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drawings/drawing8.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Ex1.xml" ContentType="application/vnd.ms-office.chartex+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7"/>
  <workbookPr defaultThemeVersion="124226"/>
  <mc:AlternateContent xmlns:mc="http://schemas.openxmlformats.org/markup-compatibility/2006">
    <mc:Choice Requires="x15">
      <x15ac:absPath xmlns:x15ac="http://schemas.microsoft.com/office/spreadsheetml/2010/11/ac" url="/Users/alexdengmbp21/Documents/🇫🇷SKEMA M2 FALL 📁/VALUATION/Upload/"/>
    </mc:Choice>
  </mc:AlternateContent>
  <xr:revisionPtr revIDLastSave="0" documentId="13_ncr:1_{9477888B-3F91-1B4A-A8C0-1E08D503E6AE}" xr6:coauthVersionLast="47" xr6:coauthVersionMax="47" xr10:uidLastSave="{00000000-0000-0000-0000-000000000000}"/>
  <bookViews>
    <workbookView xWindow="0" yWindow="500" windowWidth="38400" windowHeight="19860" firstSheet="5" activeTab="18" xr2:uid="{00000000-000D-0000-FFFF-FFFF00000000}"/>
  </bookViews>
  <sheets>
    <sheet name="Data" sheetId="1" r:id="rId1"/>
    <sheet name="Analysis" sheetId="2" r:id="rId2"/>
    <sheet name="Forecast Development" sheetId="5" r:id="rId3"/>
    <sheet name="Forecasts" sheetId="3" r:id="rId4"/>
    <sheet name="Valuation" sheetId="4" r:id="rId5"/>
    <sheet name="OUTPUT SHEET" sheetId="23" r:id="rId6"/>
    <sheet name="Dividend Calculation" sheetId="6" r:id="rId7"/>
    <sheet name="Quarterly" sheetId="14" r:id="rId8"/>
    <sheet name="COMP SHEET " sheetId="16" r:id="rId9"/>
    <sheet name="Table &amp; Charts 1" sheetId="17" r:id="rId10"/>
    <sheet name="Table &amp; charts 2" sheetId="18" r:id="rId11"/>
    <sheet name="APPENDIX" sheetId="20" r:id="rId12"/>
    <sheet name="Sources" sheetId="21" r:id="rId13"/>
    <sheet name="BETA" sheetId="22" r:id="rId14"/>
    <sheet name="6Y STOCK PERFORMANCE" sheetId="29" r:id="rId15"/>
    <sheet name="Stockmarket return" sheetId="25" r:id="rId16"/>
    <sheet name="Porter" sheetId="26" r:id="rId17"/>
    <sheet name="ERPs by country" sheetId="27" r:id="rId18"/>
    <sheet name="Charts" sheetId="19" r:id="rId19"/>
  </sheets>
  <externalReferences>
    <externalReference r:id="rId20"/>
    <externalReference r:id="rId21"/>
    <externalReference r:id="rId22"/>
    <externalReference r:id="rId23"/>
  </externalReferences>
  <definedNames>
    <definedName name="_xlnm._FilterDatabase" localSheetId="15" hidden="1">'Stockmarket return'!$A$10:$G$13542</definedName>
    <definedName name="_xlchart.v1.0" hidden="1">Charts!$A$104:$I$104</definedName>
    <definedName name="_xlchart.v1.1" hidden="1">Charts!$B$103:$I$103</definedName>
    <definedName name="HTML_CodePage" hidden="1">1252</definedName>
    <definedName name="HTML_Control" localSheetId="11" hidden="1">{"'Sheet1'!$A$1:$H$145"}</definedName>
    <definedName name="HTML_Control" localSheetId="13" hidden="1">{"'Sheet1'!$A$1:$H$145"}</definedName>
    <definedName name="HTML_Control" localSheetId="18" hidden="1">{"'Sheet1'!$A$1:$H$145"}</definedName>
    <definedName name="HTML_Control" localSheetId="8" hidden="1">{"'Sheet1'!$A$1:$H$145"}</definedName>
    <definedName name="HTML_Control" localSheetId="17" hidden="1">{"'Sheet1'!$A$1:$H$145"}</definedName>
    <definedName name="HTML_Control" localSheetId="5" hidden="1">{"'Sheet1'!$A$1:$H$145"}</definedName>
    <definedName name="HTML_Control" localSheetId="16" hidden="1">{"'Sheet1'!$A$1:$H$145"}</definedName>
    <definedName name="HTML_Control" localSheetId="7" hidden="1">{"'Sheet1'!$A$1:$H$145"}</definedName>
    <definedName name="HTML_Control" localSheetId="12" hidden="1">{"'Sheet1'!$A$1:$H$145"}</definedName>
    <definedName name="HTML_Control" localSheetId="15" hidden="1">{"'Sheet1'!$A$1:$H$145"}</definedName>
    <definedName name="HTML_Control" localSheetId="9" hidden="1">{"'Sheet1'!$A$1:$H$145"}</definedName>
    <definedName name="HTML_Control" localSheetId="10"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Pal_Workbook_GUID" hidden="1">"CXTP1C6XTK66SIZVYWILZKMR"</definedName>
    <definedName name="_xlnm.Print_Area" localSheetId="1">Analysis!$A$1:$H$390</definedName>
    <definedName name="_xlnm.Print_Area" localSheetId="0">Data!$A$1:$G$157</definedName>
    <definedName name="_xlnm.Print_Area" localSheetId="2">'Forecast Development'!$A$1:$I$102</definedName>
    <definedName name="_xlnm.Print_Area" localSheetId="3">Forecasts!$A$1:$J$372</definedName>
    <definedName name="_xlnm.Print_Area" localSheetId="4">Valuation!$A$1:$J$272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 i="4" l="1"/>
  <c r="D21" i="23"/>
  <c r="E21" i="23" s="1"/>
  <c r="F21" i="23" s="1"/>
  <c r="I59" i="4"/>
  <c r="C16" i="16"/>
  <c r="D16" i="16"/>
  <c r="E16" i="16"/>
  <c r="F16" i="16"/>
  <c r="G16" i="16"/>
  <c r="B16" i="16"/>
  <c r="K59" i="17"/>
  <c r="E66" i="16"/>
  <c r="D66" i="16"/>
  <c r="C66" i="16"/>
  <c r="D30" i="23" l="1"/>
  <c r="K152" i="1"/>
  <c r="L152" i="1" s="1"/>
  <c r="K743" i="25"/>
  <c r="K742" i="25"/>
  <c r="K740" i="25"/>
  <c r="D15" i="23"/>
  <c r="F151" i="1"/>
  <c r="J154" i="1"/>
  <c r="D12" i="23" s="1"/>
  <c r="F152" i="1"/>
  <c r="G152" i="1"/>
  <c r="G151" i="1"/>
  <c r="E17" i="23"/>
  <c r="F17" i="23"/>
  <c r="D17" i="23"/>
  <c r="E8" i="23"/>
  <c r="E5" i="23"/>
  <c r="E4" i="23"/>
  <c r="I743" i="25"/>
  <c r="I742" i="25"/>
  <c r="I741" i="25"/>
  <c r="I740" i="25"/>
  <c r="E7" i="22"/>
  <c r="E8" i="22"/>
  <c r="E9" i="22"/>
  <c r="E10" i="22"/>
  <c r="E11" i="22"/>
  <c r="E12" i="22"/>
  <c r="E13" i="22"/>
  <c r="E14" i="22"/>
  <c r="E15" i="22"/>
  <c r="E16" i="22"/>
  <c r="E17" i="22"/>
  <c r="E18" i="22"/>
  <c r="E19" i="22"/>
  <c r="E20" i="22"/>
  <c r="E21" i="22"/>
  <c r="E22" i="22"/>
  <c r="E23" i="22"/>
  <c r="E24" i="22"/>
  <c r="E25" i="22"/>
  <c r="E26" i="22"/>
  <c r="E27" i="22"/>
  <c r="E28" i="22"/>
  <c r="E29" i="22"/>
  <c r="E30" i="22"/>
  <c r="E31" i="22"/>
  <c r="E32" i="22"/>
  <c r="E33" i="22"/>
  <c r="E34"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E61" i="22"/>
  <c r="E62" i="22"/>
  <c r="E63" i="22"/>
  <c r="E64" i="22"/>
  <c r="E65"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E92" i="22"/>
  <c r="E93" i="22"/>
  <c r="E94" i="22"/>
  <c r="E95" i="22"/>
  <c r="E96" i="22"/>
  <c r="E97" i="22"/>
  <c r="E98" i="22"/>
  <c r="E99" i="22"/>
  <c r="E100" i="22"/>
  <c r="E101" i="22"/>
  <c r="E102" i="22"/>
  <c r="E103" i="22"/>
  <c r="E104" i="22"/>
  <c r="E105" i="22"/>
  <c r="E106" i="22"/>
  <c r="E107" i="22"/>
  <c r="E108" i="22"/>
  <c r="E109" i="22"/>
  <c r="E110" i="22"/>
  <c r="E111" i="22"/>
  <c r="E112" i="22"/>
  <c r="E113" i="22"/>
  <c r="E114" i="22"/>
  <c r="E115" i="22"/>
  <c r="E116" i="22"/>
  <c r="E117" i="22"/>
  <c r="E118" i="22"/>
  <c r="E119" i="22"/>
  <c r="E120" i="22"/>
  <c r="E121" i="22"/>
  <c r="E122" i="22"/>
  <c r="E123" i="22"/>
  <c r="E124" i="22"/>
  <c r="E125" i="22"/>
  <c r="E126" i="22"/>
  <c r="E127" i="22"/>
  <c r="E128" i="22"/>
  <c r="E129" i="22"/>
  <c r="E130" i="22"/>
  <c r="E131" i="22"/>
  <c r="E132" i="22"/>
  <c r="E133" i="22"/>
  <c r="E134" i="22"/>
  <c r="E135" i="22"/>
  <c r="E136" i="22"/>
  <c r="E137" i="22"/>
  <c r="E138" i="22"/>
  <c r="E139" i="22"/>
  <c r="E140" i="22"/>
  <c r="E141" i="22"/>
  <c r="E142" i="22"/>
  <c r="E143" i="22"/>
  <c r="E144" i="22"/>
  <c r="E145" i="22"/>
  <c r="E146" i="22"/>
  <c r="E147" i="22"/>
  <c r="E148" i="22"/>
  <c r="E149" i="22"/>
  <c r="E150" i="22"/>
  <c r="E151" i="22"/>
  <c r="E152" i="22"/>
  <c r="E153" i="22"/>
  <c r="E154" i="22"/>
  <c r="E155" i="22"/>
  <c r="E156" i="22"/>
  <c r="E157" i="22"/>
  <c r="E158" i="22"/>
  <c r="E159" i="22"/>
  <c r="E160" i="22"/>
  <c r="E161" i="22"/>
  <c r="E162" i="22"/>
  <c r="E163" i="22"/>
  <c r="E164" i="22"/>
  <c r="E165" i="22"/>
  <c r="E166" i="22"/>
  <c r="E167" i="22"/>
  <c r="E168" i="22"/>
  <c r="E169" i="22"/>
  <c r="E170" i="22"/>
  <c r="E171" i="22"/>
  <c r="E172" i="22"/>
  <c r="E173" i="22"/>
  <c r="E174" i="22"/>
  <c r="E175" i="22"/>
  <c r="E176" i="22"/>
  <c r="E177" i="22"/>
  <c r="E178" i="22"/>
  <c r="E179" i="22"/>
  <c r="E180" i="22"/>
  <c r="E181" i="22"/>
  <c r="E182" i="22"/>
  <c r="E183" i="22"/>
  <c r="E184" i="22"/>
  <c r="E185" i="22"/>
  <c r="E186" i="22"/>
  <c r="E187" i="22"/>
  <c r="E188" i="22"/>
  <c r="E189" i="22"/>
  <c r="E190" i="22"/>
  <c r="E191" i="22"/>
  <c r="E192" i="22"/>
  <c r="E193" i="22"/>
  <c r="E194" i="22"/>
  <c r="E195" i="22"/>
  <c r="E196" i="22"/>
  <c r="E197" i="22"/>
  <c r="E198" i="22"/>
  <c r="E199" i="22"/>
  <c r="E200" i="22"/>
  <c r="E201" i="22"/>
  <c r="E202" i="22"/>
  <c r="E203" i="22"/>
  <c r="E204" i="22"/>
  <c r="E205" i="22"/>
  <c r="E206" i="22"/>
  <c r="E207" i="22"/>
  <c r="E208" i="22"/>
  <c r="E209" i="22"/>
  <c r="E210" i="22"/>
  <c r="E211" i="22"/>
  <c r="E212" i="22"/>
  <c r="E213" i="22"/>
  <c r="E214" i="22"/>
  <c r="E215" i="22"/>
  <c r="E216" i="22"/>
  <c r="E217" i="22"/>
  <c r="E218" i="22"/>
  <c r="E219" i="22"/>
  <c r="E220" i="22"/>
  <c r="E221" i="22"/>
  <c r="E222" i="22"/>
  <c r="E223" i="22"/>
  <c r="E224" i="22"/>
  <c r="E225" i="22"/>
  <c r="E226" i="22"/>
  <c r="E227" i="22"/>
  <c r="E228" i="22"/>
  <c r="E229" i="22"/>
  <c r="E230" i="22"/>
  <c r="E231" i="22"/>
  <c r="E232" i="22"/>
  <c r="E233" i="22"/>
  <c r="E234" i="22"/>
  <c r="E235" i="22"/>
  <c r="E236" i="22"/>
  <c r="E237" i="22"/>
  <c r="E238" i="22"/>
  <c r="E239" i="22"/>
  <c r="E240" i="22"/>
  <c r="E241" i="22"/>
  <c r="E242" i="22"/>
  <c r="E243" i="22"/>
  <c r="E244" i="22"/>
  <c r="E245" i="22"/>
  <c r="E246" i="22"/>
  <c r="E247" i="22"/>
  <c r="E248" i="22"/>
  <c r="E249" i="22"/>
  <c r="E250" i="22"/>
  <c r="E251" i="22"/>
  <c r="E252" i="22"/>
  <c r="E253" i="22"/>
  <c r="E254" i="22"/>
  <c r="E255" i="22"/>
  <c r="E256" i="22"/>
  <c r="E257" i="22"/>
  <c r="E258" i="22"/>
  <c r="E259" i="22"/>
  <c r="E260" i="22"/>
  <c r="E261" i="22"/>
  <c r="E262" i="22"/>
  <c r="E263" i="22"/>
  <c r="E264" i="22"/>
  <c r="E265" i="22"/>
  <c r="E266" i="22"/>
  <c r="E267" i="22"/>
  <c r="E268" i="22"/>
  <c r="E269" i="22"/>
  <c r="E270" i="22"/>
  <c r="E271" i="22"/>
  <c r="E272" i="22"/>
  <c r="E273" i="22"/>
  <c r="E274" i="22"/>
  <c r="E275" i="22"/>
  <c r="E276" i="22"/>
  <c r="E277" i="22"/>
  <c r="E278" i="22"/>
  <c r="E279" i="22"/>
  <c r="E280" i="22"/>
  <c r="E281" i="22"/>
  <c r="E282" i="22"/>
  <c r="E283" i="22"/>
  <c r="E284" i="22"/>
  <c r="E285" i="22"/>
  <c r="E286" i="22"/>
  <c r="E287" i="22"/>
  <c r="E288" i="22"/>
  <c r="E289" i="22"/>
  <c r="E290" i="22"/>
  <c r="E291" i="22"/>
  <c r="E292" i="22"/>
  <c r="E293" i="22"/>
  <c r="E294" i="22"/>
  <c r="E295" i="22"/>
  <c r="E296" i="22"/>
  <c r="E297" i="22"/>
  <c r="E298" i="22"/>
  <c r="E299" i="22"/>
  <c r="E300" i="22"/>
  <c r="E301" i="22"/>
  <c r="E302" i="22"/>
  <c r="E303" i="22"/>
  <c r="E304" i="22"/>
  <c r="E305" i="22"/>
  <c r="E306" i="22"/>
  <c r="E307" i="22"/>
  <c r="E308" i="22"/>
  <c r="E309" i="22"/>
  <c r="E310" i="22"/>
  <c r="E311" i="22"/>
  <c r="E312" i="22"/>
  <c r="E313" i="22"/>
  <c r="E314" i="22"/>
  <c r="E315" i="22"/>
  <c r="E316" i="22"/>
  <c r="E317" i="22"/>
  <c r="E318" i="22"/>
  <c r="E319" i="22"/>
  <c r="E320" i="22"/>
  <c r="E321" i="22"/>
  <c r="E322" i="22"/>
  <c r="E323" i="22"/>
  <c r="E324" i="22"/>
  <c r="E325" i="22"/>
  <c r="E326" i="22"/>
  <c r="E327" i="22"/>
  <c r="E328" i="22"/>
  <c r="E329" i="22"/>
  <c r="E330" i="22"/>
  <c r="E331" i="22"/>
  <c r="E332" i="22"/>
  <c r="E333" i="22"/>
  <c r="E334" i="22"/>
  <c r="E335" i="22"/>
  <c r="E336" i="22"/>
  <c r="E337" i="22"/>
  <c r="E338" i="22"/>
  <c r="E339" i="22"/>
  <c r="E340" i="22"/>
  <c r="E341" i="22"/>
  <c r="E342" i="22"/>
  <c r="E343" i="22"/>
  <c r="E344" i="22"/>
  <c r="E345" i="22"/>
  <c r="E346" i="22"/>
  <c r="E347" i="22"/>
  <c r="E348" i="22"/>
  <c r="E349" i="22"/>
  <c r="E350" i="22"/>
  <c r="E351" i="22"/>
  <c r="E352" i="22"/>
  <c r="E353" i="22"/>
  <c r="E354" i="22"/>
  <c r="E355" i="22"/>
  <c r="E356" i="22"/>
  <c r="E357" i="22"/>
  <c r="E358" i="22"/>
  <c r="E359" i="22"/>
  <c r="E360" i="22"/>
  <c r="E361" i="22"/>
  <c r="E362" i="22"/>
  <c r="E363" i="22"/>
  <c r="E364" i="22"/>
  <c r="E365" i="22"/>
  <c r="E366" i="22"/>
  <c r="E367" i="22"/>
  <c r="E368" i="22"/>
  <c r="E369" i="22"/>
  <c r="E370" i="22"/>
  <c r="E371" i="22"/>
  <c r="E372" i="22"/>
  <c r="E373" i="22"/>
  <c r="E374" i="22"/>
  <c r="E375" i="22"/>
  <c r="E376" i="22"/>
  <c r="E377" i="22"/>
  <c r="E378" i="22"/>
  <c r="E379" i="22"/>
  <c r="E380" i="22"/>
  <c r="E381" i="22"/>
  <c r="E382" i="22"/>
  <c r="E383" i="22"/>
  <c r="E384" i="22"/>
  <c r="E385" i="22"/>
  <c r="E386" i="22"/>
  <c r="E387" i="22"/>
  <c r="E388" i="22"/>
  <c r="E389" i="22"/>
  <c r="E390" i="22"/>
  <c r="E391" i="22"/>
  <c r="E392" i="22"/>
  <c r="E393" i="22"/>
  <c r="E394" i="22"/>
  <c r="E395" i="22"/>
  <c r="E396" i="22"/>
  <c r="E397" i="22"/>
  <c r="E398" i="22"/>
  <c r="E399" i="22"/>
  <c r="E400" i="22"/>
  <c r="E401" i="22"/>
  <c r="E402" i="22"/>
  <c r="E403" i="22"/>
  <c r="E404" i="22"/>
  <c r="E405" i="22"/>
  <c r="E406" i="22"/>
  <c r="E407" i="22"/>
  <c r="E408" i="22"/>
  <c r="E409" i="22"/>
  <c r="E410" i="22"/>
  <c r="E411" i="22"/>
  <c r="E412" i="22"/>
  <c r="E413" i="22"/>
  <c r="E414" i="22"/>
  <c r="E415" i="22"/>
  <c r="E416" i="22"/>
  <c r="E417" i="22"/>
  <c r="E418" i="22"/>
  <c r="E419" i="22"/>
  <c r="E420" i="22"/>
  <c r="E421" i="22"/>
  <c r="E422" i="22"/>
  <c r="E423" i="22"/>
  <c r="E424" i="22"/>
  <c r="E425" i="22"/>
  <c r="E426" i="22"/>
  <c r="E427" i="22"/>
  <c r="E428" i="22"/>
  <c r="E429" i="22"/>
  <c r="E430" i="22"/>
  <c r="E431" i="22"/>
  <c r="E432" i="22"/>
  <c r="E433" i="22"/>
  <c r="E434" i="22"/>
  <c r="E435" i="22"/>
  <c r="E436" i="22"/>
  <c r="E437" i="22"/>
  <c r="E438" i="22"/>
  <c r="E439" i="22"/>
  <c r="E440" i="22"/>
  <c r="E441" i="22"/>
  <c r="E442" i="22"/>
  <c r="E443" i="22"/>
  <c r="E444" i="22"/>
  <c r="E445" i="22"/>
  <c r="E446" i="22"/>
  <c r="E447" i="22"/>
  <c r="E448" i="22"/>
  <c r="E449" i="22"/>
  <c r="E450" i="22"/>
  <c r="E451" i="22"/>
  <c r="E452" i="22"/>
  <c r="E453" i="22"/>
  <c r="E454" i="22"/>
  <c r="E455" i="22"/>
  <c r="E456" i="22"/>
  <c r="E457" i="22"/>
  <c r="E458" i="22"/>
  <c r="E459" i="22"/>
  <c r="E460" i="22"/>
  <c r="E461" i="22"/>
  <c r="E462" i="22"/>
  <c r="E463" i="22"/>
  <c r="E464" i="22"/>
  <c r="E465" i="22"/>
  <c r="E466" i="22"/>
  <c r="E467" i="22"/>
  <c r="E468" i="22"/>
  <c r="E469" i="22"/>
  <c r="E470" i="22"/>
  <c r="E471" i="22"/>
  <c r="E472" i="22"/>
  <c r="E473" i="22"/>
  <c r="E474" i="22"/>
  <c r="E475" i="22"/>
  <c r="E476" i="22"/>
  <c r="E477" i="22"/>
  <c r="E478" i="22"/>
  <c r="E479" i="22"/>
  <c r="E480" i="22"/>
  <c r="E481" i="22"/>
  <c r="E482" i="22"/>
  <c r="E483" i="22"/>
  <c r="E484" i="22"/>
  <c r="E485" i="22"/>
  <c r="E486" i="22"/>
  <c r="E487" i="22"/>
  <c r="E488" i="22"/>
  <c r="E489" i="22"/>
  <c r="E490" i="22"/>
  <c r="E491" i="22"/>
  <c r="E492" i="22"/>
  <c r="E493" i="22"/>
  <c r="E494" i="22"/>
  <c r="E495" i="22"/>
  <c r="E496" i="22"/>
  <c r="E497" i="22"/>
  <c r="E498" i="22"/>
  <c r="E499" i="22"/>
  <c r="E500" i="22"/>
  <c r="E501" i="22"/>
  <c r="E502" i="22"/>
  <c r="E503" i="22"/>
  <c r="E504" i="22"/>
  <c r="E505" i="22"/>
  <c r="E506" i="22"/>
  <c r="E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50" i="22"/>
  <c r="D51" i="22"/>
  <c r="D52" i="22"/>
  <c r="D53" i="22"/>
  <c r="D54" i="22"/>
  <c r="D55" i="22"/>
  <c r="D56" i="22"/>
  <c r="D57" i="22"/>
  <c r="D58" i="22"/>
  <c r="D59" i="22"/>
  <c r="D60" i="22"/>
  <c r="D61" i="22"/>
  <c r="D62" i="22"/>
  <c r="D63" i="22"/>
  <c r="D64" i="22"/>
  <c r="D65"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D92" i="22"/>
  <c r="D93" i="22"/>
  <c r="D94" i="22"/>
  <c r="D95" i="22"/>
  <c r="D96" i="22"/>
  <c r="D97" i="22"/>
  <c r="D98" i="22"/>
  <c r="D99" i="22"/>
  <c r="D100" i="22"/>
  <c r="D101" i="22"/>
  <c r="D102" i="22"/>
  <c r="D103" i="22"/>
  <c r="D104" i="22"/>
  <c r="D105" i="22"/>
  <c r="D106" i="22"/>
  <c r="D107" i="22"/>
  <c r="D108" i="22"/>
  <c r="D109" i="22"/>
  <c r="D110" i="22"/>
  <c r="D111" i="22"/>
  <c r="D112" i="22"/>
  <c r="D113" i="22"/>
  <c r="D114" i="22"/>
  <c r="D115" i="22"/>
  <c r="D116" i="22"/>
  <c r="D117" i="22"/>
  <c r="D118" i="22"/>
  <c r="D119" i="22"/>
  <c r="D120" i="22"/>
  <c r="D121" i="22"/>
  <c r="D122" i="22"/>
  <c r="D123" i="22"/>
  <c r="D124" i="22"/>
  <c r="D125" i="22"/>
  <c r="D126" i="22"/>
  <c r="D127" i="22"/>
  <c r="D128" i="22"/>
  <c r="D129" i="22"/>
  <c r="D130" i="22"/>
  <c r="D131" i="22"/>
  <c r="D132" i="22"/>
  <c r="D133" i="22"/>
  <c r="D134" i="22"/>
  <c r="D135" i="22"/>
  <c r="D136" i="22"/>
  <c r="D137" i="22"/>
  <c r="D138" i="22"/>
  <c r="D139" i="22"/>
  <c r="D140" i="22"/>
  <c r="D141" i="22"/>
  <c r="D142" i="22"/>
  <c r="D143" i="22"/>
  <c r="D144" i="22"/>
  <c r="D145" i="22"/>
  <c r="D146" i="22"/>
  <c r="D147" i="22"/>
  <c r="D148" i="22"/>
  <c r="D149" i="22"/>
  <c r="D150" i="22"/>
  <c r="D151" i="22"/>
  <c r="D152" i="22"/>
  <c r="D153" i="22"/>
  <c r="D154" i="22"/>
  <c r="D155" i="22"/>
  <c r="D156" i="22"/>
  <c r="D157" i="22"/>
  <c r="D158" i="22"/>
  <c r="D159" i="22"/>
  <c r="D160" i="22"/>
  <c r="D161" i="22"/>
  <c r="D162" i="22"/>
  <c r="D163" i="22"/>
  <c r="D164" i="22"/>
  <c r="D165" i="22"/>
  <c r="D166" i="22"/>
  <c r="D167" i="22"/>
  <c r="D168" i="22"/>
  <c r="D169" i="22"/>
  <c r="D170" i="22"/>
  <c r="D171" i="22"/>
  <c r="D172" i="22"/>
  <c r="D173" i="22"/>
  <c r="D174" i="22"/>
  <c r="D175" i="22"/>
  <c r="D176" i="22"/>
  <c r="D177" i="22"/>
  <c r="D178" i="22"/>
  <c r="D179" i="22"/>
  <c r="D180" i="22"/>
  <c r="D181" i="22"/>
  <c r="D182" i="22"/>
  <c r="D183" i="22"/>
  <c r="D184" i="22"/>
  <c r="D185" i="22"/>
  <c r="D186"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3" i="22"/>
  <c r="D234" i="22"/>
  <c r="D235" i="22"/>
  <c r="D236" i="22"/>
  <c r="D237" i="22"/>
  <c r="D238" i="22"/>
  <c r="D239" i="22"/>
  <c r="D240" i="22"/>
  <c r="D241" i="22"/>
  <c r="D242" i="22"/>
  <c r="D243" i="22"/>
  <c r="D244" i="22"/>
  <c r="D245" i="22"/>
  <c r="D246" i="22"/>
  <c r="D247" i="22"/>
  <c r="D248" i="22"/>
  <c r="D249" i="22"/>
  <c r="D250" i="22"/>
  <c r="D251" i="22"/>
  <c r="D252" i="22"/>
  <c r="D253" i="22"/>
  <c r="D254" i="22"/>
  <c r="D255" i="22"/>
  <c r="D256" i="22"/>
  <c r="D257" i="22"/>
  <c r="D258" i="22"/>
  <c r="D259" i="22"/>
  <c r="D260" i="22"/>
  <c r="D261" i="22"/>
  <c r="D262" i="22"/>
  <c r="D263" i="22"/>
  <c r="D264" i="22"/>
  <c r="D265" i="22"/>
  <c r="D266" i="22"/>
  <c r="D267" i="22"/>
  <c r="D268" i="22"/>
  <c r="D269" i="22"/>
  <c r="D270" i="22"/>
  <c r="D271" i="22"/>
  <c r="D272" i="22"/>
  <c r="D273" i="22"/>
  <c r="D274" i="22"/>
  <c r="D275" i="22"/>
  <c r="D276" i="22"/>
  <c r="D277" i="22"/>
  <c r="D278" i="22"/>
  <c r="D279" i="22"/>
  <c r="D280" i="22"/>
  <c r="D281" i="22"/>
  <c r="D282" i="22"/>
  <c r="D283" i="22"/>
  <c r="D284" i="22"/>
  <c r="D285" i="22"/>
  <c r="D286" i="22"/>
  <c r="D287" i="22"/>
  <c r="D288" i="22"/>
  <c r="D289" i="22"/>
  <c r="D290" i="22"/>
  <c r="D291" i="22"/>
  <c r="D292" i="22"/>
  <c r="D293" i="22"/>
  <c r="D294" i="22"/>
  <c r="D295" i="22"/>
  <c r="D296" i="22"/>
  <c r="D297" i="22"/>
  <c r="D298" i="22"/>
  <c r="D299" i="22"/>
  <c r="D300" i="22"/>
  <c r="D301" i="22"/>
  <c r="D302" i="22"/>
  <c r="D303" i="22"/>
  <c r="D304" i="22"/>
  <c r="D305" i="22"/>
  <c r="D306" i="22"/>
  <c r="D307" i="22"/>
  <c r="D308" i="22"/>
  <c r="D309" i="22"/>
  <c r="D310" i="22"/>
  <c r="D311" i="22"/>
  <c r="D312" i="22"/>
  <c r="D313" i="22"/>
  <c r="D314" i="22"/>
  <c r="D315" i="22"/>
  <c r="D316" i="22"/>
  <c r="D317" i="22"/>
  <c r="D318" i="22"/>
  <c r="D319" i="22"/>
  <c r="D320" i="22"/>
  <c r="D321" i="22"/>
  <c r="D322" i="22"/>
  <c r="D323" i="22"/>
  <c r="D324" i="22"/>
  <c r="D325" i="22"/>
  <c r="D326" i="22"/>
  <c r="D327" i="22"/>
  <c r="D328" i="22"/>
  <c r="D329" i="22"/>
  <c r="D330" i="22"/>
  <c r="D331" i="22"/>
  <c r="D332" i="22"/>
  <c r="D333" i="22"/>
  <c r="D334" i="22"/>
  <c r="D335" i="22"/>
  <c r="D336" i="22"/>
  <c r="D337" i="22"/>
  <c r="D338" i="22"/>
  <c r="D339" i="22"/>
  <c r="D340" i="22"/>
  <c r="D341" i="22"/>
  <c r="D342" i="22"/>
  <c r="D343" i="22"/>
  <c r="D344" i="22"/>
  <c r="D345" i="22"/>
  <c r="D346" i="22"/>
  <c r="D347" i="22"/>
  <c r="D348" i="22"/>
  <c r="D349" i="22"/>
  <c r="D350" i="22"/>
  <c r="D351" i="22"/>
  <c r="D352" i="22"/>
  <c r="D353" i="22"/>
  <c r="D354" i="22"/>
  <c r="D355" i="22"/>
  <c r="D356" i="22"/>
  <c r="D357" i="22"/>
  <c r="D358" i="22"/>
  <c r="D359" i="22"/>
  <c r="D360" i="22"/>
  <c r="D361" i="22"/>
  <c r="D362" i="22"/>
  <c r="D363" i="22"/>
  <c r="D364" i="22"/>
  <c r="D365" i="22"/>
  <c r="D366" i="22"/>
  <c r="D367" i="22"/>
  <c r="D368" i="22"/>
  <c r="D369" i="22"/>
  <c r="D370" i="22"/>
  <c r="D371" i="22"/>
  <c r="D372" i="22"/>
  <c r="D373" i="22"/>
  <c r="D374" i="22"/>
  <c r="D375" i="22"/>
  <c r="D376" i="22"/>
  <c r="D377" i="22"/>
  <c r="D378" i="22"/>
  <c r="D379" i="22"/>
  <c r="D380" i="22"/>
  <c r="D381" i="22"/>
  <c r="D382" i="22"/>
  <c r="D383" i="22"/>
  <c r="D384" i="22"/>
  <c r="D385" i="22"/>
  <c r="D386" i="22"/>
  <c r="D387" i="22"/>
  <c r="D388" i="22"/>
  <c r="D389" i="22"/>
  <c r="D390" i="22"/>
  <c r="D391" i="22"/>
  <c r="D392" i="22"/>
  <c r="D393" i="22"/>
  <c r="D394" i="22"/>
  <c r="D395" i="22"/>
  <c r="D396" i="22"/>
  <c r="D397" i="22"/>
  <c r="D398" i="22"/>
  <c r="D399" i="22"/>
  <c r="D400" i="22"/>
  <c r="D401" i="22"/>
  <c r="D402" i="22"/>
  <c r="D403" i="22"/>
  <c r="D404" i="22"/>
  <c r="D405" i="22"/>
  <c r="D406" i="22"/>
  <c r="D407" i="22"/>
  <c r="D408" i="22"/>
  <c r="D409" i="22"/>
  <c r="D410" i="22"/>
  <c r="D411" i="22"/>
  <c r="D412" i="22"/>
  <c r="D413" i="22"/>
  <c r="D414" i="22"/>
  <c r="D415" i="22"/>
  <c r="D416" i="22"/>
  <c r="D417" i="22"/>
  <c r="D418" i="22"/>
  <c r="D419" i="22"/>
  <c r="D420" i="22"/>
  <c r="D421" i="22"/>
  <c r="D422" i="22"/>
  <c r="D423" i="22"/>
  <c r="D424" i="22"/>
  <c r="D425" i="22"/>
  <c r="D426" i="22"/>
  <c r="D427" i="22"/>
  <c r="D428" i="22"/>
  <c r="D429" i="22"/>
  <c r="D430" i="22"/>
  <c r="D431" i="22"/>
  <c r="D432" i="22"/>
  <c r="D433" i="22"/>
  <c r="D434" i="22"/>
  <c r="D435" i="22"/>
  <c r="D436" i="22"/>
  <c r="D437" i="22"/>
  <c r="D438" i="22"/>
  <c r="D439" i="22"/>
  <c r="D440" i="22"/>
  <c r="D441" i="22"/>
  <c r="D442" i="22"/>
  <c r="D443" i="22"/>
  <c r="D444" i="22"/>
  <c r="D445" i="22"/>
  <c r="D446" i="22"/>
  <c r="D447" i="22"/>
  <c r="D448" i="22"/>
  <c r="D449" i="22"/>
  <c r="D450" i="22"/>
  <c r="D451" i="22"/>
  <c r="D452" i="22"/>
  <c r="D453" i="22"/>
  <c r="D454" i="22"/>
  <c r="D455" i="22"/>
  <c r="D456" i="22"/>
  <c r="D457" i="22"/>
  <c r="D458" i="22"/>
  <c r="D459" i="22"/>
  <c r="D460" i="22"/>
  <c r="D461" i="22"/>
  <c r="D462" i="22"/>
  <c r="D463" i="22"/>
  <c r="D464" i="22"/>
  <c r="D465" i="22"/>
  <c r="D466" i="22"/>
  <c r="D467" i="22"/>
  <c r="D468" i="22"/>
  <c r="D469" i="22"/>
  <c r="D470" i="22"/>
  <c r="D471" i="22"/>
  <c r="D472" i="22"/>
  <c r="D473" i="22"/>
  <c r="D474" i="22"/>
  <c r="D475" i="22"/>
  <c r="D476" i="22"/>
  <c r="D477" i="22"/>
  <c r="D478" i="22"/>
  <c r="D479" i="22"/>
  <c r="D480" i="22"/>
  <c r="D481" i="22"/>
  <c r="D482" i="22"/>
  <c r="D483" i="22"/>
  <c r="D484" i="22"/>
  <c r="D485" i="22"/>
  <c r="D486" i="22"/>
  <c r="D487" i="22"/>
  <c r="D488" i="22"/>
  <c r="D489" i="22"/>
  <c r="D490" i="22"/>
  <c r="D491" i="22"/>
  <c r="D492" i="22"/>
  <c r="D493" i="22"/>
  <c r="D494" i="22"/>
  <c r="D495" i="22"/>
  <c r="D496" i="22"/>
  <c r="D497" i="22"/>
  <c r="D498" i="22"/>
  <c r="D499" i="22"/>
  <c r="D500" i="22"/>
  <c r="D501" i="22"/>
  <c r="D502" i="22"/>
  <c r="D503" i="22"/>
  <c r="D504" i="22"/>
  <c r="D505" i="22"/>
  <c r="D506" i="22"/>
  <c r="D6" i="22"/>
  <c r="C90" i="18"/>
  <c r="D90" i="18"/>
  <c r="B90" i="18"/>
  <c r="C88" i="18"/>
  <c r="D88" i="18"/>
  <c r="B88" i="18"/>
  <c r="C87" i="18"/>
  <c r="D87" i="18"/>
  <c r="B87" i="18"/>
  <c r="C86" i="18"/>
  <c r="D86" i="18"/>
  <c r="B86" i="18"/>
  <c r="C85" i="18"/>
  <c r="D85" i="18"/>
  <c r="B85" i="18"/>
  <c r="C84" i="18"/>
  <c r="D84" i="18"/>
  <c r="B84" i="18"/>
  <c r="C83" i="18"/>
  <c r="D83" i="18"/>
  <c r="B83" i="18"/>
  <c r="C81" i="18"/>
  <c r="D81" i="18"/>
  <c r="B81" i="18"/>
  <c r="C80" i="18"/>
  <c r="D80" i="18"/>
  <c r="B80" i="18"/>
  <c r="C79" i="18"/>
  <c r="D79" i="18"/>
  <c r="B79" i="18"/>
  <c r="C78" i="18"/>
  <c r="D78" i="18"/>
  <c r="B78" i="18"/>
  <c r="C77" i="18"/>
  <c r="D77" i="18"/>
  <c r="B77" i="18"/>
  <c r="C76" i="18"/>
  <c r="D76" i="18"/>
  <c r="B76" i="18"/>
  <c r="C74" i="18"/>
  <c r="D74" i="18"/>
  <c r="B74" i="18"/>
  <c r="C73" i="18"/>
  <c r="D73" i="18"/>
  <c r="B73" i="18"/>
  <c r="C72" i="18"/>
  <c r="D72" i="18"/>
  <c r="B72" i="18"/>
  <c r="C71" i="18"/>
  <c r="D71" i="18"/>
  <c r="B71" i="18"/>
  <c r="C70" i="18"/>
  <c r="D70" i="18"/>
  <c r="B70" i="18"/>
  <c r="C69" i="18"/>
  <c r="D69" i="18"/>
  <c r="B69" i="18"/>
  <c r="D5" i="25" l="1"/>
  <c r="E5" i="25" s="1"/>
  <c r="D6" i="25"/>
  <c r="E6" i="25" s="1"/>
  <c r="D4" i="25"/>
  <c r="E4" i="25" s="1"/>
  <c r="D508" i="22"/>
  <c r="F130" i="22" s="1"/>
  <c r="F471" i="22"/>
  <c r="F371" i="22"/>
  <c r="G237" i="22"/>
  <c r="H237" i="22" s="1"/>
  <c r="G107" i="22"/>
  <c r="H107" i="22" s="1"/>
  <c r="F94" i="22"/>
  <c r="G305" i="22"/>
  <c r="H305" i="22" s="1"/>
  <c r="E508" i="22"/>
  <c r="G231" i="22" s="1"/>
  <c r="H231" i="22" s="1"/>
  <c r="F263" i="22"/>
  <c r="F173" i="22"/>
  <c r="G384" i="22"/>
  <c r="H384" i="22" s="1"/>
  <c r="G374" i="22"/>
  <c r="H374" i="22" s="1"/>
  <c r="G104" i="22"/>
  <c r="H104" i="22" s="1"/>
  <c r="G94" i="22"/>
  <c r="H94" i="22" s="1"/>
  <c r="G84" i="22"/>
  <c r="H84" i="22" s="1"/>
  <c r="F272" i="22"/>
  <c r="F182" i="22"/>
  <c r="F172" i="22"/>
  <c r="G413" i="22"/>
  <c r="H413" i="22" s="1"/>
  <c r="G403" i="22"/>
  <c r="H403" i="22" s="1"/>
  <c r="G393" i="22"/>
  <c r="H393" i="22" s="1"/>
  <c r="G273" i="22"/>
  <c r="H273" i="22" s="1"/>
  <c r="G223" i="22"/>
  <c r="H223" i="22" s="1"/>
  <c r="G213" i="22"/>
  <c r="H213" i="22" s="1"/>
  <c r="G93" i="22"/>
  <c r="H93" i="22" s="1"/>
  <c r="G83" i="22"/>
  <c r="H83" i="22" s="1"/>
  <c r="G73" i="22"/>
  <c r="H73" i="22" s="1"/>
  <c r="F394" i="22" l="1"/>
  <c r="G303" i="22"/>
  <c r="H303" i="22" s="1"/>
  <c r="F382" i="22"/>
  <c r="I382" i="22" s="1"/>
  <c r="G464" i="22"/>
  <c r="H464" i="22" s="1"/>
  <c r="G55" i="22"/>
  <c r="H55" i="22" s="1"/>
  <c r="G68" i="22"/>
  <c r="H68" i="22" s="1"/>
  <c r="G13" i="22"/>
  <c r="H13" i="22" s="1"/>
  <c r="G473" i="22"/>
  <c r="H473" i="22" s="1"/>
  <c r="G264" i="22"/>
  <c r="H264" i="22" s="1"/>
  <c r="G106" i="22"/>
  <c r="H106" i="22" s="1"/>
  <c r="G23" i="22"/>
  <c r="H23" i="22" s="1"/>
  <c r="G323" i="22"/>
  <c r="H323" i="22" s="1"/>
  <c r="G483" i="22"/>
  <c r="H483" i="22" s="1"/>
  <c r="G54" i="22"/>
  <c r="H54" i="22" s="1"/>
  <c r="G274" i="22"/>
  <c r="H274" i="22" s="1"/>
  <c r="F63" i="22"/>
  <c r="G175" i="22"/>
  <c r="H175" i="22" s="1"/>
  <c r="G456" i="22"/>
  <c r="H456" i="22" s="1"/>
  <c r="G182" i="22"/>
  <c r="H182" i="22" s="1"/>
  <c r="G220" i="22"/>
  <c r="H220" i="22" s="1"/>
  <c r="G394" i="22"/>
  <c r="H394" i="22" s="1"/>
  <c r="F273" i="22"/>
  <c r="F104" i="22"/>
  <c r="I104" i="22" s="1"/>
  <c r="G247" i="22"/>
  <c r="H247" i="22" s="1"/>
  <c r="F366" i="22"/>
  <c r="G103" i="22"/>
  <c r="H103" i="22" s="1"/>
  <c r="G283" i="22"/>
  <c r="H283" i="22" s="1"/>
  <c r="G423" i="22"/>
  <c r="H423" i="22" s="1"/>
  <c r="F282" i="22"/>
  <c r="I282" i="22" s="1"/>
  <c r="G184" i="22"/>
  <c r="H184" i="22" s="1"/>
  <c r="G404" i="22"/>
  <c r="H404" i="22" s="1"/>
  <c r="F363" i="22"/>
  <c r="I363" i="22" s="1"/>
  <c r="F15" i="22"/>
  <c r="F36" i="22"/>
  <c r="F466" i="22"/>
  <c r="G133" i="22"/>
  <c r="H133" i="22" s="1"/>
  <c r="G293" i="22"/>
  <c r="H293" i="22" s="1"/>
  <c r="G433" i="22"/>
  <c r="H433" i="22" s="1"/>
  <c r="F372" i="22"/>
  <c r="G204" i="22"/>
  <c r="H204" i="22" s="1"/>
  <c r="G414" i="22"/>
  <c r="H414" i="22" s="1"/>
  <c r="F25" i="22"/>
  <c r="I25" i="22" s="1"/>
  <c r="G58" i="22"/>
  <c r="H58" i="22" s="1"/>
  <c r="G163" i="22"/>
  <c r="H163" i="22" s="1"/>
  <c r="G463" i="22"/>
  <c r="H463" i="22" s="1"/>
  <c r="G214" i="22"/>
  <c r="H214" i="22" s="1"/>
  <c r="G86" i="22"/>
  <c r="H86" i="22" s="1"/>
  <c r="F326" i="22"/>
  <c r="G173" i="22"/>
  <c r="H173" i="22" s="1"/>
  <c r="G313" i="22"/>
  <c r="H313" i="22" s="1"/>
  <c r="G476" i="22"/>
  <c r="H476" i="22" s="1"/>
  <c r="G474" i="22"/>
  <c r="H474" i="22" s="1"/>
  <c r="G65" i="22"/>
  <c r="H65" i="22" s="1"/>
  <c r="G29" i="22"/>
  <c r="H29" i="22" s="1"/>
  <c r="G33" i="22"/>
  <c r="H33" i="22" s="1"/>
  <c r="G193" i="22"/>
  <c r="H193" i="22" s="1"/>
  <c r="G333" i="22"/>
  <c r="H333" i="22" s="1"/>
  <c r="F72" i="22"/>
  <c r="G64" i="22"/>
  <c r="H64" i="22" s="1"/>
  <c r="G284" i="22"/>
  <c r="H284" i="22" s="1"/>
  <c r="F73" i="22"/>
  <c r="G185" i="22"/>
  <c r="H185" i="22" s="1"/>
  <c r="G496" i="22"/>
  <c r="H496" i="22" s="1"/>
  <c r="G272" i="22"/>
  <c r="H272" i="22" s="1"/>
  <c r="G31" i="22"/>
  <c r="H31" i="22" s="1"/>
  <c r="I94" i="22"/>
  <c r="G183" i="22"/>
  <c r="H183" i="22" s="1"/>
  <c r="G63" i="22"/>
  <c r="H63" i="22" s="1"/>
  <c r="G203" i="22"/>
  <c r="H203" i="22" s="1"/>
  <c r="G363" i="22"/>
  <c r="H363" i="22" s="1"/>
  <c r="F82" i="22"/>
  <c r="G74" i="22"/>
  <c r="H74" i="22" s="1"/>
  <c r="G294" i="22"/>
  <c r="H294" i="22" s="1"/>
  <c r="F163" i="22"/>
  <c r="I163" i="22" s="1"/>
  <c r="G295" i="22"/>
  <c r="H295" i="22" s="1"/>
  <c r="G97" i="22"/>
  <c r="H97" i="22" s="1"/>
  <c r="G282" i="22"/>
  <c r="H282" i="22" s="1"/>
  <c r="G41" i="22"/>
  <c r="H41" i="22" s="1"/>
  <c r="G208" i="22"/>
  <c r="H208" i="22" s="1"/>
  <c r="G372" i="22"/>
  <c r="H372" i="22" s="1"/>
  <c r="F489" i="22"/>
  <c r="G206" i="22"/>
  <c r="H206" i="22" s="1"/>
  <c r="G141" i="22"/>
  <c r="H141" i="22" s="1"/>
  <c r="G382" i="22"/>
  <c r="H382" i="22" s="1"/>
  <c r="G25" i="22"/>
  <c r="H25" i="22" s="1"/>
  <c r="G37" i="22"/>
  <c r="H37" i="22" s="1"/>
  <c r="G151" i="22"/>
  <c r="H151" i="22" s="1"/>
  <c r="G169" i="22"/>
  <c r="H169" i="22" s="1"/>
  <c r="G472" i="22"/>
  <c r="H472" i="22" s="1"/>
  <c r="F324" i="22"/>
  <c r="G217" i="22"/>
  <c r="H217" i="22" s="1"/>
  <c r="G251" i="22"/>
  <c r="H251" i="22" s="1"/>
  <c r="G261" i="22"/>
  <c r="H261" i="22" s="1"/>
  <c r="G371" i="22"/>
  <c r="H371" i="22" s="1"/>
  <c r="I272" i="22"/>
  <c r="I372" i="22"/>
  <c r="G154" i="22"/>
  <c r="H154" i="22" s="1"/>
  <c r="G304" i="22"/>
  <c r="H304" i="22" s="1"/>
  <c r="G484" i="22"/>
  <c r="H484" i="22" s="1"/>
  <c r="F373" i="22"/>
  <c r="G395" i="22"/>
  <c r="H395" i="22" s="1"/>
  <c r="G216" i="22"/>
  <c r="H216" i="22" s="1"/>
  <c r="G337" i="22"/>
  <c r="H337" i="22" s="1"/>
  <c r="G189" i="22"/>
  <c r="H189" i="22" s="1"/>
  <c r="G482" i="22"/>
  <c r="H482" i="22" s="1"/>
  <c r="F335" i="22"/>
  <c r="G113" i="22"/>
  <c r="H113" i="22" s="1"/>
  <c r="G233" i="22"/>
  <c r="H233" i="22" s="1"/>
  <c r="G373" i="22"/>
  <c r="H373" i="22" s="1"/>
  <c r="G493" i="22"/>
  <c r="H493" i="22" s="1"/>
  <c r="F472" i="22"/>
  <c r="I472" i="22" s="1"/>
  <c r="G164" i="22"/>
  <c r="H164" i="22" s="1"/>
  <c r="G314" i="22"/>
  <c r="H314" i="22" s="1"/>
  <c r="G494" i="22"/>
  <c r="H494" i="22" s="1"/>
  <c r="F463" i="22"/>
  <c r="I463" i="22" s="1"/>
  <c r="G405" i="22"/>
  <c r="H405" i="22" s="1"/>
  <c r="G226" i="22"/>
  <c r="H226" i="22" s="1"/>
  <c r="G347" i="22"/>
  <c r="H347" i="22" s="1"/>
  <c r="G72" i="22"/>
  <c r="H72" i="22" s="1"/>
  <c r="F71" i="22"/>
  <c r="F319" i="22"/>
  <c r="I319" i="22" s="1"/>
  <c r="F396" i="22"/>
  <c r="G123" i="22"/>
  <c r="H123" i="22" s="1"/>
  <c r="G263" i="22"/>
  <c r="H263" i="22" s="1"/>
  <c r="G383" i="22"/>
  <c r="H383" i="22" s="1"/>
  <c r="G503" i="22"/>
  <c r="H503" i="22" s="1"/>
  <c r="F482" i="22"/>
  <c r="G174" i="22"/>
  <c r="H174" i="22" s="1"/>
  <c r="G364" i="22"/>
  <c r="H364" i="22" s="1"/>
  <c r="G504" i="22"/>
  <c r="H504" i="22" s="1"/>
  <c r="F473" i="22"/>
  <c r="G495" i="22"/>
  <c r="H495" i="22" s="1"/>
  <c r="G326" i="22"/>
  <c r="H326" i="22" s="1"/>
  <c r="G437" i="22"/>
  <c r="H437" i="22" s="1"/>
  <c r="G82" i="22"/>
  <c r="H82" i="22" s="1"/>
  <c r="F171" i="22"/>
  <c r="F314" i="22"/>
  <c r="F479" i="22"/>
  <c r="G381" i="22"/>
  <c r="H381" i="22" s="1"/>
  <c r="G505" i="22"/>
  <c r="H505" i="22" s="1"/>
  <c r="G336" i="22"/>
  <c r="H336" i="22" s="1"/>
  <c r="G447" i="22"/>
  <c r="H447" i="22" s="1"/>
  <c r="G172" i="22"/>
  <c r="H172" i="22" s="1"/>
  <c r="F271" i="22"/>
  <c r="F255" i="22"/>
  <c r="F477" i="22"/>
  <c r="G501" i="22"/>
  <c r="H501" i="22" s="1"/>
  <c r="F344" i="22"/>
  <c r="F380" i="22"/>
  <c r="F493" i="22"/>
  <c r="F62" i="22"/>
  <c r="F162" i="22"/>
  <c r="F262" i="22"/>
  <c r="F362" i="22"/>
  <c r="I362" i="22" s="1"/>
  <c r="F462" i="22"/>
  <c r="G44" i="22"/>
  <c r="H44" i="22" s="1"/>
  <c r="G144" i="22"/>
  <c r="H144" i="22" s="1"/>
  <c r="G254" i="22"/>
  <c r="H254" i="22" s="1"/>
  <c r="G354" i="22"/>
  <c r="H354" i="22" s="1"/>
  <c r="G454" i="22"/>
  <c r="H454" i="22" s="1"/>
  <c r="F53" i="22"/>
  <c r="F153" i="22"/>
  <c r="F253" i="22"/>
  <c r="F353" i="22"/>
  <c r="F453" i="22"/>
  <c r="G45" i="22"/>
  <c r="H45" i="22" s="1"/>
  <c r="G165" i="22"/>
  <c r="H165" i="22" s="1"/>
  <c r="G285" i="22"/>
  <c r="H285" i="22" s="1"/>
  <c r="G385" i="22"/>
  <c r="H385" i="22" s="1"/>
  <c r="G485" i="22"/>
  <c r="H485" i="22" s="1"/>
  <c r="F84" i="22"/>
  <c r="I84" i="22" s="1"/>
  <c r="G506" i="22"/>
  <c r="H506" i="22" s="1"/>
  <c r="G76" i="22"/>
  <c r="H76" i="22" s="1"/>
  <c r="G196" i="22"/>
  <c r="H196" i="22" s="1"/>
  <c r="G316" i="22"/>
  <c r="H316" i="22" s="1"/>
  <c r="G436" i="22"/>
  <c r="H436" i="22" s="1"/>
  <c r="G87" i="22"/>
  <c r="H87" i="22" s="1"/>
  <c r="G227" i="22"/>
  <c r="H227" i="22" s="1"/>
  <c r="G327" i="22"/>
  <c r="H327" i="22" s="1"/>
  <c r="G427" i="22"/>
  <c r="H427" i="22" s="1"/>
  <c r="F26" i="22"/>
  <c r="G28" i="22"/>
  <c r="H28" i="22" s="1"/>
  <c r="G198" i="22"/>
  <c r="H198" i="22" s="1"/>
  <c r="G159" i="22"/>
  <c r="H159" i="22" s="1"/>
  <c r="G62" i="22"/>
  <c r="H62" i="22" s="1"/>
  <c r="G162" i="22"/>
  <c r="H162" i="22" s="1"/>
  <c r="G262" i="22"/>
  <c r="H262" i="22" s="1"/>
  <c r="G362" i="22"/>
  <c r="H362" i="22" s="1"/>
  <c r="G462" i="22"/>
  <c r="H462" i="22" s="1"/>
  <c r="F61" i="22"/>
  <c r="F161" i="22"/>
  <c r="F261" i="22"/>
  <c r="I261" i="22" s="1"/>
  <c r="F361" i="22"/>
  <c r="F461" i="22"/>
  <c r="F286" i="22"/>
  <c r="F339" i="22"/>
  <c r="F294" i="22"/>
  <c r="F265" i="22"/>
  <c r="G130" i="22"/>
  <c r="H130" i="22" s="1"/>
  <c r="F284" i="22"/>
  <c r="I284" i="22" s="1"/>
  <c r="F205" i="22"/>
  <c r="F356" i="22"/>
  <c r="F499" i="22"/>
  <c r="F236" i="22"/>
  <c r="G166" i="22"/>
  <c r="H166" i="22" s="1"/>
  <c r="F425" i="22"/>
  <c r="G207" i="22"/>
  <c r="H207" i="22" s="1"/>
  <c r="F306" i="22"/>
  <c r="F379" i="22"/>
  <c r="F467" i="22"/>
  <c r="F448" i="22"/>
  <c r="G21" i="22"/>
  <c r="H21" i="22" s="1"/>
  <c r="G131" i="22"/>
  <c r="H131" i="22" s="1"/>
  <c r="G241" i="22"/>
  <c r="H241" i="22" s="1"/>
  <c r="G361" i="22"/>
  <c r="H361" i="22" s="1"/>
  <c r="G491" i="22"/>
  <c r="H491" i="22" s="1"/>
  <c r="F110" i="22"/>
  <c r="F240" i="22"/>
  <c r="F360" i="22"/>
  <c r="F480" i="22"/>
  <c r="G481" i="22"/>
  <c r="H481" i="22" s="1"/>
  <c r="F500" i="22"/>
  <c r="F120" i="22"/>
  <c r="F250" i="22"/>
  <c r="F370" i="22"/>
  <c r="F490" i="22"/>
  <c r="F30" i="22"/>
  <c r="F329" i="22"/>
  <c r="F81" i="22"/>
  <c r="F476" i="22"/>
  <c r="I476" i="22" s="1"/>
  <c r="F334" i="22"/>
  <c r="F75" i="22"/>
  <c r="F406" i="22"/>
  <c r="F497" i="22"/>
  <c r="F300" i="22"/>
  <c r="F92" i="22"/>
  <c r="F192" i="22"/>
  <c r="F292" i="22"/>
  <c r="I292" i="22" s="1"/>
  <c r="F392" i="22"/>
  <c r="F492" i="22"/>
  <c r="F83" i="22"/>
  <c r="I83" i="22" s="1"/>
  <c r="F183" i="22"/>
  <c r="I183" i="22" s="1"/>
  <c r="F283" i="22"/>
  <c r="I283" i="22" s="1"/>
  <c r="F383" i="22"/>
  <c r="I383" i="22" s="1"/>
  <c r="F483" i="22"/>
  <c r="G75" i="22"/>
  <c r="H75" i="22" s="1"/>
  <c r="G215" i="22"/>
  <c r="H215" i="22" s="1"/>
  <c r="G315" i="22"/>
  <c r="H315" i="22" s="1"/>
  <c r="G415" i="22"/>
  <c r="H415" i="22" s="1"/>
  <c r="F14" i="22"/>
  <c r="F114" i="22"/>
  <c r="F35" i="22"/>
  <c r="G116" i="22"/>
  <c r="H116" i="22" s="1"/>
  <c r="G236" i="22"/>
  <c r="H236" i="22" s="1"/>
  <c r="G346" i="22"/>
  <c r="H346" i="22" s="1"/>
  <c r="F45" i="22"/>
  <c r="I45" i="22" s="1"/>
  <c r="G117" i="22"/>
  <c r="H117" i="22" s="1"/>
  <c r="G257" i="22"/>
  <c r="H257" i="22" s="1"/>
  <c r="G357" i="22"/>
  <c r="H357" i="22" s="1"/>
  <c r="G457" i="22"/>
  <c r="H457" i="22" s="1"/>
  <c r="F56" i="22"/>
  <c r="G88" i="22"/>
  <c r="H88" i="22" s="1"/>
  <c r="G39" i="22"/>
  <c r="H39" i="22" s="1"/>
  <c r="G199" i="22"/>
  <c r="H199" i="22" s="1"/>
  <c r="G92" i="22"/>
  <c r="H92" i="22" s="1"/>
  <c r="G192" i="22"/>
  <c r="H192" i="22" s="1"/>
  <c r="G292" i="22"/>
  <c r="H292" i="22" s="1"/>
  <c r="G392" i="22"/>
  <c r="H392" i="22" s="1"/>
  <c r="G492" i="22"/>
  <c r="H492" i="22" s="1"/>
  <c r="F91" i="22"/>
  <c r="F191" i="22"/>
  <c r="F291" i="22"/>
  <c r="F391" i="22"/>
  <c r="F491" i="22"/>
  <c r="I491" i="22" s="1"/>
  <c r="F328" i="22"/>
  <c r="G95" i="22"/>
  <c r="H95" i="22" s="1"/>
  <c r="F364" i="22"/>
  <c r="F405" i="22"/>
  <c r="I405" i="22" s="1"/>
  <c r="F469" i="22"/>
  <c r="F354" i="22"/>
  <c r="F355" i="22"/>
  <c r="F468" i="22"/>
  <c r="F115" i="22"/>
  <c r="F376" i="22"/>
  <c r="F85" i="22"/>
  <c r="F386" i="22"/>
  <c r="F116" i="22"/>
  <c r="F426" i="22"/>
  <c r="F367" i="22"/>
  <c r="F6" i="22"/>
  <c r="F439" i="22"/>
  <c r="G61" i="22"/>
  <c r="H61" i="22" s="1"/>
  <c r="G161" i="22"/>
  <c r="H161" i="22" s="1"/>
  <c r="G271" i="22"/>
  <c r="H271" i="22" s="1"/>
  <c r="G391" i="22"/>
  <c r="H391" i="22" s="1"/>
  <c r="F20" i="22"/>
  <c r="F150" i="22"/>
  <c r="F270" i="22"/>
  <c r="F390" i="22"/>
  <c r="F216" i="22"/>
  <c r="I216" i="22" s="1"/>
  <c r="F330" i="22"/>
  <c r="F430" i="22"/>
  <c r="I171" i="22"/>
  <c r="I326" i="22"/>
  <c r="F46" i="22"/>
  <c r="F381" i="22"/>
  <c r="F365" i="22"/>
  <c r="F336" i="22"/>
  <c r="I336" i="22" s="1"/>
  <c r="F260" i="22"/>
  <c r="F102" i="22"/>
  <c r="F202" i="22"/>
  <c r="F302" i="22"/>
  <c r="I302" i="22" s="1"/>
  <c r="F402" i="22"/>
  <c r="F502" i="22"/>
  <c r="F93" i="22"/>
  <c r="I93" i="22" s="1"/>
  <c r="F193" i="22"/>
  <c r="F293" i="22"/>
  <c r="F393" i="22"/>
  <c r="I393" i="22" s="1"/>
  <c r="F503" i="22"/>
  <c r="G85" i="22"/>
  <c r="H85" i="22" s="1"/>
  <c r="G225" i="22"/>
  <c r="H225" i="22" s="1"/>
  <c r="G325" i="22"/>
  <c r="H325" i="22" s="1"/>
  <c r="G425" i="22"/>
  <c r="H425" i="22" s="1"/>
  <c r="F24" i="22"/>
  <c r="F124" i="22"/>
  <c r="F65" i="22"/>
  <c r="G126" i="22"/>
  <c r="H126" i="22" s="1"/>
  <c r="G246" i="22"/>
  <c r="H246" i="22" s="1"/>
  <c r="G356" i="22"/>
  <c r="H356" i="22" s="1"/>
  <c r="G7" i="22"/>
  <c r="H7" i="22" s="1"/>
  <c r="G127" i="22"/>
  <c r="H127" i="22" s="1"/>
  <c r="G267" i="22"/>
  <c r="H267" i="22" s="1"/>
  <c r="G367" i="22"/>
  <c r="H367" i="22" s="1"/>
  <c r="G467" i="22"/>
  <c r="H467" i="22" s="1"/>
  <c r="F66" i="22"/>
  <c r="G98" i="22"/>
  <c r="H98" i="22" s="1"/>
  <c r="G59" i="22"/>
  <c r="H59" i="22" s="1"/>
  <c r="G209" i="22"/>
  <c r="H209" i="22" s="1"/>
  <c r="G102" i="22"/>
  <c r="H102" i="22" s="1"/>
  <c r="G202" i="22"/>
  <c r="H202" i="22" s="1"/>
  <c r="G302" i="22"/>
  <c r="H302" i="22" s="1"/>
  <c r="G402" i="22"/>
  <c r="H402" i="22" s="1"/>
  <c r="G502" i="22"/>
  <c r="H502" i="22" s="1"/>
  <c r="F101" i="22"/>
  <c r="F201" i="22"/>
  <c r="F301" i="22"/>
  <c r="F401" i="22"/>
  <c r="F501" i="22"/>
  <c r="I501" i="22" s="1"/>
  <c r="F398" i="22"/>
  <c r="F144" i="22"/>
  <c r="F424" i="22"/>
  <c r="F465" i="22"/>
  <c r="F134" i="22"/>
  <c r="F384" i="22"/>
  <c r="I384" i="22" s="1"/>
  <c r="F415" i="22"/>
  <c r="G70" i="22"/>
  <c r="H70" i="22" s="1"/>
  <c r="F165" i="22"/>
  <c r="F456" i="22"/>
  <c r="I456" i="22" s="1"/>
  <c r="F105" i="22"/>
  <c r="F436" i="22"/>
  <c r="F126" i="22"/>
  <c r="F486" i="22"/>
  <c r="F377" i="22"/>
  <c r="F278" i="22"/>
  <c r="F349" i="22"/>
  <c r="G71" i="22"/>
  <c r="H71" i="22" s="1"/>
  <c r="G171" i="22"/>
  <c r="H171" i="22" s="1"/>
  <c r="G281" i="22"/>
  <c r="H281" i="22" s="1"/>
  <c r="G411" i="22"/>
  <c r="H411" i="22" s="1"/>
  <c r="F40" i="22"/>
  <c r="F160" i="22"/>
  <c r="F280" i="22"/>
  <c r="F410" i="22"/>
  <c r="F346" i="22"/>
  <c r="F359" i="22"/>
  <c r="F230" i="22"/>
  <c r="F481" i="22"/>
  <c r="F389" i="22"/>
  <c r="I389" i="22" s="1"/>
  <c r="F95" i="22"/>
  <c r="F296" i="22"/>
  <c r="F357" i="22"/>
  <c r="I357" i="22" s="1"/>
  <c r="F140" i="22"/>
  <c r="I140" i="22" s="1"/>
  <c r="F312" i="22"/>
  <c r="F103" i="22"/>
  <c r="I103" i="22" s="1"/>
  <c r="F203" i="22"/>
  <c r="F303" i="22"/>
  <c r="I303" i="22" s="1"/>
  <c r="F403" i="22"/>
  <c r="I403" i="22" s="1"/>
  <c r="G486" i="22"/>
  <c r="H486" i="22" s="1"/>
  <c r="G105" i="22"/>
  <c r="H105" i="22" s="1"/>
  <c r="G235" i="22"/>
  <c r="H235" i="22" s="1"/>
  <c r="G335" i="22"/>
  <c r="H335" i="22" s="1"/>
  <c r="G435" i="22"/>
  <c r="H435" i="22" s="1"/>
  <c r="F34" i="22"/>
  <c r="G276" i="22"/>
  <c r="H276" i="22" s="1"/>
  <c r="G16" i="22"/>
  <c r="H16" i="22" s="1"/>
  <c r="G136" i="22"/>
  <c r="H136" i="22" s="1"/>
  <c r="G256" i="22"/>
  <c r="H256" i="22" s="1"/>
  <c r="G366" i="22"/>
  <c r="H366" i="22" s="1"/>
  <c r="G17" i="22"/>
  <c r="H17" i="22" s="1"/>
  <c r="G147" i="22"/>
  <c r="H147" i="22" s="1"/>
  <c r="G277" i="22"/>
  <c r="H277" i="22" s="1"/>
  <c r="G377" i="22"/>
  <c r="H377" i="22" s="1"/>
  <c r="G477" i="22"/>
  <c r="H477" i="22" s="1"/>
  <c r="F76" i="22"/>
  <c r="G118" i="22"/>
  <c r="H118" i="22" s="1"/>
  <c r="G69" i="22"/>
  <c r="H69" i="22" s="1"/>
  <c r="G12" i="22"/>
  <c r="H12" i="22" s="1"/>
  <c r="G112" i="22"/>
  <c r="H112" i="22" s="1"/>
  <c r="G212" i="22"/>
  <c r="H212" i="22" s="1"/>
  <c r="G312" i="22"/>
  <c r="H312" i="22" s="1"/>
  <c r="G412" i="22"/>
  <c r="H412" i="22" s="1"/>
  <c r="F11" i="22"/>
  <c r="F111" i="22"/>
  <c r="F211" i="22"/>
  <c r="F311" i="22"/>
  <c r="F411" i="22"/>
  <c r="F295" i="22"/>
  <c r="I295" i="22" s="1"/>
  <c r="F418" i="22"/>
  <c r="F164" i="22"/>
  <c r="I164" i="22" s="1"/>
  <c r="F444" i="22"/>
  <c r="F505" i="22"/>
  <c r="I505" i="22" s="1"/>
  <c r="F154" i="22"/>
  <c r="I154" i="22" s="1"/>
  <c r="F414" i="22"/>
  <c r="I414" i="22" s="1"/>
  <c r="F455" i="22"/>
  <c r="G100" i="22"/>
  <c r="H100" i="22" s="1"/>
  <c r="F215" i="22"/>
  <c r="I215" i="22" s="1"/>
  <c r="F348" i="22"/>
  <c r="F125" i="22"/>
  <c r="F378" i="22"/>
  <c r="F156" i="22"/>
  <c r="F338" i="22"/>
  <c r="F397" i="22"/>
  <c r="F298" i="22"/>
  <c r="G10" i="22"/>
  <c r="H10" i="22" s="1"/>
  <c r="G81" i="22"/>
  <c r="H81" i="22" s="1"/>
  <c r="G181" i="22"/>
  <c r="H181" i="22" s="1"/>
  <c r="G291" i="22"/>
  <c r="H291" i="22" s="1"/>
  <c r="G421" i="22"/>
  <c r="H421" i="22" s="1"/>
  <c r="F50" i="22"/>
  <c r="F170" i="22"/>
  <c r="F290" i="22"/>
  <c r="F420" i="22"/>
  <c r="F416" i="22"/>
  <c r="F429" i="22"/>
  <c r="F38" i="22"/>
  <c r="F88" i="22"/>
  <c r="F148" i="22"/>
  <c r="F177" i="22"/>
  <c r="F219" i="22"/>
  <c r="F248" i="22"/>
  <c r="F277" i="22"/>
  <c r="F17" i="22"/>
  <c r="I17" i="22" s="1"/>
  <c r="F39" i="22"/>
  <c r="F67" i="22"/>
  <c r="F89" i="22"/>
  <c r="F117" i="22"/>
  <c r="I117" i="22" s="1"/>
  <c r="F149" i="22"/>
  <c r="F178" i="22"/>
  <c r="F207" i="22"/>
  <c r="F249" i="22"/>
  <c r="F307" i="22"/>
  <c r="F18" i="22"/>
  <c r="I18" i="22" s="1"/>
  <c r="F68" i="22"/>
  <c r="F118" i="22"/>
  <c r="I118" i="22" s="1"/>
  <c r="F137" i="22"/>
  <c r="F179" i="22"/>
  <c r="F208" i="22"/>
  <c r="F237" i="22"/>
  <c r="I237" i="22" s="1"/>
  <c r="F337" i="22"/>
  <c r="I337" i="22" s="1"/>
  <c r="F19" i="22"/>
  <c r="F47" i="22"/>
  <c r="F69" i="22"/>
  <c r="F97" i="22"/>
  <c r="F119" i="22"/>
  <c r="F138" i="22"/>
  <c r="F167" i="22"/>
  <c r="F209" i="22"/>
  <c r="F238" i="22"/>
  <c r="F267" i="22"/>
  <c r="F48" i="22"/>
  <c r="F98" i="22"/>
  <c r="F139" i="22"/>
  <c r="F168" i="22"/>
  <c r="F197" i="22"/>
  <c r="F239" i="22"/>
  <c r="F268" i="22"/>
  <c r="F297" i="22"/>
  <c r="F27" i="22"/>
  <c r="F49" i="22"/>
  <c r="F77" i="22"/>
  <c r="F99" i="22"/>
  <c r="F127" i="22"/>
  <c r="I127" i="22" s="1"/>
  <c r="F169" i="22"/>
  <c r="I169" i="22" s="1"/>
  <c r="F198" i="22"/>
  <c r="F227" i="22"/>
  <c r="F327" i="22"/>
  <c r="I327" i="22" s="1"/>
  <c r="F28" i="22"/>
  <c r="F78" i="22"/>
  <c r="F128" i="22"/>
  <c r="F157" i="22"/>
  <c r="F199" i="22"/>
  <c r="F228" i="22"/>
  <c r="F257" i="22"/>
  <c r="F9" i="22"/>
  <c r="F37" i="22"/>
  <c r="F59" i="22"/>
  <c r="I59" i="22" s="1"/>
  <c r="F87" i="22"/>
  <c r="F109" i="22"/>
  <c r="F147" i="22"/>
  <c r="I147" i="22" s="1"/>
  <c r="F189" i="22"/>
  <c r="I189" i="22" s="1"/>
  <c r="F218" i="22"/>
  <c r="F247" i="22"/>
  <c r="I247" i="22" s="1"/>
  <c r="F347" i="22"/>
  <c r="I347" i="22" s="1"/>
  <c r="F447" i="22"/>
  <c r="F108" i="22"/>
  <c r="F188" i="22"/>
  <c r="F259" i="22"/>
  <c r="F404" i="22"/>
  <c r="I404" i="22" s="1"/>
  <c r="F7" i="22"/>
  <c r="F129" i="22"/>
  <c r="F274" i="22"/>
  <c r="I274" i="22" s="1"/>
  <c r="F487" i="22"/>
  <c r="I487" i="22" s="1"/>
  <c r="F458" i="22"/>
  <c r="F388" i="22"/>
  <c r="F8" i="22"/>
  <c r="F204" i="22"/>
  <c r="I204" i="22" s="1"/>
  <c r="F417" i="22"/>
  <c r="F488" i="22"/>
  <c r="F287" i="22"/>
  <c r="F29" i="22"/>
  <c r="I29" i="22" s="1"/>
  <c r="F358" i="22"/>
  <c r="F317" i="22"/>
  <c r="I317" i="22" s="1"/>
  <c r="F217" i="22"/>
  <c r="F288" i="22"/>
  <c r="F504" i="22"/>
  <c r="F57" i="22"/>
  <c r="F158" i="22"/>
  <c r="F229" i="22"/>
  <c r="F374" i="22"/>
  <c r="I374" i="22" s="1"/>
  <c r="F445" i="22"/>
  <c r="F58" i="22"/>
  <c r="I58" i="22" s="1"/>
  <c r="F159" i="22"/>
  <c r="I159" i="22" s="1"/>
  <c r="F304" i="22"/>
  <c r="I304" i="22" s="1"/>
  <c r="F375" i="22"/>
  <c r="F79" i="22"/>
  <c r="F174" i="22"/>
  <c r="I174" i="22" s="1"/>
  <c r="F245" i="22"/>
  <c r="F316" i="22"/>
  <c r="F387" i="22"/>
  <c r="F175" i="22"/>
  <c r="I175" i="22" s="1"/>
  <c r="F246" i="22"/>
  <c r="F107" i="22"/>
  <c r="I107" i="22" s="1"/>
  <c r="F187" i="22"/>
  <c r="F258" i="22"/>
  <c r="F474" i="22"/>
  <c r="I474" i="22" s="1"/>
  <c r="F399" i="22"/>
  <c r="F200" i="22"/>
  <c r="F113" i="22"/>
  <c r="I113" i="22" s="1"/>
  <c r="F213" i="22"/>
  <c r="I213" i="22" s="1"/>
  <c r="F313" i="22"/>
  <c r="I313" i="22" s="1"/>
  <c r="F413" i="22"/>
  <c r="I413" i="22" s="1"/>
  <c r="F55" i="22"/>
  <c r="I55" i="22" s="1"/>
  <c r="G115" i="22"/>
  <c r="H115" i="22" s="1"/>
  <c r="G245" i="22"/>
  <c r="H245" i="22" s="1"/>
  <c r="G345" i="22"/>
  <c r="H345" i="22" s="1"/>
  <c r="G445" i="22"/>
  <c r="H445" i="22" s="1"/>
  <c r="F44" i="22"/>
  <c r="G396" i="22"/>
  <c r="H396" i="22" s="1"/>
  <c r="G26" i="22"/>
  <c r="H26" i="22" s="1"/>
  <c r="G146" i="22"/>
  <c r="H146" i="22" s="1"/>
  <c r="G266" i="22"/>
  <c r="H266" i="22" s="1"/>
  <c r="G376" i="22"/>
  <c r="H376" i="22" s="1"/>
  <c r="G27" i="22"/>
  <c r="H27" i="22" s="1"/>
  <c r="G157" i="22"/>
  <c r="H157" i="22" s="1"/>
  <c r="G287" i="22"/>
  <c r="H287" i="22" s="1"/>
  <c r="G387" i="22"/>
  <c r="H387" i="22" s="1"/>
  <c r="G487" i="22"/>
  <c r="H487" i="22" s="1"/>
  <c r="F86" i="22"/>
  <c r="I86" i="22" s="1"/>
  <c r="G128" i="22"/>
  <c r="H128" i="22" s="1"/>
  <c r="G89" i="22"/>
  <c r="H89" i="22" s="1"/>
  <c r="G22" i="22"/>
  <c r="H22" i="22" s="1"/>
  <c r="G122" i="22"/>
  <c r="H122" i="22" s="1"/>
  <c r="G222" i="22"/>
  <c r="H222" i="22" s="1"/>
  <c r="G322" i="22"/>
  <c r="H322" i="22" s="1"/>
  <c r="G422" i="22"/>
  <c r="H422" i="22" s="1"/>
  <c r="F21" i="22"/>
  <c r="F121" i="22"/>
  <c r="F221" i="22"/>
  <c r="F321" i="22"/>
  <c r="F421" i="22"/>
  <c r="F385" i="22"/>
  <c r="I385" i="22" s="1"/>
  <c r="F438" i="22"/>
  <c r="F184" i="22"/>
  <c r="I184" i="22" s="1"/>
  <c r="F464" i="22"/>
  <c r="I464" i="22" s="1"/>
  <c r="F166" i="22"/>
  <c r="I166" i="22" s="1"/>
  <c r="F194" i="22"/>
  <c r="F434" i="22"/>
  <c r="F495" i="22"/>
  <c r="I495" i="22" s="1"/>
  <c r="G140" i="22"/>
  <c r="H140" i="22" s="1"/>
  <c r="F285" i="22"/>
  <c r="I285" i="22" s="1"/>
  <c r="G160" i="22"/>
  <c r="H160" i="22" s="1"/>
  <c r="F135" i="22"/>
  <c r="G170" i="22"/>
  <c r="H170" i="22" s="1"/>
  <c r="F196" i="22"/>
  <c r="F478" i="22"/>
  <c r="F407" i="22"/>
  <c r="F318" i="22"/>
  <c r="G60" i="22"/>
  <c r="H60" i="22" s="1"/>
  <c r="G91" i="22"/>
  <c r="H91" i="22" s="1"/>
  <c r="G191" i="22"/>
  <c r="H191" i="22" s="1"/>
  <c r="G311" i="22"/>
  <c r="H311" i="22" s="1"/>
  <c r="G441" i="22"/>
  <c r="H441" i="22" s="1"/>
  <c r="F60" i="22"/>
  <c r="F180" i="22"/>
  <c r="F310" i="22"/>
  <c r="F440" i="22"/>
  <c r="F446" i="22"/>
  <c r="F145" i="22"/>
  <c r="I396" i="22"/>
  <c r="I273" i="22"/>
  <c r="F10" i="22"/>
  <c r="F112" i="22"/>
  <c r="F122" i="22"/>
  <c r="F332" i="22"/>
  <c r="G19" i="22"/>
  <c r="H19" i="22" s="1"/>
  <c r="G48" i="22"/>
  <c r="H48" i="22" s="1"/>
  <c r="G90" i="22"/>
  <c r="H90" i="22" s="1"/>
  <c r="G119" i="22"/>
  <c r="H119" i="22" s="1"/>
  <c r="G148" i="22"/>
  <c r="H148" i="22" s="1"/>
  <c r="G190" i="22"/>
  <c r="H190" i="22" s="1"/>
  <c r="G228" i="22"/>
  <c r="H228" i="22" s="1"/>
  <c r="G238" i="22"/>
  <c r="H238" i="22" s="1"/>
  <c r="G248" i="22"/>
  <c r="H248" i="22" s="1"/>
  <c r="G258" i="22"/>
  <c r="H258" i="22" s="1"/>
  <c r="G268" i="22"/>
  <c r="H268" i="22" s="1"/>
  <c r="G278" i="22"/>
  <c r="H278" i="22" s="1"/>
  <c r="G288" i="22"/>
  <c r="H288" i="22" s="1"/>
  <c r="G298" i="22"/>
  <c r="H298" i="22" s="1"/>
  <c r="G308" i="22"/>
  <c r="H308" i="22" s="1"/>
  <c r="G318" i="22"/>
  <c r="H318" i="22" s="1"/>
  <c r="G328" i="22"/>
  <c r="H328" i="22" s="1"/>
  <c r="G338" i="22"/>
  <c r="H338" i="22" s="1"/>
  <c r="G348" i="22"/>
  <c r="H348" i="22" s="1"/>
  <c r="G358" i="22"/>
  <c r="H358" i="22" s="1"/>
  <c r="G368" i="22"/>
  <c r="H368" i="22" s="1"/>
  <c r="G378" i="22"/>
  <c r="H378" i="22" s="1"/>
  <c r="G388" i="22"/>
  <c r="H388" i="22" s="1"/>
  <c r="G398" i="22"/>
  <c r="H398" i="22" s="1"/>
  <c r="G408" i="22"/>
  <c r="H408" i="22" s="1"/>
  <c r="G418" i="22"/>
  <c r="H418" i="22" s="1"/>
  <c r="G20" i="22"/>
  <c r="H20" i="22" s="1"/>
  <c r="G49" i="22"/>
  <c r="H49" i="22" s="1"/>
  <c r="G78" i="22"/>
  <c r="H78" i="22" s="1"/>
  <c r="G120" i="22"/>
  <c r="H120" i="22" s="1"/>
  <c r="G149" i="22"/>
  <c r="H149" i="22" s="1"/>
  <c r="G178" i="22"/>
  <c r="H178" i="22" s="1"/>
  <c r="G8" i="22"/>
  <c r="H8" i="22" s="1"/>
  <c r="G79" i="22"/>
  <c r="H79" i="22" s="1"/>
  <c r="G150" i="22"/>
  <c r="H150" i="22" s="1"/>
  <c r="G279" i="22"/>
  <c r="H279" i="22" s="1"/>
  <c r="G310" i="22"/>
  <c r="H310" i="22" s="1"/>
  <c r="G379" i="22"/>
  <c r="H379" i="22" s="1"/>
  <c r="G410" i="22"/>
  <c r="H410" i="22" s="1"/>
  <c r="G439" i="22"/>
  <c r="H439" i="22" s="1"/>
  <c r="G489" i="22"/>
  <c r="H489" i="22" s="1"/>
  <c r="G9" i="22"/>
  <c r="H9" i="22" s="1"/>
  <c r="G80" i="22"/>
  <c r="H80" i="22" s="1"/>
  <c r="G249" i="22"/>
  <c r="H249" i="22" s="1"/>
  <c r="G280" i="22"/>
  <c r="H280" i="22" s="1"/>
  <c r="G349" i="22"/>
  <c r="H349" i="22" s="1"/>
  <c r="G380" i="22"/>
  <c r="H380" i="22" s="1"/>
  <c r="G440" i="22"/>
  <c r="H440" i="22" s="1"/>
  <c r="G468" i="22"/>
  <c r="H468" i="22" s="1"/>
  <c r="G490" i="22"/>
  <c r="H490" i="22" s="1"/>
  <c r="G250" i="22"/>
  <c r="H250" i="22" s="1"/>
  <c r="G319" i="22"/>
  <c r="H319" i="22" s="1"/>
  <c r="G350" i="22"/>
  <c r="H350" i="22" s="1"/>
  <c r="G419" i="22"/>
  <c r="H419" i="22" s="1"/>
  <c r="G469" i="22"/>
  <c r="H469" i="22" s="1"/>
  <c r="G218" i="22"/>
  <c r="H218" i="22" s="1"/>
  <c r="G289" i="22"/>
  <c r="H289" i="22" s="1"/>
  <c r="G320" i="22"/>
  <c r="H320" i="22" s="1"/>
  <c r="G389" i="22"/>
  <c r="H389" i="22" s="1"/>
  <c r="G420" i="22"/>
  <c r="H420" i="22" s="1"/>
  <c r="G448" i="22"/>
  <c r="H448" i="22" s="1"/>
  <c r="G470" i="22"/>
  <c r="H470" i="22" s="1"/>
  <c r="G498" i="22"/>
  <c r="H498" i="22" s="1"/>
  <c r="G108" i="22"/>
  <c r="H108" i="22" s="1"/>
  <c r="G179" i="22"/>
  <c r="H179" i="22" s="1"/>
  <c r="G219" i="22"/>
  <c r="H219" i="22" s="1"/>
  <c r="G259" i="22"/>
  <c r="H259" i="22" s="1"/>
  <c r="G290" i="22"/>
  <c r="H290" i="22" s="1"/>
  <c r="G359" i="22"/>
  <c r="H359" i="22" s="1"/>
  <c r="G390" i="22"/>
  <c r="H390" i="22" s="1"/>
  <c r="G449" i="22"/>
  <c r="H449" i="22" s="1"/>
  <c r="G499" i="22"/>
  <c r="H499" i="22" s="1"/>
  <c r="G38" i="22"/>
  <c r="H38" i="22" s="1"/>
  <c r="G109" i="22"/>
  <c r="H109" i="22" s="1"/>
  <c r="G180" i="22"/>
  <c r="H180" i="22" s="1"/>
  <c r="G229" i="22"/>
  <c r="H229" i="22" s="1"/>
  <c r="G260" i="22"/>
  <c r="H260" i="22" s="1"/>
  <c r="G329" i="22"/>
  <c r="H329" i="22" s="1"/>
  <c r="G360" i="22"/>
  <c r="H360" i="22" s="1"/>
  <c r="G428" i="22"/>
  <c r="H428" i="22" s="1"/>
  <c r="G450" i="22"/>
  <c r="H450" i="22" s="1"/>
  <c r="G478" i="22"/>
  <c r="H478" i="22" s="1"/>
  <c r="G500" i="22"/>
  <c r="H500" i="22" s="1"/>
  <c r="G50" i="22"/>
  <c r="H50" i="22" s="1"/>
  <c r="G230" i="22"/>
  <c r="H230" i="22" s="1"/>
  <c r="G299" i="22"/>
  <c r="H299" i="22" s="1"/>
  <c r="G330" i="22"/>
  <c r="H330" i="22" s="1"/>
  <c r="G399" i="22"/>
  <c r="H399" i="22" s="1"/>
  <c r="G429" i="22"/>
  <c r="H429" i="22" s="1"/>
  <c r="G479" i="22"/>
  <c r="H479" i="22" s="1"/>
  <c r="G138" i="22"/>
  <c r="H138" i="22" s="1"/>
  <c r="G205" i="22"/>
  <c r="H205" i="22" s="1"/>
  <c r="G240" i="22"/>
  <c r="H240" i="22" s="1"/>
  <c r="G309" i="22"/>
  <c r="H309" i="22" s="1"/>
  <c r="G340" i="22"/>
  <c r="H340" i="22" s="1"/>
  <c r="G409" i="22"/>
  <c r="H409" i="22" s="1"/>
  <c r="G438" i="22"/>
  <c r="H438" i="22" s="1"/>
  <c r="G460" i="22"/>
  <c r="H460" i="22" s="1"/>
  <c r="G488" i="22"/>
  <c r="H488" i="22" s="1"/>
  <c r="G137" i="22"/>
  <c r="H137" i="22" s="1"/>
  <c r="G339" i="22"/>
  <c r="H339" i="22" s="1"/>
  <c r="G194" i="22"/>
  <c r="H194" i="22" s="1"/>
  <c r="G369" i="22"/>
  <c r="H369" i="22" s="1"/>
  <c r="G195" i="22"/>
  <c r="H195" i="22" s="1"/>
  <c r="G370" i="22"/>
  <c r="H370" i="22" s="1"/>
  <c r="G400" i="22"/>
  <c r="H400" i="22" s="1"/>
  <c r="G239" i="22"/>
  <c r="H239" i="22" s="1"/>
  <c r="G269" i="22"/>
  <c r="H269" i="22" s="1"/>
  <c r="G430" i="22"/>
  <c r="H430" i="22" s="1"/>
  <c r="G270" i="22"/>
  <c r="H270" i="22" s="1"/>
  <c r="G51" i="22"/>
  <c r="H51" i="22" s="1"/>
  <c r="G300" i="22"/>
  <c r="H300" i="22" s="1"/>
  <c r="G458" i="22"/>
  <c r="H458" i="22" s="1"/>
  <c r="G66" i="22"/>
  <c r="H66" i="22" s="1"/>
  <c r="G301" i="22"/>
  <c r="H301" i="22" s="1"/>
  <c r="G459" i="22"/>
  <c r="H459" i="22" s="1"/>
  <c r="G125" i="22"/>
  <c r="H125" i="22" s="1"/>
  <c r="G480" i="22"/>
  <c r="H480" i="22" s="1"/>
  <c r="G135" i="22"/>
  <c r="H135" i="22" s="1"/>
  <c r="G255" i="22"/>
  <c r="H255" i="22" s="1"/>
  <c r="G355" i="22"/>
  <c r="H355" i="22" s="1"/>
  <c r="G455" i="22"/>
  <c r="H455" i="22" s="1"/>
  <c r="F54" i="22"/>
  <c r="I54" i="22" s="1"/>
  <c r="G426" i="22"/>
  <c r="H426" i="22" s="1"/>
  <c r="G36" i="22"/>
  <c r="H36" i="22" s="1"/>
  <c r="G156" i="22"/>
  <c r="H156" i="22" s="1"/>
  <c r="G286" i="22"/>
  <c r="H286" i="22" s="1"/>
  <c r="G386" i="22"/>
  <c r="H386" i="22" s="1"/>
  <c r="G47" i="22"/>
  <c r="H47" i="22" s="1"/>
  <c r="G177" i="22"/>
  <c r="H177" i="22" s="1"/>
  <c r="G297" i="22"/>
  <c r="H297" i="22" s="1"/>
  <c r="G397" i="22"/>
  <c r="H397" i="22" s="1"/>
  <c r="G497" i="22"/>
  <c r="H497" i="22" s="1"/>
  <c r="F96" i="22"/>
  <c r="G158" i="22"/>
  <c r="H158" i="22" s="1"/>
  <c r="G99" i="22"/>
  <c r="H99" i="22" s="1"/>
  <c r="G32" i="22"/>
  <c r="H32" i="22" s="1"/>
  <c r="G132" i="22"/>
  <c r="H132" i="22" s="1"/>
  <c r="G232" i="22"/>
  <c r="H232" i="22" s="1"/>
  <c r="G332" i="22"/>
  <c r="H332" i="22" s="1"/>
  <c r="G432" i="22"/>
  <c r="H432" i="22" s="1"/>
  <c r="F31" i="22"/>
  <c r="I31" i="22" s="1"/>
  <c r="F131" i="22"/>
  <c r="F231" i="22"/>
  <c r="I231" i="22" s="1"/>
  <c r="F331" i="22"/>
  <c r="F431" i="22"/>
  <c r="I431" i="22" s="1"/>
  <c r="F435" i="22"/>
  <c r="F498" i="22"/>
  <c r="I498" i="22" s="1"/>
  <c r="F214" i="22"/>
  <c r="I214" i="22" s="1"/>
  <c r="F494" i="22"/>
  <c r="F276" i="22"/>
  <c r="F224" i="22"/>
  <c r="F454" i="22"/>
  <c r="I454" i="22" s="1"/>
  <c r="G67" i="22"/>
  <c r="H67" i="22" s="1"/>
  <c r="F279" i="22"/>
  <c r="F325" i="22"/>
  <c r="I325" i="22" s="1"/>
  <c r="F269" i="22"/>
  <c r="F195" i="22"/>
  <c r="I195" i="22" s="1"/>
  <c r="F309" i="22"/>
  <c r="F206" i="22"/>
  <c r="I206" i="22" s="1"/>
  <c r="G30" i="22"/>
  <c r="H30" i="22" s="1"/>
  <c r="F427" i="22"/>
  <c r="I427" i="22" s="1"/>
  <c r="F368" i="22"/>
  <c r="G110" i="22"/>
  <c r="H110" i="22" s="1"/>
  <c r="G101" i="22"/>
  <c r="H101" i="22" s="1"/>
  <c r="G201" i="22"/>
  <c r="H201" i="22" s="1"/>
  <c r="G321" i="22"/>
  <c r="H321" i="22" s="1"/>
  <c r="G451" i="22"/>
  <c r="H451" i="22" s="1"/>
  <c r="F70" i="22"/>
  <c r="I70" i="22" s="1"/>
  <c r="F190" i="22"/>
  <c r="F320" i="22"/>
  <c r="F450" i="22"/>
  <c r="F459" i="22"/>
  <c r="G431" i="22"/>
  <c r="H431" i="22" s="1"/>
  <c r="F275" i="22"/>
  <c r="I479" i="22"/>
  <c r="I73" i="22"/>
  <c r="I373" i="22"/>
  <c r="F181" i="22"/>
  <c r="I181" i="22" s="1"/>
  <c r="F315" i="22"/>
  <c r="F146" i="22"/>
  <c r="F12" i="22"/>
  <c r="F412" i="22"/>
  <c r="I412" i="22" s="1"/>
  <c r="F222" i="22"/>
  <c r="F422" i="22"/>
  <c r="I422" i="22" s="1"/>
  <c r="F13" i="22"/>
  <c r="I13" i="22" s="1"/>
  <c r="F32" i="22"/>
  <c r="F232" i="22"/>
  <c r="G14" i="22"/>
  <c r="H14" i="22" s="1"/>
  <c r="G224" i="22"/>
  <c r="H224" i="22" s="1"/>
  <c r="G424" i="22"/>
  <c r="H424" i="22" s="1"/>
  <c r="F323" i="22"/>
  <c r="I323" i="22" s="1"/>
  <c r="G43" i="22"/>
  <c r="H43" i="22" s="1"/>
  <c r="G243" i="22"/>
  <c r="H243" i="22" s="1"/>
  <c r="G443" i="22"/>
  <c r="H443" i="22" s="1"/>
  <c r="F242" i="22"/>
  <c r="F442" i="22"/>
  <c r="I442" i="22" s="1"/>
  <c r="G234" i="22"/>
  <c r="H234" i="22" s="1"/>
  <c r="F33" i="22"/>
  <c r="I33" i="22" s="1"/>
  <c r="F433" i="22"/>
  <c r="I433" i="22" s="1"/>
  <c r="G446" i="22"/>
  <c r="H446" i="22" s="1"/>
  <c r="G57" i="22"/>
  <c r="H57" i="22" s="1"/>
  <c r="G407" i="22"/>
  <c r="H407" i="22" s="1"/>
  <c r="F106" i="22"/>
  <c r="I106" i="22" s="1"/>
  <c r="G129" i="22"/>
  <c r="H129" i="22" s="1"/>
  <c r="G142" i="22"/>
  <c r="H142" i="22" s="1"/>
  <c r="G342" i="22"/>
  <c r="H342" i="22" s="1"/>
  <c r="F41" i="22"/>
  <c r="I41" i="22" s="1"/>
  <c r="F241" i="22"/>
  <c r="F441" i="22"/>
  <c r="G40" i="22"/>
  <c r="H40" i="22" s="1"/>
  <c r="F185" i="22"/>
  <c r="I185" i="22" s="1"/>
  <c r="F244" i="22"/>
  <c r="F186" i="22"/>
  <c r="F395" i="22"/>
  <c r="I395" i="22" s="1"/>
  <c r="F225" i="22"/>
  <c r="I225" i="22" s="1"/>
  <c r="F226" i="22"/>
  <c r="I226" i="22" s="1"/>
  <c r="F437" i="22"/>
  <c r="I437" i="22" s="1"/>
  <c r="F299" i="22"/>
  <c r="G211" i="22"/>
  <c r="H211" i="22" s="1"/>
  <c r="G461" i="22"/>
  <c r="H461" i="22" s="1"/>
  <c r="F90" i="22"/>
  <c r="F210" i="22"/>
  <c r="F340" i="22"/>
  <c r="F460" i="22"/>
  <c r="G331" i="22"/>
  <c r="H331" i="22" s="1"/>
  <c r="F80" i="22"/>
  <c r="I80" i="22" s="1"/>
  <c r="I477" i="22"/>
  <c r="I473" i="22"/>
  <c r="F281" i="22"/>
  <c r="F308" i="22"/>
  <c r="F212" i="22"/>
  <c r="I212" i="22" s="1"/>
  <c r="F22" i="22"/>
  <c r="F322" i="22"/>
  <c r="F132" i="22"/>
  <c r="F432" i="22"/>
  <c r="G114" i="22"/>
  <c r="H114" i="22" s="1"/>
  <c r="G324" i="22"/>
  <c r="H324" i="22" s="1"/>
  <c r="F23" i="22"/>
  <c r="I23" i="22" s="1"/>
  <c r="F123" i="22"/>
  <c r="F223" i="22"/>
  <c r="I223" i="22" s="1"/>
  <c r="F423" i="22"/>
  <c r="I423" i="22" s="1"/>
  <c r="G143" i="22"/>
  <c r="H143" i="22" s="1"/>
  <c r="G343" i="22"/>
  <c r="H343" i="22" s="1"/>
  <c r="F42" i="22"/>
  <c r="F142" i="22"/>
  <c r="F342" i="22"/>
  <c r="I342" i="22" s="1"/>
  <c r="G24" i="22"/>
  <c r="H24" i="22" s="1"/>
  <c r="G124" i="22"/>
  <c r="H124" i="22" s="1"/>
  <c r="G334" i="22"/>
  <c r="H334" i="22" s="1"/>
  <c r="G434" i="22"/>
  <c r="H434" i="22" s="1"/>
  <c r="F133" i="22"/>
  <c r="I133" i="22" s="1"/>
  <c r="F233" i="22"/>
  <c r="I233" i="22" s="1"/>
  <c r="F333" i="22"/>
  <c r="I333" i="22" s="1"/>
  <c r="G15" i="22"/>
  <c r="H15" i="22" s="1"/>
  <c r="G145" i="22"/>
  <c r="H145" i="22" s="1"/>
  <c r="G265" i="22"/>
  <c r="H265" i="22" s="1"/>
  <c r="G365" i="22"/>
  <c r="H365" i="22" s="1"/>
  <c r="G465" i="22"/>
  <c r="H465" i="22" s="1"/>
  <c r="F64" i="22"/>
  <c r="G46" i="22"/>
  <c r="H46" i="22" s="1"/>
  <c r="G176" i="22"/>
  <c r="H176" i="22" s="1"/>
  <c r="G296" i="22"/>
  <c r="H296" i="22" s="1"/>
  <c r="G406" i="22"/>
  <c r="H406" i="22" s="1"/>
  <c r="G187" i="22"/>
  <c r="H187" i="22" s="1"/>
  <c r="G307" i="22"/>
  <c r="H307" i="22" s="1"/>
  <c r="G6" i="22"/>
  <c r="H6" i="22" s="1"/>
  <c r="G168" i="22"/>
  <c r="H168" i="22" s="1"/>
  <c r="G42" i="22"/>
  <c r="H42" i="22" s="1"/>
  <c r="G242" i="22"/>
  <c r="H242" i="22" s="1"/>
  <c r="G442" i="22"/>
  <c r="H442" i="22" s="1"/>
  <c r="F141" i="22"/>
  <c r="I141" i="22" s="1"/>
  <c r="F341" i="22"/>
  <c r="F485" i="22"/>
  <c r="I485" i="22" s="1"/>
  <c r="F234" i="22"/>
  <c r="F496" i="22"/>
  <c r="I496" i="22" s="1"/>
  <c r="F484" i="22"/>
  <c r="I484" i="22" s="1"/>
  <c r="F369" i="22"/>
  <c r="F419" i="22"/>
  <c r="F409" i="22"/>
  <c r="G200" i="22"/>
  <c r="H200" i="22" s="1"/>
  <c r="F408" i="22"/>
  <c r="G111" i="22"/>
  <c r="H111" i="22" s="1"/>
  <c r="G341" i="22"/>
  <c r="H341" i="22" s="1"/>
  <c r="F345" i="22"/>
  <c r="I345" i="22" s="1"/>
  <c r="G53" i="22"/>
  <c r="H53" i="22" s="1"/>
  <c r="G153" i="22"/>
  <c r="H153" i="22" s="1"/>
  <c r="G253" i="22"/>
  <c r="H253" i="22" s="1"/>
  <c r="G353" i="22"/>
  <c r="H353" i="22" s="1"/>
  <c r="G453" i="22"/>
  <c r="H453" i="22" s="1"/>
  <c r="F52" i="22"/>
  <c r="F152" i="22"/>
  <c r="F252" i="22"/>
  <c r="F352" i="22"/>
  <c r="F452" i="22"/>
  <c r="G34" i="22"/>
  <c r="H34" i="22" s="1"/>
  <c r="G134" i="22"/>
  <c r="H134" i="22" s="1"/>
  <c r="G244" i="22"/>
  <c r="H244" i="22" s="1"/>
  <c r="G344" i="22"/>
  <c r="H344" i="22" s="1"/>
  <c r="G444" i="22"/>
  <c r="H444" i="22" s="1"/>
  <c r="F43" i="22"/>
  <c r="F143" i="22"/>
  <c r="F243" i="22"/>
  <c r="I243" i="22" s="1"/>
  <c r="F343" i="22"/>
  <c r="I343" i="22" s="1"/>
  <c r="F443" i="22"/>
  <c r="I443" i="22" s="1"/>
  <c r="G35" i="22"/>
  <c r="H35" i="22" s="1"/>
  <c r="G155" i="22"/>
  <c r="H155" i="22" s="1"/>
  <c r="G275" i="22"/>
  <c r="H275" i="22" s="1"/>
  <c r="G375" i="22"/>
  <c r="H375" i="22" s="1"/>
  <c r="G475" i="22"/>
  <c r="H475" i="22" s="1"/>
  <c r="F74" i="22"/>
  <c r="I74" i="22" s="1"/>
  <c r="G466" i="22"/>
  <c r="H466" i="22" s="1"/>
  <c r="G56" i="22"/>
  <c r="H56" i="22" s="1"/>
  <c r="G186" i="22"/>
  <c r="H186" i="22" s="1"/>
  <c r="G306" i="22"/>
  <c r="H306" i="22" s="1"/>
  <c r="G416" i="22"/>
  <c r="H416" i="22" s="1"/>
  <c r="G77" i="22"/>
  <c r="H77" i="22" s="1"/>
  <c r="G197" i="22"/>
  <c r="H197" i="22" s="1"/>
  <c r="G317" i="22"/>
  <c r="H317" i="22" s="1"/>
  <c r="G417" i="22"/>
  <c r="H417" i="22" s="1"/>
  <c r="F16" i="22"/>
  <c r="G18" i="22"/>
  <c r="H18" i="22" s="1"/>
  <c r="G188" i="22"/>
  <c r="H188" i="22" s="1"/>
  <c r="G139" i="22"/>
  <c r="H139" i="22" s="1"/>
  <c r="G52" i="22"/>
  <c r="H52" i="22" s="1"/>
  <c r="G152" i="22"/>
  <c r="H152" i="22" s="1"/>
  <c r="G252" i="22"/>
  <c r="H252" i="22" s="1"/>
  <c r="G352" i="22"/>
  <c r="H352" i="22" s="1"/>
  <c r="G452" i="22"/>
  <c r="H452" i="22" s="1"/>
  <c r="F51" i="22"/>
  <c r="I51" i="22" s="1"/>
  <c r="F151" i="22"/>
  <c r="I151" i="22" s="1"/>
  <c r="F251" i="22"/>
  <c r="I251" i="22" s="1"/>
  <c r="F351" i="22"/>
  <c r="F451" i="22"/>
  <c r="F176" i="22"/>
  <c r="I176" i="22" s="1"/>
  <c r="G210" i="22"/>
  <c r="H210" i="22" s="1"/>
  <c r="F254" i="22"/>
  <c r="I254" i="22" s="1"/>
  <c r="F235" i="22"/>
  <c r="F506" i="22"/>
  <c r="F264" i="22"/>
  <c r="I264" i="22" s="1"/>
  <c r="F155" i="22"/>
  <c r="F266" i="22"/>
  <c r="F449" i="22"/>
  <c r="F136" i="22"/>
  <c r="G96" i="22"/>
  <c r="H96" i="22" s="1"/>
  <c r="F305" i="22"/>
  <c r="I305" i="22" s="1"/>
  <c r="G167" i="22"/>
  <c r="H167" i="22" s="1"/>
  <c r="F256" i="22"/>
  <c r="F289" i="22"/>
  <c r="F457" i="22"/>
  <c r="I457" i="22" s="1"/>
  <c r="F428" i="22"/>
  <c r="G11" i="22"/>
  <c r="H11" i="22" s="1"/>
  <c r="G121" i="22"/>
  <c r="H121" i="22" s="1"/>
  <c r="G221" i="22"/>
  <c r="H221" i="22" s="1"/>
  <c r="G351" i="22"/>
  <c r="H351" i="22" s="1"/>
  <c r="G471" i="22"/>
  <c r="H471" i="22" s="1"/>
  <c r="F100" i="22"/>
  <c r="I100" i="22" s="1"/>
  <c r="F220" i="22"/>
  <c r="I220" i="22" s="1"/>
  <c r="F350" i="22"/>
  <c r="F470" i="22"/>
  <c r="G401" i="22"/>
  <c r="H401" i="22" s="1"/>
  <c r="F400" i="22"/>
  <c r="F475" i="22"/>
  <c r="H270" i="17"/>
  <c r="G270" i="17"/>
  <c r="F270" i="17"/>
  <c r="H261" i="17"/>
  <c r="G261" i="17"/>
  <c r="F261" i="17"/>
  <c r="H260" i="17"/>
  <c r="G260" i="17"/>
  <c r="F260" i="17"/>
  <c r="C238" i="17"/>
  <c r="D238" i="17"/>
  <c r="E238" i="17"/>
  <c r="F238" i="17"/>
  <c r="G238" i="17"/>
  <c r="H238" i="17"/>
  <c r="C241" i="17"/>
  <c r="D241" i="17"/>
  <c r="E241" i="17"/>
  <c r="F241" i="17"/>
  <c r="G241" i="17"/>
  <c r="H241" i="17"/>
  <c r="H242" i="17"/>
  <c r="H243" i="17"/>
  <c r="C249" i="17"/>
  <c r="C251" i="17"/>
  <c r="D186" i="17"/>
  <c r="E186" i="17"/>
  <c r="F186" i="17"/>
  <c r="G186" i="17"/>
  <c r="C186" i="17"/>
  <c r="D185" i="17"/>
  <c r="E185" i="17"/>
  <c r="F185" i="17"/>
  <c r="G185" i="17"/>
  <c r="C185" i="17"/>
  <c r="I371" i="22" l="1"/>
  <c r="I142" i="22"/>
  <c r="I435" i="22"/>
  <c r="I10" i="22"/>
  <c r="I199" i="22"/>
  <c r="I492" i="22"/>
  <c r="I63" i="22"/>
  <c r="I407" i="22"/>
  <c r="I88" i="22"/>
  <c r="I418" i="22"/>
  <c r="I470" i="22"/>
  <c r="I409" i="22"/>
  <c r="I64" i="22"/>
  <c r="I123" i="22"/>
  <c r="I146" i="22"/>
  <c r="I276" i="22"/>
  <c r="I504" i="22"/>
  <c r="I8" i="22"/>
  <c r="I37" i="22"/>
  <c r="I227" i="22"/>
  <c r="I481" i="22"/>
  <c r="I293" i="22"/>
  <c r="I294" i="22"/>
  <c r="I419" i="22"/>
  <c r="I494" i="22"/>
  <c r="I180" i="22"/>
  <c r="I196" i="22"/>
  <c r="I258" i="22"/>
  <c r="I288" i="22"/>
  <c r="I388" i="22"/>
  <c r="I447" i="22"/>
  <c r="I119" i="22"/>
  <c r="I65" i="22"/>
  <c r="I193" i="22"/>
  <c r="I381" i="22"/>
  <c r="I314" i="22"/>
  <c r="I482" i="22"/>
  <c r="I394" i="22"/>
  <c r="I21" i="22"/>
  <c r="I350" i="22"/>
  <c r="I506" i="22"/>
  <c r="I235" i="22"/>
  <c r="I369" i="22"/>
  <c r="I173" i="22"/>
  <c r="I299" i="22"/>
  <c r="I241" i="22"/>
  <c r="I309" i="22"/>
  <c r="I60" i="22"/>
  <c r="I217" i="22"/>
  <c r="I458" i="22"/>
  <c r="I97" i="22"/>
  <c r="I68" i="22"/>
  <c r="I39" i="22"/>
  <c r="I203" i="22"/>
  <c r="I483" i="22"/>
  <c r="I182" i="22"/>
  <c r="I315" i="22"/>
  <c r="I190" i="22"/>
  <c r="I348" i="22"/>
  <c r="I165" i="22"/>
  <c r="I116" i="22"/>
  <c r="I364" i="22"/>
  <c r="I72" i="22"/>
  <c r="I232" i="22"/>
  <c r="I112" i="22"/>
  <c r="I187" i="22"/>
  <c r="I257" i="22"/>
  <c r="I168" i="22"/>
  <c r="I432" i="22"/>
  <c r="I135" i="22"/>
  <c r="I139" i="22"/>
  <c r="I69" i="22"/>
  <c r="I462" i="22"/>
  <c r="I98" i="22"/>
  <c r="I120" i="22"/>
  <c r="I236" i="22"/>
  <c r="I75" i="22"/>
  <c r="I466" i="22"/>
  <c r="I361" i="22"/>
  <c r="I262" i="22"/>
  <c r="I279" i="22"/>
  <c r="I22" i="22"/>
  <c r="I71" i="22"/>
  <c r="I207" i="22"/>
  <c r="I439" i="22"/>
  <c r="I355" i="22"/>
  <c r="I191" i="22"/>
  <c r="I56" i="22"/>
  <c r="I162" i="22"/>
  <c r="I263" i="22"/>
  <c r="I136" i="22"/>
  <c r="I322" i="22"/>
  <c r="I266" i="22"/>
  <c r="I316" i="22"/>
  <c r="I436" i="22"/>
  <c r="I144" i="22"/>
  <c r="I354" i="22"/>
  <c r="I91" i="22"/>
  <c r="I161" i="22"/>
  <c r="I172" i="22"/>
  <c r="I400" i="22"/>
  <c r="I408" i="22"/>
  <c r="I428" i="22"/>
  <c r="I16" i="22"/>
  <c r="I43" i="22"/>
  <c r="I52" i="22"/>
  <c r="I308" i="22"/>
  <c r="I90" i="22"/>
  <c r="I450" i="22"/>
  <c r="I224" i="22"/>
  <c r="I318" i="22"/>
  <c r="I44" i="22"/>
  <c r="I87" i="22"/>
  <c r="I28" i="22"/>
  <c r="I208" i="22"/>
  <c r="I95" i="22"/>
  <c r="I105" i="22"/>
  <c r="I398" i="22"/>
  <c r="I503" i="22"/>
  <c r="I493" i="22"/>
  <c r="I82" i="22"/>
  <c r="I366" i="22"/>
  <c r="I256" i="22"/>
  <c r="I122" i="22"/>
  <c r="I375" i="22"/>
  <c r="I9" i="22"/>
  <c r="I198" i="22"/>
  <c r="I197" i="22"/>
  <c r="I67" i="22"/>
  <c r="I255" i="22"/>
  <c r="I50" i="22"/>
  <c r="I378" i="22"/>
  <c r="I40" i="22"/>
  <c r="I102" i="22"/>
  <c r="I430" i="22"/>
  <c r="I468" i="22"/>
  <c r="I291" i="22"/>
  <c r="I35" i="22"/>
  <c r="I250" i="22"/>
  <c r="I286" i="22"/>
  <c r="I453" i="22"/>
  <c r="I125" i="22"/>
  <c r="I260" i="22"/>
  <c r="I330" i="22"/>
  <c r="I114" i="22"/>
  <c r="I334" i="22"/>
  <c r="I461" i="22"/>
  <c r="I353" i="22"/>
  <c r="I14" i="22"/>
  <c r="I499" i="22"/>
  <c r="I253" i="22"/>
  <c r="I452" i="22"/>
  <c r="I234" i="22"/>
  <c r="I42" i="22"/>
  <c r="I132" i="22"/>
  <c r="I242" i="22"/>
  <c r="I246" i="22"/>
  <c r="I358" i="22"/>
  <c r="I218" i="22"/>
  <c r="I99" i="22"/>
  <c r="I47" i="22"/>
  <c r="I307" i="22"/>
  <c r="I277" i="22"/>
  <c r="I36" i="22"/>
  <c r="I411" i="22"/>
  <c r="I335" i="22"/>
  <c r="I401" i="22"/>
  <c r="I365" i="22"/>
  <c r="I390" i="22"/>
  <c r="I367" i="22"/>
  <c r="I469" i="22"/>
  <c r="I392" i="22"/>
  <c r="I81" i="22"/>
  <c r="I500" i="22"/>
  <c r="I356" i="22"/>
  <c r="I153" i="22"/>
  <c r="I269" i="22"/>
  <c r="I460" i="22"/>
  <c r="I275" i="22"/>
  <c r="I331" i="22"/>
  <c r="I421" i="22"/>
  <c r="I445" i="22"/>
  <c r="I129" i="22"/>
  <c r="I157" i="22"/>
  <c r="I77" i="22"/>
  <c r="I48" i="22"/>
  <c r="I19" i="22"/>
  <c r="I249" i="22"/>
  <c r="I248" i="22"/>
  <c r="I311" i="22"/>
  <c r="I230" i="22"/>
  <c r="I301" i="22"/>
  <c r="I270" i="22"/>
  <c r="I426" i="22"/>
  <c r="I324" i="22"/>
  <c r="I448" i="22"/>
  <c r="I205" i="22"/>
  <c r="I26" i="22"/>
  <c r="I53" i="22"/>
  <c r="I62" i="22"/>
  <c r="I6" i="22"/>
  <c r="I451" i="22"/>
  <c r="I475" i="22"/>
  <c r="I351" i="22"/>
  <c r="I252" i="22"/>
  <c r="I341" i="22"/>
  <c r="I340" i="22"/>
  <c r="I186" i="22"/>
  <c r="I222" i="22"/>
  <c r="I96" i="22"/>
  <c r="I321" i="22"/>
  <c r="I387" i="22"/>
  <c r="I287" i="22"/>
  <c r="I7" i="22"/>
  <c r="I128" i="22"/>
  <c r="I49" i="22"/>
  <c r="I267" i="22"/>
  <c r="I219" i="22"/>
  <c r="I429" i="22"/>
  <c r="I455" i="22"/>
  <c r="I211" i="22"/>
  <c r="I76" i="22"/>
  <c r="I359" i="22"/>
  <c r="I349" i="22"/>
  <c r="I415" i="22"/>
  <c r="I201" i="22"/>
  <c r="I66" i="22"/>
  <c r="I124" i="22"/>
  <c r="I46" i="22"/>
  <c r="I150" i="22"/>
  <c r="I192" i="22"/>
  <c r="I471" i="22"/>
  <c r="I480" i="22"/>
  <c r="I467" i="22"/>
  <c r="I61" i="22"/>
  <c r="I352" i="22"/>
  <c r="I449" i="22"/>
  <c r="I143" i="22"/>
  <c r="I152" i="22"/>
  <c r="I210" i="22"/>
  <c r="I244" i="22"/>
  <c r="I459" i="22"/>
  <c r="I368" i="22"/>
  <c r="I131" i="22"/>
  <c r="I145" i="22"/>
  <c r="I221" i="22"/>
  <c r="I229" i="22"/>
  <c r="I488" i="22"/>
  <c r="I109" i="22"/>
  <c r="I78" i="22"/>
  <c r="I27" i="22"/>
  <c r="I238" i="22"/>
  <c r="I178" i="22"/>
  <c r="I177" i="22"/>
  <c r="I416" i="22"/>
  <c r="I298" i="22"/>
  <c r="I111" i="22"/>
  <c r="I34" i="22"/>
  <c r="I312" i="22"/>
  <c r="I346" i="22"/>
  <c r="I278" i="22"/>
  <c r="I101" i="22"/>
  <c r="I24" i="22"/>
  <c r="I502" i="22"/>
  <c r="I20" i="22"/>
  <c r="I386" i="22"/>
  <c r="I92" i="22"/>
  <c r="I329" i="22"/>
  <c r="I360" i="22"/>
  <c r="I379" i="22"/>
  <c r="I380" i="22"/>
  <c r="I32" i="22"/>
  <c r="I438" i="22"/>
  <c r="I155" i="22"/>
  <c r="I12" i="22"/>
  <c r="I446" i="22"/>
  <c r="I434" i="22"/>
  <c r="I121" i="22"/>
  <c r="I200" i="22"/>
  <c r="I245" i="22"/>
  <c r="I158" i="22"/>
  <c r="I417" i="22"/>
  <c r="I259" i="22"/>
  <c r="I297" i="22"/>
  <c r="I209" i="22"/>
  <c r="I149" i="22"/>
  <c r="I148" i="22"/>
  <c r="I420" i="22"/>
  <c r="I397" i="22"/>
  <c r="I11" i="22"/>
  <c r="I410" i="22"/>
  <c r="I377" i="22"/>
  <c r="I134" i="22"/>
  <c r="I402" i="22"/>
  <c r="I489" i="22"/>
  <c r="I85" i="22"/>
  <c r="I328" i="22"/>
  <c r="I300" i="22"/>
  <c r="I30" i="22"/>
  <c r="I240" i="22"/>
  <c r="I306" i="22"/>
  <c r="I265" i="22"/>
  <c r="I344" i="22"/>
  <c r="I228" i="22"/>
  <c r="I281" i="22"/>
  <c r="I320" i="22"/>
  <c r="I440" i="22"/>
  <c r="I194" i="22"/>
  <c r="I399" i="22"/>
  <c r="I57" i="22"/>
  <c r="I188" i="22"/>
  <c r="I268" i="22"/>
  <c r="I167" i="22"/>
  <c r="I179" i="22"/>
  <c r="I290" i="22"/>
  <c r="I338" i="22"/>
  <c r="I280" i="22"/>
  <c r="I486" i="22"/>
  <c r="I465" i="22"/>
  <c r="I376" i="22"/>
  <c r="I497" i="22"/>
  <c r="I490" i="22"/>
  <c r="I110" i="22"/>
  <c r="I271" i="22"/>
  <c r="I289" i="22"/>
  <c r="I441" i="22"/>
  <c r="I332" i="22"/>
  <c r="I310" i="22"/>
  <c r="I478" i="22"/>
  <c r="I79" i="22"/>
  <c r="I108" i="22"/>
  <c r="I239" i="22"/>
  <c r="I138" i="22"/>
  <c r="I137" i="22"/>
  <c r="I89" i="22"/>
  <c r="I38" i="22"/>
  <c r="I170" i="22"/>
  <c r="I156" i="22"/>
  <c r="I444" i="22"/>
  <c r="I296" i="22"/>
  <c r="I160" i="22"/>
  <c r="I126" i="22"/>
  <c r="I424" i="22"/>
  <c r="I202" i="22"/>
  <c r="I15" i="22"/>
  <c r="I115" i="22"/>
  <c r="I391" i="22"/>
  <c r="H511" i="22"/>
  <c r="H513" i="22" s="1"/>
  <c r="H512" i="22"/>
  <c r="I406" i="22"/>
  <c r="I370" i="22"/>
  <c r="I425" i="22"/>
  <c r="I339" i="22"/>
  <c r="I130" i="22"/>
  <c r="I512" i="22" l="1"/>
  <c r="I511" i="22"/>
  <c r="I514" i="22" s="1"/>
  <c r="H515" i="22" s="1"/>
  <c r="E12" i="17"/>
  <c r="D12" i="17"/>
  <c r="C12" i="17"/>
  <c r="G12" i="16"/>
  <c r="G5" i="16"/>
  <c r="G4" i="16"/>
  <c r="F4" i="16"/>
  <c r="F12" i="16"/>
  <c r="F5" i="16"/>
  <c r="E12" i="16"/>
  <c r="E5" i="16"/>
  <c r="E4" i="16"/>
  <c r="E41" i="3"/>
  <c r="G26" i="4"/>
  <c r="F76" i="3"/>
  <c r="G76" i="3"/>
  <c r="H76" i="3"/>
  <c r="I76" i="3"/>
  <c r="E76" i="3"/>
  <c r="C209" i="27"/>
  <c r="K29" i="27" s="1"/>
  <c r="C208" i="27"/>
  <c r="K28" i="27" s="1"/>
  <c r="C207" i="27"/>
  <c r="K27" i="27" s="1"/>
  <c r="C206" i="27"/>
  <c r="C204" i="27"/>
  <c r="K24" i="27" s="1"/>
  <c r="C203" i="27"/>
  <c r="K23" i="27" s="1"/>
  <c r="C202" i="27"/>
  <c r="K22" i="27" s="1"/>
  <c r="C201" i="27"/>
  <c r="K21" i="27" s="1"/>
  <c r="C200" i="27"/>
  <c r="K20" i="27" s="1"/>
  <c r="C199" i="27"/>
  <c r="K19" i="27" s="1"/>
  <c r="C198" i="27"/>
  <c r="K18" i="27" s="1"/>
  <c r="C197" i="27"/>
  <c r="K17" i="27" s="1"/>
  <c r="C196" i="27"/>
  <c r="K16" i="27" s="1"/>
  <c r="C195" i="27"/>
  <c r="K15" i="27" s="1"/>
  <c r="C194" i="27"/>
  <c r="K14" i="27" s="1"/>
  <c r="C193" i="27"/>
  <c r="K13" i="27" s="1"/>
  <c r="C192" i="27"/>
  <c r="K12" i="27" s="1"/>
  <c r="C191" i="27"/>
  <c r="K11" i="27" s="1"/>
  <c r="C190" i="27"/>
  <c r="K10" i="27" s="1"/>
  <c r="C189" i="27"/>
  <c r="E186" i="27"/>
  <c r="D186" i="27"/>
  <c r="C186" i="27"/>
  <c r="B186" i="27"/>
  <c r="A186" i="27"/>
  <c r="E185" i="27"/>
  <c r="D185" i="27"/>
  <c r="C185" i="27"/>
  <c r="B185" i="27"/>
  <c r="A185" i="27"/>
  <c r="E184" i="27"/>
  <c r="D184" i="27"/>
  <c r="C184" i="27"/>
  <c r="B184" i="27"/>
  <c r="A184" i="27"/>
  <c r="E183" i="27"/>
  <c r="D183" i="27"/>
  <c r="C183" i="27"/>
  <c r="B183" i="27"/>
  <c r="A183" i="27"/>
  <c r="E182" i="27"/>
  <c r="D182" i="27"/>
  <c r="C182" i="27"/>
  <c r="B182" i="27"/>
  <c r="A182" i="27"/>
  <c r="E181" i="27"/>
  <c r="D181" i="27"/>
  <c r="C181" i="27"/>
  <c r="B181" i="27"/>
  <c r="A181" i="27"/>
  <c r="E180" i="27"/>
  <c r="D180" i="27"/>
  <c r="C180" i="27"/>
  <c r="B180" i="27"/>
  <c r="A180" i="27"/>
  <c r="E179" i="27"/>
  <c r="D179" i="27"/>
  <c r="C179" i="27"/>
  <c r="B179" i="27"/>
  <c r="A179" i="27"/>
  <c r="E178" i="27"/>
  <c r="D178" i="27"/>
  <c r="C178" i="27"/>
  <c r="B178" i="27"/>
  <c r="A178" i="27"/>
  <c r="E177" i="27"/>
  <c r="D177" i="27"/>
  <c r="C177" i="27"/>
  <c r="B177" i="27"/>
  <c r="A177" i="27"/>
  <c r="E176" i="27"/>
  <c r="D176" i="27"/>
  <c r="C176" i="27"/>
  <c r="B176" i="27"/>
  <c r="A176" i="27"/>
  <c r="E175" i="27"/>
  <c r="D175" i="27"/>
  <c r="C175" i="27"/>
  <c r="B175" i="27"/>
  <c r="A175" i="27"/>
  <c r="E174" i="27"/>
  <c r="D174" i="27"/>
  <c r="C174" i="27"/>
  <c r="B174" i="27"/>
  <c r="A174" i="27"/>
  <c r="E173" i="27"/>
  <c r="D173" i="27"/>
  <c r="C173" i="27"/>
  <c r="B173" i="27"/>
  <c r="A173" i="27"/>
  <c r="E172" i="27"/>
  <c r="D172" i="27"/>
  <c r="C172" i="27"/>
  <c r="B172" i="27"/>
  <c r="A172" i="27"/>
  <c r="E171" i="27"/>
  <c r="D171" i="27"/>
  <c r="C171" i="27"/>
  <c r="B171" i="27"/>
  <c r="A171" i="27"/>
  <c r="E170" i="27"/>
  <c r="D170" i="27"/>
  <c r="C170" i="27"/>
  <c r="B170" i="27"/>
  <c r="A170" i="27"/>
  <c r="E169" i="27"/>
  <c r="D169" i="27"/>
  <c r="C169" i="27"/>
  <c r="B169" i="27"/>
  <c r="A169" i="27"/>
  <c r="E168" i="27"/>
  <c r="D168" i="27"/>
  <c r="C168" i="27"/>
  <c r="B168" i="27"/>
  <c r="A168" i="27"/>
  <c r="E167" i="27"/>
  <c r="D167" i="27"/>
  <c r="C167" i="27"/>
  <c r="B167" i="27"/>
  <c r="A167" i="27"/>
  <c r="E166" i="27"/>
  <c r="D166" i="27"/>
  <c r="C166" i="27"/>
  <c r="B166" i="27"/>
  <c r="A166" i="27"/>
  <c r="C163" i="27"/>
  <c r="A163" i="27"/>
  <c r="B163" i="27" s="1"/>
  <c r="C162" i="27"/>
  <c r="A162" i="27"/>
  <c r="B162" i="27" s="1"/>
  <c r="C161" i="27"/>
  <c r="A161" i="27"/>
  <c r="B161" i="27" s="1"/>
  <c r="C160" i="27"/>
  <c r="A160" i="27"/>
  <c r="B160" i="27" s="1"/>
  <c r="C159" i="27"/>
  <c r="A159" i="27"/>
  <c r="G159" i="27" s="1"/>
  <c r="C158" i="27"/>
  <c r="A158" i="27"/>
  <c r="C157" i="27"/>
  <c r="A157" i="27"/>
  <c r="G157" i="27" s="1"/>
  <c r="C156" i="27"/>
  <c r="A156" i="27"/>
  <c r="C155" i="27"/>
  <c r="A155" i="27"/>
  <c r="B155" i="27" s="1"/>
  <c r="C154" i="27"/>
  <c r="A154" i="27"/>
  <c r="B154" i="27" s="1"/>
  <c r="C153" i="27"/>
  <c r="A153" i="27"/>
  <c r="B153" i="27" s="1"/>
  <c r="C152" i="27"/>
  <c r="A152" i="27"/>
  <c r="B152" i="27" s="1"/>
  <c r="C151" i="27"/>
  <c r="A151" i="27"/>
  <c r="B151" i="27" s="1"/>
  <c r="C150" i="27"/>
  <c r="A150" i="27"/>
  <c r="G150" i="27" s="1"/>
  <c r="I150" i="27" s="1"/>
  <c r="H150" i="27" s="1"/>
  <c r="C149" i="27"/>
  <c r="A149" i="27"/>
  <c r="C148" i="27"/>
  <c r="A148" i="27"/>
  <c r="C147" i="27"/>
  <c r="A147" i="27"/>
  <c r="G147" i="27" s="1"/>
  <c r="I147" i="27" s="1"/>
  <c r="H147" i="27" s="1"/>
  <c r="C146" i="27"/>
  <c r="A146" i="27"/>
  <c r="C145" i="27"/>
  <c r="A145" i="27"/>
  <c r="B145" i="27" s="1"/>
  <c r="C144" i="27"/>
  <c r="A144" i="27"/>
  <c r="B144" i="27" s="1"/>
  <c r="C143" i="27"/>
  <c r="A143" i="27"/>
  <c r="B143" i="27" s="1"/>
  <c r="C142" i="27"/>
  <c r="A142" i="27"/>
  <c r="G142" i="27" s="1"/>
  <c r="I142" i="27" s="1"/>
  <c r="H142" i="27" s="1"/>
  <c r="C141" i="27"/>
  <c r="A141" i="27"/>
  <c r="B141" i="27" s="1"/>
  <c r="C140" i="27"/>
  <c r="A140" i="27"/>
  <c r="G140" i="27" s="1"/>
  <c r="I140" i="27" s="1"/>
  <c r="H140" i="27" s="1"/>
  <c r="C139" i="27"/>
  <c r="A139" i="27"/>
  <c r="C138" i="27"/>
  <c r="A138" i="27"/>
  <c r="C137" i="27"/>
  <c r="A137" i="27"/>
  <c r="G137" i="27" s="1"/>
  <c r="C136" i="27"/>
  <c r="A136" i="27"/>
  <c r="G136" i="27" s="1"/>
  <c r="C135" i="27"/>
  <c r="A135" i="27"/>
  <c r="B135" i="27" s="1"/>
  <c r="C134" i="27"/>
  <c r="A134" i="27"/>
  <c r="C133" i="27"/>
  <c r="A133" i="27"/>
  <c r="B133" i="27" s="1"/>
  <c r="C132" i="27"/>
  <c r="A132" i="27"/>
  <c r="B132" i="27" s="1"/>
  <c r="C131" i="27"/>
  <c r="A131" i="27"/>
  <c r="C130" i="27"/>
  <c r="A130" i="27"/>
  <c r="G130" i="27" s="1"/>
  <c r="C129" i="27"/>
  <c r="A129" i="27"/>
  <c r="G129" i="27" s="1"/>
  <c r="C128" i="27"/>
  <c r="A128" i="27"/>
  <c r="C127" i="27"/>
  <c r="A127" i="27"/>
  <c r="G127" i="27" s="1"/>
  <c r="C126" i="27"/>
  <c r="A126" i="27"/>
  <c r="C125" i="27"/>
  <c r="A125" i="27"/>
  <c r="B125" i="27" s="1"/>
  <c r="C124" i="27"/>
  <c r="A124" i="27"/>
  <c r="C123" i="27"/>
  <c r="A123" i="27"/>
  <c r="C122" i="27"/>
  <c r="A122" i="27"/>
  <c r="G122" i="27" s="1"/>
  <c r="C121" i="27"/>
  <c r="A121" i="27"/>
  <c r="B121" i="27" s="1"/>
  <c r="C120" i="27"/>
  <c r="A120" i="27"/>
  <c r="B120" i="27" s="1"/>
  <c r="C119" i="27"/>
  <c r="A119" i="27"/>
  <c r="B119" i="27" s="1"/>
  <c r="C118" i="27"/>
  <c r="A118" i="27"/>
  <c r="C117" i="27"/>
  <c r="A117" i="27"/>
  <c r="B117" i="27" s="1"/>
  <c r="C116" i="27"/>
  <c r="A116" i="27"/>
  <c r="G116" i="27" s="1"/>
  <c r="C115" i="27"/>
  <c r="A115" i="27"/>
  <c r="B115" i="27" s="1"/>
  <c r="C114" i="27"/>
  <c r="A114" i="27"/>
  <c r="G114" i="27" s="1"/>
  <c r="C113" i="27"/>
  <c r="A113" i="27"/>
  <c r="C112" i="27"/>
  <c r="A112" i="27"/>
  <c r="G112" i="27" s="1"/>
  <c r="I112" i="27" s="1"/>
  <c r="H112" i="27" s="1"/>
  <c r="C111" i="27"/>
  <c r="A111" i="27"/>
  <c r="C110" i="27"/>
  <c r="A110" i="27"/>
  <c r="G110" i="27" s="1"/>
  <c r="C109" i="27"/>
  <c r="A109" i="27"/>
  <c r="G109" i="27" s="1"/>
  <c r="C108" i="27"/>
  <c r="A108" i="27"/>
  <c r="C107" i="27"/>
  <c r="A107" i="27"/>
  <c r="G107" i="27" s="1"/>
  <c r="I107" i="27" s="1"/>
  <c r="H107" i="27" s="1"/>
  <c r="C106" i="27"/>
  <c r="A106" i="27"/>
  <c r="G106" i="27" s="1"/>
  <c r="C105" i="27"/>
  <c r="A105" i="27"/>
  <c r="G105" i="27" s="1"/>
  <c r="I105" i="27" s="1"/>
  <c r="H105" i="27" s="1"/>
  <c r="C104" i="27"/>
  <c r="A104" i="27"/>
  <c r="C103" i="27"/>
  <c r="A103" i="27"/>
  <c r="C102" i="27"/>
  <c r="A102" i="27"/>
  <c r="B102" i="27" s="1"/>
  <c r="C101" i="27"/>
  <c r="A101" i="27"/>
  <c r="B101" i="27" s="1"/>
  <c r="C100" i="27"/>
  <c r="A100" i="27"/>
  <c r="G100" i="27" s="1"/>
  <c r="I100" i="27" s="1"/>
  <c r="H100" i="27" s="1"/>
  <c r="C99" i="27"/>
  <c r="A99" i="27"/>
  <c r="B99" i="27" s="1"/>
  <c r="C98" i="27"/>
  <c r="A98" i="27"/>
  <c r="G98" i="27" s="1"/>
  <c r="I98" i="27" s="1"/>
  <c r="H98" i="27" s="1"/>
  <c r="C97" i="27"/>
  <c r="A97" i="27"/>
  <c r="C96" i="27"/>
  <c r="A96" i="27"/>
  <c r="G96" i="27" s="1"/>
  <c r="C95" i="27"/>
  <c r="A95" i="27"/>
  <c r="G95" i="27" s="1"/>
  <c r="I95" i="27" s="1"/>
  <c r="H95" i="27" s="1"/>
  <c r="C94" i="27"/>
  <c r="A94" i="27"/>
  <c r="C93" i="27"/>
  <c r="A93" i="27"/>
  <c r="B93" i="27" s="1"/>
  <c r="C92" i="27"/>
  <c r="A92" i="27"/>
  <c r="B92" i="27" s="1"/>
  <c r="C91" i="27"/>
  <c r="A91" i="27"/>
  <c r="B91" i="27" s="1"/>
  <c r="C90" i="27"/>
  <c r="D90" i="27" s="1"/>
  <c r="A90" i="27"/>
  <c r="G90" i="27" s="1"/>
  <c r="I90" i="27" s="1"/>
  <c r="H90" i="27" s="1"/>
  <c r="C89" i="27"/>
  <c r="A89" i="27"/>
  <c r="C88" i="27"/>
  <c r="A88" i="27"/>
  <c r="G88" i="27" s="1"/>
  <c r="I88" i="27" s="1"/>
  <c r="H88" i="27" s="1"/>
  <c r="C87" i="27"/>
  <c r="A87" i="27"/>
  <c r="B87" i="27" s="1"/>
  <c r="C86" i="27"/>
  <c r="A86" i="27"/>
  <c r="G86" i="27" s="1"/>
  <c r="C85" i="27"/>
  <c r="A85" i="27"/>
  <c r="C84" i="27"/>
  <c r="A84" i="27"/>
  <c r="G84" i="27" s="1"/>
  <c r="C83" i="27"/>
  <c r="A83" i="27"/>
  <c r="B83" i="27" s="1"/>
  <c r="C82" i="27"/>
  <c r="A82" i="27"/>
  <c r="B82" i="27" s="1"/>
  <c r="C81" i="27"/>
  <c r="A81" i="27"/>
  <c r="C80" i="27"/>
  <c r="A80" i="27"/>
  <c r="G80" i="27" s="1"/>
  <c r="C79" i="27"/>
  <c r="A79" i="27"/>
  <c r="B79" i="27" s="1"/>
  <c r="C78" i="27"/>
  <c r="A78" i="27"/>
  <c r="G78" i="27" s="1"/>
  <c r="C77" i="27"/>
  <c r="A77" i="27"/>
  <c r="C76" i="27"/>
  <c r="A76" i="27"/>
  <c r="C75" i="27"/>
  <c r="A75" i="27"/>
  <c r="B75" i="27" s="1"/>
  <c r="C74" i="27"/>
  <c r="A74" i="27"/>
  <c r="B74" i="27" s="1"/>
  <c r="C73" i="27"/>
  <c r="A73" i="27"/>
  <c r="B73" i="27" s="1"/>
  <c r="C72" i="27"/>
  <c r="A72" i="27"/>
  <c r="G72" i="27" s="1"/>
  <c r="C71" i="27"/>
  <c r="A71" i="27"/>
  <c r="C70" i="27"/>
  <c r="A70" i="27"/>
  <c r="G70" i="27" s="1"/>
  <c r="C69" i="27"/>
  <c r="A69" i="27"/>
  <c r="G69" i="27" s="1"/>
  <c r="C68" i="27"/>
  <c r="A68" i="27"/>
  <c r="G68" i="27" s="1"/>
  <c r="I68" i="27" s="1"/>
  <c r="H68" i="27" s="1"/>
  <c r="C67" i="27"/>
  <c r="A67" i="27"/>
  <c r="B67" i="27" s="1"/>
  <c r="C66" i="27"/>
  <c r="A66" i="27"/>
  <c r="G66" i="27" s="1"/>
  <c r="I66" i="27" s="1"/>
  <c r="H66" i="27" s="1"/>
  <c r="C65" i="27"/>
  <c r="A65" i="27"/>
  <c r="B65" i="27" s="1"/>
  <c r="C64" i="27"/>
  <c r="A64" i="27"/>
  <c r="G64" i="27" s="1"/>
  <c r="I64" i="27" s="1"/>
  <c r="H64" i="27" s="1"/>
  <c r="C63" i="27"/>
  <c r="A63" i="27"/>
  <c r="B63" i="27" s="1"/>
  <c r="C62" i="27"/>
  <c r="A62" i="27"/>
  <c r="B62" i="27" s="1"/>
  <c r="C61" i="27"/>
  <c r="A61" i="27"/>
  <c r="B61" i="27" s="1"/>
  <c r="C60" i="27"/>
  <c r="A60" i="27"/>
  <c r="B60" i="27" s="1"/>
  <c r="C59" i="27"/>
  <c r="A59" i="27"/>
  <c r="G59" i="27" s="1"/>
  <c r="C58" i="27"/>
  <c r="A58" i="27"/>
  <c r="G58" i="27" s="1"/>
  <c r="I58" i="27" s="1"/>
  <c r="H58" i="27" s="1"/>
  <c r="C57" i="27"/>
  <c r="A57" i="27"/>
  <c r="B57" i="27" s="1"/>
  <c r="C56" i="27"/>
  <c r="A56" i="27"/>
  <c r="G56" i="27" s="1"/>
  <c r="C55" i="27"/>
  <c r="A55" i="27"/>
  <c r="C54" i="27"/>
  <c r="A54" i="27"/>
  <c r="B54" i="27" s="1"/>
  <c r="C53" i="27"/>
  <c r="A53" i="27"/>
  <c r="B53" i="27" s="1"/>
  <c r="C52" i="27"/>
  <c r="A52" i="27"/>
  <c r="G52" i="27" s="1"/>
  <c r="I52" i="27" s="1"/>
  <c r="H52" i="27" s="1"/>
  <c r="C51" i="27"/>
  <c r="A51" i="27"/>
  <c r="C50" i="27"/>
  <c r="A50" i="27"/>
  <c r="G50" i="27" s="1"/>
  <c r="C49" i="27"/>
  <c r="A49" i="27"/>
  <c r="B49" i="27" s="1"/>
  <c r="C48" i="27"/>
  <c r="A48" i="27"/>
  <c r="G48" i="27" s="1"/>
  <c r="I48" i="27" s="1"/>
  <c r="H48" i="27" s="1"/>
  <c r="C47" i="27"/>
  <c r="A47" i="27"/>
  <c r="G47" i="27" s="1"/>
  <c r="I47" i="27" s="1"/>
  <c r="H47" i="27" s="1"/>
  <c r="C46" i="27"/>
  <c r="A46" i="27"/>
  <c r="G46" i="27" s="1"/>
  <c r="C45" i="27"/>
  <c r="A45" i="27"/>
  <c r="G45" i="27" s="1"/>
  <c r="I45" i="27" s="1"/>
  <c r="H45" i="27" s="1"/>
  <c r="C44" i="27"/>
  <c r="A44" i="27"/>
  <c r="B44" i="27" s="1"/>
  <c r="C43" i="27"/>
  <c r="A43" i="27"/>
  <c r="G43" i="27" s="1"/>
  <c r="I43" i="27" s="1"/>
  <c r="H43" i="27" s="1"/>
  <c r="C42" i="27"/>
  <c r="A42" i="27"/>
  <c r="G42" i="27" s="1"/>
  <c r="I42" i="27" s="1"/>
  <c r="H42" i="27" s="1"/>
  <c r="C41" i="27"/>
  <c r="A41" i="27"/>
  <c r="G41" i="27" s="1"/>
  <c r="I41" i="27" s="1"/>
  <c r="H41" i="27" s="1"/>
  <c r="C40" i="27"/>
  <c r="A40" i="27"/>
  <c r="G40" i="27" s="1"/>
  <c r="C39" i="27"/>
  <c r="A39" i="27"/>
  <c r="B39" i="27" s="1"/>
  <c r="C38" i="27"/>
  <c r="A38" i="27"/>
  <c r="B38" i="27" s="1"/>
  <c r="C37" i="27"/>
  <c r="A37" i="27"/>
  <c r="B37" i="27" s="1"/>
  <c r="C36" i="27"/>
  <c r="A36" i="27"/>
  <c r="G36" i="27" s="1"/>
  <c r="I36" i="27" s="1"/>
  <c r="H36" i="27" s="1"/>
  <c r="C35" i="27"/>
  <c r="A35" i="27"/>
  <c r="G35" i="27" s="1"/>
  <c r="C34" i="27"/>
  <c r="A34" i="27"/>
  <c r="G34" i="27" s="1"/>
  <c r="C33" i="27"/>
  <c r="A33" i="27"/>
  <c r="G33" i="27" s="1"/>
  <c r="I33" i="27" s="1"/>
  <c r="H33" i="27" s="1"/>
  <c r="C32" i="27"/>
  <c r="A32" i="27"/>
  <c r="G32" i="27" s="1"/>
  <c r="I32" i="27" s="1"/>
  <c r="H32" i="27" s="1"/>
  <c r="C31" i="27"/>
  <c r="A31" i="27"/>
  <c r="B31" i="27" s="1"/>
  <c r="K30" i="27"/>
  <c r="C30" i="27"/>
  <c r="A30" i="27"/>
  <c r="B30" i="27" s="1"/>
  <c r="J29" i="27"/>
  <c r="C29" i="27"/>
  <c r="A29" i="27"/>
  <c r="G29" i="27" s="1"/>
  <c r="I29" i="27" s="1"/>
  <c r="H29" i="27" s="1"/>
  <c r="J28" i="27"/>
  <c r="C28" i="27"/>
  <c r="A28" i="27"/>
  <c r="G28" i="27" s="1"/>
  <c r="I28" i="27" s="1"/>
  <c r="H28" i="27" s="1"/>
  <c r="J27" i="27"/>
  <c r="C27" i="27"/>
  <c r="A27" i="27"/>
  <c r="G27" i="27" s="1"/>
  <c r="I27" i="27" s="1"/>
  <c r="H27" i="27" s="1"/>
  <c r="K26" i="27"/>
  <c r="C26" i="27"/>
  <c r="A26" i="27"/>
  <c r="G26" i="27" s="1"/>
  <c r="I26" i="27" s="1"/>
  <c r="H26" i="27" s="1"/>
  <c r="K25" i="27"/>
  <c r="C25" i="27"/>
  <c r="A25" i="27"/>
  <c r="G25" i="27" s="1"/>
  <c r="I25" i="27" s="1"/>
  <c r="H25" i="27" s="1"/>
  <c r="C24" i="27"/>
  <c r="A24" i="27"/>
  <c r="G24" i="27" s="1"/>
  <c r="I24" i="27" s="1"/>
  <c r="H24" i="27" s="1"/>
  <c r="C23" i="27"/>
  <c r="A23" i="27"/>
  <c r="G23" i="27" s="1"/>
  <c r="C22" i="27"/>
  <c r="D22" i="27" s="1"/>
  <c r="A22" i="27"/>
  <c r="G22" i="27" s="1"/>
  <c r="I22" i="27" s="1"/>
  <c r="H22" i="27" s="1"/>
  <c r="C21" i="27"/>
  <c r="A21" i="27"/>
  <c r="G21" i="27" s="1"/>
  <c r="I21" i="27" s="1"/>
  <c r="H21" i="27" s="1"/>
  <c r="C20" i="27"/>
  <c r="A20" i="27"/>
  <c r="G20" i="27" s="1"/>
  <c r="I20" i="27" s="1"/>
  <c r="H20" i="27" s="1"/>
  <c r="C19" i="27"/>
  <c r="A19" i="27"/>
  <c r="G19" i="27" s="1"/>
  <c r="C18" i="27"/>
  <c r="A18" i="27"/>
  <c r="G18" i="27" s="1"/>
  <c r="I18" i="27" s="1"/>
  <c r="H18" i="27" s="1"/>
  <c r="C17" i="27"/>
  <c r="A17" i="27"/>
  <c r="G17" i="27" s="1"/>
  <c r="I17" i="27" s="1"/>
  <c r="H17" i="27" s="1"/>
  <c r="C16" i="27"/>
  <c r="A16" i="27"/>
  <c r="G16" i="27" s="1"/>
  <c r="C15" i="27"/>
  <c r="A15" i="27"/>
  <c r="G15" i="27" s="1"/>
  <c r="C14" i="27"/>
  <c r="A14" i="27"/>
  <c r="B14" i="27" s="1"/>
  <c r="C13" i="27"/>
  <c r="A13" i="27"/>
  <c r="B13" i="27" s="1"/>
  <c r="C12" i="27"/>
  <c r="A12" i="27"/>
  <c r="B12" i="27" s="1"/>
  <c r="C11" i="27"/>
  <c r="A11" i="27"/>
  <c r="G11" i="27" s="1"/>
  <c r="C10" i="27"/>
  <c r="A10" i="27"/>
  <c r="G10" i="27" s="1"/>
  <c r="I10" i="27" s="1"/>
  <c r="H10" i="27" s="1"/>
  <c r="K9" i="27"/>
  <c r="C9" i="27"/>
  <c r="A9" i="27"/>
  <c r="G9" i="27" s="1"/>
  <c r="I9" i="27" s="1"/>
  <c r="H9" i="27" s="1"/>
  <c r="C8" i="27"/>
  <c r="A8" i="27"/>
  <c r="G8" i="27" s="1"/>
  <c r="E5" i="27"/>
  <c r="N272" i="23"/>
  <c r="M272" i="23"/>
  <c r="L272" i="23"/>
  <c r="K272" i="23"/>
  <c r="J272" i="23"/>
  <c r="I272" i="23"/>
  <c r="N271" i="23"/>
  <c r="M271" i="23"/>
  <c r="L271" i="23"/>
  <c r="K271" i="23"/>
  <c r="J271" i="23"/>
  <c r="I271" i="23"/>
  <c r="B271" i="23"/>
  <c r="N270" i="23"/>
  <c r="M270" i="23"/>
  <c r="L270" i="23"/>
  <c r="K270" i="23"/>
  <c r="J270" i="23"/>
  <c r="I270" i="23"/>
  <c r="B270" i="23"/>
  <c r="N269" i="23"/>
  <c r="M269" i="23"/>
  <c r="L269" i="23"/>
  <c r="K269" i="23"/>
  <c r="J269" i="23"/>
  <c r="I269" i="23"/>
  <c r="B269" i="23"/>
  <c r="N268" i="23"/>
  <c r="M268" i="23"/>
  <c r="L268" i="23"/>
  <c r="K268" i="23"/>
  <c r="J268" i="23"/>
  <c r="I268" i="23"/>
  <c r="B268" i="23"/>
  <c r="N267" i="23"/>
  <c r="M267" i="23"/>
  <c r="L267" i="23"/>
  <c r="K267" i="23"/>
  <c r="J267" i="23"/>
  <c r="I267" i="23"/>
  <c r="B267" i="23"/>
  <c r="N266" i="23"/>
  <c r="M266" i="23"/>
  <c r="L266" i="23"/>
  <c r="K266" i="23"/>
  <c r="J266" i="23"/>
  <c r="I266" i="23"/>
  <c r="B266" i="23"/>
  <c r="N265" i="23"/>
  <c r="M265" i="23"/>
  <c r="L265" i="23"/>
  <c r="K265" i="23"/>
  <c r="J265" i="23"/>
  <c r="I265" i="23"/>
  <c r="B265" i="23"/>
  <c r="N264" i="23"/>
  <c r="M264" i="23"/>
  <c r="L264" i="23"/>
  <c r="K264" i="23"/>
  <c r="J264" i="23"/>
  <c r="I264" i="23"/>
  <c r="B264" i="23"/>
  <c r="N263" i="23"/>
  <c r="M263" i="23"/>
  <c r="L263" i="23"/>
  <c r="K263" i="23"/>
  <c r="J263" i="23"/>
  <c r="I263" i="23"/>
  <c r="B263" i="23"/>
  <c r="N262" i="23"/>
  <c r="M262" i="23"/>
  <c r="L262" i="23"/>
  <c r="K262" i="23"/>
  <c r="J262" i="23"/>
  <c r="I262" i="23"/>
  <c r="B262" i="23"/>
  <c r="N261" i="23"/>
  <c r="M261" i="23"/>
  <c r="L261" i="23"/>
  <c r="K261" i="23"/>
  <c r="J261" i="23"/>
  <c r="I261" i="23"/>
  <c r="B261" i="23"/>
  <c r="N260" i="23"/>
  <c r="M260" i="23"/>
  <c r="L260" i="23"/>
  <c r="K260" i="23"/>
  <c r="J260" i="23"/>
  <c r="I260" i="23"/>
  <c r="B260" i="23"/>
  <c r="N259" i="23"/>
  <c r="M259" i="23"/>
  <c r="L259" i="23"/>
  <c r="K259" i="23"/>
  <c r="J259" i="23"/>
  <c r="I259" i="23"/>
  <c r="B259" i="23"/>
  <c r="N258" i="23"/>
  <c r="M258" i="23"/>
  <c r="L258" i="23"/>
  <c r="K258" i="23"/>
  <c r="J258" i="23"/>
  <c r="I258" i="23"/>
  <c r="B258" i="23"/>
  <c r="N257" i="23"/>
  <c r="M257" i="23"/>
  <c r="L257" i="23"/>
  <c r="K257" i="23"/>
  <c r="J257" i="23"/>
  <c r="I257" i="23"/>
  <c r="B257" i="23"/>
  <c r="N256" i="23"/>
  <c r="M256" i="23"/>
  <c r="L256" i="23"/>
  <c r="K256" i="23"/>
  <c r="J256" i="23"/>
  <c r="I256" i="23"/>
  <c r="B256" i="23"/>
  <c r="N255" i="23"/>
  <c r="M255" i="23"/>
  <c r="L255" i="23"/>
  <c r="K255" i="23"/>
  <c r="J255" i="23"/>
  <c r="I255" i="23"/>
  <c r="B255" i="23"/>
  <c r="N254" i="23"/>
  <c r="M254" i="23"/>
  <c r="L254" i="23"/>
  <c r="K254" i="23"/>
  <c r="J254" i="23"/>
  <c r="I254" i="23"/>
  <c r="B254" i="23"/>
  <c r="N253" i="23"/>
  <c r="M253" i="23"/>
  <c r="L253" i="23"/>
  <c r="K253" i="23"/>
  <c r="J253" i="23"/>
  <c r="I253" i="23"/>
  <c r="B253" i="23"/>
  <c r="N252" i="23"/>
  <c r="M252" i="23"/>
  <c r="L252" i="23"/>
  <c r="K252" i="23"/>
  <c r="J252" i="23"/>
  <c r="I252" i="23"/>
  <c r="B252" i="23"/>
  <c r="N251" i="23"/>
  <c r="M251" i="23"/>
  <c r="L251" i="23"/>
  <c r="K251" i="23"/>
  <c r="J251" i="23"/>
  <c r="I251" i="23"/>
  <c r="B251" i="23"/>
  <c r="N250" i="23"/>
  <c r="M250" i="23"/>
  <c r="L250" i="23"/>
  <c r="K250" i="23"/>
  <c r="J250" i="23"/>
  <c r="I250" i="23"/>
  <c r="B250" i="23"/>
  <c r="N249" i="23"/>
  <c r="M249" i="23"/>
  <c r="L249" i="23"/>
  <c r="K249" i="23"/>
  <c r="J249" i="23"/>
  <c r="I249" i="23"/>
  <c r="B249" i="23"/>
  <c r="N248" i="23"/>
  <c r="M248" i="23"/>
  <c r="L248" i="23"/>
  <c r="K248" i="23"/>
  <c r="J248" i="23"/>
  <c r="I248" i="23"/>
  <c r="B248" i="23"/>
  <c r="N247" i="23"/>
  <c r="M247" i="23"/>
  <c r="L247" i="23"/>
  <c r="K247" i="23"/>
  <c r="J247" i="23"/>
  <c r="I247" i="23"/>
  <c r="B247" i="23"/>
  <c r="N246" i="23"/>
  <c r="M246" i="23"/>
  <c r="L246" i="23"/>
  <c r="K246" i="23"/>
  <c r="J246" i="23"/>
  <c r="I246" i="23"/>
  <c r="B246" i="23"/>
  <c r="N245" i="23"/>
  <c r="M245" i="23"/>
  <c r="L245" i="23"/>
  <c r="K245" i="23"/>
  <c r="J245" i="23"/>
  <c r="I245" i="23"/>
  <c r="B245" i="23"/>
  <c r="O244" i="23"/>
  <c r="N244" i="23"/>
  <c r="M244" i="23"/>
  <c r="L244" i="23"/>
  <c r="K244" i="23"/>
  <c r="J244" i="23"/>
  <c r="I244" i="23"/>
  <c r="B244" i="23"/>
  <c r="B243" i="23"/>
  <c r="C242" i="23"/>
  <c r="B242" i="23"/>
  <c r="F25" i="23"/>
  <c r="F32" i="23" s="1"/>
  <c r="F43" i="23" s="1"/>
  <c r="E25" i="23"/>
  <c r="E32" i="23" s="1"/>
  <c r="E43" i="23" s="1"/>
  <c r="D25" i="23"/>
  <c r="D32" i="23" s="1"/>
  <c r="D43" i="23" s="1"/>
  <c r="L286" i="20"/>
  <c r="K286" i="20"/>
  <c r="J286" i="20"/>
  <c r="I286" i="20"/>
  <c r="H286" i="20"/>
  <c r="G286" i="20"/>
  <c r="F286" i="20"/>
  <c r="E286" i="20"/>
  <c r="D286" i="20"/>
  <c r="C286" i="20"/>
  <c r="L285" i="20"/>
  <c r="K285" i="20"/>
  <c r="J285" i="20"/>
  <c r="I285" i="20"/>
  <c r="H285" i="20"/>
  <c r="G285" i="20"/>
  <c r="F285" i="20"/>
  <c r="E285" i="20"/>
  <c r="D285" i="20"/>
  <c r="C285" i="20"/>
  <c r="L284" i="20"/>
  <c r="K284" i="20"/>
  <c r="J284" i="20"/>
  <c r="I284" i="20"/>
  <c r="H284" i="20"/>
  <c r="G284" i="20"/>
  <c r="F284" i="20"/>
  <c r="E284" i="20"/>
  <c r="D284" i="20"/>
  <c r="C284" i="20"/>
  <c r="L283" i="20"/>
  <c r="K283" i="20"/>
  <c r="K281" i="20" s="1"/>
  <c r="J283" i="20"/>
  <c r="I283" i="20"/>
  <c r="H283" i="20"/>
  <c r="G283" i="20"/>
  <c r="F283" i="20"/>
  <c r="E283" i="20"/>
  <c r="D283" i="20"/>
  <c r="C283" i="20"/>
  <c r="L80" i="19"/>
  <c r="K80" i="19"/>
  <c r="J80" i="19"/>
  <c r="I80" i="19"/>
  <c r="H80" i="19"/>
  <c r="G80" i="19"/>
  <c r="F80" i="19"/>
  <c r="E80" i="19"/>
  <c r="D80" i="19"/>
  <c r="C80" i="19"/>
  <c r="B80" i="19"/>
  <c r="L79" i="19"/>
  <c r="K79" i="19"/>
  <c r="J79" i="19"/>
  <c r="I79" i="19"/>
  <c r="H79" i="19"/>
  <c r="G79" i="19"/>
  <c r="F79" i="19"/>
  <c r="E79" i="19"/>
  <c r="D79" i="19"/>
  <c r="C79" i="19"/>
  <c r="E16" i="19"/>
  <c r="C16" i="19"/>
  <c r="M15" i="19"/>
  <c r="K15" i="19"/>
  <c r="I15" i="19"/>
  <c r="G15" i="19"/>
  <c r="E15" i="19"/>
  <c r="B15" i="19"/>
  <c r="C15" i="19" s="1"/>
  <c r="C28" i="6"/>
  <c r="D28" i="6"/>
  <c r="E28" i="6"/>
  <c r="F28" i="6"/>
  <c r="B28" i="6"/>
  <c r="D115" i="3"/>
  <c r="D24" i="18" s="1"/>
  <c r="D61" i="27" l="1"/>
  <c r="F61" i="27" s="1"/>
  <c r="E61" i="27" s="1"/>
  <c r="D154" i="27"/>
  <c r="D111" i="27"/>
  <c r="F111" i="27" s="1"/>
  <c r="E111" i="27" s="1"/>
  <c r="D134" i="27"/>
  <c r="F134" i="27" s="1"/>
  <c r="E134" i="27" s="1"/>
  <c r="E281" i="20"/>
  <c r="I116" i="27"/>
  <c r="H116" i="27" s="1"/>
  <c r="D17" i="27"/>
  <c r="F17" i="27" s="1"/>
  <c r="E17" i="27" s="1"/>
  <c r="D51" i="27"/>
  <c r="F51" i="27" s="1"/>
  <c r="E51" i="27" s="1"/>
  <c r="G60" i="27"/>
  <c r="L281" i="20"/>
  <c r="K282" i="20"/>
  <c r="C281" i="20"/>
  <c r="G57" i="27"/>
  <c r="G281" i="20"/>
  <c r="D72" i="27"/>
  <c r="F72" i="27" s="1"/>
  <c r="E72" i="27" s="1"/>
  <c r="D47" i="27"/>
  <c r="F47" i="27" s="1"/>
  <c r="E47" i="27" s="1"/>
  <c r="I127" i="27"/>
  <c r="H127" i="27" s="1"/>
  <c r="H281" i="20"/>
  <c r="G162" i="27"/>
  <c r="G74" i="27"/>
  <c r="I74" i="27" s="1"/>
  <c r="H74" i="27" s="1"/>
  <c r="L282" i="20"/>
  <c r="C282" i="20"/>
  <c r="B80" i="27"/>
  <c r="F282" i="20"/>
  <c r="D12" i="27"/>
  <c r="F12" i="27" s="1"/>
  <c r="E12" i="27" s="1"/>
  <c r="H282" i="20"/>
  <c r="B142" i="27"/>
  <c r="J282" i="20"/>
  <c r="D128" i="27"/>
  <c r="F128" i="27" s="1"/>
  <c r="E128" i="27" s="1"/>
  <c r="I70" i="27"/>
  <c r="H70" i="27" s="1"/>
  <c r="B98" i="27"/>
  <c r="B127" i="27"/>
  <c r="D282" i="20"/>
  <c r="G92" i="27"/>
  <c r="I92" i="27" s="1"/>
  <c r="H92" i="27" s="1"/>
  <c r="E282" i="20"/>
  <c r="D28" i="27"/>
  <c r="F28" i="27" s="1"/>
  <c r="E28" i="27" s="1"/>
  <c r="G44" i="27"/>
  <c r="I44" i="27" s="1"/>
  <c r="H44" i="27" s="1"/>
  <c r="G61" i="27"/>
  <c r="I61" i="27" s="1"/>
  <c r="H61" i="27" s="1"/>
  <c r="B110" i="27"/>
  <c r="G141" i="27"/>
  <c r="I141" i="27" s="1"/>
  <c r="H141" i="27" s="1"/>
  <c r="G145" i="27"/>
  <c r="I145" i="27" s="1"/>
  <c r="H145" i="27" s="1"/>
  <c r="B150" i="27"/>
  <c r="G154" i="27"/>
  <c r="I154" i="27" s="1"/>
  <c r="H154" i="27" s="1"/>
  <c r="F22" i="27"/>
  <c r="E22" i="27" s="1"/>
  <c r="B41" i="27"/>
  <c r="D50" i="27"/>
  <c r="F50" i="27" s="1"/>
  <c r="E50" i="27" s="1"/>
  <c r="D8" i="27"/>
  <c r="F8" i="27" s="1"/>
  <c r="E8" i="27" s="1"/>
  <c r="I19" i="27"/>
  <c r="H19" i="27" s="1"/>
  <c r="G102" i="27"/>
  <c r="I102" i="27" s="1"/>
  <c r="H102" i="27" s="1"/>
  <c r="B107" i="27"/>
  <c r="G120" i="27"/>
  <c r="I120" i="27" s="1"/>
  <c r="H120" i="27" s="1"/>
  <c r="B129" i="27"/>
  <c r="G282" i="20"/>
  <c r="I16" i="27"/>
  <c r="H16" i="27" s="1"/>
  <c r="G37" i="27"/>
  <c r="I37" i="27" s="1"/>
  <c r="H37" i="27" s="1"/>
  <c r="G125" i="27"/>
  <c r="I125" i="27" s="1"/>
  <c r="H125" i="27" s="1"/>
  <c r="D13" i="27"/>
  <c r="F13" i="27" s="1"/>
  <c r="E13" i="27" s="1"/>
  <c r="D33" i="27"/>
  <c r="F33" i="27" s="1"/>
  <c r="E33" i="27" s="1"/>
  <c r="G91" i="27"/>
  <c r="I91" i="27" s="1"/>
  <c r="H91" i="27" s="1"/>
  <c r="B95" i="27"/>
  <c r="G13" i="27"/>
  <c r="I13" i="27" s="1"/>
  <c r="H13" i="27" s="1"/>
  <c r="I34" i="27"/>
  <c r="H34" i="27" s="1"/>
  <c r="B52" i="27"/>
  <c r="B64" i="27"/>
  <c r="G99" i="27"/>
  <c r="I99" i="27" s="1"/>
  <c r="H99" i="27" s="1"/>
  <c r="G117" i="27"/>
  <c r="I117" i="27" s="1"/>
  <c r="H117" i="27" s="1"/>
  <c r="B140" i="27"/>
  <c r="D14" i="27"/>
  <c r="F14" i="27" s="1"/>
  <c r="E14" i="27" s="1"/>
  <c r="D10" i="27"/>
  <c r="F10" i="27" s="1"/>
  <c r="E10" i="27" s="1"/>
  <c r="D15" i="27"/>
  <c r="F15" i="27" s="1"/>
  <c r="E15" i="27" s="1"/>
  <c r="D117" i="27"/>
  <c r="F117" i="27" s="1"/>
  <c r="E117" i="27" s="1"/>
  <c r="D41" i="27"/>
  <c r="F41" i="27" s="1"/>
  <c r="E41" i="27" s="1"/>
  <c r="D11" i="27"/>
  <c r="F11" i="27" s="1"/>
  <c r="E11" i="27" s="1"/>
  <c r="I35" i="27"/>
  <c r="H35" i="27" s="1"/>
  <c r="G38" i="27"/>
  <c r="I38" i="27" s="1"/>
  <c r="H38" i="27" s="1"/>
  <c r="I46" i="27"/>
  <c r="H46" i="27" s="1"/>
  <c r="B50" i="27"/>
  <c r="B69" i="27"/>
  <c r="B72" i="27"/>
  <c r="G79" i="27"/>
  <c r="I79" i="27" s="1"/>
  <c r="H79" i="27" s="1"/>
  <c r="B114" i="27"/>
  <c r="D57" i="27"/>
  <c r="F57" i="27" s="1"/>
  <c r="E57" i="27" s="1"/>
  <c r="B35" i="27"/>
  <c r="B46" i="27"/>
  <c r="B58" i="27"/>
  <c r="D69" i="27"/>
  <c r="F69" i="27" s="1"/>
  <c r="E69" i="27" s="1"/>
  <c r="G75" i="27"/>
  <c r="I75" i="27" s="1"/>
  <c r="H75" i="27" s="1"/>
  <c r="B100" i="27"/>
  <c r="G151" i="27"/>
  <c r="I151" i="27" s="1"/>
  <c r="H151" i="27" s="1"/>
  <c r="G160" i="27"/>
  <c r="I160" i="27" s="1"/>
  <c r="H160" i="27" s="1"/>
  <c r="G31" i="27"/>
  <c r="I31" i="27" s="1"/>
  <c r="H31" i="27" s="1"/>
  <c r="D35" i="27"/>
  <c r="F35" i="27" s="1"/>
  <c r="E35" i="27" s="1"/>
  <c r="B90" i="27"/>
  <c r="B105" i="27"/>
  <c r="G12" i="27"/>
  <c r="I12" i="27" s="1"/>
  <c r="H12" i="27" s="1"/>
  <c r="G14" i="27"/>
  <c r="I14" i="27" s="1"/>
  <c r="H14" i="27" s="1"/>
  <c r="D24" i="27"/>
  <c r="F24" i="27" s="1"/>
  <c r="E24" i="27" s="1"/>
  <c r="B40" i="27"/>
  <c r="I59" i="27"/>
  <c r="H59" i="27" s="1"/>
  <c r="B70" i="27"/>
  <c r="D101" i="27"/>
  <c r="F101" i="27" s="1"/>
  <c r="E101" i="27" s="1"/>
  <c r="B109" i="27"/>
  <c r="B112" i="27"/>
  <c r="G115" i="27"/>
  <c r="I115" i="27" s="1"/>
  <c r="H115" i="27" s="1"/>
  <c r="F281" i="20"/>
  <c r="I282" i="20"/>
  <c r="D21" i="27"/>
  <c r="F21" i="27" s="1"/>
  <c r="E21" i="27" s="1"/>
  <c r="D281" i="20"/>
  <c r="I281" i="20"/>
  <c r="I15" i="27"/>
  <c r="H15" i="27" s="1"/>
  <c r="D129" i="27"/>
  <c r="F129" i="27" s="1"/>
  <c r="E129" i="27" s="1"/>
  <c r="B33" i="27"/>
  <c r="D37" i="27"/>
  <c r="F37" i="27" s="1"/>
  <c r="E37" i="27" s="1"/>
  <c r="G132" i="27"/>
  <c r="I132" i="27" s="1"/>
  <c r="H132" i="27" s="1"/>
  <c r="D26" i="27"/>
  <c r="F26" i="27" s="1"/>
  <c r="E26" i="27" s="1"/>
  <c r="D38" i="27"/>
  <c r="F38" i="27" s="1"/>
  <c r="E38" i="27" s="1"/>
  <c r="G62" i="27"/>
  <c r="I62" i="27" s="1"/>
  <c r="H62" i="27" s="1"/>
  <c r="G65" i="27"/>
  <c r="I65" i="27" s="1"/>
  <c r="H65" i="27" s="1"/>
  <c r="G82" i="27"/>
  <c r="I82" i="27" s="1"/>
  <c r="H82" i="27" s="1"/>
  <c r="G152" i="27"/>
  <c r="I152" i="27" s="1"/>
  <c r="H152" i="27" s="1"/>
  <c r="G30" i="27"/>
  <c r="I30" i="27" s="1"/>
  <c r="H30" i="27" s="1"/>
  <c r="B47" i="27"/>
  <c r="D53" i="27"/>
  <c r="F53" i="27" s="1"/>
  <c r="E53" i="27" s="1"/>
  <c r="D60" i="27"/>
  <c r="F60" i="27" s="1"/>
  <c r="E60" i="27" s="1"/>
  <c r="F90" i="27"/>
  <c r="E90" i="27" s="1"/>
  <c r="B96" i="27"/>
  <c r="B106" i="27"/>
  <c r="B122" i="27"/>
  <c r="J281" i="20"/>
  <c r="D9" i="27"/>
  <c r="F9" i="27" s="1"/>
  <c r="E9" i="27" s="1"/>
  <c r="D18" i="27"/>
  <c r="F18" i="27" s="1"/>
  <c r="E18" i="27" s="1"/>
  <c r="G53" i="27"/>
  <c r="I53" i="27" s="1"/>
  <c r="H53" i="27" s="1"/>
  <c r="I57" i="27"/>
  <c r="H57" i="27" s="1"/>
  <c r="G119" i="27"/>
  <c r="I119" i="27" s="1"/>
  <c r="H119" i="27" s="1"/>
  <c r="B137" i="27"/>
  <c r="B147" i="27"/>
  <c r="B157" i="27"/>
  <c r="D36" i="27"/>
  <c r="F36" i="27" s="1"/>
  <c r="E36" i="27" s="1"/>
  <c r="D42" i="27"/>
  <c r="F42" i="27" s="1"/>
  <c r="E42" i="27" s="1"/>
  <c r="B45" i="27"/>
  <c r="G63" i="27"/>
  <c r="I63" i="27" s="1"/>
  <c r="H63" i="27" s="1"/>
  <c r="G83" i="27"/>
  <c r="I83" i="27" s="1"/>
  <c r="H83" i="27" s="1"/>
  <c r="G87" i="27"/>
  <c r="I87" i="27" s="1"/>
  <c r="H87" i="27" s="1"/>
  <c r="D116" i="27"/>
  <c r="F116" i="27" s="1"/>
  <c r="E116" i="27" s="1"/>
  <c r="B130" i="27"/>
  <c r="D27" i="27"/>
  <c r="F27" i="27" s="1"/>
  <c r="E27" i="27" s="1"/>
  <c r="D29" i="27"/>
  <c r="F29" i="27" s="1"/>
  <c r="E29" i="27" s="1"/>
  <c r="D34" i="27"/>
  <c r="F34" i="27" s="1"/>
  <c r="E34" i="27" s="1"/>
  <c r="G39" i="27"/>
  <c r="I39" i="27" s="1"/>
  <c r="H39" i="27" s="1"/>
  <c r="D45" i="27"/>
  <c r="F45" i="27" s="1"/>
  <c r="E45" i="27" s="1"/>
  <c r="D48" i="27"/>
  <c r="F48" i="27" s="1"/>
  <c r="E48" i="27" s="1"/>
  <c r="I84" i="27"/>
  <c r="H84" i="27" s="1"/>
  <c r="G144" i="27"/>
  <c r="I144" i="27" s="1"/>
  <c r="H144" i="27" s="1"/>
  <c r="G161" i="27"/>
  <c r="I161" i="27" s="1"/>
  <c r="H161" i="27" s="1"/>
  <c r="B10" i="27"/>
  <c r="D16" i="27"/>
  <c r="F16" i="27" s="1"/>
  <c r="E16" i="27" s="1"/>
  <c r="D19" i="27"/>
  <c r="F19" i="27" s="1"/>
  <c r="E19" i="27" s="1"/>
  <c r="D112" i="27"/>
  <c r="F112" i="27" s="1"/>
  <c r="E112" i="27" s="1"/>
  <c r="B43" i="27"/>
  <c r="D58" i="27"/>
  <c r="F58" i="27" s="1"/>
  <c r="E58" i="27" s="1"/>
  <c r="I114" i="27"/>
  <c r="H114" i="27" s="1"/>
  <c r="D25" i="27"/>
  <c r="F25" i="27" s="1"/>
  <c r="E25" i="27" s="1"/>
  <c r="D20" i="27"/>
  <c r="F20" i="27" s="1"/>
  <c r="E20" i="27" s="1"/>
  <c r="I23" i="27"/>
  <c r="H23" i="27" s="1"/>
  <c r="B28" i="27"/>
  <c r="D32" i="27"/>
  <c r="F32" i="27" s="1"/>
  <c r="E32" i="27" s="1"/>
  <c r="I40" i="27"/>
  <c r="H40" i="27" s="1"/>
  <c r="G49" i="27"/>
  <c r="I49" i="27" s="1"/>
  <c r="H49" i="27" s="1"/>
  <c r="D56" i="27"/>
  <c r="F56" i="27" s="1"/>
  <c r="E56" i="27" s="1"/>
  <c r="D68" i="27"/>
  <c r="F68" i="27" s="1"/>
  <c r="E68" i="27" s="1"/>
  <c r="D95" i="27"/>
  <c r="F95" i="27" s="1"/>
  <c r="E95" i="27" s="1"/>
  <c r="G135" i="27"/>
  <c r="I135" i="27" s="1"/>
  <c r="H135" i="27" s="1"/>
  <c r="G155" i="27"/>
  <c r="I155" i="27" s="1"/>
  <c r="H155" i="27" s="1"/>
  <c r="I162" i="27"/>
  <c r="H162" i="27" s="1"/>
  <c r="I8" i="27"/>
  <c r="H8" i="27" s="1"/>
  <c r="I11" i="27"/>
  <c r="H11" i="27" s="1"/>
  <c r="D124" i="27"/>
  <c r="F124" i="27" s="1"/>
  <c r="E124" i="27" s="1"/>
  <c r="D23" i="27"/>
  <c r="F23" i="27" s="1"/>
  <c r="E23" i="27" s="1"/>
  <c r="D30" i="27"/>
  <c r="F30" i="27" s="1"/>
  <c r="E30" i="27" s="1"/>
  <c r="B86" i="27"/>
  <c r="G121" i="27"/>
  <c r="I121" i="27" s="1"/>
  <c r="H121" i="27" s="1"/>
  <c r="D119" i="27"/>
  <c r="F119" i="27" s="1"/>
  <c r="E119" i="27" s="1"/>
  <c r="D66" i="27"/>
  <c r="F66" i="27" s="1"/>
  <c r="E66" i="27" s="1"/>
  <c r="D86" i="27"/>
  <c r="F86" i="27" s="1"/>
  <c r="E86" i="27" s="1"/>
  <c r="G149" i="27"/>
  <c r="I149" i="27" s="1"/>
  <c r="H149" i="27" s="1"/>
  <c r="B149" i="27"/>
  <c r="B11" i="27"/>
  <c r="D104" i="27"/>
  <c r="F104" i="27" s="1"/>
  <c r="E104" i="27" s="1"/>
  <c r="D82" i="27"/>
  <c r="F82" i="27" s="1"/>
  <c r="E82" i="27" s="1"/>
  <c r="B18" i="27"/>
  <c r="B23" i="27"/>
  <c r="B29" i="27"/>
  <c r="B42" i="27"/>
  <c r="D65" i="27"/>
  <c r="F65" i="27" s="1"/>
  <c r="E65" i="27" s="1"/>
  <c r="D67" i="27"/>
  <c r="F67" i="27" s="1"/>
  <c r="E67" i="27" s="1"/>
  <c r="D73" i="27"/>
  <c r="F73" i="27" s="1"/>
  <c r="E73" i="27" s="1"/>
  <c r="D81" i="27"/>
  <c r="F81" i="27" s="1"/>
  <c r="E81" i="27" s="1"/>
  <c r="B111" i="27"/>
  <c r="G111" i="27"/>
  <c r="I111" i="27" s="1"/>
  <c r="H111" i="27" s="1"/>
  <c r="D137" i="27"/>
  <c r="F137" i="27" s="1"/>
  <c r="E137" i="27" s="1"/>
  <c r="D146" i="27"/>
  <c r="F146" i="27" s="1"/>
  <c r="E146" i="27" s="1"/>
  <c r="G55" i="27"/>
  <c r="I55" i="27" s="1"/>
  <c r="H55" i="27" s="1"/>
  <c r="B55" i="27"/>
  <c r="G67" i="27"/>
  <c r="I67" i="27" s="1"/>
  <c r="H67" i="27" s="1"/>
  <c r="B71" i="27"/>
  <c r="G71" i="27"/>
  <c r="I71" i="27" s="1"/>
  <c r="H71" i="27" s="1"/>
  <c r="G76" i="27"/>
  <c r="I76" i="27" s="1"/>
  <c r="H76" i="27" s="1"/>
  <c r="B76" i="27"/>
  <c r="D106" i="27"/>
  <c r="F106" i="27" s="1"/>
  <c r="E106" i="27" s="1"/>
  <c r="B131" i="27"/>
  <c r="G131" i="27"/>
  <c r="I131" i="27" s="1"/>
  <c r="H131" i="27" s="1"/>
  <c r="B134" i="27"/>
  <c r="G134" i="27"/>
  <c r="I134" i="27" s="1"/>
  <c r="H134" i="27" s="1"/>
  <c r="I137" i="27"/>
  <c r="H137" i="27" s="1"/>
  <c r="I129" i="27"/>
  <c r="H129" i="27" s="1"/>
  <c r="I122" i="27"/>
  <c r="H122" i="27" s="1"/>
  <c r="I157" i="27"/>
  <c r="H157" i="27" s="1"/>
  <c r="I106" i="27"/>
  <c r="H106" i="27" s="1"/>
  <c r="I96" i="27"/>
  <c r="H96" i="27" s="1"/>
  <c r="B9" i="27"/>
  <c r="D144" i="27"/>
  <c r="F144" i="27" s="1"/>
  <c r="E144" i="27" s="1"/>
  <c r="D109" i="27"/>
  <c r="F109" i="27" s="1"/>
  <c r="E109" i="27" s="1"/>
  <c r="D114" i="27"/>
  <c r="F114" i="27" s="1"/>
  <c r="E114" i="27" s="1"/>
  <c r="D132" i="27"/>
  <c r="F132" i="27" s="1"/>
  <c r="E132" i="27" s="1"/>
  <c r="B17" i="27"/>
  <c r="D162" i="27"/>
  <c r="F162" i="27" s="1"/>
  <c r="E162" i="27" s="1"/>
  <c r="D139" i="27"/>
  <c r="F139" i="27" s="1"/>
  <c r="E139" i="27" s="1"/>
  <c r="B22" i="27"/>
  <c r="B27" i="27"/>
  <c r="B36" i="27"/>
  <c r="D55" i="27"/>
  <c r="F55" i="27" s="1"/>
  <c r="E55" i="27" s="1"/>
  <c r="D79" i="27"/>
  <c r="F79" i="27" s="1"/>
  <c r="E79" i="27" s="1"/>
  <c r="D98" i="27"/>
  <c r="F98" i="27" s="1"/>
  <c r="E98" i="27" s="1"/>
  <c r="G104" i="27"/>
  <c r="I104" i="27" s="1"/>
  <c r="H104" i="27" s="1"/>
  <c r="B104" i="27"/>
  <c r="D131" i="27"/>
  <c r="F131" i="27" s="1"/>
  <c r="E131" i="27" s="1"/>
  <c r="D141" i="27"/>
  <c r="F141" i="27" s="1"/>
  <c r="E141" i="27" s="1"/>
  <c r="D62" i="27"/>
  <c r="F62" i="27" s="1"/>
  <c r="E62" i="27" s="1"/>
  <c r="I69" i="27"/>
  <c r="H69" i="27" s="1"/>
  <c r="G77" i="27"/>
  <c r="I77" i="27" s="1"/>
  <c r="H77" i="27" s="1"/>
  <c r="B77" i="27"/>
  <c r="D138" i="27"/>
  <c r="F138" i="27" s="1"/>
  <c r="E138" i="27" s="1"/>
  <c r="D163" i="27"/>
  <c r="F163" i="27" s="1"/>
  <c r="E163" i="27" s="1"/>
  <c r="B8" i="27"/>
  <c r="D76" i="27"/>
  <c r="F76" i="27" s="1"/>
  <c r="E76" i="27" s="1"/>
  <c r="D94" i="27"/>
  <c r="F94" i="27" s="1"/>
  <c r="E94" i="27" s="1"/>
  <c r="B16" i="27"/>
  <c r="B21" i="27"/>
  <c r="B26" i="27"/>
  <c r="B32" i="27"/>
  <c r="B59" i="27"/>
  <c r="B68" i="27"/>
  <c r="G85" i="27"/>
  <c r="I85" i="27" s="1"/>
  <c r="H85" i="27" s="1"/>
  <c r="B85" i="27"/>
  <c r="G126" i="27"/>
  <c r="I126" i="27" s="1"/>
  <c r="H126" i="27" s="1"/>
  <c r="B126" i="27"/>
  <c r="D135" i="27"/>
  <c r="F135" i="27" s="1"/>
  <c r="E135" i="27" s="1"/>
  <c r="G139" i="27"/>
  <c r="I139" i="27" s="1"/>
  <c r="H139" i="27" s="1"/>
  <c r="B139" i="27"/>
  <c r="D44" i="27"/>
  <c r="F44" i="27" s="1"/>
  <c r="E44" i="27" s="1"/>
  <c r="I50" i="27"/>
  <c r="H50" i="27" s="1"/>
  <c r="D52" i="27"/>
  <c r="F52" i="27" s="1"/>
  <c r="E52" i="27" s="1"/>
  <c r="I56" i="27"/>
  <c r="H56" i="27" s="1"/>
  <c r="D59" i="27"/>
  <c r="F59" i="27" s="1"/>
  <c r="E59" i="27" s="1"/>
  <c r="D77" i="27"/>
  <c r="F77" i="27" s="1"/>
  <c r="E77" i="27" s="1"/>
  <c r="D91" i="27"/>
  <c r="F91" i="27" s="1"/>
  <c r="E91" i="27" s="1"/>
  <c r="D96" i="27"/>
  <c r="F96" i="27" s="1"/>
  <c r="E96" i="27" s="1"/>
  <c r="D107" i="27"/>
  <c r="F107" i="27" s="1"/>
  <c r="E107" i="27" s="1"/>
  <c r="I109" i="27"/>
  <c r="H109" i="27" s="1"/>
  <c r="B15" i="27"/>
  <c r="D87" i="27"/>
  <c r="F87" i="27" s="1"/>
  <c r="E87" i="27" s="1"/>
  <c r="D152" i="27"/>
  <c r="F152" i="27" s="1"/>
  <c r="E152" i="27" s="1"/>
  <c r="D84" i="27"/>
  <c r="F84" i="27" s="1"/>
  <c r="E84" i="27" s="1"/>
  <c r="D149" i="27"/>
  <c r="F149" i="27" s="1"/>
  <c r="E149" i="27" s="1"/>
  <c r="D142" i="27"/>
  <c r="F142" i="27" s="1"/>
  <c r="E142" i="27" s="1"/>
  <c r="D102" i="27"/>
  <c r="F102" i="27" s="1"/>
  <c r="E102" i="27" s="1"/>
  <c r="B20" i="27"/>
  <c r="D159" i="27"/>
  <c r="F159" i="27" s="1"/>
  <c r="E159" i="27" s="1"/>
  <c r="D70" i="27"/>
  <c r="F70" i="27" s="1"/>
  <c r="E70" i="27" s="1"/>
  <c r="B25" i="27"/>
  <c r="D40" i="27"/>
  <c r="F40" i="27" s="1"/>
  <c r="E40" i="27" s="1"/>
  <c r="D49" i="27"/>
  <c r="F49" i="27" s="1"/>
  <c r="E49" i="27" s="1"/>
  <c r="D54" i="27"/>
  <c r="F54" i="27" s="1"/>
  <c r="E54" i="27" s="1"/>
  <c r="B56" i="27"/>
  <c r="D80" i="27"/>
  <c r="F80" i="27" s="1"/>
  <c r="E80" i="27" s="1"/>
  <c r="I86" i="27"/>
  <c r="H86" i="27" s="1"/>
  <c r="D115" i="27"/>
  <c r="F115" i="27" s="1"/>
  <c r="E115" i="27" s="1"/>
  <c r="I136" i="27"/>
  <c r="H136" i="27" s="1"/>
  <c r="D151" i="27"/>
  <c r="F151" i="27" s="1"/>
  <c r="E151" i="27" s="1"/>
  <c r="D157" i="27"/>
  <c r="F157" i="27" s="1"/>
  <c r="E157" i="27" s="1"/>
  <c r="D161" i="27"/>
  <c r="F161" i="27" s="1"/>
  <c r="E161" i="27" s="1"/>
  <c r="B51" i="27"/>
  <c r="G51" i="27"/>
  <c r="I51" i="27" s="1"/>
  <c r="H51" i="27" s="1"/>
  <c r="G89" i="27"/>
  <c r="I89" i="27" s="1"/>
  <c r="H89" i="27" s="1"/>
  <c r="B89" i="27"/>
  <c r="G94" i="27"/>
  <c r="I94" i="27" s="1"/>
  <c r="H94" i="27" s="1"/>
  <c r="B94" i="27"/>
  <c r="G97" i="27"/>
  <c r="I97" i="27" s="1"/>
  <c r="H97" i="27" s="1"/>
  <c r="B97" i="27"/>
  <c r="D118" i="27"/>
  <c r="F118" i="27" s="1"/>
  <c r="E118" i="27" s="1"/>
  <c r="D121" i="27"/>
  <c r="F121" i="27" s="1"/>
  <c r="E121" i="27" s="1"/>
  <c r="G158" i="27"/>
  <c r="I158" i="27" s="1"/>
  <c r="H158" i="27" s="1"/>
  <c r="B158" i="27"/>
  <c r="D122" i="27"/>
  <c r="F122" i="27" s="1"/>
  <c r="E122" i="27" s="1"/>
  <c r="D99" i="27"/>
  <c r="F99" i="27" s="1"/>
  <c r="E99" i="27" s="1"/>
  <c r="D92" i="27"/>
  <c r="F92" i="27" s="1"/>
  <c r="E92" i="27" s="1"/>
  <c r="D71" i="27"/>
  <c r="F71" i="27" s="1"/>
  <c r="E71" i="27" s="1"/>
  <c r="F154" i="27"/>
  <c r="E154" i="27" s="1"/>
  <c r="B19" i="27"/>
  <c r="B24" i="27"/>
  <c r="D88" i="27"/>
  <c r="F88" i="27" s="1"/>
  <c r="E88" i="27" s="1"/>
  <c r="D64" i="27"/>
  <c r="F64" i="27" s="1"/>
  <c r="E64" i="27" s="1"/>
  <c r="D74" i="27"/>
  <c r="F74" i="27" s="1"/>
  <c r="E74" i="27" s="1"/>
  <c r="D31" i="27"/>
  <c r="F31" i="27" s="1"/>
  <c r="E31" i="27" s="1"/>
  <c r="B34" i="27"/>
  <c r="D39" i="27"/>
  <c r="F39" i="27" s="1"/>
  <c r="E39" i="27" s="1"/>
  <c r="D43" i="27"/>
  <c r="F43" i="27" s="1"/>
  <c r="E43" i="27" s="1"/>
  <c r="D46" i="27"/>
  <c r="F46" i="27" s="1"/>
  <c r="E46" i="27" s="1"/>
  <c r="B48" i="27"/>
  <c r="G54" i="27"/>
  <c r="I54" i="27" s="1"/>
  <c r="H54" i="27" s="1"/>
  <c r="I72" i="27"/>
  <c r="H72" i="27" s="1"/>
  <c r="D78" i="27"/>
  <c r="F78" i="27" s="1"/>
  <c r="E78" i="27" s="1"/>
  <c r="B81" i="27"/>
  <c r="G81" i="27"/>
  <c r="I81" i="27" s="1"/>
  <c r="H81" i="27" s="1"/>
  <c r="D89" i="27"/>
  <c r="F89" i="27" s="1"/>
  <c r="E89" i="27" s="1"/>
  <c r="D97" i="27"/>
  <c r="F97" i="27" s="1"/>
  <c r="E97" i="27" s="1"/>
  <c r="D108" i="27"/>
  <c r="F108" i="27" s="1"/>
  <c r="E108" i="27" s="1"/>
  <c r="B124" i="27"/>
  <c r="G124" i="27"/>
  <c r="I124" i="27" s="1"/>
  <c r="H124" i="27" s="1"/>
  <c r="D127" i="27"/>
  <c r="F127" i="27" s="1"/>
  <c r="E127" i="27" s="1"/>
  <c r="D105" i="27"/>
  <c r="F105" i="27" s="1"/>
  <c r="E105" i="27" s="1"/>
  <c r="I130" i="27"/>
  <c r="H130" i="27" s="1"/>
  <c r="D153" i="27"/>
  <c r="F153" i="27" s="1"/>
  <c r="E153" i="27" s="1"/>
  <c r="D155" i="27"/>
  <c r="F155" i="27" s="1"/>
  <c r="E155" i="27" s="1"/>
  <c r="D158" i="27"/>
  <c r="F158" i="27" s="1"/>
  <c r="E158" i="27" s="1"/>
  <c r="D85" i="27"/>
  <c r="F85" i="27" s="1"/>
  <c r="E85" i="27" s="1"/>
  <c r="B88" i="27"/>
  <c r="D93" i="27"/>
  <c r="F93" i="27" s="1"/>
  <c r="E93" i="27" s="1"/>
  <c r="D120" i="27"/>
  <c r="F120" i="27" s="1"/>
  <c r="E120" i="27" s="1"/>
  <c r="B123" i="27"/>
  <c r="G123" i="27"/>
  <c r="I123" i="27" s="1"/>
  <c r="H123" i="27" s="1"/>
  <c r="D126" i="27"/>
  <c r="F126" i="27" s="1"/>
  <c r="E126" i="27" s="1"/>
  <c r="G128" i="27"/>
  <c r="I128" i="27" s="1"/>
  <c r="H128" i="27" s="1"/>
  <c r="B128" i="27"/>
  <c r="G156" i="27"/>
  <c r="I156" i="27" s="1"/>
  <c r="H156" i="27" s="1"/>
  <c r="B156" i="27"/>
  <c r="I159" i="27"/>
  <c r="H159" i="27" s="1"/>
  <c r="G73" i="27"/>
  <c r="I73" i="27" s="1"/>
  <c r="H73" i="27" s="1"/>
  <c r="B84" i="27"/>
  <c r="G101" i="27"/>
  <c r="I101" i="27" s="1"/>
  <c r="H101" i="27" s="1"/>
  <c r="D110" i="27"/>
  <c r="F110" i="27" s="1"/>
  <c r="E110" i="27" s="1"/>
  <c r="B113" i="27"/>
  <c r="G113" i="27"/>
  <c r="I113" i="27" s="1"/>
  <c r="H113" i="27" s="1"/>
  <c r="B116" i="27"/>
  <c r="D123" i="27"/>
  <c r="F123" i="27" s="1"/>
  <c r="E123" i="27" s="1"/>
  <c r="B136" i="27"/>
  <c r="D147" i="27"/>
  <c r="F147" i="27" s="1"/>
  <c r="E147" i="27" s="1"/>
  <c r="D156" i="27"/>
  <c r="F156" i="27" s="1"/>
  <c r="E156" i="27" s="1"/>
  <c r="B159" i="27"/>
  <c r="I60" i="27"/>
  <c r="H60" i="27" s="1"/>
  <c r="D63" i="27"/>
  <c r="F63" i="27" s="1"/>
  <c r="E63" i="27" s="1"/>
  <c r="D100" i="27"/>
  <c r="F100" i="27" s="1"/>
  <c r="E100" i="27" s="1"/>
  <c r="B103" i="27"/>
  <c r="G103" i="27"/>
  <c r="I103" i="27" s="1"/>
  <c r="H103" i="27" s="1"/>
  <c r="D113" i="27"/>
  <c r="F113" i="27" s="1"/>
  <c r="E113" i="27" s="1"/>
  <c r="D136" i="27"/>
  <c r="F136" i="27" s="1"/>
  <c r="E136" i="27" s="1"/>
  <c r="G138" i="27"/>
  <c r="I138" i="27" s="1"/>
  <c r="H138" i="27" s="1"/>
  <c r="B138" i="27"/>
  <c r="D143" i="27"/>
  <c r="F143" i="27" s="1"/>
  <c r="E143" i="27" s="1"/>
  <c r="D145" i="27"/>
  <c r="F145" i="27" s="1"/>
  <c r="E145" i="27" s="1"/>
  <c r="D150" i="27"/>
  <c r="F150" i="27" s="1"/>
  <c r="E150" i="27" s="1"/>
  <c r="I78" i="27"/>
  <c r="H78" i="27" s="1"/>
  <c r="G93" i="27"/>
  <c r="I93" i="27" s="1"/>
  <c r="H93" i="27" s="1"/>
  <c r="D103" i="27"/>
  <c r="F103" i="27" s="1"/>
  <c r="E103" i="27" s="1"/>
  <c r="D133" i="27"/>
  <c r="F133" i="27" s="1"/>
  <c r="E133" i="27" s="1"/>
  <c r="B66" i="27"/>
  <c r="D75" i="27"/>
  <c r="F75" i="27" s="1"/>
  <c r="E75" i="27" s="1"/>
  <c r="B78" i="27"/>
  <c r="I80" i="27"/>
  <c r="H80" i="27" s="1"/>
  <c r="D83" i="27"/>
  <c r="F83" i="27" s="1"/>
  <c r="E83" i="27" s="1"/>
  <c r="I110" i="27"/>
  <c r="H110" i="27" s="1"/>
  <c r="G118" i="27"/>
  <c r="I118" i="27" s="1"/>
  <c r="H118" i="27" s="1"/>
  <c r="B118" i="27"/>
  <c r="D125" i="27"/>
  <c r="F125" i="27" s="1"/>
  <c r="E125" i="27" s="1"/>
  <c r="D130" i="27"/>
  <c r="F130" i="27" s="1"/>
  <c r="E130" i="27" s="1"/>
  <c r="D140" i="27"/>
  <c r="F140" i="27" s="1"/>
  <c r="E140" i="27" s="1"/>
  <c r="G148" i="27"/>
  <c r="I148" i="27" s="1"/>
  <c r="H148" i="27" s="1"/>
  <c r="B148" i="27"/>
  <c r="G108" i="27"/>
  <c r="I108" i="27" s="1"/>
  <c r="H108" i="27" s="1"/>
  <c r="B108" i="27"/>
  <c r="G146" i="27"/>
  <c r="I146" i="27" s="1"/>
  <c r="H146" i="27" s="1"/>
  <c r="B146" i="27"/>
  <c r="D148" i="27"/>
  <c r="F148" i="27" s="1"/>
  <c r="E148" i="27" s="1"/>
  <c r="D160" i="27"/>
  <c r="F160" i="27" s="1"/>
  <c r="E160" i="27" s="1"/>
  <c r="G133" i="27"/>
  <c r="I133" i="27" s="1"/>
  <c r="H133" i="27" s="1"/>
  <c r="G143" i="27"/>
  <c r="I143" i="27" s="1"/>
  <c r="H143" i="27" s="1"/>
  <c r="G153" i="27"/>
  <c r="I153" i="27" s="1"/>
  <c r="H153" i="27" s="1"/>
  <c r="G163" i="27"/>
  <c r="I163" i="27" s="1"/>
  <c r="H163" i="27" s="1"/>
  <c r="F37" i="5"/>
  <c r="G37" i="5"/>
  <c r="H37" i="5"/>
  <c r="I37" i="5"/>
  <c r="E37" i="5"/>
  <c r="F33" i="5"/>
  <c r="G33" i="5"/>
  <c r="I22" i="5"/>
  <c r="J9" i="17" s="1"/>
  <c r="E22" i="5"/>
  <c r="F9" i="17" s="1"/>
  <c r="C40" i="5"/>
  <c r="D40" i="5"/>
  <c r="E40" i="5" s="1"/>
  <c r="F40" i="5" s="1"/>
  <c r="G40" i="5" s="1"/>
  <c r="H40" i="5" s="1"/>
  <c r="I40" i="5" s="1"/>
  <c r="I41" i="5" s="1"/>
  <c r="B40" i="5"/>
  <c r="C36" i="5"/>
  <c r="D36" i="5"/>
  <c r="E36" i="5" s="1"/>
  <c r="F36" i="5" s="1"/>
  <c r="G36" i="5" s="1"/>
  <c r="H36" i="5" s="1"/>
  <c r="I36" i="5" s="1"/>
  <c r="B36" i="5"/>
  <c r="C32" i="5"/>
  <c r="D32" i="5"/>
  <c r="E32" i="5" s="1"/>
  <c r="F32" i="5" s="1"/>
  <c r="G32" i="5" s="1"/>
  <c r="H32" i="5" s="1"/>
  <c r="I32" i="5" s="1"/>
  <c r="I33" i="5" s="1"/>
  <c r="B32" i="5"/>
  <c r="F36" i="4"/>
  <c r="G41" i="5" l="1"/>
  <c r="F41" i="5"/>
  <c r="G22" i="5"/>
  <c r="H9" i="17" s="1"/>
  <c r="F22" i="5"/>
  <c r="G9" i="17" s="1"/>
  <c r="H22" i="5"/>
  <c r="I9" i="17" s="1"/>
  <c r="E33" i="5"/>
  <c r="E41" i="5"/>
  <c r="H33" i="5"/>
  <c r="H41" i="5"/>
  <c r="K9" i="17"/>
  <c r="E80" i="4"/>
  <c r="F263" i="3"/>
  <c r="E263" i="3"/>
  <c r="G264" i="3"/>
  <c r="G263" i="3" s="1"/>
  <c r="F180" i="3"/>
  <c r="G180" i="3"/>
  <c r="H180" i="3"/>
  <c r="I180" i="3"/>
  <c r="E180" i="3"/>
  <c r="A133" i="3"/>
  <c r="A130" i="3"/>
  <c r="F66" i="3"/>
  <c r="G66" i="3" s="1"/>
  <c r="H66" i="3" s="1"/>
  <c r="I66" i="3" s="1"/>
  <c r="F53" i="3"/>
  <c r="G53" i="3" s="1"/>
  <c r="F50" i="3"/>
  <c r="G50" i="3" s="1"/>
  <c r="F44" i="3"/>
  <c r="G44" i="3" s="1"/>
  <c r="F41" i="3"/>
  <c r="G41" i="3" s="1"/>
  <c r="F35" i="3"/>
  <c r="G35" i="3" s="1"/>
  <c r="F32" i="3"/>
  <c r="G32" i="3" s="1"/>
  <c r="H32" i="3" s="1"/>
  <c r="I32" i="3" s="1"/>
  <c r="I24" i="5"/>
  <c r="J11" i="17" s="1"/>
  <c r="K11" i="17" s="1"/>
  <c r="I23" i="5"/>
  <c r="J10" i="17" s="1"/>
  <c r="K10" i="17" s="1"/>
  <c r="A24" i="5"/>
  <c r="A23" i="5"/>
  <c r="A22" i="5"/>
  <c r="A256" i="2"/>
  <c r="A257" i="2"/>
  <c r="A258" i="2"/>
  <c r="A204" i="2"/>
  <c r="A205" i="2"/>
  <c r="A206" i="2"/>
  <c r="C96" i="2"/>
  <c r="D96" i="2"/>
  <c r="E96" i="2"/>
  <c r="F96" i="2"/>
  <c r="C97" i="2"/>
  <c r="D97" i="2"/>
  <c r="E97" i="2"/>
  <c r="F97" i="2"/>
  <c r="C98" i="2"/>
  <c r="D98" i="2"/>
  <c r="E98" i="2"/>
  <c r="F98" i="2"/>
  <c r="B97" i="2"/>
  <c r="B98" i="2"/>
  <c r="B96" i="2"/>
  <c r="J12" i="17" l="1"/>
  <c r="K12" i="17" s="1"/>
  <c r="F26" i="4"/>
  <c r="F16" i="4"/>
  <c r="H264" i="3"/>
  <c r="H53" i="3"/>
  <c r="H50" i="3"/>
  <c r="H44" i="3"/>
  <c r="H41" i="3"/>
  <c r="H35" i="3"/>
  <c r="E23" i="5"/>
  <c r="F10" i="17" s="1"/>
  <c r="G23" i="5"/>
  <c r="H10" i="17" s="1"/>
  <c r="H23" i="5"/>
  <c r="I10" i="17" s="1"/>
  <c r="E24" i="5"/>
  <c r="F11" i="17" s="1"/>
  <c r="F23" i="5"/>
  <c r="G10" i="17" s="1"/>
  <c r="H24" i="5"/>
  <c r="I11" i="17" s="1"/>
  <c r="G24" i="5"/>
  <c r="H11" i="17" s="1"/>
  <c r="F24" i="5"/>
  <c r="G11" i="17" s="1"/>
  <c r="I12" i="17" l="1"/>
  <c r="F12" i="17"/>
  <c r="H12" i="17"/>
  <c r="G12" i="17"/>
  <c r="I264" i="3"/>
  <c r="I263" i="3" s="1"/>
  <c r="H263" i="3"/>
  <c r="I53" i="3"/>
  <c r="I50" i="3"/>
  <c r="I44" i="3"/>
  <c r="I41" i="3"/>
  <c r="I35" i="3"/>
  <c r="C125" i="5"/>
  <c r="D125" i="5"/>
  <c r="B125" i="5"/>
  <c r="D37" i="5" l="1"/>
  <c r="C109" i="5"/>
  <c r="E109" i="5" s="1"/>
  <c r="E116" i="5" s="1"/>
  <c r="C116" i="5" l="1"/>
  <c r="C114" i="5"/>
  <c r="E114" i="5" s="1"/>
  <c r="C112" i="5"/>
  <c r="E112" i="5" s="1"/>
  <c r="C110" i="5"/>
  <c r="E110" i="5" s="1"/>
  <c r="C115" i="5"/>
  <c r="E115" i="5" s="1"/>
  <c r="C113" i="5"/>
  <c r="E113" i="5" s="1"/>
  <c r="C111" i="5"/>
  <c r="E111" i="5" l="1"/>
  <c r="E118" i="5" s="1"/>
  <c r="C44" i="5" l="1"/>
  <c r="B44" i="5" l="1"/>
  <c r="D44" i="5" l="1"/>
  <c r="B189" i="3" l="1"/>
  <c r="B40" i="18" s="1"/>
  <c r="C189" i="3"/>
  <c r="D189" i="3"/>
  <c r="B186" i="3"/>
  <c r="B39" i="18" s="1"/>
  <c r="C186" i="3"/>
  <c r="C39" i="18" s="1"/>
  <c r="D186" i="3"/>
  <c r="A189" i="3"/>
  <c r="A186" i="3"/>
  <c r="B142" i="3"/>
  <c r="C142" i="3"/>
  <c r="B145" i="3"/>
  <c r="C145" i="3"/>
  <c r="B148" i="3"/>
  <c r="B29" i="18" s="1"/>
  <c r="C148" i="3"/>
  <c r="C29" i="18" s="1"/>
  <c r="B151" i="3"/>
  <c r="C151" i="3"/>
  <c r="B154" i="3"/>
  <c r="B30" i="18" s="1"/>
  <c r="C154" i="3"/>
  <c r="C30" i="18" s="1"/>
  <c r="B160" i="3"/>
  <c r="B32" i="18" s="1"/>
  <c r="C160" i="3"/>
  <c r="C32" i="18" s="1"/>
  <c r="D154" i="3"/>
  <c r="D151" i="3"/>
  <c r="D148" i="3"/>
  <c r="D29" i="18" s="1"/>
  <c r="D145" i="3"/>
  <c r="E145" i="3" s="1"/>
  <c r="F145" i="3" s="1"/>
  <c r="G145" i="3" s="1"/>
  <c r="H145" i="3" s="1"/>
  <c r="I145" i="3" s="1"/>
  <c r="D142" i="3"/>
  <c r="E142" i="3" s="1"/>
  <c r="F142" i="3" s="1"/>
  <c r="G142" i="3" s="1"/>
  <c r="H142" i="3" s="1"/>
  <c r="I142" i="3" s="1"/>
  <c r="A163" i="3"/>
  <c r="A160" i="3"/>
  <c r="A157" i="3"/>
  <c r="A154" i="3"/>
  <c r="A151" i="3"/>
  <c r="A148" i="3"/>
  <c r="A145" i="3"/>
  <c r="A142" i="3"/>
  <c r="C345" i="2"/>
  <c r="D345" i="2"/>
  <c r="B175" i="2"/>
  <c r="C175" i="2"/>
  <c r="D175" i="2"/>
  <c r="E175" i="2"/>
  <c r="F175" i="2"/>
  <c r="G175" i="2"/>
  <c r="A272" i="2"/>
  <c r="B272" i="2"/>
  <c r="C272" i="2"/>
  <c r="D272" i="2"/>
  <c r="E272" i="2"/>
  <c r="F272" i="2"/>
  <c r="G272" i="2"/>
  <c r="A273" i="2"/>
  <c r="B273" i="2"/>
  <c r="C273" i="2"/>
  <c r="D273" i="2"/>
  <c r="E273" i="2"/>
  <c r="F273" i="2"/>
  <c r="G273" i="2"/>
  <c r="A274" i="2"/>
  <c r="B274" i="2"/>
  <c r="C274" i="2"/>
  <c r="D274" i="2"/>
  <c r="E274" i="2"/>
  <c r="F274" i="2"/>
  <c r="G274" i="2"/>
  <c r="A275" i="2"/>
  <c r="B275" i="2"/>
  <c r="C275" i="2"/>
  <c r="D275" i="2"/>
  <c r="E275" i="2"/>
  <c r="F275" i="2"/>
  <c r="G275" i="2"/>
  <c r="A276" i="2"/>
  <c r="B276" i="2"/>
  <c r="C276" i="2"/>
  <c r="D276" i="2"/>
  <c r="E276" i="2"/>
  <c r="F276" i="2"/>
  <c r="G276" i="2"/>
  <c r="A277" i="2"/>
  <c r="B277" i="2"/>
  <c r="C277" i="2"/>
  <c r="D277" i="2"/>
  <c r="E277" i="2"/>
  <c r="F277" i="2"/>
  <c r="G277" i="2"/>
  <c r="A278" i="2"/>
  <c r="B278" i="2"/>
  <c r="C278" i="2"/>
  <c r="D278" i="2"/>
  <c r="E278" i="2"/>
  <c r="F278" i="2"/>
  <c r="G278" i="2"/>
  <c r="A261" i="2"/>
  <c r="B261" i="2"/>
  <c r="C261" i="2"/>
  <c r="D261" i="2"/>
  <c r="E261" i="2"/>
  <c r="F261" i="2"/>
  <c r="G261" i="2"/>
  <c r="A262" i="2"/>
  <c r="B262" i="2"/>
  <c r="C262" i="2"/>
  <c r="D262" i="2"/>
  <c r="E262" i="2"/>
  <c r="F262" i="2"/>
  <c r="G262" i="2"/>
  <c r="A263" i="2"/>
  <c r="B263" i="2"/>
  <c r="C263" i="2"/>
  <c r="D263" i="2"/>
  <c r="E263" i="2"/>
  <c r="F263" i="2"/>
  <c r="G263" i="2"/>
  <c r="A264" i="2"/>
  <c r="B264" i="2"/>
  <c r="C264" i="2"/>
  <c r="D264" i="2"/>
  <c r="E264" i="2"/>
  <c r="F264" i="2"/>
  <c r="G264" i="2"/>
  <c r="A265" i="2"/>
  <c r="B265" i="2"/>
  <c r="C265" i="2"/>
  <c r="A266" i="2"/>
  <c r="B266" i="2"/>
  <c r="C266" i="2"/>
  <c r="D266" i="2"/>
  <c r="E266" i="2"/>
  <c r="F266" i="2"/>
  <c r="A267" i="2"/>
  <c r="B267" i="2"/>
  <c r="C267" i="2"/>
  <c r="G260" i="2"/>
  <c r="C260" i="2"/>
  <c r="D260" i="2"/>
  <c r="E260" i="2"/>
  <c r="F260" i="2"/>
  <c r="B260" i="2"/>
  <c r="A260" i="2"/>
  <c r="A220" i="2"/>
  <c r="A221" i="2"/>
  <c r="A222" i="2"/>
  <c r="A223" i="2"/>
  <c r="A224" i="2"/>
  <c r="A225" i="2"/>
  <c r="A226" i="2"/>
  <c r="A209" i="2"/>
  <c r="A210" i="2"/>
  <c r="A211" i="2"/>
  <c r="A212" i="2"/>
  <c r="A213" i="2"/>
  <c r="A214" i="2"/>
  <c r="A215" i="2"/>
  <c r="A208" i="2"/>
  <c r="B121" i="1"/>
  <c r="C370" i="2"/>
  <c r="D375" i="2"/>
  <c r="F375" i="2"/>
  <c r="D160" i="3"/>
  <c r="B163" i="3"/>
  <c r="B33" i="18" s="1"/>
  <c r="D163" i="3"/>
  <c r="C120" i="2"/>
  <c r="B144" i="1"/>
  <c r="C144" i="1"/>
  <c r="D144" i="1"/>
  <c r="E144" i="1"/>
  <c r="F144" i="1"/>
  <c r="D382" i="2"/>
  <c r="F384" i="2"/>
  <c r="E149" i="1"/>
  <c r="D149" i="1"/>
  <c r="B149" i="1"/>
  <c r="G144" i="1"/>
  <c r="F121" i="2" s="1"/>
  <c r="C25" i="5"/>
  <c r="D25" i="5"/>
  <c r="D41" i="5"/>
  <c r="C41" i="5"/>
  <c r="C37" i="5"/>
  <c r="D33" i="5"/>
  <c r="C33" i="5"/>
  <c r="B25" i="5"/>
  <c r="B370" i="2"/>
  <c r="D263" i="3"/>
  <c r="F88" i="3"/>
  <c r="A90" i="3"/>
  <c r="C87" i="3"/>
  <c r="D87" i="3"/>
  <c r="B87" i="3"/>
  <c r="A87" i="3"/>
  <c r="A240" i="3"/>
  <c r="B237" i="3"/>
  <c r="C237" i="3"/>
  <c r="D237" i="3"/>
  <c r="E87" i="3" s="1"/>
  <c r="E313" i="3" s="1"/>
  <c r="A237" i="3"/>
  <c r="A2" i="4"/>
  <c r="A1" i="4"/>
  <c r="A2" i="5"/>
  <c r="A1" i="5"/>
  <c r="A2" i="3"/>
  <c r="A1" i="3"/>
  <c r="A2" i="2"/>
  <c r="A1" i="2"/>
  <c r="B341" i="2"/>
  <c r="C341" i="2"/>
  <c r="D341" i="2"/>
  <c r="A252" i="2"/>
  <c r="B252" i="2"/>
  <c r="C252" i="2"/>
  <c r="D252" i="2"/>
  <c r="E252" i="2"/>
  <c r="F252" i="2"/>
  <c r="G252" i="2"/>
  <c r="A253" i="2"/>
  <c r="B253" i="2"/>
  <c r="C253" i="2"/>
  <c r="D253" i="2"/>
  <c r="E253" i="2"/>
  <c r="F253" i="2"/>
  <c r="G253" i="2"/>
  <c r="A254" i="2"/>
  <c r="B254" i="2"/>
  <c r="C254" i="2"/>
  <c r="D254" i="2"/>
  <c r="E254" i="2"/>
  <c r="F254" i="2"/>
  <c r="G254" i="2"/>
  <c r="A255" i="2"/>
  <c r="B255" i="2"/>
  <c r="C255" i="2"/>
  <c r="D255" i="2"/>
  <c r="E255" i="2"/>
  <c r="F255" i="2"/>
  <c r="G255" i="2"/>
  <c r="B256" i="2"/>
  <c r="C256" i="2"/>
  <c r="D256" i="2"/>
  <c r="E256" i="2"/>
  <c r="F256" i="2"/>
  <c r="G256" i="2"/>
  <c r="B257" i="2"/>
  <c r="C257" i="2"/>
  <c r="D257" i="2"/>
  <c r="E257" i="2"/>
  <c r="F257" i="2"/>
  <c r="G257" i="2"/>
  <c r="B258" i="2"/>
  <c r="C258" i="2"/>
  <c r="D258" i="2"/>
  <c r="E258" i="2"/>
  <c r="F258" i="2"/>
  <c r="G258" i="2"/>
  <c r="A259" i="2"/>
  <c r="A268" i="2"/>
  <c r="A270" i="2"/>
  <c r="B270" i="2"/>
  <c r="C270" i="2"/>
  <c r="D270" i="2"/>
  <c r="E270" i="2"/>
  <c r="F270" i="2"/>
  <c r="G270" i="2"/>
  <c r="A271" i="2"/>
  <c r="B271" i="2"/>
  <c r="C271" i="2"/>
  <c r="D271" i="2"/>
  <c r="E271" i="2"/>
  <c r="F271" i="2"/>
  <c r="G271" i="2"/>
  <c r="A279" i="2"/>
  <c r="A280" i="2"/>
  <c r="B280" i="2"/>
  <c r="C280" i="2"/>
  <c r="D280" i="2"/>
  <c r="E280" i="2"/>
  <c r="F280" i="2"/>
  <c r="G280" i="2"/>
  <c r="A281" i="2"/>
  <c r="B281" i="2"/>
  <c r="C281" i="2"/>
  <c r="D281" i="2"/>
  <c r="E281" i="2"/>
  <c r="F281" i="2"/>
  <c r="G281" i="2"/>
  <c r="A282" i="2"/>
  <c r="B282" i="2"/>
  <c r="C282" i="2"/>
  <c r="D282" i="2"/>
  <c r="E282" i="2"/>
  <c r="F282" i="2"/>
  <c r="G282" i="2"/>
  <c r="A283" i="2"/>
  <c r="B283" i="2"/>
  <c r="C283" i="2"/>
  <c r="D283" i="2"/>
  <c r="E283" i="2"/>
  <c r="F283" i="2"/>
  <c r="G283" i="2"/>
  <c r="A284" i="2"/>
  <c r="B284" i="2"/>
  <c r="C284" i="2"/>
  <c r="D284" i="2"/>
  <c r="E284" i="2"/>
  <c r="F284" i="2"/>
  <c r="G284" i="2"/>
  <c r="A285" i="2"/>
  <c r="A287" i="2"/>
  <c r="A288" i="2"/>
  <c r="E288" i="2"/>
  <c r="F288" i="2"/>
  <c r="A289" i="2"/>
  <c r="B289" i="2"/>
  <c r="C289" i="2"/>
  <c r="D289" i="2"/>
  <c r="E289" i="2"/>
  <c r="F289" i="2"/>
  <c r="G289" i="2"/>
  <c r="A290" i="2"/>
  <c r="B290" i="2"/>
  <c r="C290" i="2"/>
  <c r="D290" i="2"/>
  <c r="E290" i="2"/>
  <c r="F290" i="2"/>
  <c r="G290" i="2"/>
  <c r="A291" i="2"/>
  <c r="B291" i="2"/>
  <c r="C291" i="2"/>
  <c r="D291" i="2"/>
  <c r="E291" i="2"/>
  <c r="F291" i="2"/>
  <c r="G291" i="2"/>
  <c r="A292" i="2"/>
  <c r="A293" i="2"/>
  <c r="B293" i="2"/>
  <c r="C293" i="2"/>
  <c r="D293" i="2"/>
  <c r="E293" i="2"/>
  <c r="F293" i="2"/>
  <c r="G293" i="2"/>
  <c r="A294" i="2"/>
  <c r="A295" i="2"/>
  <c r="A200" i="2"/>
  <c r="A201" i="2"/>
  <c r="A202" i="2"/>
  <c r="A203" i="2"/>
  <c r="A207" i="2"/>
  <c r="A216" i="2"/>
  <c r="A218" i="2"/>
  <c r="A219" i="2"/>
  <c r="A227" i="2"/>
  <c r="A228" i="2"/>
  <c r="A229" i="2"/>
  <c r="A230" i="2"/>
  <c r="A231" i="2"/>
  <c r="A232" i="2"/>
  <c r="A233" i="2"/>
  <c r="A235" i="2"/>
  <c r="A236" i="2"/>
  <c r="A237" i="2"/>
  <c r="A238" i="2"/>
  <c r="A239" i="2"/>
  <c r="A240" i="2"/>
  <c r="A241" i="2"/>
  <c r="A242" i="2"/>
  <c r="A243" i="2"/>
  <c r="F131" i="2"/>
  <c r="D310" i="2" s="1"/>
  <c r="F132" i="2"/>
  <c r="D311" i="2" s="1"/>
  <c r="F134" i="2"/>
  <c r="D313" i="2" s="1"/>
  <c r="F135" i="2"/>
  <c r="F136" i="2"/>
  <c r="F137" i="2"/>
  <c r="F138" i="2"/>
  <c r="F139" i="2"/>
  <c r="F140" i="2"/>
  <c r="F141" i="2"/>
  <c r="F143" i="2"/>
  <c r="F144" i="2"/>
  <c r="F145" i="2"/>
  <c r="F148" i="2"/>
  <c r="D316" i="2" s="1"/>
  <c r="F149" i="2"/>
  <c r="F150" i="2"/>
  <c r="F151" i="2"/>
  <c r="F153" i="2"/>
  <c r="C131" i="2"/>
  <c r="D131" i="2"/>
  <c r="B310" i="2" s="1"/>
  <c r="E131" i="2"/>
  <c r="C310" i="2" s="1"/>
  <c r="C132" i="2"/>
  <c r="D132" i="2"/>
  <c r="B311" i="2" s="1"/>
  <c r="E132" i="2"/>
  <c r="C311" i="2" s="1"/>
  <c r="C134" i="2"/>
  <c r="D134" i="2"/>
  <c r="B313" i="2" s="1"/>
  <c r="E134" i="2"/>
  <c r="C313" i="2" s="1"/>
  <c r="C135" i="2"/>
  <c r="D135" i="2"/>
  <c r="E135" i="2"/>
  <c r="C136" i="2"/>
  <c r="D136" i="2"/>
  <c r="E136" i="2"/>
  <c r="C137" i="2"/>
  <c r="D137" i="2"/>
  <c r="E137" i="2"/>
  <c r="C138" i="2"/>
  <c r="D138" i="2"/>
  <c r="E138" i="2"/>
  <c r="C139" i="2"/>
  <c r="D139" i="2"/>
  <c r="E139" i="2"/>
  <c r="C140" i="2"/>
  <c r="D140" i="2"/>
  <c r="E140" i="2"/>
  <c r="C141" i="2"/>
  <c r="D141" i="2"/>
  <c r="E141" i="2"/>
  <c r="C143" i="2"/>
  <c r="D143" i="2"/>
  <c r="E143" i="2"/>
  <c r="C144" i="2"/>
  <c r="D144" i="2"/>
  <c r="E144" i="2"/>
  <c r="C145" i="2"/>
  <c r="D145" i="2"/>
  <c r="E145" i="2"/>
  <c r="C146" i="2"/>
  <c r="D146" i="2"/>
  <c r="E146" i="2"/>
  <c r="C148" i="2"/>
  <c r="D148" i="2"/>
  <c r="B316" i="2" s="1"/>
  <c r="E148" i="2"/>
  <c r="C316" i="2" s="1"/>
  <c r="C149" i="2"/>
  <c r="D149" i="2"/>
  <c r="E149" i="2"/>
  <c r="C150" i="2"/>
  <c r="D150" i="2"/>
  <c r="E150" i="2"/>
  <c r="C151" i="2"/>
  <c r="D151" i="2"/>
  <c r="E151" i="2"/>
  <c r="C153" i="2"/>
  <c r="D153" i="2"/>
  <c r="E153" i="2"/>
  <c r="B132" i="2"/>
  <c r="B134" i="2"/>
  <c r="B135" i="2"/>
  <c r="B136" i="2"/>
  <c r="B137" i="2"/>
  <c r="B138" i="2"/>
  <c r="B139" i="2"/>
  <c r="B140" i="2"/>
  <c r="B141" i="2"/>
  <c r="B143" i="2"/>
  <c r="B144" i="2"/>
  <c r="B145" i="2"/>
  <c r="B146" i="2"/>
  <c r="B148" i="2"/>
  <c r="B149" i="2"/>
  <c r="B150" i="2"/>
  <c r="B151" i="2"/>
  <c r="B153" i="2"/>
  <c r="B131" i="2"/>
  <c r="A166" i="2"/>
  <c r="B166" i="2"/>
  <c r="C166" i="2"/>
  <c r="D166" i="2"/>
  <c r="E166" i="2"/>
  <c r="F166" i="2"/>
  <c r="G166" i="2"/>
  <c r="A167" i="2"/>
  <c r="A168" i="2"/>
  <c r="B168" i="2"/>
  <c r="C168" i="2"/>
  <c r="D168" i="2"/>
  <c r="E168" i="2"/>
  <c r="F168" i="2"/>
  <c r="G168" i="2"/>
  <c r="A169" i="2"/>
  <c r="B169" i="2"/>
  <c r="C169" i="2"/>
  <c r="D169" i="2"/>
  <c r="E169" i="2"/>
  <c r="F169" i="2"/>
  <c r="G169" i="2"/>
  <c r="A170" i="2"/>
  <c r="B170" i="2"/>
  <c r="C170" i="2"/>
  <c r="D170" i="2"/>
  <c r="E170" i="2"/>
  <c r="F170" i="2"/>
  <c r="G170" i="2"/>
  <c r="A171" i="2"/>
  <c r="B171" i="2"/>
  <c r="C171" i="2"/>
  <c r="D171" i="2"/>
  <c r="E171" i="2"/>
  <c r="F171" i="2"/>
  <c r="G171" i="2"/>
  <c r="A172" i="2"/>
  <c r="B172" i="2"/>
  <c r="C172" i="2"/>
  <c r="D172" i="2"/>
  <c r="E172" i="2"/>
  <c r="F172" i="2"/>
  <c r="G172" i="2"/>
  <c r="A173" i="2"/>
  <c r="B173" i="2"/>
  <c r="C173" i="2"/>
  <c r="D173" i="2"/>
  <c r="E173" i="2"/>
  <c r="F173" i="2"/>
  <c r="G173" i="2"/>
  <c r="A174" i="2"/>
  <c r="B174" i="2"/>
  <c r="C174" i="2"/>
  <c r="D174" i="2"/>
  <c r="E174" i="2"/>
  <c r="F174" i="2"/>
  <c r="G174" i="2"/>
  <c r="A175" i="2"/>
  <c r="A176" i="2"/>
  <c r="A177" i="2"/>
  <c r="B177" i="2"/>
  <c r="C177" i="2"/>
  <c r="D177" i="2"/>
  <c r="E177" i="2"/>
  <c r="F177" i="2"/>
  <c r="G177" i="2"/>
  <c r="A178" i="2"/>
  <c r="B178" i="2"/>
  <c r="C178" i="2"/>
  <c r="D178" i="2"/>
  <c r="E178" i="2"/>
  <c r="F178" i="2"/>
  <c r="G178" i="2"/>
  <c r="A179" i="2"/>
  <c r="B179" i="2"/>
  <c r="C179" i="2"/>
  <c r="D179" i="2"/>
  <c r="E179" i="2"/>
  <c r="F179" i="2"/>
  <c r="G179" i="2"/>
  <c r="A180" i="2"/>
  <c r="B180" i="2"/>
  <c r="C180" i="2"/>
  <c r="D180" i="2"/>
  <c r="E180" i="2"/>
  <c r="A181" i="2"/>
  <c r="A182" i="2"/>
  <c r="B182" i="2"/>
  <c r="C182" i="2"/>
  <c r="D182" i="2"/>
  <c r="E182" i="2"/>
  <c r="F182" i="2"/>
  <c r="G182" i="2"/>
  <c r="A183" i="2"/>
  <c r="B183" i="2"/>
  <c r="C183" i="2"/>
  <c r="D183" i="2"/>
  <c r="E183" i="2"/>
  <c r="F183" i="2"/>
  <c r="G183" i="2"/>
  <c r="A184" i="2"/>
  <c r="B184" i="2"/>
  <c r="C184" i="2"/>
  <c r="D184" i="2"/>
  <c r="E184" i="2"/>
  <c r="F184" i="2"/>
  <c r="G184" i="2"/>
  <c r="A185" i="2"/>
  <c r="B185" i="2"/>
  <c r="C185" i="2"/>
  <c r="D185" i="2"/>
  <c r="E185" i="2"/>
  <c r="F185" i="2"/>
  <c r="G185" i="2"/>
  <c r="A186" i="2"/>
  <c r="A187" i="2"/>
  <c r="B187" i="2"/>
  <c r="C187" i="2"/>
  <c r="D187" i="2"/>
  <c r="E187" i="2"/>
  <c r="F187" i="2"/>
  <c r="G187" i="2"/>
  <c r="A188" i="2"/>
  <c r="A190" i="2"/>
  <c r="A191" i="2"/>
  <c r="A132" i="2"/>
  <c r="A311" i="2" s="1"/>
  <c r="A133" i="2"/>
  <c r="A312" i="2" s="1"/>
  <c r="A134" i="2"/>
  <c r="A313" i="2" s="1"/>
  <c r="A135" i="2"/>
  <c r="A136" i="2"/>
  <c r="A137" i="2"/>
  <c r="A138" i="2"/>
  <c r="A139" i="2"/>
  <c r="A140" i="2"/>
  <c r="A141" i="2"/>
  <c r="A142" i="2"/>
  <c r="A314" i="2" s="1"/>
  <c r="A143" i="2"/>
  <c r="A144" i="2"/>
  <c r="A145" i="2"/>
  <c r="A146" i="2"/>
  <c r="A147" i="2"/>
  <c r="A315" i="2" s="1"/>
  <c r="A148" i="2"/>
  <c r="A316" i="2" s="1"/>
  <c r="A149" i="2"/>
  <c r="A150" i="2"/>
  <c r="A151" i="2"/>
  <c r="A152" i="2"/>
  <c r="A153" i="2"/>
  <c r="A154" i="2"/>
  <c r="A156" i="2"/>
  <c r="A157" i="2"/>
  <c r="B136" i="1"/>
  <c r="C156" i="2"/>
  <c r="E269" i="4"/>
  <c r="D174" i="3"/>
  <c r="E174" i="3" s="1"/>
  <c r="F174" i="3" s="1"/>
  <c r="G174" i="3" s="1"/>
  <c r="H174" i="3" s="1"/>
  <c r="I174" i="3" s="1"/>
  <c r="F44" i="1"/>
  <c r="E82" i="2" s="1"/>
  <c r="C365" i="3" s="1"/>
  <c r="E44" i="1"/>
  <c r="C135" i="1"/>
  <c r="D135" i="1"/>
  <c r="E135" i="1"/>
  <c r="F135" i="1"/>
  <c r="C136" i="1"/>
  <c r="D136" i="1"/>
  <c r="E136" i="1"/>
  <c r="F136" i="1"/>
  <c r="F381" i="2"/>
  <c r="D218" i="3"/>
  <c r="D140" i="1"/>
  <c r="C140" i="1"/>
  <c r="B140" i="1"/>
  <c r="C382" i="2"/>
  <c r="B382" i="2"/>
  <c r="B380" i="2"/>
  <c r="C380" i="2"/>
  <c r="B375" i="2"/>
  <c r="D95" i="1"/>
  <c r="C95" i="1"/>
  <c r="B95" i="1"/>
  <c r="D67" i="1"/>
  <c r="D76" i="1" s="1"/>
  <c r="C67" i="1"/>
  <c r="B133" i="2" s="1"/>
  <c r="B67" i="1"/>
  <c r="D63" i="1"/>
  <c r="C63" i="1"/>
  <c r="B63" i="1"/>
  <c r="D57" i="1"/>
  <c r="D59" i="1" s="1"/>
  <c r="C57" i="1"/>
  <c r="C59" i="1" s="1"/>
  <c r="B104" i="2" s="1"/>
  <c r="B57" i="1"/>
  <c r="B59" i="1" s="1"/>
  <c r="C44" i="1"/>
  <c r="C50" i="1" s="1"/>
  <c r="B44" i="1"/>
  <c r="D24" i="1"/>
  <c r="D33" i="1" s="1"/>
  <c r="C24" i="1"/>
  <c r="B24" i="1"/>
  <c r="F140" i="1"/>
  <c r="E140" i="1"/>
  <c r="F95" i="1"/>
  <c r="E95" i="1"/>
  <c r="F67" i="1"/>
  <c r="E46" i="2" s="1"/>
  <c r="C355" i="3" s="1"/>
  <c r="E67" i="1"/>
  <c r="D46" i="2" s="1"/>
  <c r="B355" i="3" s="1"/>
  <c r="F63" i="1"/>
  <c r="E63" i="1"/>
  <c r="F57" i="1"/>
  <c r="E57" i="1"/>
  <c r="E59" i="1" s="1"/>
  <c r="F24" i="1"/>
  <c r="F33" i="1" s="1"/>
  <c r="E220" i="2" s="1"/>
  <c r="E24" i="1"/>
  <c r="G149" i="1"/>
  <c r="F125" i="2" s="1"/>
  <c r="G135" i="1"/>
  <c r="G136" i="1"/>
  <c r="G251" i="2"/>
  <c r="F251" i="2"/>
  <c r="E251" i="2"/>
  <c r="D251" i="2"/>
  <c r="C251" i="2"/>
  <c r="B251" i="2"/>
  <c r="G165" i="2"/>
  <c r="F165" i="2"/>
  <c r="D328" i="3" s="1"/>
  <c r="E165" i="2"/>
  <c r="C328" i="3" s="1"/>
  <c r="D165" i="2"/>
  <c r="B328" i="3" s="1"/>
  <c r="C165" i="2"/>
  <c r="B165" i="2"/>
  <c r="F120" i="2"/>
  <c r="F86" i="2"/>
  <c r="F87" i="2" s="1"/>
  <c r="E86" i="2"/>
  <c r="E87" i="2" s="1"/>
  <c r="D86" i="2"/>
  <c r="D87" i="2" s="1"/>
  <c r="C86" i="2"/>
  <c r="C87" i="2" s="1"/>
  <c r="B86" i="2"/>
  <c r="B87" i="2" s="1"/>
  <c r="F95" i="2"/>
  <c r="D361" i="3" s="1"/>
  <c r="E95" i="2"/>
  <c r="C361" i="3" s="1"/>
  <c r="D95" i="2"/>
  <c r="E312" i="2" s="1"/>
  <c r="C95" i="2"/>
  <c r="B95" i="2"/>
  <c r="F92" i="2"/>
  <c r="F93" i="2" s="1"/>
  <c r="E92" i="2"/>
  <c r="E93" i="2" s="1"/>
  <c r="D92" i="2"/>
  <c r="D93" i="2" s="1"/>
  <c r="C92" i="2"/>
  <c r="C93" i="2" s="1"/>
  <c r="B92" i="2"/>
  <c r="B93" i="2" s="1"/>
  <c r="F90" i="2"/>
  <c r="F91" i="2" s="1"/>
  <c r="E90" i="2"/>
  <c r="F311" i="2" s="1"/>
  <c r="D90" i="2"/>
  <c r="B360" i="3" s="1"/>
  <c r="C90" i="2"/>
  <c r="C91" i="2" s="1"/>
  <c r="B90" i="2"/>
  <c r="B91" i="2" s="1"/>
  <c r="F88" i="2"/>
  <c r="E88" i="2"/>
  <c r="C359" i="3" s="1"/>
  <c r="D88" i="2"/>
  <c r="D89" i="2" s="1"/>
  <c r="C88" i="2"/>
  <c r="C89" i="2" s="1"/>
  <c r="B88" i="2"/>
  <c r="B89" i="2" s="1"/>
  <c r="F56" i="2"/>
  <c r="E56" i="2"/>
  <c r="D56" i="2"/>
  <c r="C56" i="2"/>
  <c r="B56" i="2"/>
  <c r="E255" i="3"/>
  <c r="A19" i="4"/>
  <c r="C19" i="4"/>
  <c r="A20" i="4"/>
  <c r="C20" i="4"/>
  <c r="C63" i="4"/>
  <c r="A64" i="4"/>
  <c r="C64" i="4"/>
  <c r="A65" i="4"/>
  <c r="C65" i="4"/>
  <c r="C90" i="4"/>
  <c r="A91" i="4"/>
  <c r="C91" i="4"/>
  <c r="A92" i="4"/>
  <c r="C92" i="4"/>
  <c r="E101" i="4"/>
  <c r="F101" i="4"/>
  <c r="G101" i="4"/>
  <c r="H101" i="4"/>
  <c r="I101" i="4"/>
  <c r="J101" i="4"/>
  <c r="C120" i="4"/>
  <c r="A121" i="4"/>
  <c r="C121" i="4"/>
  <c r="A122" i="4"/>
  <c r="C122" i="4"/>
  <c r="C146" i="4"/>
  <c r="A147" i="4"/>
  <c r="C147" i="4"/>
  <c r="A148" i="4"/>
  <c r="C148" i="4"/>
  <c r="C177" i="4"/>
  <c r="A178" i="4"/>
  <c r="C178" i="4"/>
  <c r="A179" i="4"/>
  <c r="C179" i="4"/>
  <c r="C203" i="4"/>
  <c r="A204" i="4"/>
  <c r="C204" i="4"/>
  <c r="A205" i="4"/>
  <c r="C205" i="4"/>
  <c r="C239" i="4"/>
  <c r="A240" i="4"/>
  <c r="C240" i="4"/>
  <c r="A241" i="4"/>
  <c r="C241" i="4"/>
  <c r="E261" i="4"/>
  <c r="B11" i="5"/>
  <c r="B12" i="5"/>
  <c r="E19" i="5"/>
  <c r="F19" i="5"/>
  <c r="G19" i="5"/>
  <c r="H19" i="5"/>
  <c r="I19" i="5"/>
  <c r="B55" i="5"/>
  <c r="C55" i="5"/>
  <c r="D55" i="5"/>
  <c r="B56" i="5"/>
  <c r="C56" i="5"/>
  <c r="D56" i="5"/>
  <c r="B69" i="5"/>
  <c r="B97" i="5" s="1"/>
  <c r="C69" i="5"/>
  <c r="C97" i="5" s="1"/>
  <c r="D69" i="5"/>
  <c r="B74" i="5"/>
  <c r="C74" i="5"/>
  <c r="D74" i="5"/>
  <c r="E72" i="5" s="1"/>
  <c r="B99" i="5"/>
  <c r="C99" i="5"/>
  <c r="D99" i="5"/>
  <c r="A10" i="3"/>
  <c r="B10" i="3"/>
  <c r="A11" i="3"/>
  <c r="B11" i="3"/>
  <c r="J15" i="3"/>
  <c r="J16" i="3" s="1"/>
  <c r="B19" i="3"/>
  <c r="B112" i="3" s="1"/>
  <c r="C19" i="3"/>
  <c r="C19" i="5" s="1"/>
  <c r="D19" i="3"/>
  <c r="D19" i="5" s="1"/>
  <c r="A21" i="3"/>
  <c r="B21" i="3"/>
  <c r="C61" i="17" s="1"/>
  <c r="C21" i="3"/>
  <c r="D61" i="17" s="1"/>
  <c r="D21" i="3"/>
  <c r="A24" i="3"/>
  <c r="B24" i="3"/>
  <c r="C62" i="17" s="1"/>
  <c r="B9" i="18" s="1"/>
  <c r="C24" i="3"/>
  <c r="D62" i="17" s="1"/>
  <c r="C9" i="18" s="1"/>
  <c r="D24" i="3"/>
  <c r="A27" i="3"/>
  <c r="A31" i="3"/>
  <c r="B31" i="3"/>
  <c r="C31" i="3"/>
  <c r="D31" i="3"/>
  <c r="A34" i="3"/>
  <c r="B34" i="3"/>
  <c r="C34" i="3"/>
  <c r="D34" i="3"/>
  <c r="A37" i="3"/>
  <c r="B37" i="3"/>
  <c r="C37" i="3"/>
  <c r="D37" i="3"/>
  <c r="A40" i="3"/>
  <c r="B40" i="3"/>
  <c r="C40" i="3"/>
  <c r="D40" i="3"/>
  <c r="A43" i="3"/>
  <c r="B43" i="3"/>
  <c r="C43" i="3"/>
  <c r="D43" i="3"/>
  <c r="A46" i="3"/>
  <c r="B46" i="3"/>
  <c r="C46" i="3"/>
  <c r="D46" i="3"/>
  <c r="F47" i="3"/>
  <c r="G47" i="3" s="1"/>
  <c r="H47" i="3" s="1"/>
  <c r="I47" i="3" s="1"/>
  <c r="A49" i="3"/>
  <c r="B49" i="3"/>
  <c r="C49" i="3"/>
  <c r="D49" i="3"/>
  <c r="A52" i="3"/>
  <c r="B52" i="3"/>
  <c r="C52" i="3"/>
  <c r="D52" i="3"/>
  <c r="A55" i="3"/>
  <c r="A59" i="3"/>
  <c r="B59" i="3"/>
  <c r="C66" i="17" s="1"/>
  <c r="C59" i="3"/>
  <c r="D66" i="17" s="1"/>
  <c r="D59" i="3"/>
  <c r="E66" i="17" s="1"/>
  <c r="A62" i="3"/>
  <c r="B62" i="3"/>
  <c r="C67" i="17" s="1"/>
  <c r="C62" i="3"/>
  <c r="D67" i="17" s="1"/>
  <c r="D62" i="3"/>
  <c r="E67" i="17" s="1"/>
  <c r="A65" i="3"/>
  <c r="B65" i="3"/>
  <c r="C65" i="3"/>
  <c r="D65" i="3"/>
  <c r="A68" i="3"/>
  <c r="B68" i="3"/>
  <c r="C68" i="3"/>
  <c r="F69" i="3"/>
  <c r="G69" i="3" s="1"/>
  <c r="H69" i="3" s="1"/>
  <c r="I69" i="3" s="1"/>
  <c r="A71" i="3"/>
  <c r="A75" i="3"/>
  <c r="B75" i="3"/>
  <c r="C69" i="17" s="1"/>
  <c r="C75" i="3"/>
  <c r="D69" i="17" s="1"/>
  <c r="D75" i="3"/>
  <c r="E69" i="17" s="1"/>
  <c r="A78" i="3"/>
  <c r="B78" i="3"/>
  <c r="C78" i="3"/>
  <c r="D78" i="3"/>
  <c r="F79" i="3"/>
  <c r="G79" i="3" s="1"/>
  <c r="H79" i="3" s="1"/>
  <c r="I79" i="3" s="1"/>
  <c r="A81" i="3"/>
  <c r="B81" i="3"/>
  <c r="C81" i="3"/>
  <c r="D81" i="3"/>
  <c r="F82" i="3"/>
  <c r="G82" i="3" s="1"/>
  <c r="H82" i="3" s="1"/>
  <c r="I82" i="3" s="1"/>
  <c r="A84" i="3"/>
  <c r="A94" i="3"/>
  <c r="A97" i="3"/>
  <c r="A103" i="3"/>
  <c r="B103" i="3"/>
  <c r="A104" i="3"/>
  <c r="B104" i="3"/>
  <c r="E112" i="3"/>
  <c r="F112" i="3"/>
  <c r="G112" i="3"/>
  <c r="H112" i="3"/>
  <c r="I112" i="3"/>
  <c r="J112" i="3"/>
  <c r="A115" i="3"/>
  <c r="B115" i="3"/>
  <c r="B24" i="18" s="1"/>
  <c r="C115" i="3"/>
  <c r="C24" i="18" s="1"/>
  <c r="E115" i="3"/>
  <c r="A118" i="3"/>
  <c r="B118" i="3"/>
  <c r="C118" i="3"/>
  <c r="D118" i="3"/>
  <c r="E118" i="3" s="1"/>
  <c r="F118" i="3" s="1"/>
  <c r="G118" i="3" s="1"/>
  <c r="H118" i="3" s="1"/>
  <c r="I118" i="3" s="1"/>
  <c r="A121" i="3"/>
  <c r="B121" i="3"/>
  <c r="B25" i="18" s="1"/>
  <c r="C121" i="3"/>
  <c r="C25" i="18" s="1"/>
  <c r="D121" i="3"/>
  <c r="D34" i="23" s="1"/>
  <c r="A124" i="3"/>
  <c r="B124" i="3"/>
  <c r="B26" i="18" s="1"/>
  <c r="C124" i="3"/>
  <c r="C26" i="18" s="1"/>
  <c r="D124" i="3"/>
  <c r="A127" i="3"/>
  <c r="B127" i="3"/>
  <c r="C127" i="3"/>
  <c r="D127" i="3"/>
  <c r="B130" i="3"/>
  <c r="B27" i="18" s="1"/>
  <c r="C130" i="3"/>
  <c r="C27" i="18" s="1"/>
  <c r="D130" i="3"/>
  <c r="D27" i="18" s="1"/>
  <c r="B133" i="3"/>
  <c r="C133" i="3"/>
  <c r="D133" i="3"/>
  <c r="A136" i="3"/>
  <c r="B136" i="3"/>
  <c r="C136" i="3"/>
  <c r="D136" i="3"/>
  <c r="E136" i="3" s="1"/>
  <c r="F136" i="3" s="1"/>
  <c r="G136" i="3" s="1"/>
  <c r="H136" i="3" s="1"/>
  <c r="I136" i="3" s="1"/>
  <c r="A139" i="3"/>
  <c r="A166" i="3"/>
  <c r="A171" i="3"/>
  <c r="B171" i="3"/>
  <c r="B36" i="18" s="1"/>
  <c r="C171" i="3"/>
  <c r="C36" i="18" s="1"/>
  <c r="D171" i="3"/>
  <c r="A174" i="3"/>
  <c r="A177" i="3"/>
  <c r="B177" i="3"/>
  <c r="B37" i="18" s="1"/>
  <c r="C177" i="3"/>
  <c r="C37" i="18" s="1"/>
  <c r="D177" i="3"/>
  <c r="D37" i="18" s="1"/>
  <c r="A180" i="3"/>
  <c r="B180" i="3"/>
  <c r="C180" i="3"/>
  <c r="D180" i="3"/>
  <c r="A183" i="3"/>
  <c r="B183" i="3"/>
  <c r="B38" i="18" s="1"/>
  <c r="C183" i="3"/>
  <c r="C38" i="18" s="1"/>
  <c r="D183" i="3"/>
  <c r="A192" i="3"/>
  <c r="B192" i="3"/>
  <c r="B41" i="18" s="1"/>
  <c r="C192" i="3"/>
  <c r="C41" i="18" s="1"/>
  <c r="D192" i="3"/>
  <c r="D41" i="18" s="1"/>
  <c r="A195" i="3"/>
  <c r="A198" i="3"/>
  <c r="B198" i="3"/>
  <c r="B43" i="18" s="1"/>
  <c r="C198" i="3"/>
  <c r="D198" i="3"/>
  <c r="A201" i="3"/>
  <c r="B201" i="3"/>
  <c r="C201" i="3"/>
  <c r="D201" i="3"/>
  <c r="E201" i="3" s="1"/>
  <c r="F201" i="3" s="1"/>
  <c r="G201" i="3" s="1"/>
  <c r="H201" i="3" s="1"/>
  <c r="I201" i="3" s="1"/>
  <c r="A204" i="3"/>
  <c r="B204" i="3"/>
  <c r="C204" i="3"/>
  <c r="C44" i="18" s="1"/>
  <c r="D204" i="3"/>
  <c r="A207" i="3"/>
  <c r="B207" i="3"/>
  <c r="B45" i="18" s="1"/>
  <c r="C207" i="3"/>
  <c r="C45" i="18" s="1"/>
  <c r="D207" i="3"/>
  <c r="D45" i="18" s="1"/>
  <c r="A210" i="3"/>
  <c r="B210" i="3"/>
  <c r="B46" i="18" s="1"/>
  <c r="C210" i="3"/>
  <c r="C46" i="18" s="1"/>
  <c r="D210" i="3"/>
  <c r="D46" i="18" s="1"/>
  <c r="A213" i="3"/>
  <c r="A218" i="3"/>
  <c r="A222" i="3"/>
  <c r="A225" i="3"/>
  <c r="B225" i="3"/>
  <c r="B52" i="18" s="1"/>
  <c r="C225" i="3"/>
  <c r="C52" i="18" s="1"/>
  <c r="D225" i="3"/>
  <c r="A228" i="3"/>
  <c r="B228" i="3"/>
  <c r="B53" i="18" s="1"/>
  <c r="C228" i="3"/>
  <c r="C53" i="18" s="1"/>
  <c r="D228" i="3"/>
  <c r="F229" i="3"/>
  <c r="G229" i="3" s="1"/>
  <c r="H229" i="3" s="1"/>
  <c r="I229" i="3" s="1"/>
  <c r="A231" i="3"/>
  <c r="B231" i="3"/>
  <c r="B54" i="18" s="1"/>
  <c r="C231" i="3"/>
  <c r="C54" i="18" s="1"/>
  <c r="D231" i="3"/>
  <c r="A234" i="3"/>
  <c r="A243" i="3"/>
  <c r="F253" i="3"/>
  <c r="G253" i="3" s="1"/>
  <c r="H253" i="3" s="1"/>
  <c r="I253" i="3" s="1"/>
  <c r="F255" i="3"/>
  <c r="G256" i="3"/>
  <c r="G255" i="3" s="1"/>
  <c r="A274" i="3"/>
  <c r="B274" i="3"/>
  <c r="A275" i="3"/>
  <c r="B275" i="3"/>
  <c r="E278" i="3"/>
  <c r="F278" i="3"/>
  <c r="G278" i="3"/>
  <c r="H278" i="3"/>
  <c r="I278" i="3"/>
  <c r="J278" i="3"/>
  <c r="A321" i="3"/>
  <c r="B321" i="3"/>
  <c r="A322" i="3"/>
  <c r="B322" i="3"/>
  <c r="B325" i="3"/>
  <c r="C325" i="3"/>
  <c r="D325" i="3"/>
  <c r="E325" i="3"/>
  <c r="F325" i="3"/>
  <c r="G325" i="3"/>
  <c r="H325" i="3"/>
  <c r="I325" i="3"/>
  <c r="J325" i="3"/>
  <c r="A9" i="2"/>
  <c r="B9" i="2"/>
  <c r="A10" i="2"/>
  <c r="B10" i="2"/>
  <c r="A14" i="2"/>
  <c r="A15" i="2"/>
  <c r="A16" i="2"/>
  <c r="B21" i="2"/>
  <c r="C21" i="2"/>
  <c r="D21" i="2"/>
  <c r="E21" i="2"/>
  <c r="F21" i="2"/>
  <c r="B78" i="2"/>
  <c r="C78" i="2"/>
  <c r="D78" i="2"/>
  <c r="E78" i="2"/>
  <c r="F78" i="2"/>
  <c r="B129" i="2"/>
  <c r="C129" i="2"/>
  <c r="D129" i="2"/>
  <c r="E129" i="2"/>
  <c r="F129" i="2"/>
  <c r="A131" i="2"/>
  <c r="A310" i="2" s="1"/>
  <c r="B161" i="2"/>
  <c r="C161" i="2"/>
  <c r="D161" i="2"/>
  <c r="E161" i="2"/>
  <c r="F161" i="2"/>
  <c r="A165" i="2"/>
  <c r="B196" i="2"/>
  <c r="C196" i="2"/>
  <c r="D196" i="2"/>
  <c r="E196" i="2"/>
  <c r="F196" i="2"/>
  <c r="A198" i="2"/>
  <c r="A199" i="2"/>
  <c r="B247" i="2"/>
  <c r="C247" i="2"/>
  <c r="D247" i="2"/>
  <c r="E247" i="2"/>
  <c r="F247" i="2"/>
  <c r="A250" i="2"/>
  <c r="A251" i="2"/>
  <c r="C302" i="2"/>
  <c r="B337" i="2" s="1"/>
  <c r="D302" i="2"/>
  <c r="C324" i="2" s="1"/>
  <c r="C327" i="2" s="1"/>
  <c r="E302" i="2"/>
  <c r="D324" i="2" s="1"/>
  <c r="D327" i="2" s="1"/>
  <c r="B364" i="2"/>
  <c r="C364" i="2"/>
  <c r="D364" i="2"/>
  <c r="E364" i="2"/>
  <c r="F364" i="2"/>
  <c r="A367" i="2"/>
  <c r="A368" i="2"/>
  <c r="B368" i="2"/>
  <c r="C368" i="2"/>
  <c r="D368" i="2"/>
  <c r="E368" i="2"/>
  <c r="F368" i="2"/>
  <c r="B369" i="2"/>
  <c r="C369" i="2"/>
  <c r="D369" i="2"/>
  <c r="E369" i="2"/>
  <c r="F369" i="2"/>
  <c r="A371" i="2"/>
  <c r="D374" i="2"/>
  <c r="E374" i="2"/>
  <c r="F374" i="2"/>
  <c r="B376" i="2"/>
  <c r="C376" i="2"/>
  <c r="A377" i="2"/>
  <c r="B381" i="2"/>
  <c r="C381" i="2"/>
  <c r="D381" i="2"/>
  <c r="E381" i="2"/>
  <c r="B383" i="2"/>
  <c r="C383" i="2"/>
  <c r="D383" i="2"/>
  <c r="E383" i="2"/>
  <c r="F383" i="2"/>
  <c r="B384" i="2"/>
  <c r="C384" i="2"/>
  <c r="A385" i="2"/>
  <c r="A387" i="2"/>
  <c r="B387" i="2"/>
  <c r="C387" i="2"/>
  <c r="D387" i="2"/>
  <c r="E387" i="2"/>
  <c r="F387" i="2"/>
  <c r="A388" i="2"/>
  <c r="G24" i="1"/>
  <c r="G33" i="1" s="1"/>
  <c r="D138" i="17" s="1"/>
  <c r="B222" i="3"/>
  <c r="B51" i="18" s="1"/>
  <c r="C222" i="3"/>
  <c r="C51" i="18" s="1"/>
  <c r="D222" i="3"/>
  <c r="G63" i="1"/>
  <c r="G67" i="1"/>
  <c r="F61" i="2" s="1"/>
  <c r="G95" i="1"/>
  <c r="G140" i="1"/>
  <c r="E169" i="4"/>
  <c r="B174" i="3"/>
  <c r="G57" i="1"/>
  <c r="G292" i="2" s="1"/>
  <c r="C288" i="2"/>
  <c r="E375" i="2"/>
  <c r="B288" i="2"/>
  <c r="C287" i="2"/>
  <c r="D380" i="2"/>
  <c r="B287" i="2"/>
  <c r="F380" i="2"/>
  <c r="C174" i="3"/>
  <c r="C375" i="2"/>
  <c r="B132" i="1"/>
  <c r="D287" i="2"/>
  <c r="D288" i="2"/>
  <c r="D132" i="1"/>
  <c r="G288" i="2"/>
  <c r="D44" i="1"/>
  <c r="C82" i="2" s="1"/>
  <c r="B345" i="2"/>
  <c r="G287" i="2"/>
  <c r="G44" i="1"/>
  <c r="G50" i="1" s="1"/>
  <c r="D136" i="17" s="1"/>
  <c r="C132" i="1"/>
  <c r="E380" i="2"/>
  <c r="B218" i="3"/>
  <c r="B50" i="18" s="1"/>
  <c r="F287" i="2"/>
  <c r="E287" i="2"/>
  <c r="C218" i="3"/>
  <c r="F41" i="4"/>
  <c r="C46" i="2"/>
  <c r="E384" i="2"/>
  <c r="B190" i="2"/>
  <c r="B156" i="2"/>
  <c r="C190" i="2"/>
  <c r="F382" i="2"/>
  <c r="F149" i="1"/>
  <c r="E119" i="2" s="1"/>
  <c r="F146" i="2"/>
  <c r="D156" i="2"/>
  <c r="D190" i="2"/>
  <c r="G132" i="1"/>
  <c r="D89" i="18" s="1"/>
  <c r="F76" i="1"/>
  <c r="F81" i="1" s="1"/>
  <c r="E108" i="2" s="1"/>
  <c r="E66" i="2"/>
  <c r="C167" i="2"/>
  <c r="B66" i="2"/>
  <c r="B46" i="2"/>
  <c r="E133" i="2"/>
  <c r="C312" i="2" s="1"/>
  <c r="B50" i="1"/>
  <c r="E156" i="2"/>
  <c r="C94" i="3"/>
  <c r="E121" i="1"/>
  <c r="B82" i="18" s="1"/>
  <c r="D376" i="2"/>
  <c r="E370" i="2"/>
  <c r="C121" i="2"/>
  <c r="F370" i="2"/>
  <c r="C133" i="2"/>
  <c r="G180" i="2"/>
  <c r="G190" i="2"/>
  <c r="F190" i="2"/>
  <c r="D94" i="3"/>
  <c r="F376" i="2"/>
  <c r="G121" i="1"/>
  <c r="D82" i="18" s="1"/>
  <c r="E120" i="2"/>
  <c r="E121" i="2"/>
  <c r="F156" i="2"/>
  <c r="B120" i="2"/>
  <c r="C149" i="1"/>
  <c r="B123" i="2" s="1"/>
  <c r="F180" i="2"/>
  <c r="D68" i="3"/>
  <c r="D290" i="3"/>
  <c r="F49" i="23" l="1"/>
  <c r="E49" i="23"/>
  <c r="D49" i="23"/>
  <c r="C203" i="3"/>
  <c r="D79" i="3"/>
  <c r="B147" i="3"/>
  <c r="B28" i="18"/>
  <c r="E62" i="17"/>
  <c r="D9" i="18" s="1"/>
  <c r="D37" i="23"/>
  <c r="E61" i="17"/>
  <c r="D8" i="18" s="1"/>
  <c r="D40" i="23"/>
  <c r="D41" i="23" s="1"/>
  <c r="D38" i="23"/>
  <c r="D36" i="23"/>
  <c r="C64" i="17"/>
  <c r="D144" i="3"/>
  <c r="E163" i="3"/>
  <c r="D33" i="18"/>
  <c r="E231" i="3"/>
  <c r="E54" i="18" s="1"/>
  <c r="D54" i="18"/>
  <c r="D35" i="3"/>
  <c r="B55" i="18"/>
  <c r="E183" i="3"/>
  <c r="D38" i="18"/>
  <c r="E160" i="3"/>
  <c r="D32" i="18"/>
  <c r="D227" i="3"/>
  <c r="D52" i="18"/>
  <c r="E186" i="3"/>
  <c r="E290" i="3" s="1"/>
  <c r="D39" i="18"/>
  <c r="D220" i="3"/>
  <c r="C50" i="18"/>
  <c r="C55" i="18" s="1"/>
  <c r="E222" i="3"/>
  <c r="D51" i="18"/>
  <c r="E198" i="3"/>
  <c r="D43" i="18"/>
  <c r="C200" i="3"/>
  <c r="C43" i="18"/>
  <c r="D64" i="17"/>
  <c r="E171" i="3"/>
  <c r="D36" i="18"/>
  <c r="E124" i="3"/>
  <c r="D26" i="18"/>
  <c r="C8" i="18"/>
  <c r="D63" i="17"/>
  <c r="C76" i="1"/>
  <c r="B52" i="2" s="1"/>
  <c r="E228" i="3"/>
  <c r="E53" i="18" s="1"/>
  <c r="D53" i="18"/>
  <c r="B8" i="18"/>
  <c r="C63" i="17"/>
  <c r="E189" i="3"/>
  <c r="D40" i="18"/>
  <c r="E121" i="3"/>
  <c r="D25" i="18"/>
  <c r="E64" i="17"/>
  <c r="C136" i="17"/>
  <c r="C206" i="3"/>
  <c r="B44" i="18"/>
  <c r="B42" i="18"/>
  <c r="F115" i="3"/>
  <c r="E24" i="18"/>
  <c r="C291" i="3"/>
  <c r="C40" i="18"/>
  <c r="C42" i="18" s="1"/>
  <c r="E204" i="3"/>
  <c r="D44" i="18"/>
  <c r="C28" i="18"/>
  <c r="E218" i="3"/>
  <c r="D50" i="18"/>
  <c r="E154" i="3"/>
  <c r="E30" i="18" s="1"/>
  <c r="D30" i="18"/>
  <c r="C61" i="3"/>
  <c r="C42" i="3"/>
  <c r="D122" i="2"/>
  <c r="D81" i="2"/>
  <c r="B364" i="3" s="1"/>
  <c r="E230" i="4"/>
  <c r="D66" i="3"/>
  <c r="D42" i="3"/>
  <c r="D32" i="3"/>
  <c r="C296" i="3"/>
  <c r="F119" i="2"/>
  <c r="E228" i="2"/>
  <c r="D95" i="3"/>
  <c r="F133" i="2"/>
  <c r="D312" i="2" s="1"/>
  <c r="D289" i="3"/>
  <c r="E241" i="2"/>
  <c r="D51" i="3"/>
  <c r="E230" i="2"/>
  <c r="E142" i="2"/>
  <c r="C314" i="2" s="1"/>
  <c r="C67" i="3"/>
  <c r="E203" i="2"/>
  <c r="C286" i="3"/>
  <c r="F86" i="1"/>
  <c r="E69" i="2" s="1"/>
  <c r="E199" i="2"/>
  <c r="E218" i="2"/>
  <c r="E237" i="2"/>
  <c r="E205" i="2"/>
  <c r="E201" i="2"/>
  <c r="C230" i="3"/>
  <c r="C48" i="3"/>
  <c r="D39" i="3"/>
  <c r="C233" i="3"/>
  <c r="C138" i="3"/>
  <c r="D80" i="3"/>
  <c r="D60" i="3"/>
  <c r="D36" i="3"/>
  <c r="E227" i="2"/>
  <c r="F50" i="1"/>
  <c r="F285" i="2" s="1"/>
  <c r="D89" i="3"/>
  <c r="D296" i="3"/>
  <c r="B144" i="3"/>
  <c r="D67" i="3"/>
  <c r="D63" i="3"/>
  <c r="E63" i="3" s="1"/>
  <c r="E81" i="2"/>
  <c r="C364" i="3" s="1"/>
  <c r="B150" i="3"/>
  <c r="D285" i="3"/>
  <c r="D283" i="3"/>
  <c r="E299" i="3"/>
  <c r="F206" i="2"/>
  <c r="F237" i="2"/>
  <c r="B19" i="5"/>
  <c r="B53" i="5" s="1"/>
  <c r="B66" i="5" s="1"/>
  <c r="C50" i="3"/>
  <c r="H256" i="3"/>
  <c r="H255" i="3" s="1"/>
  <c r="C220" i="3"/>
  <c r="E234" i="2"/>
  <c r="D105" i="2"/>
  <c r="D104" i="2"/>
  <c r="C209" i="2"/>
  <c r="C234" i="2"/>
  <c r="C237" i="2"/>
  <c r="C241" i="2"/>
  <c r="C218" i="2"/>
  <c r="E147" i="2"/>
  <c r="C315" i="2" s="1"/>
  <c r="F204" i="2"/>
  <c r="C135" i="3"/>
  <c r="E112" i="4"/>
  <c r="G167" i="2"/>
  <c r="F167" i="2"/>
  <c r="G279" i="2"/>
  <c r="D167" i="2"/>
  <c r="C176" i="3"/>
  <c r="F66" i="2"/>
  <c r="D309" i="3"/>
  <c r="D311" i="3"/>
  <c r="C123" i="3"/>
  <c r="C64" i="3"/>
  <c r="C292" i="2"/>
  <c r="F143" i="1"/>
  <c r="E107" i="2"/>
  <c r="C370" i="3" s="1"/>
  <c r="C378" i="3" s="1"/>
  <c r="F201" i="2"/>
  <c r="E67" i="2"/>
  <c r="F46" i="2"/>
  <c r="D355" i="3" s="1"/>
  <c r="D230" i="3"/>
  <c r="F122" i="2"/>
  <c r="D61" i="2"/>
  <c r="C238" i="2"/>
  <c r="C200" i="2"/>
  <c r="D279" i="2"/>
  <c r="C126" i="3"/>
  <c r="C120" i="3"/>
  <c r="B139" i="3"/>
  <c r="E240" i="2"/>
  <c r="F92" i="1"/>
  <c r="E49" i="2" s="1"/>
  <c r="C232" i="2"/>
  <c r="C207" i="2"/>
  <c r="C240" i="2"/>
  <c r="C205" i="2"/>
  <c r="C204" i="2"/>
  <c r="C81" i="2"/>
  <c r="D209" i="3"/>
  <c r="E177" i="3"/>
  <c r="F39" i="4"/>
  <c r="E260" i="4" s="1"/>
  <c r="C132" i="3"/>
  <c r="C199" i="2"/>
  <c r="E125" i="2"/>
  <c r="C343" i="2"/>
  <c r="C352" i="2" s="1"/>
  <c r="E68" i="2"/>
  <c r="F35" i="2"/>
  <c r="D344" i="3" s="1"/>
  <c r="C203" i="2"/>
  <c r="C202" i="2"/>
  <c r="C236" i="2"/>
  <c r="B125" i="2"/>
  <c r="C201" i="2"/>
  <c r="C229" i="2"/>
  <c r="E47" i="2"/>
  <c r="C356" i="3" s="1"/>
  <c r="E229" i="2"/>
  <c r="E238" i="2"/>
  <c r="C239" i="2"/>
  <c r="G76" i="1"/>
  <c r="F47" i="2" s="1"/>
  <c r="D356" i="3" s="1"/>
  <c r="D50" i="1"/>
  <c r="D60" i="1" s="1"/>
  <c r="C83" i="3"/>
  <c r="C259" i="2"/>
  <c r="B294" i="2"/>
  <c r="C69" i="3"/>
  <c r="C224" i="3"/>
  <c r="C53" i="3"/>
  <c r="C185" i="3"/>
  <c r="B195" i="3"/>
  <c r="B213" i="3" s="1"/>
  <c r="D77" i="3"/>
  <c r="C313" i="3"/>
  <c r="C79" i="3"/>
  <c r="C89" i="3"/>
  <c r="C32" i="3"/>
  <c r="D179" i="3"/>
  <c r="C60" i="3"/>
  <c r="D200" i="3"/>
  <c r="C25" i="3"/>
  <c r="D206" i="3"/>
  <c r="D308" i="3"/>
  <c r="C292" i="3"/>
  <c r="C66" i="3"/>
  <c r="C44" i="3"/>
  <c r="B38" i="3"/>
  <c r="C35" i="3"/>
  <c r="D132" i="3"/>
  <c r="E130" i="3"/>
  <c r="E207" i="3"/>
  <c r="D48" i="3"/>
  <c r="D126" i="3"/>
  <c r="E192" i="3"/>
  <c r="D182" i="3"/>
  <c r="D129" i="3"/>
  <c r="E127" i="3"/>
  <c r="F127" i="3" s="1"/>
  <c r="G127" i="3" s="1"/>
  <c r="H127" i="3" s="1"/>
  <c r="I127" i="3" s="1"/>
  <c r="B76" i="3"/>
  <c r="D212" i="3"/>
  <c r="E210" i="3"/>
  <c r="D286" i="3"/>
  <c r="E133" i="3"/>
  <c r="F133" i="3" s="1"/>
  <c r="G133" i="3" s="1"/>
  <c r="H133" i="3" s="1"/>
  <c r="I133" i="3" s="1"/>
  <c r="E172" i="4"/>
  <c r="E233" i="4"/>
  <c r="F123" i="2"/>
  <c r="B119" i="2"/>
  <c r="D96" i="3"/>
  <c r="C342" i="2"/>
  <c r="C348" i="2" s="1"/>
  <c r="E24" i="2"/>
  <c r="C333" i="3" s="1"/>
  <c r="D54" i="3"/>
  <c r="C39" i="3"/>
  <c r="C33" i="3"/>
  <c r="C54" i="3"/>
  <c r="B53" i="3"/>
  <c r="B142" i="2"/>
  <c r="C176" i="2"/>
  <c r="D81" i="1"/>
  <c r="C68" i="2" s="1"/>
  <c r="C67" i="2"/>
  <c r="B69" i="3"/>
  <c r="B47" i="3"/>
  <c r="B79" i="3"/>
  <c r="B63" i="3"/>
  <c r="B22" i="3"/>
  <c r="B27" i="3"/>
  <c r="B28" i="3" s="1"/>
  <c r="B66" i="3"/>
  <c r="B25" i="3"/>
  <c r="B88" i="3"/>
  <c r="B60" i="3"/>
  <c r="B35" i="3"/>
  <c r="B82" i="3"/>
  <c r="B292" i="2"/>
  <c r="B60" i="1"/>
  <c r="C122" i="2"/>
  <c r="G59" i="1"/>
  <c r="B105" i="2"/>
  <c r="C294" i="2"/>
  <c r="D234" i="3"/>
  <c r="E155" i="4" s="1"/>
  <c r="E157" i="4" s="1"/>
  <c r="B103" i="2"/>
  <c r="D310" i="3"/>
  <c r="C294" i="3"/>
  <c r="C144" i="3"/>
  <c r="E85" i="4"/>
  <c r="C209" i="3"/>
  <c r="D135" i="3"/>
  <c r="D33" i="3"/>
  <c r="D299" i="3"/>
  <c r="D284" i="3"/>
  <c r="D294" i="3"/>
  <c r="D360" i="3"/>
  <c r="D35" i="23" s="1"/>
  <c r="D123" i="3"/>
  <c r="D139" i="3"/>
  <c r="B153" i="3"/>
  <c r="E115" i="4"/>
  <c r="C252" i="17" s="1"/>
  <c r="C88" i="3"/>
  <c r="D120" i="3"/>
  <c r="C41" i="3"/>
  <c r="D176" i="3"/>
  <c r="C38" i="3"/>
  <c r="C23" i="3"/>
  <c r="C311" i="3"/>
  <c r="C27" i="3"/>
  <c r="C55" i="3" s="1"/>
  <c r="C56" i="3" s="1"/>
  <c r="C95" i="3"/>
  <c r="E82" i="4"/>
  <c r="C310" i="3"/>
  <c r="C283" i="3"/>
  <c r="C117" i="3"/>
  <c r="B41" i="3"/>
  <c r="D185" i="3"/>
  <c r="C63" i="3"/>
  <c r="C234" i="3"/>
  <c r="C240" i="3" s="1"/>
  <c r="C56" i="18" s="1"/>
  <c r="C47" i="3"/>
  <c r="C22" i="3"/>
  <c r="D292" i="3"/>
  <c r="C295" i="3"/>
  <c r="C309" i="3"/>
  <c r="D233" i="3"/>
  <c r="C80" i="3"/>
  <c r="C77" i="3"/>
  <c r="D295" i="3"/>
  <c r="D224" i="3"/>
  <c r="E266" i="4"/>
  <c r="D45" i="3"/>
  <c r="C76" i="3"/>
  <c r="C284" i="3"/>
  <c r="C299" i="3"/>
  <c r="B32" i="3"/>
  <c r="C33" i="1"/>
  <c r="B233" i="2" s="1"/>
  <c r="C231" i="2"/>
  <c r="C119" i="2"/>
  <c r="C125" i="2"/>
  <c r="C123" i="2"/>
  <c r="D267" i="2"/>
  <c r="G266" i="2"/>
  <c r="C230" i="2"/>
  <c r="E259" i="2"/>
  <c r="D370" i="2"/>
  <c r="C213" i="2"/>
  <c r="C162" i="3"/>
  <c r="C147" i="3"/>
  <c r="C307" i="3"/>
  <c r="C173" i="3"/>
  <c r="E267" i="2"/>
  <c r="B156" i="3"/>
  <c r="C301" i="3"/>
  <c r="C156" i="3"/>
  <c r="C298" i="3"/>
  <c r="C290" i="3"/>
  <c r="D117" i="3"/>
  <c r="C150" i="3"/>
  <c r="D298" i="3"/>
  <c r="C306" i="3"/>
  <c r="D293" i="3"/>
  <c r="B162" i="3"/>
  <c r="E302" i="3"/>
  <c r="D301" i="3"/>
  <c r="D281" i="3"/>
  <c r="D300" i="3"/>
  <c r="D307" i="3"/>
  <c r="D162" i="3"/>
  <c r="E301" i="3"/>
  <c r="C153" i="3"/>
  <c r="C281" i="3"/>
  <c r="C289" i="3"/>
  <c r="C227" i="3"/>
  <c r="D306" i="3"/>
  <c r="C288" i="3"/>
  <c r="C293" i="3"/>
  <c r="C285" i="3"/>
  <c r="C300" i="3"/>
  <c r="C126" i="5"/>
  <c r="B126" i="5"/>
  <c r="D126" i="5"/>
  <c r="C308" i="3"/>
  <c r="C212" i="3"/>
  <c r="D203" i="3"/>
  <c r="C182" i="3"/>
  <c r="C179" i="3"/>
  <c r="D173" i="3"/>
  <c r="C70" i="3"/>
  <c r="D64" i="3"/>
  <c r="D61" i="3"/>
  <c r="C51" i="3"/>
  <c r="C36" i="3"/>
  <c r="D150" i="3"/>
  <c r="D195" i="3"/>
  <c r="D213" i="3" s="1"/>
  <c r="F221" i="2"/>
  <c r="F223" i="2"/>
  <c r="F225" i="2"/>
  <c r="F209" i="2"/>
  <c r="F211" i="2"/>
  <c r="F208" i="2"/>
  <c r="D344" i="2"/>
  <c r="D349" i="2" s="1"/>
  <c r="F224" i="2"/>
  <c r="F214" i="2"/>
  <c r="F229" i="2"/>
  <c r="F239" i="2"/>
  <c r="F241" i="2"/>
  <c r="F236" i="2"/>
  <c r="F268" i="2"/>
  <c r="D330" i="3" s="1"/>
  <c r="F220" i="2"/>
  <c r="F210" i="2"/>
  <c r="F226" i="2"/>
  <c r="F212" i="2"/>
  <c r="F235" i="2"/>
  <c r="F227" i="2"/>
  <c r="F219" i="2"/>
  <c r="F216" i="2"/>
  <c r="F232" i="2"/>
  <c r="D70" i="3"/>
  <c r="D69" i="3"/>
  <c r="G285" i="2"/>
  <c r="F102" i="2"/>
  <c r="D368" i="3" s="1"/>
  <c r="D26" i="23" s="1"/>
  <c r="F259" i="2"/>
  <c r="F207" i="2"/>
  <c r="F233" i="2"/>
  <c r="F228" i="2"/>
  <c r="F199" i="2"/>
  <c r="F81" i="2"/>
  <c r="D364" i="3" s="1"/>
  <c r="D44" i="23" s="1"/>
  <c r="F222" i="2"/>
  <c r="F42" i="2"/>
  <c r="D330" i="2" s="1"/>
  <c r="F202" i="2"/>
  <c r="F200" i="2"/>
  <c r="F230" i="2"/>
  <c r="F238" i="2"/>
  <c r="B50" i="3"/>
  <c r="D294" i="2"/>
  <c r="E221" i="2"/>
  <c r="E223" i="2"/>
  <c r="E225" i="2"/>
  <c r="E209" i="2"/>
  <c r="E211" i="2"/>
  <c r="E208" i="2"/>
  <c r="E222" i="2"/>
  <c r="E212" i="2"/>
  <c r="E200" i="2"/>
  <c r="E207" i="2"/>
  <c r="E235" i="2"/>
  <c r="E231" i="2"/>
  <c r="E236" i="2"/>
  <c r="E219" i="2"/>
  <c r="F36" i="2"/>
  <c r="D345" i="3" s="1"/>
  <c r="E226" i="2"/>
  <c r="E210" i="2"/>
  <c r="E214" i="2"/>
  <c r="E216" i="2"/>
  <c r="E204" i="2"/>
  <c r="E239" i="2"/>
  <c r="E202" i="2"/>
  <c r="E206" i="2"/>
  <c r="E232" i="2"/>
  <c r="F25" i="2"/>
  <c r="D334" i="3" s="1"/>
  <c r="C233" i="2"/>
  <c r="C112" i="2"/>
  <c r="C113" i="2" s="1"/>
  <c r="B234" i="3"/>
  <c r="D287" i="3"/>
  <c r="C287" i="3"/>
  <c r="D138" i="3"/>
  <c r="E292" i="2"/>
  <c r="E122" i="2"/>
  <c r="F292" i="2"/>
  <c r="C346" i="2"/>
  <c r="C354" i="2" s="1"/>
  <c r="F59" i="1"/>
  <c r="D346" i="2"/>
  <c r="D354" i="2" s="1"/>
  <c r="B121" i="2"/>
  <c r="B122" i="2"/>
  <c r="D384" i="2"/>
  <c r="D385" i="2" s="1"/>
  <c r="E132" i="1"/>
  <c r="B89" i="18" s="1"/>
  <c r="E382" i="2"/>
  <c r="E385" i="2" s="1"/>
  <c r="F132" i="1"/>
  <c r="C89" i="18" s="1"/>
  <c r="E224" i="2"/>
  <c r="E287" i="3"/>
  <c r="F287" i="3"/>
  <c r="F41" i="2"/>
  <c r="D350" i="3" s="1"/>
  <c r="F231" i="2"/>
  <c r="F205" i="2"/>
  <c r="C242" i="2"/>
  <c r="C105" i="2"/>
  <c r="C104" i="2"/>
  <c r="F30" i="2"/>
  <c r="F240" i="2"/>
  <c r="F234" i="2"/>
  <c r="F218" i="2"/>
  <c r="F203" i="2"/>
  <c r="G259" i="2"/>
  <c r="C60" i="1"/>
  <c r="B285" i="2"/>
  <c r="D83" i="3"/>
  <c r="C82" i="3"/>
  <c r="C45" i="3"/>
  <c r="B44" i="3"/>
  <c r="C26" i="3"/>
  <c r="D26" i="3"/>
  <c r="D88" i="3"/>
  <c r="D50" i="3"/>
  <c r="D44" i="3"/>
  <c r="D82" i="3"/>
  <c r="D23" i="3"/>
  <c r="D76" i="3"/>
  <c r="D22" i="3"/>
  <c r="D38" i="3"/>
  <c r="D41" i="3"/>
  <c r="D27" i="3"/>
  <c r="D47" i="3"/>
  <c r="D112" i="3"/>
  <c r="D278" i="3"/>
  <c r="D259" i="2"/>
  <c r="E33" i="1"/>
  <c r="D42" i="2" s="1"/>
  <c r="B33" i="1"/>
  <c r="G268" i="2" s="1"/>
  <c r="B259" i="2"/>
  <c r="B279" i="2"/>
  <c r="B82" i="2"/>
  <c r="B81" i="2"/>
  <c r="B346" i="2"/>
  <c r="B354" i="2" s="1"/>
  <c r="D292" i="2"/>
  <c r="B167" i="2"/>
  <c r="B61" i="2"/>
  <c r="B76" i="1"/>
  <c r="C220" i="2"/>
  <c r="C222" i="2"/>
  <c r="C224" i="2"/>
  <c r="C226" i="2"/>
  <c r="C210" i="2"/>
  <c r="C212" i="2"/>
  <c r="C214" i="2"/>
  <c r="C221" i="2"/>
  <c r="C211" i="2"/>
  <c r="C208" i="2"/>
  <c r="C219" i="2"/>
  <c r="C227" i="2"/>
  <c r="C228" i="2"/>
  <c r="C206" i="2"/>
  <c r="C235" i="2"/>
  <c r="C216" i="2"/>
  <c r="C225" i="2"/>
  <c r="C215" i="2"/>
  <c r="D194" i="3"/>
  <c r="C194" i="3"/>
  <c r="C139" i="3"/>
  <c r="E279" i="2"/>
  <c r="D82" i="2"/>
  <c r="B365" i="3" s="1"/>
  <c r="E50" i="1"/>
  <c r="C170" i="17" s="1"/>
  <c r="D313" i="3"/>
  <c r="D239" i="3"/>
  <c r="C239" i="3"/>
  <c r="G88" i="3"/>
  <c r="F87" i="3"/>
  <c r="F237" i="3" s="1"/>
  <c r="B94" i="3"/>
  <c r="E190" i="2"/>
  <c r="F121" i="1"/>
  <c r="C82" i="18" s="1"/>
  <c r="E376" i="2"/>
  <c r="E377" i="2" s="1"/>
  <c r="D121" i="2"/>
  <c r="D120" i="2"/>
  <c r="D119" i="2"/>
  <c r="B157" i="3"/>
  <c r="B31" i="18" s="1"/>
  <c r="B34" i="18" s="1"/>
  <c r="D265" i="2"/>
  <c r="E213" i="2"/>
  <c r="C157" i="3"/>
  <c r="C31" i="18" s="1"/>
  <c r="E265" i="2"/>
  <c r="D121" i="1"/>
  <c r="C374" i="2"/>
  <c r="C377" i="2" s="1"/>
  <c r="B374" i="2"/>
  <c r="B377" i="2" s="1"/>
  <c r="C121" i="1"/>
  <c r="C223" i="2"/>
  <c r="F265" i="2"/>
  <c r="D359" i="3"/>
  <c r="D33" i="23" s="1"/>
  <c r="F89" i="2"/>
  <c r="F94" i="2" s="1"/>
  <c r="E167" i="2"/>
  <c r="D133" i="2"/>
  <c r="B312" i="2" s="1"/>
  <c r="E76" i="1"/>
  <c r="E61" i="2"/>
  <c r="D66" i="2"/>
  <c r="C52" i="2"/>
  <c r="C142" i="2"/>
  <c r="C62" i="2"/>
  <c r="C47" i="2"/>
  <c r="D123" i="2"/>
  <c r="D125" i="2"/>
  <c r="D25" i="3"/>
  <c r="F267" i="2"/>
  <c r="F215" i="2"/>
  <c r="D157" i="3"/>
  <c r="G265" i="2"/>
  <c r="F213" i="2"/>
  <c r="E52" i="2"/>
  <c r="D288" i="3"/>
  <c r="C129" i="3"/>
  <c r="F82" i="2"/>
  <c r="D365" i="3" s="1"/>
  <c r="D45" i="23" s="1"/>
  <c r="F279" i="2"/>
  <c r="C279" i="2"/>
  <c r="D53" i="3"/>
  <c r="C112" i="3"/>
  <c r="C278" i="3"/>
  <c r="C66" i="2"/>
  <c r="C61" i="2"/>
  <c r="E123" i="2"/>
  <c r="C163" i="3"/>
  <c r="D147" i="3"/>
  <c r="D291" i="3"/>
  <c r="E215" i="2"/>
  <c r="D188" i="3"/>
  <c r="E67" i="5"/>
  <c r="C26" i="5"/>
  <c r="D26" i="5"/>
  <c r="C337" i="2"/>
  <c r="G310" i="2"/>
  <c r="B306" i="2"/>
  <c r="B309" i="2" s="1"/>
  <c r="F312" i="2"/>
  <c r="F310" i="2"/>
  <c r="C306" i="2"/>
  <c r="C309" i="2" s="1"/>
  <c r="F385" i="2"/>
  <c r="C360" i="3"/>
  <c r="D306" i="2"/>
  <c r="D309" i="2" s="1"/>
  <c r="E89" i="2"/>
  <c r="D91" i="2"/>
  <c r="D94" i="2" s="1"/>
  <c r="B324" i="2"/>
  <c r="B327" i="2" s="1"/>
  <c r="F306" i="2"/>
  <c r="F309" i="2" s="1"/>
  <c r="E310" i="2"/>
  <c r="G312" i="2"/>
  <c r="F377" i="2"/>
  <c r="B385" i="2"/>
  <c r="G306" i="2"/>
  <c r="G309" i="2" s="1"/>
  <c r="D377" i="2"/>
  <c r="E311" i="2"/>
  <c r="D337" i="2"/>
  <c r="C385" i="2"/>
  <c r="B94" i="2"/>
  <c r="C94" i="2"/>
  <c r="E91" i="2"/>
  <c r="G311" i="2"/>
  <c r="B361" i="3"/>
  <c r="B359" i="3"/>
  <c r="E306" i="2"/>
  <c r="E309" i="2" s="1"/>
  <c r="D30" i="5"/>
  <c r="I30" i="5"/>
  <c r="E30" i="5"/>
  <c r="H30" i="5"/>
  <c r="C30" i="5"/>
  <c r="G30" i="5"/>
  <c r="D53" i="5"/>
  <c r="D66" i="5" s="1"/>
  <c r="C57" i="5"/>
  <c r="F30" i="5"/>
  <c r="B76" i="5"/>
  <c r="D80" i="5"/>
  <c r="D97" i="5"/>
  <c r="D98" i="5" s="1"/>
  <c r="D100" i="5" s="1"/>
  <c r="D76" i="5"/>
  <c r="D81" i="5" s="1"/>
  <c r="D57" i="5"/>
  <c r="G53" i="5"/>
  <c r="G66" i="5" s="1"/>
  <c r="G124" i="5" s="1"/>
  <c r="C76" i="5"/>
  <c r="C53" i="5"/>
  <c r="C66" i="5" s="1"/>
  <c r="C98" i="5"/>
  <c r="C100" i="5" s="1"/>
  <c r="H53" i="5"/>
  <c r="H66" i="5" s="1"/>
  <c r="H124" i="5" s="1"/>
  <c r="B57" i="5"/>
  <c r="I53" i="5"/>
  <c r="I66" i="5" s="1"/>
  <c r="I124" i="5" s="1"/>
  <c r="E53" i="5"/>
  <c r="E66" i="5" s="1"/>
  <c r="E124" i="5" s="1"/>
  <c r="F53" i="5"/>
  <c r="F66" i="5" s="1"/>
  <c r="F124" i="5" s="1"/>
  <c r="H75" i="4"/>
  <c r="D191" i="3"/>
  <c r="C191" i="3"/>
  <c r="C195" i="3"/>
  <c r="C188" i="3"/>
  <c r="I219" i="4"/>
  <c r="D153" i="3"/>
  <c r="I160" i="4"/>
  <c r="E219" i="4"/>
  <c r="I75" i="4"/>
  <c r="F65" i="3"/>
  <c r="E65" i="3"/>
  <c r="F160" i="4"/>
  <c r="D156" i="3"/>
  <c r="E226" i="4"/>
  <c r="G105" i="4"/>
  <c r="E242" i="17" s="1"/>
  <c r="E75" i="4"/>
  <c r="E110" i="4"/>
  <c r="C247" i="17" s="1"/>
  <c r="H105" i="4"/>
  <c r="F242" i="17" s="1"/>
  <c r="H160" i="4"/>
  <c r="H219" i="4"/>
  <c r="J109" i="3"/>
  <c r="F75" i="4"/>
  <c r="F219" i="4"/>
  <c r="I105" i="4"/>
  <c r="G242" i="17" s="1"/>
  <c r="E160" i="4"/>
  <c r="E167" i="4"/>
  <c r="G219" i="4"/>
  <c r="G160" i="4"/>
  <c r="F105" i="4"/>
  <c r="D242" i="17" s="1"/>
  <c r="G75" i="4"/>
  <c r="E105" i="4"/>
  <c r="C242" i="17" s="1"/>
  <c r="J68" i="3"/>
  <c r="J81" i="3"/>
  <c r="J78" i="3"/>
  <c r="F28" i="4"/>
  <c r="J108" i="3"/>
  <c r="B30" i="5" l="1"/>
  <c r="D39" i="23"/>
  <c r="F228" i="3"/>
  <c r="F53" i="18" s="1"/>
  <c r="E63" i="17"/>
  <c r="E310" i="3"/>
  <c r="F154" i="3"/>
  <c r="F30" i="18" s="1"/>
  <c r="D55" i="18"/>
  <c r="I256" i="3"/>
  <c r="I255" i="3" s="1"/>
  <c r="B60" i="5"/>
  <c r="B59" i="18"/>
  <c r="D165" i="3"/>
  <c r="C33" i="18"/>
  <c r="C34" i="18" s="1"/>
  <c r="F192" i="3"/>
  <c r="F292" i="3" s="1"/>
  <c r="E41" i="18"/>
  <c r="F198" i="3"/>
  <c r="E43" i="18"/>
  <c r="H190" i="17"/>
  <c r="F189" i="3"/>
  <c r="E40" i="18"/>
  <c r="F124" i="3"/>
  <c r="E26" i="18"/>
  <c r="F160" i="3"/>
  <c r="E32" i="18"/>
  <c r="C61" i="5"/>
  <c r="C59" i="18"/>
  <c r="G115" i="3"/>
  <c r="F24" i="18"/>
  <c r="B10" i="18"/>
  <c r="C65" i="17"/>
  <c r="D42" i="18"/>
  <c r="D47" i="18" s="1"/>
  <c r="F222" i="3"/>
  <c r="E51" i="18"/>
  <c r="B67" i="2"/>
  <c r="F210" i="3"/>
  <c r="E46" i="18"/>
  <c r="F207" i="3"/>
  <c r="F45" i="18" s="1"/>
  <c r="E45" i="18"/>
  <c r="B47" i="18"/>
  <c r="F171" i="3"/>
  <c r="E36" i="18"/>
  <c r="F183" i="3"/>
  <c r="E38" i="18"/>
  <c r="F130" i="3"/>
  <c r="E27" i="18"/>
  <c r="C47" i="18"/>
  <c r="D10" i="18"/>
  <c r="E65" i="17"/>
  <c r="F218" i="3"/>
  <c r="E50" i="18"/>
  <c r="E308" i="3"/>
  <c r="E102" i="4" s="1"/>
  <c r="C239" i="17" s="1"/>
  <c r="B47" i="2"/>
  <c r="E157" i="3"/>
  <c r="D31" i="18"/>
  <c r="D60" i="5"/>
  <c r="D59" i="18"/>
  <c r="F186" i="3"/>
  <c r="E39" i="18"/>
  <c r="F103" i="2"/>
  <c r="D369" i="3" s="1"/>
  <c r="D27" i="23" s="1"/>
  <c r="D137" i="17"/>
  <c r="C137" i="17" s="1"/>
  <c r="F63" i="3"/>
  <c r="G63" i="3" s="1"/>
  <c r="H63" i="3" s="1"/>
  <c r="I63" i="3" s="1"/>
  <c r="J63" i="3" s="1"/>
  <c r="F40" i="4"/>
  <c r="F42" i="4" s="1"/>
  <c r="F204" i="3"/>
  <c r="E44" i="18"/>
  <c r="D28" i="18"/>
  <c r="C10" i="18"/>
  <c r="D65" i="17"/>
  <c r="C81" i="1"/>
  <c r="B68" i="2" s="1"/>
  <c r="F177" i="3"/>
  <c r="F306" i="3" s="1"/>
  <c r="E37" i="18"/>
  <c r="F121" i="3"/>
  <c r="E25" i="18"/>
  <c r="F163" i="3"/>
  <c r="E33" i="18"/>
  <c r="E70" i="2"/>
  <c r="F97" i="1"/>
  <c r="E233" i="2"/>
  <c r="E103" i="2"/>
  <c r="C369" i="3" s="1"/>
  <c r="E112" i="2"/>
  <c r="E113" i="2" s="1"/>
  <c r="E102" i="2"/>
  <c r="C368" i="3" s="1"/>
  <c r="E73" i="2"/>
  <c r="E74" i="2"/>
  <c r="E29" i="2"/>
  <c r="C317" i="2" s="1"/>
  <c r="F142" i="2"/>
  <c r="D314" i="2" s="1"/>
  <c r="C25" i="2"/>
  <c r="F105" i="2"/>
  <c r="G60" i="1"/>
  <c r="F243" i="2" s="1"/>
  <c r="F56" i="4"/>
  <c r="F88" i="1"/>
  <c r="E37" i="2" s="1"/>
  <c r="C346" i="3" s="1"/>
  <c r="C71" i="3"/>
  <c r="C84" i="3" s="1"/>
  <c r="C97" i="3" s="1"/>
  <c r="E152" i="2"/>
  <c r="B147" i="2"/>
  <c r="D166" i="3"/>
  <c r="D238" i="3" s="1"/>
  <c r="D30" i="2"/>
  <c r="E307" i="2" s="1"/>
  <c r="E286" i="3"/>
  <c r="C102" i="2"/>
  <c r="F176" i="2"/>
  <c r="B221" i="2"/>
  <c r="E157" i="2"/>
  <c r="E306" i="3"/>
  <c r="C285" i="2"/>
  <c r="B224" i="2"/>
  <c r="F286" i="3"/>
  <c r="C103" i="2"/>
  <c r="C268" i="2"/>
  <c r="C243" i="2"/>
  <c r="D155" i="1"/>
  <c r="D14" i="2" s="1"/>
  <c r="E295" i="3"/>
  <c r="F67" i="2"/>
  <c r="F62" i="2"/>
  <c r="F52" i="2"/>
  <c r="G81" i="1"/>
  <c r="E212" i="4"/>
  <c r="E216" i="4" s="1"/>
  <c r="E165" i="4"/>
  <c r="E285" i="3"/>
  <c r="B55" i="3"/>
  <c r="C57" i="3" s="1"/>
  <c r="D236" i="3"/>
  <c r="D240" i="3"/>
  <c r="C171" i="17" s="1"/>
  <c r="C29" i="3"/>
  <c r="E292" i="3"/>
  <c r="C28" i="3"/>
  <c r="D101" i="5"/>
  <c r="B238" i="2"/>
  <c r="B241" i="2"/>
  <c r="B216" i="2"/>
  <c r="B232" i="2"/>
  <c r="B212" i="2"/>
  <c r="B213" i="2"/>
  <c r="B201" i="2"/>
  <c r="B204" i="2"/>
  <c r="B211" i="2"/>
  <c r="B209" i="2"/>
  <c r="C35" i="2"/>
  <c r="B237" i="2"/>
  <c r="B225" i="2"/>
  <c r="B208" i="2"/>
  <c r="B210" i="2"/>
  <c r="B220" i="2"/>
  <c r="B226" i="2"/>
  <c r="B227" i="2"/>
  <c r="B200" i="2"/>
  <c r="C36" i="2"/>
  <c r="B215" i="2"/>
  <c r="C143" i="1"/>
  <c r="C86" i="1"/>
  <c r="B31" i="2" s="1"/>
  <c r="B108" i="2"/>
  <c r="B107" i="2"/>
  <c r="C108" i="2"/>
  <c r="C107" i="2"/>
  <c r="C181" i="2"/>
  <c r="D86" i="1"/>
  <c r="C147" i="2"/>
  <c r="D143" i="1"/>
  <c r="F242" i="2"/>
  <c r="G294" i="2"/>
  <c r="F104" i="2"/>
  <c r="D207" i="2"/>
  <c r="B112" i="2"/>
  <c r="B113" i="2" s="1"/>
  <c r="D213" i="2"/>
  <c r="B222" i="2"/>
  <c r="B218" i="2"/>
  <c r="B214" i="2"/>
  <c r="B207" i="2"/>
  <c r="B223" i="2"/>
  <c r="E296" i="3"/>
  <c r="F57" i="4"/>
  <c r="F55" i="4"/>
  <c r="F58" i="4"/>
  <c r="B229" i="2"/>
  <c r="B202" i="2"/>
  <c r="B203" i="2"/>
  <c r="B219" i="2"/>
  <c r="B240" i="2"/>
  <c r="B231" i="2"/>
  <c r="B102" i="2"/>
  <c r="B228" i="2"/>
  <c r="B242" i="2"/>
  <c r="B235" i="2"/>
  <c r="B206" i="2"/>
  <c r="B230" i="2"/>
  <c r="B199" i="2"/>
  <c r="B234" i="2"/>
  <c r="C42" i="2"/>
  <c r="C30" i="2"/>
  <c r="B205" i="2"/>
  <c r="B239" i="2"/>
  <c r="B236" i="2"/>
  <c r="C41" i="2"/>
  <c r="E94" i="2"/>
  <c r="D329" i="2"/>
  <c r="C165" i="3"/>
  <c r="D302" i="3"/>
  <c r="C159" i="3"/>
  <c r="D303" i="3"/>
  <c r="B166" i="3"/>
  <c r="B125" i="3" s="1"/>
  <c r="C303" i="3"/>
  <c r="F301" i="3"/>
  <c r="C302" i="3"/>
  <c r="F300" i="3"/>
  <c r="E300" i="3"/>
  <c r="C60" i="5"/>
  <c r="D95" i="5"/>
  <c r="D124" i="5"/>
  <c r="C95" i="5"/>
  <c r="C124" i="5"/>
  <c r="B95" i="5"/>
  <c r="B124" i="5"/>
  <c r="G228" i="3"/>
  <c r="G53" i="18" s="1"/>
  <c r="F310" i="3"/>
  <c r="D52" i="2"/>
  <c r="D62" i="2"/>
  <c r="D142" i="2"/>
  <c r="B314" i="2" s="1"/>
  <c r="E176" i="2"/>
  <c r="D47" i="2"/>
  <c r="B356" i="3" s="1"/>
  <c r="E81" i="1"/>
  <c r="E62" i="2"/>
  <c r="D176" i="2"/>
  <c r="D67" i="2"/>
  <c r="C96" i="3"/>
  <c r="B95" i="3"/>
  <c r="E60" i="1"/>
  <c r="E155" i="1" s="1"/>
  <c r="E14" i="2" s="1"/>
  <c r="D102" i="2"/>
  <c r="B368" i="3" s="1"/>
  <c r="D103" i="2"/>
  <c r="B369" i="3" s="1"/>
  <c r="D285" i="2"/>
  <c r="E285" i="2"/>
  <c r="D233" i="2"/>
  <c r="B243" i="2"/>
  <c r="B295" i="2"/>
  <c r="C295" i="2"/>
  <c r="G65" i="3"/>
  <c r="B159" i="3"/>
  <c r="E104" i="2"/>
  <c r="E105" i="2"/>
  <c r="E294" i="2"/>
  <c r="F294" i="2"/>
  <c r="E242" i="2"/>
  <c r="B240" i="3"/>
  <c r="B56" i="18" s="1"/>
  <c r="C236" i="3"/>
  <c r="F231" i="3"/>
  <c r="F54" i="18" s="1"/>
  <c r="E311" i="3"/>
  <c r="H88" i="3"/>
  <c r="G87" i="3"/>
  <c r="G237" i="3" s="1"/>
  <c r="B81" i="1"/>
  <c r="B62" i="2"/>
  <c r="B176" i="2"/>
  <c r="G176" i="2"/>
  <c r="D351" i="3"/>
  <c r="F313" i="3"/>
  <c r="B42" i="2"/>
  <c r="B25" i="2"/>
  <c r="G267" i="2"/>
  <c r="B268" i="2"/>
  <c r="B155" i="1"/>
  <c r="B14" i="2" s="1"/>
  <c r="B30" i="2"/>
  <c r="B36" i="2"/>
  <c r="B41" i="2"/>
  <c r="B35" i="2"/>
  <c r="D55" i="3"/>
  <c r="D28" i="3"/>
  <c r="D29" i="3"/>
  <c r="D339" i="3"/>
  <c r="G307" i="2"/>
  <c r="F60" i="1"/>
  <c r="C166" i="3"/>
  <c r="C158" i="3" s="1"/>
  <c r="D159" i="3"/>
  <c r="F299" i="3"/>
  <c r="G299" i="3"/>
  <c r="D141" i="3"/>
  <c r="C141" i="3"/>
  <c r="B330" i="2"/>
  <c r="B351" i="3"/>
  <c r="D220" i="2"/>
  <c r="D222" i="2"/>
  <c r="D224" i="2"/>
  <c r="D226" i="2"/>
  <c r="D210" i="2"/>
  <c r="D212" i="2"/>
  <c r="D214" i="2"/>
  <c r="D223" i="2"/>
  <c r="D199" i="2"/>
  <c r="D230" i="2"/>
  <c r="D240" i="2"/>
  <c r="D232" i="2"/>
  <c r="E35" i="2"/>
  <c r="C344" i="3" s="1"/>
  <c r="D206" i="2"/>
  <c r="D209" i="2"/>
  <c r="D221" i="2"/>
  <c r="D208" i="2"/>
  <c r="D225" i="2"/>
  <c r="D234" i="2"/>
  <c r="D200" i="2"/>
  <c r="D237" i="2"/>
  <c r="E30" i="2"/>
  <c r="E25" i="2"/>
  <c r="C334" i="3" s="1"/>
  <c r="E41" i="2"/>
  <c r="B344" i="2"/>
  <c r="B349" i="2" s="1"/>
  <c r="D36" i="2"/>
  <c r="B345" i="3" s="1"/>
  <c r="E268" i="2"/>
  <c r="C330" i="3" s="1"/>
  <c r="D219" i="2"/>
  <c r="D229" i="2"/>
  <c r="D41" i="2"/>
  <c r="D241" i="2"/>
  <c r="D227" i="2"/>
  <c r="D238" i="2"/>
  <c r="D202" i="2"/>
  <c r="D215" i="2"/>
  <c r="D211" i="2"/>
  <c r="D201" i="2"/>
  <c r="D268" i="2"/>
  <c r="B330" i="3" s="1"/>
  <c r="E36" i="2"/>
  <c r="C345" i="3" s="1"/>
  <c r="D216" i="2"/>
  <c r="E42" i="2"/>
  <c r="D236" i="2"/>
  <c r="D231" i="2"/>
  <c r="D205" i="2"/>
  <c r="E31" i="2"/>
  <c r="D218" i="2"/>
  <c r="D228" i="2"/>
  <c r="D239" i="2"/>
  <c r="D25" i="2"/>
  <c r="B334" i="3" s="1"/>
  <c r="D204" i="2"/>
  <c r="D35" i="2"/>
  <c r="B344" i="3" s="1"/>
  <c r="D235" i="2"/>
  <c r="D203" i="2"/>
  <c r="E26" i="2"/>
  <c r="C335" i="3" s="1"/>
  <c r="G286" i="3"/>
  <c r="G287" i="3"/>
  <c r="C344" i="2"/>
  <c r="D242" i="2"/>
  <c r="C155" i="1"/>
  <c r="C14" i="2" s="1"/>
  <c r="D61" i="5"/>
  <c r="B61" i="5"/>
  <c r="C213" i="3"/>
  <c r="D197" i="3"/>
  <c r="C197" i="3"/>
  <c r="F60" i="3"/>
  <c r="J180" i="3"/>
  <c r="J255" i="3"/>
  <c r="G154" i="3" l="1"/>
  <c r="G30" i="18" s="1"/>
  <c r="F295" i="3"/>
  <c r="E28" i="18"/>
  <c r="D34" i="18"/>
  <c r="G207" i="3"/>
  <c r="G45" i="18" s="1"/>
  <c r="D22" i="23"/>
  <c r="D20" i="23"/>
  <c r="D14" i="23"/>
  <c r="C172" i="17"/>
  <c r="H115" i="3"/>
  <c r="G24" i="18"/>
  <c r="G210" i="3"/>
  <c r="F46" i="18"/>
  <c r="G163" i="3"/>
  <c r="F33" i="18"/>
  <c r="F302" i="3"/>
  <c r="G204" i="3"/>
  <c r="F44" i="18"/>
  <c r="F157" i="3"/>
  <c r="E31" i="18"/>
  <c r="G130" i="3"/>
  <c r="F27" i="18"/>
  <c r="G198" i="3"/>
  <c r="F43" i="18"/>
  <c r="I190" i="17"/>
  <c r="G121" i="3"/>
  <c r="F25" i="18"/>
  <c r="G183" i="3"/>
  <c r="F38" i="18"/>
  <c r="G160" i="3"/>
  <c r="G301" i="3" s="1"/>
  <c r="F32" i="18"/>
  <c r="G192" i="3"/>
  <c r="F41" i="18"/>
  <c r="E42" i="18"/>
  <c r="E47" i="18" s="1"/>
  <c r="G222" i="3"/>
  <c r="F51" i="18"/>
  <c r="D243" i="3"/>
  <c r="D57" i="18" s="1"/>
  <c r="D62" i="18" s="1"/>
  <c r="D56" i="18"/>
  <c r="G177" i="3"/>
  <c r="G306" i="3" s="1"/>
  <c r="F37" i="18"/>
  <c r="G171" i="3"/>
  <c r="F36" i="18"/>
  <c r="G124" i="3"/>
  <c r="F26" i="18"/>
  <c r="G218" i="3"/>
  <c r="F50" i="18"/>
  <c r="F308" i="3"/>
  <c r="F102" i="4" s="1"/>
  <c r="D239" i="17" s="1"/>
  <c r="B14" i="18"/>
  <c r="C68" i="17"/>
  <c r="F113" i="1"/>
  <c r="C68" i="18"/>
  <c r="C14" i="18"/>
  <c r="D68" i="17"/>
  <c r="G186" i="3"/>
  <c r="F39" i="18"/>
  <c r="F290" i="3"/>
  <c r="D14" i="18"/>
  <c r="E68" i="17"/>
  <c r="G189" i="3"/>
  <c r="F40" i="18"/>
  <c r="H154" i="3"/>
  <c r="H30" i="18" s="1"/>
  <c r="D219" i="3"/>
  <c r="E106" i="2"/>
  <c r="C280" i="3"/>
  <c r="C297" i="3" s="1"/>
  <c r="C85" i="3"/>
  <c r="E367" i="2"/>
  <c r="E371" i="2" s="1"/>
  <c r="E388" i="2" s="1"/>
  <c r="F134" i="1"/>
  <c r="C90" i="3"/>
  <c r="C312" i="3" s="1"/>
  <c r="C314" i="3" s="1"/>
  <c r="B60" i="18" s="1"/>
  <c r="B61" i="18" s="1"/>
  <c r="C72" i="3"/>
  <c r="E53" i="2"/>
  <c r="C307" i="2"/>
  <c r="E124" i="2"/>
  <c r="C338" i="3"/>
  <c r="D305" i="3"/>
  <c r="C193" i="3"/>
  <c r="C211" i="3"/>
  <c r="D242" i="3"/>
  <c r="G295" i="2"/>
  <c r="G155" i="1"/>
  <c r="F295" i="2"/>
  <c r="E154" i="2"/>
  <c r="F156" i="1"/>
  <c r="F15" i="2" s="1"/>
  <c r="E48" i="2"/>
  <c r="E43" i="2"/>
  <c r="E40" i="2"/>
  <c r="E34" i="2"/>
  <c r="C343" i="3" s="1"/>
  <c r="B339" i="3"/>
  <c r="E228" i="4"/>
  <c r="B71" i="3"/>
  <c r="C73" i="3" s="1"/>
  <c r="D208" i="3"/>
  <c r="D187" i="3"/>
  <c r="D205" i="3"/>
  <c r="D184" i="3"/>
  <c r="D211" i="3"/>
  <c r="D161" i="3"/>
  <c r="D229" i="3"/>
  <c r="D199" i="3"/>
  <c r="D193" i="3"/>
  <c r="D152" i="3"/>
  <c r="D214" i="3"/>
  <c r="D241" i="3"/>
  <c r="D137" i="3"/>
  <c r="D181" i="3"/>
  <c r="D149" i="3"/>
  <c r="D172" i="3"/>
  <c r="D190" i="3"/>
  <c r="D155" i="3"/>
  <c r="D146" i="3"/>
  <c r="D164" i="3"/>
  <c r="D167" i="3"/>
  <c r="D128" i="3"/>
  <c r="D178" i="3"/>
  <c r="D202" i="3"/>
  <c r="D125" i="3"/>
  <c r="D175" i="3"/>
  <c r="D226" i="3"/>
  <c r="D232" i="3"/>
  <c r="D116" i="3"/>
  <c r="D131" i="3"/>
  <c r="D223" i="3"/>
  <c r="D140" i="3"/>
  <c r="D122" i="3"/>
  <c r="D119" i="3"/>
  <c r="D143" i="3"/>
  <c r="D235" i="3"/>
  <c r="D196" i="3"/>
  <c r="D158" i="3"/>
  <c r="D134" i="3"/>
  <c r="B26" i="2"/>
  <c r="C184" i="3"/>
  <c r="C219" i="3"/>
  <c r="C175" i="3"/>
  <c r="G143" i="1"/>
  <c r="D343" i="2"/>
  <c r="D352" i="2" s="1"/>
  <c r="F181" i="2"/>
  <c r="F107" i="2"/>
  <c r="D370" i="3" s="1"/>
  <c r="F108" i="2"/>
  <c r="F147" i="2"/>
  <c r="D315" i="2" s="1"/>
  <c r="F68" i="2"/>
  <c r="G86" i="1"/>
  <c r="F112" i="2"/>
  <c r="F113" i="2" s="1"/>
  <c r="C137" i="3"/>
  <c r="C146" i="3"/>
  <c r="C143" i="3"/>
  <c r="C305" i="3"/>
  <c r="C116" i="3"/>
  <c r="C208" i="3"/>
  <c r="B56" i="3"/>
  <c r="B128" i="3"/>
  <c r="G295" i="3"/>
  <c r="F80" i="5"/>
  <c r="G80" i="5"/>
  <c r="E80" i="5"/>
  <c r="E81" i="5" s="1"/>
  <c r="H80" i="5"/>
  <c r="F59" i="4"/>
  <c r="C92" i="1"/>
  <c r="C88" i="1"/>
  <c r="B152" i="2"/>
  <c r="B70" i="2"/>
  <c r="B29" i="2"/>
  <c r="C97" i="1"/>
  <c r="B24" i="2"/>
  <c r="B69" i="2"/>
  <c r="D88" i="1"/>
  <c r="C63" i="2"/>
  <c r="C29" i="2"/>
  <c r="C26" i="2"/>
  <c r="D92" i="1"/>
  <c r="C70" i="2"/>
  <c r="C152" i="2"/>
  <c r="C69" i="2"/>
  <c r="C186" i="2"/>
  <c r="D97" i="1"/>
  <c r="C24" i="2"/>
  <c r="C31" i="2"/>
  <c r="B161" i="3"/>
  <c r="B196" i="3"/>
  <c r="B226" i="3"/>
  <c r="B208" i="3"/>
  <c r="B122" i="3"/>
  <c r="B175" i="3"/>
  <c r="B238" i="3"/>
  <c r="B152" i="3"/>
  <c r="B119" i="3"/>
  <c r="F296" i="3"/>
  <c r="B167" i="3"/>
  <c r="B193" i="3"/>
  <c r="B172" i="3"/>
  <c r="B190" i="3"/>
  <c r="B184" i="3"/>
  <c r="B205" i="3"/>
  <c r="B146" i="3"/>
  <c r="B187" i="3"/>
  <c r="B149" i="3"/>
  <c r="B214" i="3"/>
  <c r="B134" i="3"/>
  <c r="B140" i="3"/>
  <c r="B155" i="3"/>
  <c r="B211" i="3"/>
  <c r="B143" i="3"/>
  <c r="B229" i="3"/>
  <c r="B178" i="3"/>
  <c r="B232" i="3"/>
  <c r="B223" i="3"/>
  <c r="B116" i="3"/>
  <c r="B158" i="3"/>
  <c r="B199" i="3"/>
  <c r="B164" i="3"/>
  <c r="B219" i="3"/>
  <c r="B235" i="3"/>
  <c r="B131" i="3"/>
  <c r="B202" i="3"/>
  <c r="B137" i="3"/>
  <c r="B181" i="3"/>
  <c r="C181" i="3"/>
  <c r="C226" i="3"/>
  <c r="C128" i="3"/>
  <c r="C164" i="3"/>
  <c r="C119" i="3"/>
  <c r="C134" i="3"/>
  <c r="C122" i="3"/>
  <c r="C238" i="3"/>
  <c r="C140" i="3"/>
  <c r="C161" i="3"/>
  <c r="D168" i="3"/>
  <c r="C223" i="3"/>
  <c r="C131" i="3"/>
  <c r="C205" i="3"/>
  <c r="C172" i="3"/>
  <c r="C187" i="3"/>
  <c r="C202" i="3"/>
  <c r="C167" i="3"/>
  <c r="C196" i="3"/>
  <c r="C155" i="3"/>
  <c r="C125" i="3"/>
  <c r="C232" i="3"/>
  <c r="C190" i="3"/>
  <c r="C235" i="3"/>
  <c r="C178" i="3"/>
  <c r="C214" i="3"/>
  <c r="C229" i="3"/>
  <c r="C241" i="3"/>
  <c r="C168" i="3"/>
  <c r="C149" i="3"/>
  <c r="E303" i="3"/>
  <c r="G300" i="3"/>
  <c r="E283" i="3"/>
  <c r="G310" i="3"/>
  <c r="H228" i="3"/>
  <c r="H53" i="18" s="1"/>
  <c r="C349" i="2"/>
  <c r="C350" i="2"/>
  <c r="C353" i="2" s="1"/>
  <c r="C355" i="2" s="1"/>
  <c r="C357" i="2" s="1"/>
  <c r="C329" i="2"/>
  <c r="C350" i="3"/>
  <c r="D71" i="3"/>
  <c r="D56" i="3"/>
  <c r="D57" i="3"/>
  <c r="C242" i="3"/>
  <c r="B241" i="3"/>
  <c r="B243" i="3"/>
  <c r="B57" i="18" s="1"/>
  <c r="B62" i="18" s="1"/>
  <c r="D295" i="2"/>
  <c r="D243" i="2"/>
  <c r="H286" i="3"/>
  <c r="B86" i="1"/>
  <c r="B63" i="2" s="1"/>
  <c r="B181" i="2"/>
  <c r="B143" i="1"/>
  <c r="G181" i="2"/>
  <c r="G231" i="3"/>
  <c r="G54" i="18" s="1"/>
  <c r="F311" i="3"/>
  <c r="B329" i="2"/>
  <c r="B350" i="3"/>
  <c r="F307" i="2"/>
  <c r="C339" i="3"/>
  <c r="G313" i="3"/>
  <c r="D181" i="2"/>
  <c r="D68" i="2"/>
  <c r="E86" i="1"/>
  <c r="D147" i="2"/>
  <c r="B315" i="2" s="1"/>
  <c r="B343" i="2"/>
  <c r="B352" i="2" s="1"/>
  <c r="E181" i="2"/>
  <c r="D108" i="2"/>
  <c r="D107" i="2"/>
  <c r="B370" i="3" s="1"/>
  <c r="C377" i="3" s="1"/>
  <c r="E143" i="1"/>
  <c r="D112" i="2"/>
  <c r="D113" i="2" s="1"/>
  <c r="C340" i="3"/>
  <c r="D303" i="2"/>
  <c r="C351" i="3"/>
  <c r="C330" i="2"/>
  <c r="H299" i="3"/>
  <c r="C152" i="3"/>
  <c r="C199" i="3"/>
  <c r="E295" i="2"/>
  <c r="E243" i="2"/>
  <c r="F155" i="1"/>
  <c r="F14" i="2" s="1"/>
  <c r="E115" i="2"/>
  <c r="E116" i="2" s="1"/>
  <c r="H87" i="3"/>
  <c r="H237" i="3" s="1"/>
  <c r="I88" i="3"/>
  <c r="C98" i="3"/>
  <c r="F285" i="3"/>
  <c r="C243" i="3"/>
  <c r="C57" i="18" s="1"/>
  <c r="C62" i="18" s="1"/>
  <c r="C215" i="3"/>
  <c r="D215" i="3"/>
  <c r="G60" i="3"/>
  <c r="F28" i="18" l="1"/>
  <c r="H207" i="3"/>
  <c r="H295" i="3" s="1"/>
  <c r="C379" i="3"/>
  <c r="D28" i="23"/>
  <c r="B84" i="3"/>
  <c r="B85" i="3" s="1"/>
  <c r="G255" i="4"/>
  <c r="D16" i="18"/>
  <c r="E70" i="17"/>
  <c r="D19" i="18" s="1"/>
  <c r="H130" i="3"/>
  <c r="G27" i="18"/>
  <c r="F157" i="1"/>
  <c r="F16" i="2" s="1"/>
  <c r="C92" i="18"/>
  <c r="H160" i="3"/>
  <c r="G32" i="18"/>
  <c r="H45" i="18"/>
  <c r="H177" i="3"/>
  <c r="H306" i="3" s="1"/>
  <c r="G37" i="18"/>
  <c r="G157" i="3"/>
  <c r="F31" i="18"/>
  <c r="H183" i="3"/>
  <c r="G38" i="18"/>
  <c r="H186" i="3"/>
  <c r="G39" i="18"/>
  <c r="G290" i="3"/>
  <c r="H218" i="3"/>
  <c r="G50" i="18"/>
  <c r="G308" i="3"/>
  <c r="G102" i="4" s="1"/>
  <c r="E239" i="17" s="1"/>
  <c r="H204" i="3"/>
  <c r="G44" i="18"/>
  <c r="I115" i="3"/>
  <c r="I24" i="18" s="1"/>
  <c r="H24" i="18"/>
  <c r="D246" i="3"/>
  <c r="C16" i="18"/>
  <c r="D70" i="17"/>
  <c r="C19" i="18" s="1"/>
  <c r="H121" i="3"/>
  <c r="G25" i="18"/>
  <c r="H163" i="3"/>
  <c r="H302" i="3" s="1"/>
  <c r="G33" i="18"/>
  <c r="G302" i="3"/>
  <c r="H124" i="3"/>
  <c r="G26" i="18"/>
  <c r="H222" i="3"/>
  <c r="G51" i="18"/>
  <c r="E83" i="2"/>
  <c r="C75" i="18"/>
  <c r="F42" i="18"/>
  <c r="F47" i="18" s="1"/>
  <c r="H198" i="3"/>
  <c r="G43" i="18"/>
  <c r="J190" i="17"/>
  <c r="D244" i="3"/>
  <c r="H189" i="3"/>
  <c r="G40" i="18"/>
  <c r="B16" i="18"/>
  <c r="C70" i="17"/>
  <c r="B19" i="18" s="1"/>
  <c r="H171" i="3"/>
  <c r="G36" i="18"/>
  <c r="H192" i="3"/>
  <c r="G41" i="18"/>
  <c r="G292" i="3"/>
  <c r="H210" i="3"/>
  <c r="G46" i="18"/>
  <c r="I154" i="3"/>
  <c r="I30" i="18" s="1"/>
  <c r="B72" i="3"/>
  <c r="C91" i="3"/>
  <c r="C315" i="3"/>
  <c r="C317" i="3" s="1"/>
  <c r="C328" i="2"/>
  <c r="C349" i="3"/>
  <c r="C352" i="3"/>
  <c r="C325" i="2"/>
  <c r="C338" i="2" s="1"/>
  <c r="F63" i="2"/>
  <c r="G97" i="1"/>
  <c r="D68" i="18" s="1"/>
  <c r="F29" i="2"/>
  <c r="F70" i="2"/>
  <c r="D342" i="2"/>
  <c r="F69" i="2"/>
  <c r="F152" i="2"/>
  <c r="F26" i="2"/>
  <c r="D335" i="3" s="1"/>
  <c r="F31" i="2"/>
  <c r="F186" i="2"/>
  <c r="D329" i="3" s="1"/>
  <c r="G88" i="1"/>
  <c r="F24" i="2"/>
  <c r="D333" i="3" s="1"/>
  <c r="G92" i="1"/>
  <c r="F81" i="5"/>
  <c r="G81" i="5" s="1"/>
  <c r="H81" i="5" s="1"/>
  <c r="I80" i="5" s="1"/>
  <c r="I81" i="5" s="1"/>
  <c r="I255" i="4"/>
  <c r="H255" i="4"/>
  <c r="E264" i="4"/>
  <c r="F255" i="4"/>
  <c r="E255" i="4"/>
  <c r="C113" i="1"/>
  <c r="B367" i="2"/>
  <c r="B371" i="2" s="1"/>
  <c r="B388" i="2" s="1"/>
  <c r="B154" i="2"/>
  <c r="B34" i="2"/>
  <c r="B40" i="2"/>
  <c r="C156" i="1"/>
  <c r="C15" i="2" s="1"/>
  <c r="B48" i="2"/>
  <c r="B124" i="2"/>
  <c r="B53" i="2"/>
  <c r="B37" i="2"/>
  <c r="B43" i="2"/>
  <c r="B73" i="2"/>
  <c r="B157" i="2"/>
  <c r="B49" i="2"/>
  <c r="B74" i="2"/>
  <c r="D63" i="2"/>
  <c r="E63" i="2"/>
  <c r="C191" i="2"/>
  <c r="C49" i="2"/>
  <c r="C73" i="2"/>
  <c r="C74" i="2"/>
  <c r="C157" i="2"/>
  <c r="D113" i="1"/>
  <c r="C367" i="2"/>
  <c r="C371" i="2" s="1"/>
  <c r="C388" i="2" s="1"/>
  <c r="C124" i="2"/>
  <c r="C53" i="2"/>
  <c r="C154" i="2"/>
  <c r="C34" i="2"/>
  <c r="C57" i="2"/>
  <c r="C43" i="2"/>
  <c r="C48" i="2"/>
  <c r="C58" i="2"/>
  <c r="C40" i="2"/>
  <c r="C188" i="2"/>
  <c r="C37" i="2"/>
  <c r="D156" i="1"/>
  <c r="D15" i="2" s="1"/>
  <c r="G296" i="3"/>
  <c r="H285" i="3"/>
  <c r="H65" i="3"/>
  <c r="H301" i="3"/>
  <c r="H300" i="3"/>
  <c r="F303" i="3"/>
  <c r="I228" i="3"/>
  <c r="I53" i="18" s="1"/>
  <c r="H310" i="3"/>
  <c r="H313" i="3"/>
  <c r="J136" i="3"/>
  <c r="J287" i="3" s="1"/>
  <c r="I87" i="3"/>
  <c r="J87" i="3" s="1"/>
  <c r="J133" i="3"/>
  <c r="J286" i="3" s="1"/>
  <c r="B244" i="3"/>
  <c r="B246" i="3"/>
  <c r="D72" i="3"/>
  <c r="D84" i="3"/>
  <c r="D73" i="3"/>
  <c r="J118" i="3"/>
  <c r="J299" i="3" s="1"/>
  <c r="E88" i="1"/>
  <c r="D29" i="2"/>
  <c r="D24" i="2"/>
  <c r="B333" i="3" s="1"/>
  <c r="B342" i="2"/>
  <c r="D70" i="2"/>
  <c r="E97" i="1"/>
  <c r="D26" i="2"/>
  <c r="B335" i="3" s="1"/>
  <c r="D69" i="2"/>
  <c r="D152" i="2"/>
  <c r="D31" i="2"/>
  <c r="E92" i="1"/>
  <c r="D186" i="2"/>
  <c r="B329" i="3" s="1"/>
  <c r="E186" i="2"/>
  <c r="C329" i="3" s="1"/>
  <c r="H287" i="3"/>
  <c r="G311" i="3"/>
  <c r="H231" i="3"/>
  <c r="H54" i="18" s="1"/>
  <c r="B88" i="1"/>
  <c r="B97" i="1"/>
  <c r="B113" i="1" s="1"/>
  <c r="B134" i="1" s="1"/>
  <c r="B92" i="1"/>
  <c r="B186" i="2"/>
  <c r="G186" i="2"/>
  <c r="F283" i="3"/>
  <c r="G285" i="3"/>
  <c r="J145" i="3"/>
  <c r="C245" i="3"/>
  <c r="D245" i="3"/>
  <c r="C246" i="3"/>
  <c r="C244" i="3"/>
  <c r="H60" i="3"/>
  <c r="I207" i="3" l="1"/>
  <c r="C86" i="3"/>
  <c r="B97" i="3"/>
  <c r="D50" i="23"/>
  <c r="E50" i="23"/>
  <c r="D18" i="23"/>
  <c r="F50" i="23"/>
  <c r="G28" i="18"/>
  <c r="B90" i="3"/>
  <c r="C92" i="3" s="1"/>
  <c r="I124" i="3"/>
  <c r="I26" i="18" s="1"/>
  <c r="H26" i="18"/>
  <c r="I186" i="3"/>
  <c r="H39" i="18"/>
  <c r="H290" i="3"/>
  <c r="I192" i="3"/>
  <c r="H41" i="18"/>
  <c r="H292" i="3"/>
  <c r="I198" i="3"/>
  <c r="H43" i="18"/>
  <c r="K190" i="17"/>
  <c r="I160" i="3"/>
  <c r="H32" i="18"/>
  <c r="G42" i="18"/>
  <c r="G47" i="18" s="1"/>
  <c r="I183" i="3"/>
  <c r="H38" i="18"/>
  <c r="I171" i="3"/>
  <c r="I36" i="18" s="1"/>
  <c r="H36" i="18"/>
  <c r="I163" i="3"/>
  <c r="H33" i="18"/>
  <c r="I204" i="3"/>
  <c r="H44" i="18"/>
  <c r="H157" i="3"/>
  <c r="H303" i="3" s="1"/>
  <c r="G31" i="18"/>
  <c r="I130" i="3"/>
  <c r="I27" i="18" s="1"/>
  <c r="H27" i="18"/>
  <c r="E113" i="1"/>
  <c r="B75" i="18" s="1"/>
  <c r="B68" i="18"/>
  <c r="I121" i="3"/>
  <c r="I25" i="18" s="1"/>
  <c r="H25" i="18"/>
  <c r="I218" i="3"/>
  <c r="H50" i="18"/>
  <c r="H308" i="3"/>
  <c r="H102" i="4" s="1"/>
  <c r="F239" i="17" s="1"/>
  <c r="G303" i="3"/>
  <c r="I189" i="3"/>
  <c r="I40" i="18" s="1"/>
  <c r="H40" i="18"/>
  <c r="I222" i="3"/>
  <c r="I51" i="18" s="1"/>
  <c r="H51" i="18"/>
  <c r="I177" i="3"/>
  <c r="I37" i="18" s="1"/>
  <c r="H37" i="18"/>
  <c r="I210" i="3"/>
  <c r="I46" i="18" s="1"/>
  <c r="H46" i="18"/>
  <c r="F48" i="2"/>
  <c r="F154" i="2"/>
  <c r="F57" i="2"/>
  <c r="F53" i="2"/>
  <c r="F40" i="2"/>
  <c r="G156" i="1"/>
  <c r="F188" i="2"/>
  <c r="F58" i="2"/>
  <c r="F43" i="2"/>
  <c r="F37" i="2"/>
  <c r="D346" i="3" s="1"/>
  <c r="F124" i="2"/>
  <c r="F34" i="2"/>
  <c r="D343" i="3" s="1"/>
  <c r="D338" i="3"/>
  <c r="D317" i="2"/>
  <c r="D307" i="2"/>
  <c r="F367" i="2"/>
  <c r="F371" i="2" s="1"/>
  <c r="F388" i="2" s="1"/>
  <c r="G113" i="1"/>
  <c r="D75" i="18" s="1"/>
  <c r="F49" i="2"/>
  <c r="F74" i="2"/>
  <c r="F157" i="2"/>
  <c r="F191" i="2"/>
  <c r="F73" i="2"/>
  <c r="D340" i="3"/>
  <c r="E303" i="2"/>
  <c r="D348" i="2"/>
  <c r="D350" i="2"/>
  <c r="D353" i="2" s="1"/>
  <c r="D355" i="2" s="1"/>
  <c r="D357" i="2" s="1"/>
  <c r="B115" i="2"/>
  <c r="B116" i="2" s="1"/>
  <c r="B83" i="2"/>
  <c r="C134" i="1"/>
  <c r="C157" i="1" s="1"/>
  <c r="C16" i="2" s="1"/>
  <c r="B106" i="2"/>
  <c r="C106" i="2"/>
  <c r="C115" i="2"/>
  <c r="C116" i="2" s="1"/>
  <c r="D134" i="1"/>
  <c r="D157" i="1" s="1"/>
  <c r="D16" i="2" s="1"/>
  <c r="C83" i="2"/>
  <c r="H296" i="3"/>
  <c r="J142" i="3"/>
  <c r="J300" i="3" s="1"/>
  <c r="I65" i="3"/>
  <c r="J65" i="3" s="1"/>
  <c r="I300" i="3"/>
  <c r="I310" i="3"/>
  <c r="I287" i="3"/>
  <c r="I286" i="3"/>
  <c r="B191" i="2"/>
  <c r="G191" i="2"/>
  <c r="D157" i="2"/>
  <c r="D49" i="2"/>
  <c r="D73" i="2"/>
  <c r="D74" i="2"/>
  <c r="D191" i="2"/>
  <c r="E191" i="2"/>
  <c r="C303" i="2"/>
  <c r="B340" i="3"/>
  <c r="D367" i="2"/>
  <c r="D371" i="2" s="1"/>
  <c r="D388" i="2" s="1"/>
  <c r="B307" i="2"/>
  <c r="B317" i="2"/>
  <c r="B338" i="3"/>
  <c r="B156" i="1"/>
  <c r="B15" i="2" s="1"/>
  <c r="B57" i="2"/>
  <c r="B58" i="2"/>
  <c r="B188" i="2"/>
  <c r="G188" i="2"/>
  <c r="D57" i="2"/>
  <c r="D124" i="2"/>
  <c r="D37" i="2"/>
  <c r="B346" i="3" s="1"/>
  <c r="E57" i="2"/>
  <c r="E156" i="1"/>
  <c r="E15" i="2" s="1"/>
  <c r="E58" i="2"/>
  <c r="D43" i="2"/>
  <c r="D34" i="2"/>
  <c r="B343" i="3" s="1"/>
  <c r="D154" i="2"/>
  <c r="E188" i="2"/>
  <c r="D53" i="2"/>
  <c r="D40" i="2"/>
  <c r="D48" i="2"/>
  <c r="D58" i="2"/>
  <c r="D188" i="2"/>
  <c r="H311" i="3"/>
  <c r="I231" i="3"/>
  <c r="B350" i="2"/>
  <c r="B348" i="2"/>
  <c r="I299" i="3"/>
  <c r="D97" i="3"/>
  <c r="D86" i="3"/>
  <c r="D85" i="3"/>
  <c r="D90" i="3"/>
  <c r="D280" i="3"/>
  <c r="D297" i="3" s="1"/>
  <c r="B98" i="3"/>
  <c r="C99" i="3"/>
  <c r="I237" i="3"/>
  <c r="I313" i="3" s="1"/>
  <c r="J127" i="3"/>
  <c r="J285" i="3" s="1"/>
  <c r="I60" i="3"/>
  <c r="I45" i="18" l="1"/>
  <c r="I295" i="3"/>
  <c r="J207" i="3"/>
  <c r="J295" i="3" s="1"/>
  <c r="H28" i="18"/>
  <c r="J177" i="3"/>
  <c r="J306" i="3" s="1"/>
  <c r="B91" i="3"/>
  <c r="I306" i="3"/>
  <c r="C173" i="17"/>
  <c r="D46" i="23"/>
  <c r="D29" i="23"/>
  <c r="I28" i="18"/>
  <c r="I38" i="18"/>
  <c r="J183" i="3"/>
  <c r="I157" i="3"/>
  <c r="I31" i="18" s="1"/>
  <c r="H31" i="18"/>
  <c r="I41" i="18"/>
  <c r="I292" i="3"/>
  <c r="J192" i="3"/>
  <c r="J292" i="3" s="1"/>
  <c r="I50" i="18"/>
  <c r="I308" i="3"/>
  <c r="I102" i="4" s="1"/>
  <c r="G239" i="17" s="1"/>
  <c r="J218" i="3"/>
  <c r="J308" i="3" s="1"/>
  <c r="I44" i="18"/>
  <c r="J204" i="3"/>
  <c r="I32" i="18"/>
  <c r="I301" i="3"/>
  <c r="I39" i="18"/>
  <c r="I290" i="3"/>
  <c r="J186" i="3"/>
  <c r="J290" i="3" s="1"/>
  <c r="I33" i="18"/>
  <c r="J163" i="3"/>
  <c r="J302" i="3" s="1"/>
  <c r="I302" i="3"/>
  <c r="H42" i="18"/>
  <c r="H47" i="18" s="1"/>
  <c r="I54" i="18"/>
  <c r="J231" i="3"/>
  <c r="J311" i="3" s="1"/>
  <c r="J160" i="3"/>
  <c r="J301" i="3" s="1"/>
  <c r="I43" i="18"/>
  <c r="L190" i="17"/>
  <c r="F115" i="2"/>
  <c r="F116" i="2" s="1"/>
  <c r="F83" i="2"/>
  <c r="G134" i="1"/>
  <c r="F106" i="2"/>
  <c r="D352" i="3"/>
  <c r="D325" i="2"/>
  <c r="D338" i="2" s="1"/>
  <c r="D349" i="3"/>
  <c r="D328" i="2"/>
  <c r="I296" i="3"/>
  <c r="J210" i="3"/>
  <c r="J296" i="3" s="1"/>
  <c r="J237" i="3"/>
  <c r="J313" i="3" s="1"/>
  <c r="B328" i="2"/>
  <c r="B349" i="3"/>
  <c r="E134" i="1"/>
  <c r="D83" i="2"/>
  <c r="D106" i="2"/>
  <c r="D115" i="2"/>
  <c r="D116" i="2" s="1"/>
  <c r="D91" i="3"/>
  <c r="D312" i="3"/>
  <c r="D314" i="3" s="1"/>
  <c r="D92" i="3"/>
  <c r="B325" i="2"/>
  <c r="B338" i="2" s="1"/>
  <c r="B352" i="3"/>
  <c r="I311" i="3"/>
  <c r="D98" i="3"/>
  <c r="D99" i="3"/>
  <c r="B353" i="2"/>
  <c r="B355" i="2" s="1"/>
  <c r="B357" i="2" s="1"/>
  <c r="I285" i="3"/>
  <c r="I42" i="18" l="1"/>
  <c r="I47" i="18"/>
  <c r="J157" i="3"/>
  <c r="J303" i="3" s="1"/>
  <c r="J102" i="4"/>
  <c r="H239" i="17" s="1"/>
  <c r="E157" i="1"/>
  <c r="E16" i="2" s="1"/>
  <c r="B92" i="18"/>
  <c r="G157" i="1"/>
  <c r="D92" i="18"/>
  <c r="D315" i="3"/>
  <c r="D317" i="3" s="1"/>
  <c r="C60" i="18"/>
  <c r="C61" i="18" s="1"/>
  <c r="I303" i="3"/>
  <c r="G283" i="3"/>
  <c r="H283" i="3" l="1"/>
  <c r="J121" i="3" l="1"/>
  <c r="J283" i="3" s="1"/>
  <c r="I283" i="3"/>
  <c r="E293" i="3" l="1"/>
  <c r="F293" i="3" l="1"/>
  <c r="G293" i="3" l="1"/>
  <c r="H293" i="3" l="1"/>
  <c r="I293" i="3" l="1"/>
  <c r="J154" i="3"/>
  <c r="J130" i="3"/>
  <c r="J293" i="3" l="1"/>
  <c r="E307" i="3" l="1"/>
  <c r="E100" i="4" s="1"/>
  <c r="C237" i="17" s="1"/>
  <c r="F307" i="3"/>
  <c r="F100" i="4" l="1"/>
  <c r="D237" i="17" s="1"/>
  <c r="G307" i="3" l="1"/>
  <c r="G100" i="4" l="1"/>
  <c r="E237" i="17" s="1"/>
  <c r="H307" i="3"/>
  <c r="H100" i="4" l="1"/>
  <c r="F237" i="17" s="1"/>
  <c r="I307" i="3"/>
  <c r="J198" i="3"/>
  <c r="I100" i="4" l="1"/>
  <c r="G237" i="17" s="1"/>
  <c r="J307" i="3"/>
  <c r="J100" i="4" l="1"/>
  <c r="H237" i="17" s="1"/>
  <c r="E25" i="5" l="1"/>
  <c r="E57" i="5" s="1"/>
  <c r="E59" i="18" s="1"/>
  <c r="E44" i="5"/>
  <c r="E125" i="5" s="1"/>
  <c r="D84" i="5" l="1"/>
  <c r="E68" i="5"/>
  <c r="E69" i="5" s="1"/>
  <c r="E60" i="5"/>
  <c r="E24" i="3"/>
  <c r="E21" i="3"/>
  <c r="E61" i="5"/>
  <c r="E26" i="5"/>
  <c r="F25" i="5"/>
  <c r="F57" i="5" s="1"/>
  <c r="F59" i="18" s="1"/>
  <c r="F44" i="5"/>
  <c r="F125" i="5" s="1"/>
  <c r="E34" i="23" l="1"/>
  <c r="E40" i="23"/>
  <c r="E41" i="23" s="1"/>
  <c r="F61" i="17"/>
  <c r="E40" i="3"/>
  <c r="E38" i="23"/>
  <c r="E37" i="23"/>
  <c r="E36" i="23"/>
  <c r="F62" i="17"/>
  <c r="E9" i="18" s="1"/>
  <c r="E62" i="3"/>
  <c r="E43" i="3"/>
  <c r="E94" i="3"/>
  <c r="E148" i="3"/>
  <c r="E29" i="18" s="1"/>
  <c r="E34" i="18" s="1"/>
  <c r="F67" i="5"/>
  <c r="F60" i="5"/>
  <c r="D85" i="5"/>
  <c r="F68" i="5"/>
  <c r="G84" i="5"/>
  <c r="H84" i="5"/>
  <c r="I84" i="5"/>
  <c r="E84" i="5"/>
  <c r="E89" i="5" s="1"/>
  <c r="F84" i="5"/>
  <c r="E46" i="3"/>
  <c r="E34" i="3"/>
  <c r="E31" i="3"/>
  <c r="E49" i="3"/>
  <c r="E52" i="3"/>
  <c r="E27" i="3"/>
  <c r="E22" i="3"/>
  <c r="E59" i="3"/>
  <c r="F66" i="17" s="1"/>
  <c r="E328" i="3"/>
  <c r="E359" i="3"/>
  <c r="E33" i="23" s="1"/>
  <c r="F61" i="5"/>
  <c r="F26" i="5"/>
  <c r="F21" i="3"/>
  <c r="E25" i="3"/>
  <c r="G25" i="5"/>
  <c r="G57" i="5" s="1"/>
  <c r="G59" i="18" s="1"/>
  <c r="G44" i="5"/>
  <c r="G125" i="5" s="1"/>
  <c r="E39" i="23" l="1"/>
  <c r="F64" i="17"/>
  <c r="F34" i="23"/>
  <c r="F40" i="23"/>
  <c r="F41" i="23" s="1"/>
  <c r="G61" i="17"/>
  <c r="F40" i="3"/>
  <c r="E8" i="18"/>
  <c r="F63" i="17"/>
  <c r="E10" i="18" s="1"/>
  <c r="F67" i="17"/>
  <c r="F69" i="5"/>
  <c r="F148" i="3" s="1"/>
  <c r="F29" i="18" s="1"/>
  <c r="F34" i="18" s="1"/>
  <c r="D86" i="5"/>
  <c r="G68" i="5"/>
  <c r="E298" i="3"/>
  <c r="E305" i="3" s="1"/>
  <c r="F43" i="3"/>
  <c r="F62" i="3"/>
  <c r="F94" i="3"/>
  <c r="E361" i="3"/>
  <c r="F85" i="5"/>
  <c r="F89" i="5" s="1"/>
  <c r="G85" i="5"/>
  <c r="I85" i="5"/>
  <c r="H85" i="5"/>
  <c r="E73" i="5"/>
  <c r="E74" i="5" s="1"/>
  <c r="E92" i="5"/>
  <c r="E91" i="5"/>
  <c r="E37" i="3"/>
  <c r="E355" i="3"/>
  <c r="E55" i="3"/>
  <c r="D172" i="17" s="1"/>
  <c r="E29" i="3"/>
  <c r="E28" i="3"/>
  <c r="F46" i="3"/>
  <c r="F31" i="3"/>
  <c r="F52" i="3"/>
  <c r="F34" i="3"/>
  <c r="F49" i="3"/>
  <c r="E291" i="3"/>
  <c r="F359" i="3"/>
  <c r="F33" i="23" s="1"/>
  <c r="F22" i="3"/>
  <c r="F328" i="3"/>
  <c r="E284" i="3"/>
  <c r="F24" i="3"/>
  <c r="E139" i="3"/>
  <c r="E166" i="3" s="1"/>
  <c r="H44" i="5"/>
  <c r="H125" i="5" s="1"/>
  <c r="H25" i="5"/>
  <c r="H57" i="5" s="1"/>
  <c r="H59" i="18" s="1"/>
  <c r="E360" i="3"/>
  <c r="E35" i="23" s="1"/>
  <c r="E289" i="3"/>
  <c r="G21" i="3"/>
  <c r="G61" i="5"/>
  <c r="G26" i="5"/>
  <c r="E294" i="3"/>
  <c r="G64" i="17" l="1"/>
  <c r="H61" i="17"/>
  <c r="G40" i="3"/>
  <c r="E56" i="3"/>
  <c r="E20" i="23"/>
  <c r="E22" i="23"/>
  <c r="F8" i="18"/>
  <c r="F65" i="17"/>
  <c r="E14" i="18" s="1"/>
  <c r="F38" i="23"/>
  <c r="F36" i="23"/>
  <c r="F37" i="23"/>
  <c r="G62" i="17"/>
  <c r="F9" i="18" s="1"/>
  <c r="G67" i="17"/>
  <c r="G60" i="5"/>
  <c r="G67" i="5"/>
  <c r="G69" i="5" s="1"/>
  <c r="H67" i="5" s="1"/>
  <c r="E76" i="5"/>
  <c r="E151" i="3"/>
  <c r="F72" i="5"/>
  <c r="F92" i="5"/>
  <c r="F37" i="3"/>
  <c r="F73" i="5"/>
  <c r="F91" i="5"/>
  <c r="G43" i="3"/>
  <c r="G62" i="3"/>
  <c r="H67" i="17" s="1"/>
  <c r="G94" i="3"/>
  <c r="F298" i="3"/>
  <c r="F305" i="3" s="1"/>
  <c r="F361" i="3"/>
  <c r="E251" i="4"/>
  <c r="E99" i="4"/>
  <c r="C236" i="17" s="1"/>
  <c r="D87" i="5"/>
  <c r="H68" i="5"/>
  <c r="I86" i="5"/>
  <c r="G86" i="5"/>
  <c r="G89" i="5" s="1"/>
  <c r="H86" i="5"/>
  <c r="E356" i="3"/>
  <c r="E57" i="3"/>
  <c r="E71" i="3"/>
  <c r="G46" i="3"/>
  <c r="G31" i="3"/>
  <c r="G34" i="3"/>
  <c r="G52" i="3"/>
  <c r="G49" i="3"/>
  <c r="F25" i="3"/>
  <c r="F139" i="3"/>
  <c r="F166" i="3" s="1"/>
  <c r="H188" i="17" s="1"/>
  <c r="G359" i="3"/>
  <c r="G59" i="3"/>
  <c r="H66" i="17" s="1"/>
  <c r="G22" i="3"/>
  <c r="G328" i="3"/>
  <c r="G24" i="3"/>
  <c r="F59" i="3"/>
  <c r="G66" i="17" s="1"/>
  <c r="F27" i="3"/>
  <c r="F55" i="3" s="1"/>
  <c r="E172" i="17" s="1"/>
  <c r="E288" i="3"/>
  <c r="E195" i="3"/>
  <c r="E364" i="3" s="1"/>
  <c r="E44" i="23" s="1"/>
  <c r="I44" i="5"/>
  <c r="I125" i="5" s="1"/>
  <c r="I25" i="5"/>
  <c r="I57" i="5" s="1"/>
  <c r="I59" i="18" s="1"/>
  <c r="E141" i="3"/>
  <c r="E140" i="3"/>
  <c r="H21" i="3"/>
  <c r="H61" i="5"/>
  <c r="H26" i="5"/>
  <c r="F39" i="23" l="1"/>
  <c r="H64" i="17"/>
  <c r="G63" i="17"/>
  <c r="F10" i="18" s="1"/>
  <c r="G27" i="3"/>
  <c r="G55" i="3" s="1"/>
  <c r="H62" i="17"/>
  <c r="G9" i="18" s="1"/>
  <c r="I61" i="17"/>
  <c r="H40" i="3"/>
  <c r="G8" i="18"/>
  <c r="F22" i="23"/>
  <c r="F20" i="23"/>
  <c r="F68" i="17"/>
  <c r="E16" i="18" s="1"/>
  <c r="E73" i="3"/>
  <c r="H60" i="5"/>
  <c r="G148" i="3"/>
  <c r="H69" i="5"/>
  <c r="I60" i="5" s="1"/>
  <c r="G91" i="5"/>
  <c r="G37" i="3"/>
  <c r="G92" i="5"/>
  <c r="G73" i="5"/>
  <c r="I68" i="5"/>
  <c r="D88" i="5"/>
  <c r="I88" i="5" s="1"/>
  <c r="F251" i="4"/>
  <c r="F99" i="4"/>
  <c r="D236" i="17" s="1"/>
  <c r="E281" i="3"/>
  <c r="E14" i="23" s="1"/>
  <c r="H87" i="5"/>
  <c r="H89" i="5" s="1"/>
  <c r="I87" i="5"/>
  <c r="F74" i="5"/>
  <c r="H43" i="3"/>
  <c r="H62" i="3"/>
  <c r="I67" i="17" s="1"/>
  <c r="H94" i="3"/>
  <c r="E75" i="3"/>
  <c r="E72" i="3"/>
  <c r="E370" i="3"/>
  <c r="H34" i="3"/>
  <c r="H31" i="3"/>
  <c r="H46" i="3"/>
  <c r="H49" i="3"/>
  <c r="H52" i="3"/>
  <c r="F360" i="3"/>
  <c r="F35" i="23" s="1"/>
  <c r="F288" i="3"/>
  <c r="F140" i="3"/>
  <c r="F141" i="3"/>
  <c r="F29" i="3"/>
  <c r="F28" i="3"/>
  <c r="F355" i="3"/>
  <c r="I21" i="3"/>
  <c r="J61" i="17" s="1"/>
  <c r="I61" i="5"/>
  <c r="I26" i="5"/>
  <c r="H24" i="3"/>
  <c r="I62" i="17" s="1"/>
  <c r="H9" i="18" s="1"/>
  <c r="F289" i="3"/>
  <c r="F294" i="3"/>
  <c r="G25" i="3"/>
  <c r="F284" i="3"/>
  <c r="E330" i="3"/>
  <c r="E168" i="3"/>
  <c r="E167" i="3"/>
  <c r="E334" i="3"/>
  <c r="E344" i="3"/>
  <c r="E350" i="3"/>
  <c r="E339" i="3"/>
  <c r="H328" i="3"/>
  <c r="H359" i="3"/>
  <c r="H22" i="3"/>
  <c r="F291" i="3"/>
  <c r="E197" i="3"/>
  <c r="E213" i="3"/>
  <c r="E196" i="3"/>
  <c r="E365" i="3"/>
  <c r="E45" i="23" s="1"/>
  <c r="G28" i="3" l="1"/>
  <c r="G355" i="3"/>
  <c r="G65" i="17"/>
  <c r="F14" i="18" s="1"/>
  <c r="E28" i="23"/>
  <c r="C380" i="3"/>
  <c r="I64" i="17"/>
  <c r="G29" i="3"/>
  <c r="H148" i="3"/>
  <c r="H298" i="3" s="1"/>
  <c r="H305" i="3" s="1"/>
  <c r="H251" i="4" s="1"/>
  <c r="I40" i="3"/>
  <c r="H8" i="18"/>
  <c r="I63" i="17"/>
  <c r="H10" i="18" s="1"/>
  <c r="H63" i="17"/>
  <c r="G10" i="18" s="1"/>
  <c r="E247" i="4"/>
  <c r="F69" i="17"/>
  <c r="F70" i="17" s="1"/>
  <c r="E19" i="18" s="1"/>
  <c r="D170" i="17"/>
  <c r="C174" i="17"/>
  <c r="G298" i="3"/>
  <c r="G305" i="3" s="1"/>
  <c r="G29" i="18"/>
  <c r="G34" i="18" s="1"/>
  <c r="G361" i="3"/>
  <c r="I67" i="5"/>
  <c r="I69" i="5" s="1"/>
  <c r="I89" i="5"/>
  <c r="I91" i="5" s="1"/>
  <c r="I43" i="3"/>
  <c r="I62" i="3"/>
  <c r="J67" i="17" s="1"/>
  <c r="I94" i="3"/>
  <c r="G72" i="5"/>
  <c r="G74" i="5" s="1"/>
  <c r="F151" i="3"/>
  <c r="F76" i="5"/>
  <c r="H92" i="5"/>
  <c r="H73" i="5"/>
  <c r="H91" i="5"/>
  <c r="H37" i="3"/>
  <c r="E338" i="3"/>
  <c r="E340" i="3"/>
  <c r="E84" i="3"/>
  <c r="I34" i="3"/>
  <c r="J34" i="3" s="1"/>
  <c r="I31" i="3"/>
  <c r="J31" i="3" s="1"/>
  <c r="I46" i="3"/>
  <c r="J46" i="3" s="1"/>
  <c r="I52" i="3"/>
  <c r="J52" i="3" s="1"/>
  <c r="I49" i="3"/>
  <c r="J49" i="3" s="1"/>
  <c r="F195" i="3"/>
  <c r="F364" i="3" s="1"/>
  <c r="F44" i="23" s="1"/>
  <c r="G139" i="3"/>
  <c r="G288" i="3"/>
  <c r="G195" i="3"/>
  <c r="E215" i="3"/>
  <c r="E368" i="3"/>
  <c r="E26" i="23" s="1"/>
  <c r="E214" i="3"/>
  <c r="G360" i="3"/>
  <c r="I22" i="3"/>
  <c r="I328" i="3"/>
  <c r="J21" i="3"/>
  <c r="I359" i="3"/>
  <c r="I59" i="3"/>
  <c r="J66" i="17" s="1"/>
  <c r="H25" i="3"/>
  <c r="F57" i="3"/>
  <c r="F356" i="3"/>
  <c r="F56" i="3"/>
  <c r="F71" i="3"/>
  <c r="G291" i="3"/>
  <c r="E71" i="4"/>
  <c r="E309" i="3"/>
  <c r="F330" i="3"/>
  <c r="F71" i="4"/>
  <c r="F168" i="3"/>
  <c r="F167" i="3"/>
  <c r="F339" i="3"/>
  <c r="F334" i="3"/>
  <c r="F344" i="3"/>
  <c r="F350" i="3"/>
  <c r="H27" i="3"/>
  <c r="H55" i="3" s="1"/>
  <c r="G57" i="3"/>
  <c r="G356" i="3"/>
  <c r="G56" i="3"/>
  <c r="G71" i="3"/>
  <c r="G294" i="3"/>
  <c r="G289" i="3"/>
  <c r="H59" i="3"/>
  <c r="I66" i="17" s="1"/>
  <c r="G284" i="3"/>
  <c r="I24" i="3"/>
  <c r="J62" i="17" s="1"/>
  <c r="J63" i="17" s="1"/>
  <c r="J64" i="17" l="1"/>
  <c r="J65" i="17" s="1"/>
  <c r="J68" i="17" s="1"/>
  <c r="G68" i="17"/>
  <c r="F16" i="18" s="1"/>
  <c r="H361" i="3"/>
  <c r="H29" i="18"/>
  <c r="H34" i="18" s="1"/>
  <c r="I8" i="18"/>
  <c r="J8" i="18" s="1"/>
  <c r="I65" i="17"/>
  <c r="H14" i="18" s="1"/>
  <c r="H65" i="17"/>
  <c r="I27" i="3"/>
  <c r="I29" i="3" s="1"/>
  <c r="I9" i="18"/>
  <c r="E349" i="3"/>
  <c r="J160" i="1"/>
  <c r="J161" i="1" s="1"/>
  <c r="E18" i="23"/>
  <c r="J59" i="3"/>
  <c r="G99" i="4"/>
  <c r="E236" i="17" s="1"/>
  <c r="G251" i="4"/>
  <c r="J94" i="3"/>
  <c r="J228" i="3" s="1"/>
  <c r="J310" i="3" s="1"/>
  <c r="J40" i="3"/>
  <c r="I92" i="5"/>
  <c r="I73" i="5"/>
  <c r="I37" i="3"/>
  <c r="J37" i="3" s="1"/>
  <c r="H99" i="4"/>
  <c r="F236" i="17" s="1"/>
  <c r="F281" i="3"/>
  <c r="F14" i="23" s="1"/>
  <c r="I148" i="3"/>
  <c r="I29" i="18" s="1"/>
  <c r="I34" i="18" s="1"/>
  <c r="G151" i="3"/>
  <c r="G281" i="3" s="1"/>
  <c r="H72" i="5"/>
  <c r="H74" i="5" s="1"/>
  <c r="G76" i="5"/>
  <c r="G166" i="3"/>
  <c r="J62" i="3"/>
  <c r="J43" i="3"/>
  <c r="E333" i="3"/>
  <c r="E97" i="3"/>
  <c r="E98" i="3" s="1"/>
  <c r="E329" i="3"/>
  <c r="E85" i="3"/>
  <c r="E86" i="3"/>
  <c r="E343" i="3"/>
  <c r="E335" i="3"/>
  <c r="E280" i="3"/>
  <c r="E297" i="3" s="1"/>
  <c r="E90" i="3"/>
  <c r="G141" i="3"/>
  <c r="F365" i="3"/>
  <c r="F45" i="23" s="1"/>
  <c r="F213" i="3"/>
  <c r="F196" i="3"/>
  <c r="F197" i="3"/>
  <c r="G364" i="3"/>
  <c r="H360" i="3"/>
  <c r="H284" i="3"/>
  <c r="H291" i="3"/>
  <c r="H195" i="3"/>
  <c r="H288" i="3"/>
  <c r="H289" i="3"/>
  <c r="F73" i="3"/>
  <c r="F370" i="3"/>
  <c r="F72" i="3"/>
  <c r="F75" i="3"/>
  <c r="G73" i="3"/>
  <c r="G370" i="3"/>
  <c r="G72" i="3"/>
  <c r="G75" i="3"/>
  <c r="H29" i="3"/>
  <c r="H28" i="3"/>
  <c r="H355" i="3"/>
  <c r="J328" i="3"/>
  <c r="J359" i="3"/>
  <c r="H294" i="3"/>
  <c r="J115" i="3"/>
  <c r="G71" i="4"/>
  <c r="G197" i="3"/>
  <c r="G213" i="3"/>
  <c r="I187" i="17" s="1"/>
  <c r="G365" i="3"/>
  <c r="F309" i="3"/>
  <c r="I25" i="3"/>
  <c r="J24" i="3"/>
  <c r="J27" i="3" s="1"/>
  <c r="H139" i="3"/>
  <c r="H166" i="3" s="1"/>
  <c r="J188" i="17" s="1"/>
  <c r="I55" i="3" l="1"/>
  <c r="I56" i="3" s="1"/>
  <c r="F28" i="23"/>
  <c r="C381" i="3"/>
  <c r="E29" i="23"/>
  <c r="E46" i="23"/>
  <c r="G14" i="18"/>
  <c r="H68" i="17"/>
  <c r="G16" i="18" s="1"/>
  <c r="I355" i="3"/>
  <c r="I10" i="18"/>
  <c r="J10" i="18" s="1"/>
  <c r="K63" i="17" s="1"/>
  <c r="I28" i="3"/>
  <c r="E252" i="3"/>
  <c r="E258" i="3" s="1"/>
  <c r="E70" i="4" s="1"/>
  <c r="K153" i="1"/>
  <c r="I68" i="17"/>
  <c r="H16" i="18" s="1"/>
  <c r="F247" i="4"/>
  <c r="G69" i="17"/>
  <c r="G70" i="17" s="1"/>
  <c r="F19" i="18" s="1"/>
  <c r="G140" i="3"/>
  <c r="I188" i="17"/>
  <c r="I189" i="17" s="1"/>
  <c r="I186" i="17" s="1"/>
  <c r="F215" i="3"/>
  <c r="H187" i="17"/>
  <c r="E170" i="17"/>
  <c r="G247" i="4"/>
  <c r="H69" i="17"/>
  <c r="H151" i="3"/>
  <c r="H281" i="3" s="1"/>
  <c r="I72" i="5"/>
  <c r="I74" i="5" s="1"/>
  <c r="H76" i="5"/>
  <c r="G350" i="3"/>
  <c r="G339" i="3"/>
  <c r="G344" i="3"/>
  <c r="J148" i="3"/>
  <c r="I298" i="3"/>
  <c r="I305" i="3" s="1"/>
  <c r="I361" i="3"/>
  <c r="G167" i="3"/>
  <c r="G168" i="3"/>
  <c r="G330" i="3"/>
  <c r="G196" i="3"/>
  <c r="G334" i="3"/>
  <c r="J55" i="3"/>
  <c r="E92" i="3"/>
  <c r="E99" i="3"/>
  <c r="D13" i="23" s="1"/>
  <c r="E153" i="4"/>
  <c r="E158" i="4" s="1"/>
  <c r="E161" i="4" s="1"/>
  <c r="E91" i="3"/>
  <c r="F368" i="3"/>
  <c r="F26" i="23" s="1"/>
  <c r="F214" i="3"/>
  <c r="I360" i="3"/>
  <c r="F340" i="3"/>
  <c r="G340" i="3"/>
  <c r="I195" i="3"/>
  <c r="I288" i="3"/>
  <c r="J171" i="3"/>
  <c r="I289" i="3"/>
  <c r="J174" i="3"/>
  <c r="J289" i="3" s="1"/>
  <c r="I291" i="3"/>
  <c r="J189" i="3"/>
  <c r="J291" i="3" s="1"/>
  <c r="J201" i="3"/>
  <c r="J294" i="3" s="1"/>
  <c r="I294" i="3"/>
  <c r="J355" i="3"/>
  <c r="J28" i="3"/>
  <c r="H197" i="3"/>
  <c r="H213" i="3"/>
  <c r="J187" i="17" s="1"/>
  <c r="J189" i="17" s="1"/>
  <c r="H365" i="3"/>
  <c r="H196" i="3"/>
  <c r="H141" i="3"/>
  <c r="H364" i="3"/>
  <c r="F84" i="3"/>
  <c r="I284" i="3"/>
  <c r="G309" i="3"/>
  <c r="I139" i="3"/>
  <c r="I166" i="3" s="1"/>
  <c r="K188" i="17" s="1"/>
  <c r="G84" i="3"/>
  <c r="I71" i="3"/>
  <c r="I57" i="3"/>
  <c r="I356" i="3"/>
  <c r="F338" i="3"/>
  <c r="H57" i="3"/>
  <c r="H356" i="3"/>
  <c r="H56" i="3"/>
  <c r="H71" i="3"/>
  <c r="J124" i="3"/>
  <c r="J139" i="3" s="1"/>
  <c r="G214" i="3"/>
  <c r="G215" i="3"/>
  <c r="G368" i="3"/>
  <c r="G338" i="3"/>
  <c r="I185" i="17" l="1"/>
  <c r="H70" i="17"/>
  <c r="G19" i="18" s="1"/>
  <c r="F18" i="23"/>
  <c r="K160" i="1"/>
  <c r="K161" i="1" s="1"/>
  <c r="J185" i="17"/>
  <c r="J186" i="17"/>
  <c r="H185" i="17"/>
  <c r="H189" i="17"/>
  <c r="H186" i="17" s="1"/>
  <c r="E246" i="4"/>
  <c r="D173" i="17"/>
  <c r="J166" i="3"/>
  <c r="L188" i="17" s="1"/>
  <c r="I251" i="4"/>
  <c r="I99" i="4"/>
  <c r="G236" i="17" s="1"/>
  <c r="J298" i="3"/>
  <c r="J305" i="3" s="1"/>
  <c r="J361" i="3"/>
  <c r="I151" i="3"/>
  <c r="I76" i="5"/>
  <c r="E97" i="4"/>
  <c r="C234" i="17" s="1"/>
  <c r="E210" i="4"/>
  <c r="E214" i="4" s="1"/>
  <c r="E215" i="4" s="1"/>
  <c r="E217" i="4" s="1"/>
  <c r="E220" i="4" s="1"/>
  <c r="E248" i="3"/>
  <c r="E266" i="3" s="1"/>
  <c r="E268" i="3" s="1"/>
  <c r="E72" i="4" s="1"/>
  <c r="E73" i="4" s="1"/>
  <c r="E76" i="4" s="1"/>
  <c r="J141" i="3"/>
  <c r="H140" i="3"/>
  <c r="H215" i="3"/>
  <c r="H368" i="3"/>
  <c r="H214" i="3"/>
  <c r="H167" i="3"/>
  <c r="H330" i="3"/>
  <c r="H168" i="3"/>
  <c r="H334" i="3"/>
  <c r="H339" i="3"/>
  <c r="H344" i="3"/>
  <c r="H350" i="3"/>
  <c r="I75" i="3"/>
  <c r="J69" i="17" s="1"/>
  <c r="J70" i="17" s="1"/>
  <c r="I73" i="3"/>
  <c r="I370" i="3"/>
  <c r="I72" i="3"/>
  <c r="J360" i="3"/>
  <c r="F86" i="3"/>
  <c r="F97" i="3"/>
  <c r="F333" i="3"/>
  <c r="F85" i="3"/>
  <c r="F329" i="3"/>
  <c r="F335" i="3"/>
  <c r="F343" i="3"/>
  <c r="F349" i="3"/>
  <c r="F90" i="3"/>
  <c r="F280" i="3"/>
  <c r="F297" i="3" s="1"/>
  <c r="G86" i="3"/>
  <c r="G97" i="3"/>
  <c r="G333" i="3"/>
  <c r="G85" i="3"/>
  <c r="G329" i="3"/>
  <c r="G335" i="3"/>
  <c r="G343" i="3"/>
  <c r="G349" i="3"/>
  <c r="G90" i="3"/>
  <c r="G252" i="3" s="1"/>
  <c r="G280" i="3"/>
  <c r="G297" i="3" s="1"/>
  <c r="J56" i="3"/>
  <c r="J71" i="3"/>
  <c r="J356" i="3"/>
  <c r="J195" i="3"/>
  <c r="J364" i="3" s="1"/>
  <c r="J288" i="3"/>
  <c r="J284" i="3"/>
  <c r="I140" i="3"/>
  <c r="I141" i="3"/>
  <c r="I364" i="3"/>
  <c r="H75" i="3"/>
  <c r="H73" i="3"/>
  <c r="H370" i="3"/>
  <c r="H72" i="3"/>
  <c r="I197" i="3"/>
  <c r="I213" i="3"/>
  <c r="K187" i="17" s="1"/>
  <c r="I365" i="3"/>
  <c r="F252" i="3" l="1"/>
  <c r="F258" i="3" s="1"/>
  <c r="F70" i="4" s="1"/>
  <c r="L153" i="1"/>
  <c r="I14" i="18"/>
  <c r="J14" i="18" s="1"/>
  <c r="K65" i="17" s="1"/>
  <c r="I16" i="18"/>
  <c r="J16" i="18" s="1"/>
  <c r="K68" i="17" s="1"/>
  <c r="I338" i="3"/>
  <c r="I19" i="18"/>
  <c r="J19" i="18" s="1"/>
  <c r="K70" i="17" s="1"/>
  <c r="H247" i="4"/>
  <c r="I69" i="17"/>
  <c r="I70" i="17" s="1"/>
  <c r="H19" i="18" s="1"/>
  <c r="K185" i="17"/>
  <c r="K189" i="17"/>
  <c r="K186" i="17" s="1"/>
  <c r="I281" i="3"/>
  <c r="J151" i="3"/>
  <c r="J281" i="3" s="1"/>
  <c r="J99" i="4"/>
  <c r="H236" i="17" s="1"/>
  <c r="J251" i="4"/>
  <c r="E225" i="3"/>
  <c r="H340" i="3"/>
  <c r="I196" i="3"/>
  <c r="I84" i="3"/>
  <c r="I349" i="3" s="1"/>
  <c r="G97" i="4"/>
  <c r="E234" i="17" s="1"/>
  <c r="G246" i="4"/>
  <c r="G99" i="3"/>
  <c r="G98" i="3"/>
  <c r="G153" i="4"/>
  <c r="G92" i="3"/>
  <c r="G91" i="3"/>
  <c r="G258" i="3"/>
  <c r="G70" i="4" s="1"/>
  <c r="I215" i="3"/>
  <c r="I368" i="3"/>
  <c r="I214" i="3"/>
  <c r="J370" i="3"/>
  <c r="J72" i="3"/>
  <c r="H309" i="3"/>
  <c r="H71" i="4"/>
  <c r="J196" i="3"/>
  <c r="J213" i="3"/>
  <c r="L187" i="17" s="1"/>
  <c r="J365" i="3"/>
  <c r="H84" i="3"/>
  <c r="I167" i="3"/>
  <c r="I330" i="3"/>
  <c r="I71" i="4"/>
  <c r="I168" i="3"/>
  <c r="I344" i="3"/>
  <c r="I334" i="3"/>
  <c r="I350" i="3"/>
  <c r="I339" i="3"/>
  <c r="F97" i="4"/>
  <c r="D234" i="17" s="1"/>
  <c r="F246" i="4"/>
  <c r="F99" i="3"/>
  <c r="F98" i="3"/>
  <c r="F153" i="4"/>
  <c r="I340" i="3"/>
  <c r="J168" i="3"/>
  <c r="J167" i="3"/>
  <c r="J330" i="3"/>
  <c r="J344" i="3"/>
  <c r="J350" i="3"/>
  <c r="J334" i="3"/>
  <c r="J339" i="3"/>
  <c r="H338" i="3"/>
  <c r="F92" i="3"/>
  <c r="F91" i="3"/>
  <c r="J75" i="3"/>
  <c r="J247" i="4" s="1"/>
  <c r="I247" i="4"/>
  <c r="J140" i="3"/>
  <c r="F29" i="23" l="1"/>
  <c r="F46" i="23"/>
  <c r="E173" i="17"/>
  <c r="E312" i="3"/>
  <c r="E314" i="3" s="1"/>
  <c r="E52" i="18"/>
  <c r="E55" i="18" s="1"/>
  <c r="L189" i="17"/>
  <c r="L186" i="17" s="1"/>
  <c r="L185" i="17"/>
  <c r="E234" i="3"/>
  <c r="E345" i="3" s="1"/>
  <c r="I343" i="3"/>
  <c r="I86" i="3"/>
  <c r="I335" i="3"/>
  <c r="I85" i="3"/>
  <c r="I333" i="3"/>
  <c r="I97" i="3"/>
  <c r="I98" i="3" s="1"/>
  <c r="I90" i="3"/>
  <c r="I280" i="3"/>
  <c r="I297" i="3" s="1"/>
  <c r="F248" i="3"/>
  <c r="F266" i="3" s="1"/>
  <c r="F268" i="3" s="1"/>
  <c r="F72" i="4" s="1"/>
  <c r="F73" i="4" s="1"/>
  <c r="F76" i="4" s="1"/>
  <c r="G210" i="4"/>
  <c r="F210" i="4"/>
  <c r="J338" i="3"/>
  <c r="J340" i="3"/>
  <c r="H90" i="3"/>
  <c r="H252" i="3" s="1"/>
  <c r="H280" i="3"/>
  <c r="H297" i="3" s="1"/>
  <c r="H86" i="3"/>
  <c r="H97" i="3"/>
  <c r="H333" i="3"/>
  <c r="H85" i="3"/>
  <c r="H329" i="3"/>
  <c r="H335" i="3"/>
  <c r="H343" i="3"/>
  <c r="H349" i="3"/>
  <c r="I309" i="3"/>
  <c r="J222" i="3"/>
  <c r="I329" i="3"/>
  <c r="J84" i="3"/>
  <c r="J368" i="3"/>
  <c r="J214" i="3"/>
  <c r="F155" i="4" l="1"/>
  <c r="F212" i="4" s="1"/>
  <c r="F216" i="4" s="1"/>
  <c r="E315" i="3"/>
  <c r="D60" i="18"/>
  <c r="D61" i="18" s="1"/>
  <c r="D174" i="17"/>
  <c r="I91" i="3"/>
  <c r="I252" i="3"/>
  <c r="J252" i="3" s="1"/>
  <c r="J258" i="3" s="1"/>
  <c r="E240" i="3"/>
  <c r="D19" i="23" s="1"/>
  <c r="I97" i="4"/>
  <c r="G234" i="17" s="1"/>
  <c r="E235" i="3"/>
  <c r="E236" i="3"/>
  <c r="E352" i="3"/>
  <c r="E346" i="3"/>
  <c r="E369" i="3"/>
  <c r="E27" i="23" s="1"/>
  <c r="E351" i="3"/>
  <c r="I153" i="4"/>
  <c r="I210" i="4" s="1"/>
  <c r="I99" i="3"/>
  <c r="F225" i="3"/>
  <c r="H97" i="4"/>
  <c r="F234" i="17" s="1"/>
  <c r="H246" i="4"/>
  <c r="H258" i="3"/>
  <c r="H70" i="4" s="1"/>
  <c r="H92" i="3"/>
  <c r="H91" i="3"/>
  <c r="J309" i="3"/>
  <c r="J329" i="3"/>
  <c r="J335" i="3"/>
  <c r="J343" i="3"/>
  <c r="J349" i="3"/>
  <c r="J90" i="3"/>
  <c r="J280" i="3"/>
  <c r="J297" i="3" s="1"/>
  <c r="J86" i="3"/>
  <c r="J97" i="3"/>
  <c r="J333" i="3"/>
  <c r="J85" i="3"/>
  <c r="I92" i="3"/>
  <c r="H98" i="3"/>
  <c r="H99" i="3"/>
  <c r="H153" i="4"/>
  <c r="F157" i="4" l="1"/>
  <c r="F158" i="4" s="1"/>
  <c r="F161" i="4" s="1"/>
  <c r="G248" i="3"/>
  <c r="G266" i="3" s="1"/>
  <c r="G268" i="3" s="1"/>
  <c r="G225" i="3" s="1"/>
  <c r="F52" i="18"/>
  <c r="F55" i="18" s="1"/>
  <c r="E242" i="3"/>
  <c r="E56" i="18"/>
  <c r="D171" i="17"/>
  <c r="E317" i="3"/>
  <c r="E98" i="4"/>
  <c r="E249" i="4"/>
  <c r="E250" i="4" s="1"/>
  <c r="E253" i="4" s="1"/>
  <c r="E256" i="4" s="1"/>
  <c r="E243" i="3"/>
  <c r="E241" i="3"/>
  <c r="I246" i="4"/>
  <c r="I258" i="3"/>
  <c r="I70" i="4" s="1"/>
  <c r="F312" i="3"/>
  <c r="F314" i="3" s="1"/>
  <c r="F234" i="3"/>
  <c r="G155" i="4" s="1"/>
  <c r="F214" i="4"/>
  <c r="F215" i="4" s="1"/>
  <c r="F217" i="4" s="1"/>
  <c r="F220" i="4" s="1"/>
  <c r="J97" i="4"/>
  <c r="H234" i="17" s="1"/>
  <c r="J246" i="4"/>
  <c r="J91" i="3"/>
  <c r="J92" i="3"/>
  <c r="H210" i="4"/>
  <c r="J99" i="3"/>
  <c r="J98" i="3"/>
  <c r="J153" i="4"/>
  <c r="G72" i="4" l="1"/>
  <c r="G73" i="4" s="1"/>
  <c r="G76" i="4" s="1"/>
  <c r="E245" i="3"/>
  <c r="E57" i="18"/>
  <c r="E62" i="18" s="1"/>
  <c r="E103" i="4"/>
  <c r="E30" i="23" s="1"/>
  <c r="C235" i="17"/>
  <c r="F315" i="3"/>
  <c r="F317" i="3" s="1"/>
  <c r="E60" i="18"/>
  <c r="E61" i="18" s="1"/>
  <c r="E174" i="17"/>
  <c r="G234" i="3"/>
  <c r="G369" i="3" s="1"/>
  <c r="G52" i="18"/>
  <c r="G55" i="18" s="1"/>
  <c r="E246" i="3"/>
  <c r="E244" i="3"/>
  <c r="F240" i="3"/>
  <c r="E19" i="23" s="1"/>
  <c r="F352" i="3"/>
  <c r="F235" i="3"/>
  <c r="F236" i="3"/>
  <c r="F346" i="3"/>
  <c r="F369" i="3"/>
  <c r="F27" i="23" s="1"/>
  <c r="F351" i="3"/>
  <c r="F345" i="3"/>
  <c r="H248" i="3"/>
  <c r="H266" i="3" s="1"/>
  <c r="H268" i="3" s="1"/>
  <c r="H72" i="4" s="1"/>
  <c r="H73" i="4" s="1"/>
  <c r="H76" i="4" s="1"/>
  <c r="G312" i="3"/>
  <c r="G314" i="3" s="1"/>
  <c r="J210" i="4"/>
  <c r="G212" i="4"/>
  <c r="G157" i="4"/>
  <c r="G158" i="4" s="1"/>
  <c r="G161" i="4" s="1"/>
  <c r="G345" i="3" l="1"/>
  <c r="G351" i="3"/>
  <c r="H155" i="4"/>
  <c r="H212" i="4" s="1"/>
  <c r="F249" i="4"/>
  <c r="F250" i="4" s="1"/>
  <c r="F253" i="4" s="1"/>
  <c r="F256" i="4" s="1"/>
  <c r="G235" i="3"/>
  <c r="G236" i="3"/>
  <c r="G240" i="3"/>
  <c r="G243" i="3" s="1"/>
  <c r="G57" i="18" s="1"/>
  <c r="G62" i="18" s="1"/>
  <c r="F242" i="3"/>
  <c r="F56" i="18"/>
  <c r="E171" i="17"/>
  <c r="G315" i="3"/>
  <c r="G98" i="4" s="1"/>
  <c r="F60" i="18"/>
  <c r="F61" i="18" s="1"/>
  <c r="F98" i="4"/>
  <c r="G352" i="3"/>
  <c r="G346" i="3"/>
  <c r="E106" i="4"/>
  <c r="C243" i="17" s="1"/>
  <c r="C240" i="17"/>
  <c r="F241" i="3"/>
  <c r="F243" i="3"/>
  <c r="H225" i="3"/>
  <c r="H52" i="18" s="1"/>
  <c r="H55" i="18" s="1"/>
  <c r="G216" i="4"/>
  <c r="G214" i="4"/>
  <c r="G215" i="4" s="1"/>
  <c r="G56" i="18" l="1"/>
  <c r="F19" i="23"/>
  <c r="G241" i="3"/>
  <c r="G242" i="3"/>
  <c r="H157" i="4"/>
  <c r="H158" i="4" s="1"/>
  <c r="H161" i="4" s="1"/>
  <c r="G103" i="4"/>
  <c r="E235" i="17"/>
  <c r="G249" i="4"/>
  <c r="G250" i="4" s="1"/>
  <c r="G253" i="4" s="1"/>
  <c r="G256" i="4" s="1"/>
  <c r="F103" i="4"/>
  <c r="F30" i="23" s="1"/>
  <c r="D235" i="17"/>
  <c r="F244" i="3"/>
  <c r="F57" i="18"/>
  <c r="F62" i="18" s="1"/>
  <c r="G317" i="3"/>
  <c r="F245" i="3"/>
  <c r="F246" i="3"/>
  <c r="H234" i="3"/>
  <c r="I248" i="3"/>
  <c r="I266" i="3" s="1"/>
  <c r="I268" i="3" s="1"/>
  <c r="H312" i="3"/>
  <c r="H314" i="3" s="1"/>
  <c r="G217" i="4"/>
  <c r="G220" i="4" s="1"/>
  <c r="H216" i="4"/>
  <c r="H214" i="4"/>
  <c r="H215" i="4" s="1"/>
  <c r="G245" i="3"/>
  <c r="G244" i="3"/>
  <c r="G246" i="3"/>
  <c r="F106" i="4" l="1"/>
  <c r="D243" i="17" s="1"/>
  <c r="D240" i="17"/>
  <c r="H315" i="3"/>
  <c r="H317" i="3" s="1"/>
  <c r="G60" i="18"/>
  <c r="G61" i="18" s="1"/>
  <c r="G106" i="4"/>
  <c r="E243" i="17" s="1"/>
  <c r="E240" i="17"/>
  <c r="H217" i="4"/>
  <c r="H220" i="4" s="1"/>
  <c r="I72" i="4"/>
  <c r="I73" i="4" s="1"/>
  <c r="I76" i="4" s="1"/>
  <c r="E77" i="4" s="1"/>
  <c r="I225" i="3"/>
  <c r="I155" i="4"/>
  <c r="H351" i="3"/>
  <c r="H352" i="3"/>
  <c r="H369" i="3"/>
  <c r="H345" i="3"/>
  <c r="H240" i="3"/>
  <c r="H56" i="18" s="1"/>
  <c r="H346" i="3"/>
  <c r="H236" i="3"/>
  <c r="H235" i="3"/>
  <c r="H98" i="4" l="1"/>
  <c r="F235" i="17" s="1"/>
  <c r="H249" i="4"/>
  <c r="H250" i="4" s="1"/>
  <c r="H253" i="4" s="1"/>
  <c r="H256" i="4" s="1"/>
  <c r="H103" i="4"/>
  <c r="J248" i="3"/>
  <c r="J266" i="3" s="1"/>
  <c r="J268" i="3" s="1"/>
  <c r="J225" i="3" s="1"/>
  <c r="I52" i="18"/>
  <c r="I55" i="18" s="1"/>
  <c r="H243" i="3"/>
  <c r="H57" i="18" s="1"/>
  <c r="H62" i="18" s="1"/>
  <c r="H241" i="3"/>
  <c r="H242" i="3"/>
  <c r="I157" i="4"/>
  <c r="I158" i="4" s="1"/>
  <c r="I161" i="4" s="1"/>
  <c r="E162" i="4" s="1"/>
  <c r="I212" i="4"/>
  <c r="I312" i="3"/>
  <c r="I314" i="3" s="1"/>
  <c r="I234" i="3"/>
  <c r="I315" i="3" l="1"/>
  <c r="I98" i="4" s="1"/>
  <c r="H60" i="18"/>
  <c r="H61" i="18" s="1"/>
  <c r="H106" i="4"/>
  <c r="F243" i="17" s="1"/>
  <c r="F240" i="17"/>
  <c r="J73" i="4"/>
  <c r="J312" i="3"/>
  <c r="J234" i="3"/>
  <c r="H245" i="3"/>
  <c r="H246" i="3"/>
  <c r="H244" i="3"/>
  <c r="I346" i="3"/>
  <c r="I352" i="3"/>
  <c r="I345" i="3"/>
  <c r="I240" i="3"/>
  <c r="I56" i="18" s="1"/>
  <c r="I351" i="3"/>
  <c r="I236" i="3"/>
  <c r="I369" i="3"/>
  <c r="J155" i="4"/>
  <c r="I235" i="3"/>
  <c r="I216" i="4"/>
  <c r="I214" i="4"/>
  <c r="I215" i="4" s="1"/>
  <c r="J314" i="3" l="1"/>
  <c r="I60" i="18" s="1"/>
  <c r="I61" i="18" s="1"/>
  <c r="I317" i="3"/>
  <c r="I249" i="4"/>
  <c r="I250" i="4" s="1"/>
  <c r="I253" i="4" s="1"/>
  <c r="I256" i="4" s="1"/>
  <c r="E257" i="4" s="1"/>
  <c r="I103" i="4"/>
  <c r="G235" i="17"/>
  <c r="J157" i="4"/>
  <c r="J158" i="4" s="1"/>
  <c r="E163" i="4" s="1"/>
  <c r="E164" i="4" s="1"/>
  <c r="E166" i="4" s="1"/>
  <c r="E168" i="4" s="1"/>
  <c r="E170" i="4" s="1"/>
  <c r="J212" i="4"/>
  <c r="J346" i="3"/>
  <c r="J352" i="3"/>
  <c r="J345" i="3"/>
  <c r="J240" i="3"/>
  <c r="J243" i="3" s="1"/>
  <c r="J369" i="3"/>
  <c r="J236" i="3"/>
  <c r="J351" i="3"/>
  <c r="I242" i="3"/>
  <c r="I241" i="3"/>
  <c r="I243" i="3"/>
  <c r="I57" i="18" s="1"/>
  <c r="I62" i="18" s="1"/>
  <c r="I217" i="4"/>
  <c r="I220" i="4" s="1"/>
  <c r="E221" i="4" s="1"/>
  <c r="J315" i="3" l="1"/>
  <c r="J98" i="4" s="1"/>
  <c r="H235" i="17" s="1"/>
  <c r="I106" i="4"/>
  <c r="G240" i="17"/>
  <c r="I244" i="3"/>
  <c r="I245" i="3"/>
  <c r="I246" i="3"/>
  <c r="J216" i="4"/>
  <c r="J214" i="4"/>
  <c r="J215" i="4" s="1"/>
  <c r="J246" i="3"/>
  <c r="J244" i="3"/>
  <c r="J245" i="3"/>
  <c r="F11" i="4"/>
  <c r="B184" i="4"/>
  <c r="E173" i="4"/>
  <c r="J317" i="3" l="1"/>
  <c r="J249" i="4"/>
  <c r="J250" i="4" s="1"/>
  <c r="J253" i="4" s="1"/>
  <c r="E258" i="4" s="1"/>
  <c r="E259" i="4" s="1"/>
  <c r="E263" i="4" s="1"/>
  <c r="E265" i="4" s="1"/>
  <c r="E267" i="4" s="1"/>
  <c r="F13" i="4" s="1"/>
  <c r="E107" i="4"/>
  <c r="C244" i="17" s="1"/>
  <c r="G243" i="17"/>
  <c r="J103" i="4"/>
  <c r="H240" i="17" s="1"/>
  <c r="J217" i="4"/>
  <c r="E222" i="4" s="1"/>
  <c r="E223" i="4" s="1"/>
  <c r="E225" i="4" s="1"/>
  <c r="E227" i="4" s="1"/>
  <c r="E229" i="4" s="1"/>
  <c r="E231" i="4" s="1"/>
  <c r="F12" i="4" s="1"/>
  <c r="E270" i="4" l="1"/>
  <c r="E108" i="4"/>
  <c r="E109" i="4" s="1"/>
  <c r="E234" i="4"/>
  <c r="C245" i="17" l="1"/>
  <c r="E111" i="4"/>
  <c r="C246" i="17"/>
  <c r="E78" i="4"/>
  <c r="E79" i="4" s="1"/>
  <c r="E81" i="4" s="1"/>
  <c r="E113" i="4" l="1"/>
  <c r="C248" i="17"/>
  <c r="E83" i="4"/>
  <c r="K154" i="1" l="1"/>
  <c r="E15" i="23"/>
  <c r="F83" i="4"/>
  <c r="E86" i="4"/>
  <c r="C250" i="17"/>
  <c r="B127" i="4"/>
  <c r="E116" i="4"/>
  <c r="C253" i="17" s="1"/>
  <c r="F10" i="4"/>
  <c r="F9" i="4"/>
  <c r="E12" i="23" l="1"/>
  <c r="E13" i="23" s="1"/>
  <c r="L154" i="1"/>
  <c r="F15" i="23"/>
  <c r="I9" i="4"/>
  <c r="AB1" i="29"/>
  <c r="F12" i="23" l="1"/>
  <c r="F13"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Leonard</author>
  </authors>
  <commentList>
    <comment ref="A359" authorId="0" shapeId="0" xr:uid="{00000000-0006-0000-0200-000001000000}">
      <text>
        <r>
          <rPr>
            <sz val="8"/>
            <color rgb="FF000000"/>
            <rFont val="Tahoma"/>
            <family val="2"/>
          </rPr>
          <t xml:space="preserve">Accounts Receivable Turnover
</t>
        </r>
      </text>
    </comment>
    <comment ref="A360" authorId="0" shapeId="0" xr:uid="{00000000-0006-0000-0200-000002000000}">
      <text>
        <r>
          <rPr>
            <sz val="8"/>
            <color rgb="FF000000"/>
            <rFont val="Tahoma"/>
            <family val="2"/>
          </rPr>
          <t>Inventory Turnover</t>
        </r>
      </text>
    </comment>
    <comment ref="A361" authorId="0" shapeId="0" xr:uid="{00000000-0006-0000-0200-000003000000}">
      <text>
        <r>
          <rPr>
            <sz val="8"/>
            <color rgb="FF000000"/>
            <rFont val="Tahoma"/>
            <family val="2"/>
          </rPr>
          <t>Fixed Asset Turnover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Torben Sommer</author>
  </authors>
  <commentList>
    <comment ref="B171" authorId="0" shapeId="0" xr:uid="{A800B5E7-3C92-7B42-9EDB-A685E52F3832}">
      <text>
        <r>
          <rPr>
            <b/>
            <sz val="9"/>
            <color rgb="FF000000"/>
            <rFont val="Tahoma"/>
            <family val="2"/>
          </rPr>
          <t>Torben Sommer:</t>
        </r>
        <r>
          <rPr>
            <sz val="9"/>
            <color rgb="FF000000"/>
            <rFont val="Tahoma"/>
            <family val="2"/>
          </rPr>
          <t xml:space="preserve">
</t>
        </r>
        <r>
          <rPr>
            <sz val="9"/>
            <color rgb="FF000000"/>
            <rFont val="Tahoma"/>
            <family val="2"/>
          </rPr>
          <t xml:space="preserve">GEARING RATIO
</t>
        </r>
        <r>
          <rPr>
            <sz val="9"/>
            <color rgb="FF000000"/>
            <rFont val="Tahoma"/>
            <family val="2"/>
          </rPr>
          <t xml:space="preserve">0-50% VERY STRONG BS
</t>
        </r>
        <r>
          <rPr>
            <sz val="9"/>
            <color rgb="FF000000"/>
            <rFont val="Tahoma"/>
            <family val="2"/>
          </rPr>
          <t xml:space="preserve">50-75% OK BS
</t>
        </r>
        <r>
          <rPr>
            <sz val="9"/>
            <color rgb="FF000000"/>
            <rFont val="Tahoma"/>
            <family val="2"/>
          </rPr>
          <t xml:space="preserve">75%-100% = 1 red flag
</t>
        </r>
        <r>
          <rPr>
            <sz val="9"/>
            <color rgb="FF000000"/>
            <rFont val="Tahoma"/>
            <family val="2"/>
          </rPr>
          <t xml:space="preserve">&gt;100% HELP!! Sell the stock
</t>
        </r>
        <r>
          <rPr>
            <sz val="9"/>
            <color rgb="FF000000"/>
            <rFont val="Tahoma"/>
            <family val="2"/>
          </rPr>
          <t xml:space="preserve">or gearing calculation:
</t>
        </r>
        <r>
          <rPr>
            <sz val="9"/>
            <color rgb="FF000000"/>
            <rFont val="Tahoma"/>
            <family val="2"/>
          </rPr>
          <t>NetDebt/total share capital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Aswath Damodaran</author>
  </authors>
  <commentList>
    <comment ref="E5" authorId="0" shapeId="0" xr:uid="{41948BD6-98F3-2A44-935A-BE956B3FDF6C}">
      <text>
        <r>
          <rPr>
            <b/>
            <sz val="10"/>
            <color rgb="FF000000"/>
            <rFont val="Calibri"/>
            <family val="2"/>
          </rPr>
          <t>Aswath Damodaran:</t>
        </r>
        <r>
          <rPr>
            <sz val="10"/>
            <color rgb="FF000000"/>
            <rFont val="Calibri"/>
            <family val="2"/>
          </rPr>
          <t xml:space="preserve">
</t>
        </r>
        <r>
          <rPr>
            <sz val="10"/>
            <color rgb="FF000000"/>
            <rFont val="Calibri"/>
            <family val="2"/>
          </rPr>
          <t>See worksheet on relative equity market volatility.</t>
        </r>
      </text>
    </comment>
  </commentList>
</comments>
</file>

<file path=xl/sharedStrings.xml><?xml version="1.0" encoding="utf-8"?>
<sst xmlns="http://schemas.openxmlformats.org/spreadsheetml/2006/main" count="2376" uniqueCount="1350">
  <si>
    <t xml:space="preserve">For long-run forecast amounts, the FSAP user needs to enter a long-run growth rate assumption. FSAP will automatically use that growth rate to compute forecast amounts for all of the accounts for Year +6 and beyond.  The FSAP user should not alter the specific forecast computations for any of the accounts for Year +6 and beyond. The FSAP user must be sure to enter the same long run growth rate assumption as a valuation parameter in the Valuation spreadsheet. </t>
  </si>
  <si>
    <t xml:space="preserve">This worksheet allows the FSAP user to build forecasts of future income statements, balance sheets, and statements of cash flows. FSAP automatically enters data from the DATA spreadsheet for the most recent three years in columns B, C, and D.  This worksheet allows the user flexibility to compute forecast amounts for each income statement and balance sheet account. For each account, the user should enter the forecast computations in the first row (highlighted in green with bold blue font). In the second row for each account, the user can enter forecast assumption parameters (such as growth rates or percentages) to be used in the forecast computations. In the third row for each account, the user can enter a brief explanatory note to explain the forecast assumptions.  The FSAP user can also develop more detailed computations of forecast amounts in the Forecast Development worksheet, and incorporate those forecast amounts by referencing them here in the Forecasts worksheet. </t>
  </si>
  <si>
    <t xml:space="preserve">Income Statement Default Assumptions: </t>
  </si>
  <si>
    <t>The FSAP Forecasts worksheet defaults to assume that each income statement line item will remain the same percent of total revenues as in the most current year.  The FSAP user must either accept this default as a reasonable expectation or override it and enter more reasonable forecast assumptions.</t>
  </si>
  <si>
    <t xml:space="preserve">Balance Sheet Default Assumptions: </t>
  </si>
  <si>
    <t xml:space="preserve">The FSAP Forecasts worksheet defaults to assume that each balance sheet item (except retained earnngs) will remain the same percent of total assets as in the most current year.  The FSAP user must either accept this default as a reasonable expectation or override it and enter more reasonable forecast assumptions.  </t>
  </si>
  <si>
    <t>Implied Statements of Cash Flows:</t>
  </si>
  <si>
    <t>Forecast Validity Checks:</t>
  </si>
  <si>
    <t xml:space="preserve">FSAP computes these ratios using the forecast amounts above. The FSAP user can evaluate these ratios to assess whether forecast assumptions are reasonable or not. </t>
  </si>
  <si>
    <t xml:space="preserve">  - build forecasts of capital expenditures, property, plant and equipment, depreciation expense, and accumulated depreciation.</t>
  </si>
  <si>
    <t>Forecast Development:</t>
  </si>
  <si>
    <t xml:space="preserve">Check Figure: </t>
  </si>
  <si>
    <t>Net change in cash - Change in cash balance</t>
  </si>
  <si>
    <t>FORECAST VALIDITY CHECK DATA:</t>
  </si>
  <si>
    <t>Net Income Growth Rates:</t>
  </si>
  <si>
    <t>Total Asset Growth Rates</t>
  </si>
  <si>
    <t>Total Liabilities / Total Equity</t>
  </si>
  <si>
    <t>Revenues</t>
  </si>
  <si>
    <t>Year</t>
  </si>
  <si>
    <t>COMMON SIZE BALANCE SHEET - AS A PERCENT OF TOTAL ASSETS</t>
  </si>
  <si>
    <t>INCOME STATEMENT ITEMS: GROWTH RATES</t>
  </si>
  <si>
    <t>BALANCE SHEET ITEMS: GROWTH RATES</t>
  </si>
  <si>
    <t>Explain assumptions</t>
  </si>
  <si>
    <t>Year +6 and beyond:</t>
  </si>
  <si>
    <t>Long-Run Growth Rate:</t>
  </si>
  <si>
    <t>Common Size Percentage</t>
  </si>
  <si>
    <t>Rate of Change Percentage</t>
  </si>
  <si>
    <t>FINANCIAL STATEMENT FORECASTS</t>
  </si>
  <si>
    <t>Revenue Growth Rates:</t>
  </si>
  <si>
    <t>Gross Profit / Revenues</t>
  </si>
  <si>
    <t>Revenues / Avg. Accounts Receivable</t>
  </si>
  <si>
    <t>Revenues / Average Fixed Assets</t>
  </si>
  <si>
    <t>Revenues / Average Net Fixed Assets</t>
  </si>
  <si>
    <t>INCOME STATEMENT ITEMS AS A PERCENT OF REVENUES:</t>
  </si>
  <si>
    <t>Effects of exchange rate changes on cash</t>
  </si>
  <si>
    <t>Stock Returns</t>
  </si>
  <si>
    <t>In the computations below, a #DIV/0! message indicates that a ratio denominator is zero.</t>
  </si>
  <si>
    <t>Total dividend forecast amounts.</t>
  </si>
  <si>
    <t>Dividends forecasts:</t>
  </si>
  <si>
    <t>Initial adjustment needed to balance the balance sheet:</t>
  </si>
  <si>
    <t xml:space="preserve"> </t>
  </si>
  <si>
    <t>VALUATION PARAMETER ASSUMPTIONS</t>
  </si>
  <si>
    <t>COST OF EQUITY CAPITAL:</t>
  </si>
  <si>
    <t>Debt capital</t>
  </si>
  <si>
    <t>Market risk premium</t>
  </si>
  <si>
    <t>Effective tax rate</t>
  </si>
  <si>
    <t>Required rate of return on common equity:</t>
  </si>
  <si>
    <t>COST OF PREFERRED STOCK</t>
  </si>
  <si>
    <t>Current share price</t>
  </si>
  <si>
    <t>WEIGHTED AVERAGE COST OF CAPITAL</t>
  </si>
  <si>
    <t>Weight of equity in capital structure</t>
  </si>
  <si>
    <t>Weight of debt in capital structure</t>
  </si>
  <si>
    <t>Weight of preferred in capital structure</t>
  </si>
  <si>
    <t>Weighted average cost of capital</t>
  </si>
  <si>
    <t>Continuing</t>
  </si>
  <si>
    <t>Value</t>
  </si>
  <si>
    <t>Net Cash Flow from Operations</t>
  </si>
  <si>
    <t>Add back: Interest Expense after tax</t>
  </si>
  <si>
    <t>Subtract: Interest Income after tax</t>
  </si>
  <si>
    <t>Free Cash Flow from Operations</t>
  </si>
  <si>
    <t>Net Cash Flow from Investing</t>
  </si>
  <si>
    <t>Present Value Factors</t>
  </si>
  <si>
    <t>Adjust to midyear discounting</t>
  </si>
  <si>
    <t>Shares Outstanding</t>
  </si>
  <si>
    <t>Estimated Value per Share</t>
  </si>
  <si>
    <t xml:space="preserve">Percent difference </t>
  </si>
  <si>
    <t>(Value/price)-1: positive number indicates underpricing.</t>
  </si>
  <si>
    <t>Net CFs from Debt Financing</t>
  </si>
  <si>
    <t>Net CFs into Financial Assets</t>
  </si>
  <si>
    <t>Free Cash Flow for Common Equity</t>
  </si>
  <si>
    <t>Total</t>
  </si>
  <si>
    <t>Long-Run Growth Assumptions</t>
  </si>
  <si>
    <t>Discount</t>
  </si>
  <si>
    <t>Rates:</t>
  </si>
  <si>
    <t>RESIDUAL INCOME  VALUATION</t>
  </si>
  <si>
    <t xml:space="preserve">Comprehensive Income Available </t>
  </si>
  <si>
    <t xml:space="preserve">    for Common Shareholders</t>
  </si>
  <si>
    <t>Book Value of Common</t>
  </si>
  <si>
    <t xml:space="preserve">    Shareholders' Equity (at t-1)</t>
  </si>
  <si>
    <t>Required Earnings</t>
  </si>
  <si>
    <t>Residual Income</t>
  </si>
  <si>
    <t>Add: Beginning Book Value of Equity</t>
  </si>
  <si>
    <t>RESIDUAL INCOME VALUATION SENSITIVITY ANALYSIS:</t>
  </si>
  <si>
    <t>Market-to-Book Approach</t>
  </si>
  <si>
    <t xml:space="preserve">Implied ROCE </t>
  </si>
  <si>
    <t xml:space="preserve">Residual ROCE </t>
  </si>
  <si>
    <t>Add one for book value of equity at t-1</t>
  </si>
  <si>
    <t>Sum</t>
  </si>
  <si>
    <t>Adjust to mid-year discounting</t>
  </si>
  <si>
    <t>Implied Market-to-Book Ratio</t>
  </si>
  <si>
    <t>Times Beginning Book Value of Equity</t>
  </si>
  <si>
    <t>Sensitivity analysis for the market-to-book approach should be identical to that of the residual income approach.</t>
  </si>
  <si>
    <t>Dividends Paid to Common Shareholders</t>
  </si>
  <si>
    <t>Less: Common Stock Issues</t>
  </si>
  <si>
    <t>Plus: Common Stock Repurchases</t>
  </si>
  <si>
    <t>Lagged Book Value of Common</t>
  </si>
  <si>
    <t>Net Income / Revenues</t>
  </si>
  <si>
    <t>Revenue Growth</t>
  </si>
  <si>
    <t>Net Income Growth</t>
  </si>
  <si>
    <t>PERSISTENT OPERATING PERFORMANCE (excluding the effects of nonrecurring items):</t>
  </si>
  <si>
    <t>Operating Profit / Revenues</t>
  </si>
  <si>
    <t>Persistent Operating Profit / Revenues</t>
  </si>
  <si>
    <t>Persistent Net Income / Revenues</t>
  </si>
  <si>
    <t>Persistent Net Income Growth</t>
  </si>
  <si>
    <t>Beneish Earnings Manipulation Score</t>
  </si>
  <si>
    <t>Bankruptcy Predictors:</t>
  </si>
  <si>
    <t>Altman Z Score</t>
  </si>
  <si>
    <t>Earnings Manipulation Predictors:</t>
  </si>
  <si>
    <t xml:space="preserve">   Bankruptcy Probability</t>
  </si>
  <si>
    <t xml:space="preserve">   Earnings Manipulation Probability</t>
  </si>
  <si>
    <t>Market Value to Book Value Ratio</t>
  </si>
  <si>
    <t>Accounts Payable Turnover</t>
  </si>
  <si>
    <t>Net Working Capital Days</t>
  </si>
  <si>
    <t xml:space="preserve">   Days Receivables Held</t>
  </si>
  <si>
    <t xml:space="preserve">   Days Inventory Held</t>
  </si>
  <si>
    <t xml:space="preserve">   Days Payables Held</t>
  </si>
  <si>
    <t>Accounts Receivable Turnover</t>
  </si>
  <si>
    <t xml:space="preserve">  - build detailed forecasts of other financial statement amounts.</t>
  </si>
  <si>
    <t>See Forecast Development worksheet for details of revenues forecasts.</t>
  </si>
  <si>
    <t xml:space="preserve">  Days Sales Held in Cash</t>
  </si>
  <si>
    <t>CAPEX Forecasts:</t>
  </si>
  <si>
    <t>CAPEX:</t>
  </si>
  <si>
    <t>Property, Plant and Equipment and Depreciation</t>
  </si>
  <si>
    <t>Property, Plant and Equipment and Depreciation Forecasts:</t>
  </si>
  <si>
    <t>PP&amp;E - net</t>
  </si>
  <si>
    <t>Remaining balance to be depreciated.</t>
  </si>
  <si>
    <t xml:space="preserve">PP&amp;E Purchases: </t>
  </si>
  <si>
    <t>Total Depreciation Expense</t>
  </si>
  <si>
    <t>Depreciation methods:</t>
  </si>
  <si>
    <t>Depreciation Expense</t>
  </si>
  <si>
    <t>Forecast Development: Capital Expenditures, Property, Plant and Equipment, and Depreciation</t>
  </si>
  <si>
    <t>Capital Expenditures:</t>
  </si>
  <si>
    <t>PP&amp;E Acquired</t>
  </si>
  <si>
    <t>PP&amp;E Sold</t>
  </si>
  <si>
    <t>Net CAPEX</t>
  </si>
  <si>
    <t>Net CAPEX as a percent of:</t>
  </si>
  <si>
    <t xml:space="preserve"> Gross PP&amp;E</t>
  </si>
  <si>
    <t>Avg Depreciable PPE</t>
  </si>
  <si>
    <t>(in years)</t>
  </si>
  <si>
    <t>Useful Life Forecast Assumption:</t>
  </si>
  <si>
    <t>Depreciation Expense Forecast Development:</t>
  </si>
  <si>
    <t>Existing PP&amp;E at cost:</t>
  </si>
  <si>
    <t>Depreciation expense forecast on existing PP&amp;E:</t>
  </si>
  <si>
    <t>Capex Year +1</t>
  </si>
  <si>
    <t>Capex Year +2</t>
  </si>
  <si>
    <t>Capex Year +3</t>
  </si>
  <si>
    <t>Capex Year +4</t>
  </si>
  <si>
    <t>Capex Year +5</t>
  </si>
  <si>
    <t>Depreciation expense forecasts on new PP&amp;E:</t>
  </si>
  <si>
    <t>Beg. balance at cost:</t>
  </si>
  <si>
    <t>End balance at cost:</t>
  </si>
  <si>
    <t>Add: CAPEX forecasts from above:</t>
  </si>
  <si>
    <t xml:space="preserve">PP&amp;E at cost: </t>
  </si>
  <si>
    <t>Accumulated Depreciation:</t>
  </si>
  <si>
    <t>Beg. Balance:</t>
  </si>
  <si>
    <t>End Balance:</t>
  </si>
  <si>
    <t>Subtract: Depreciation expense forecasts from below:</t>
  </si>
  <si>
    <t>Gross Profit Control Index</t>
  </si>
  <si>
    <t>Operating Profit Contol Index</t>
  </si>
  <si>
    <t>PP&amp;E assumptions - see schedule in forecast development</t>
  </si>
  <si>
    <t>See depreciation schedule in forecast development worksheet.</t>
  </si>
  <si>
    <t>Net Income (enter reported amount as a check)</t>
  </si>
  <si>
    <t>Assets - Liabilities - Equities</t>
  </si>
  <si>
    <t>Net Income (computed) - Net Income (reported)</t>
  </si>
  <si>
    <t>Cash Changes</t>
  </si>
  <si>
    <t>SUPPLEMENTAL DATA</t>
  </si>
  <si>
    <t>RETURN ON ASSETS (based on reported amounts):</t>
  </si>
  <si>
    <t>RETURN ON ASSETS (excluding the effects of nonrecurring items):</t>
  </si>
  <si>
    <t>RETURN ON COMMON EQUITY (based on reported amounts):</t>
  </si>
  <si>
    <t>Explain assumptions.</t>
  </si>
  <si>
    <t>Cash Turnover</t>
  </si>
  <si>
    <t>Enter the amount of depreciation expense on property, plant and equipment. These amounts (if any) are usually disclosed either in the property, plant and equipment note or in a supplemental inforrmation note. If depreciation expense is not disclosed separately from amortization expense, enter depreciation plus amortization expense.</t>
  </si>
  <si>
    <t>Add accumulated other comprehensive income items from income statement</t>
  </si>
  <si>
    <t>The following implied statements of cash flows are derived from the above income statements and balance sheets. They are not the reported statements of cash flows.</t>
  </si>
  <si>
    <t>This row approximates depreciation expense using the change in accumulated depreciation.</t>
  </si>
  <si>
    <t xml:space="preserve">  Net Cash Flows from Operations</t>
  </si>
  <si>
    <t>These check figures should be zero, indicating the net change in cash on the statement of cash flows agrees with the change in cash on the balance sheet. If a check figure is not zero, it indicates one or more errors either in the balance sheet or the statement of cash flows. The user must find and correct any errors.</t>
  </si>
  <si>
    <t>Comprehensive Income Performance:</t>
  </si>
  <si>
    <t>These check figures should be zero, indicating the total assets on the  balance sheet balances with the total liabilities and shareholders' equity. If a check figure is not zero, it indicates one or more errors either on the balance sheet or in the plug figure used to balance the balance sheet. The user must find and correct any errors.</t>
  </si>
  <si>
    <t>VALUATION MODELS</t>
  </si>
  <si>
    <t>After-tax cost of debt capital</t>
  </si>
  <si>
    <t>Market Value Parameters:</t>
  </si>
  <si>
    <t>Long Run Growth Parameters:</t>
  </si>
  <si>
    <t>Cost of Equity Capital Parameters:</t>
  </si>
  <si>
    <t>Cost of Debt Capital Parameters:</t>
  </si>
  <si>
    <t>Cost of Preferred Stock Parameters:</t>
  </si>
  <si>
    <t>Weighted Average Cost of Capital:</t>
  </si>
  <si>
    <t>Enter the long run growth rate assumption for use in the valuation models. This growth rate must agree with the long run growth rate used to forecast Year +6 and Beyond in the Forecasts spreadsheet.</t>
  </si>
  <si>
    <t>The FSAP user must enter valuation parameter assumptions in the green-shaded, blue font boxes below. These valuation parameters involve the costs of common equity capital, debt capital, and preferred stock capital (if any), as well as the long run growth rate assumption.  FSAP references data in the Data spreadsheet and the Forecasts spreadsheet when available. FSAP uses these parameters to compute costs of capital to use as discount rates in the valuation models.</t>
  </si>
  <si>
    <t xml:space="preserve">FSAP uses the above parameters to compute the after-tax cost of debt capital. </t>
  </si>
  <si>
    <t>Free Cash Flows for All Debt and Equity</t>
  </si>
  <si>
    <t>Free Cash Flows for Common Equity</t>
  </si>
  <si>
    <t>Dividends-Based Valuation</t>
  </si>
  <si>
    <t>This row enables the analyst to adjust for any investing cash flows that should be classified as financing cash flows. For example, if the investing cash flows include cash outflows to acquire investment securities that will be used to retire debt, then these cash outflows should be added back in computing free cash flows to debt and equity.</t>
  </si>
  <si>
    <t>The analyst should adjust free cash flows for changes in cash required for operations.  As firms grow, they typically require larger cash balances for liquidity in operating activities.  FSAP is programmed to automatically adjust free cash flows for the change in the cash balance, which is assumed to be required for operations.</t>
  </si>
  <si>
    <t>The analyst should adjust free cash flows for changes in cash required for operations.  As firms grow, they typically require larger cash balances for liquidity in operating activities.  FSAP is programmed to automatically adjust free cash flows for the changes in cash balances, which are assumed to be required for operations.</t>
  </si>
  <si>
    <t>Decrease (Increase) in Cash Required for Operations</t>
  </si>
  <si>
    <t>Free Cash Flows - All Debt and Equity</t>
  </si>
  <si>
    <t>This adjustment corrects for over-discounting. The present value factors discount from the end of each year to the present, whereas dividends, cash flows, and earnings are generated throughout the year. This adjustment computes the present value so that dividends, cash flows, and earnings are discounted from the mid-point of each year.</t>
  </si>
  <si>
    <t>The sum of the present value of net dividends through Year +5.</t>
  </si>
  <si>
    <t xml:space="preserve">The present value of continuing value dividends in Year +6 and beyond. Year +6 dividends are treated as a perpetuity with growth using the long-run growth rate assumption, discounted to present value at the equity cost of capital. </t>
  </si>
  <si>
    <t xml:space="preserve">The estimated value per share. </t>
  </si>
  <si>
    <t>Market-to-Book Valuation:</t>
  </si>
  <si>
    <t>Dividends-Based Valuation:</t>
  </si>
  <si>
    <t xml:space="preserve">FSAP automatically estimates the estimated useful life for depreciation purposes by dividing the average amount of gross depreciable PP&amp;E by depreciation expense.  This estimate assume straight line depreciation and zero salvage value. </t>
  </si>
  <si>
    <t xml:space="preserve">FSAP automatically computes a new depreciation schedule for each year's capital expenditures, which are included in PP&amp;E. These computations assume straight line depreciation methods and zero salvage value. The computations use the extimated useful life as computed below. </t>
  </si>
  <si>
    <t xml:space="preserve">This computation shows depreciation expense based on the exisiting depreciable PP&amp;E at the start of the forecast period. The computation assumes straight line depreciation methods, zero salvage value, and the estimated useful life computed below. .  </t>
  </si>
  <si>
    <t xml:space="preserve">The estimated value per share. The first-iteration estimate of share value using this approach frequently differs slightly from the other share value estimates. Several iterations can be required to adjust the weights of debt and equity used to compute WACC to agree with the value of common equity implied by this valuation model. </t>
  </si>
  <si>
    <t>Sensitivity Analyses:</t>
  </si>
  <si>
    <t xml:space="preserve">The FSAP user can enter the relevant range of discount rates in the left-most column and the relevant range of long run growth rates in the top row.  Enter the discount rates and growth rates as percentages.  </t>
  </si>
  <si>
    <t>Residual Income Valuation:</t>
  </si>
  <si>
    <t xml:space="preserve">Chapter 13 describes the residual income valuation approach. </t>
  </si>
  <si>
    <t xml:space="preserve">Chapter 12 describes the free cash flows-based valuation approaches. </t>
  </si>
  <si>
    <t xml:space="preserve">Chapter 14 describes the market-to-book valuation approach. </t>
  </si>
  <si>
    <t xml:space="preserve">Chapter 11 describes the dividends-based valuation approach. </t>
  </si>
  <si>
    <t xml:space="preserve">The present value of continuing free cash flows in Year +6 and beyond. Year +6 free cash flows are treated as a perpetuity with growth using the long-run growth rate assumption, discounted to present value at the equity cost of capital. </t>
  </si>
  <si>
    <t>The sum of the present value of residual income through Year +5.</t>
  </si>
  <si>
    <t>FSAP computes required earnings as the equity cost of capital times the beginning of year book value of common shareholders' equity.</t>
  </si>
  <si>
    <t xml:space="preserve">Residual income is the difference between projected comprehensive income available to common and required earnings. </t>
  </si>
  <si>
    <t xml:space="preserve">FSAP computes the implied ROCE, dividing comprehensive income by beginning of year book value of common equity. </t>
  </si>
  <si>
    <t xml:space="preserve">FSAP computes the residual ROCE as implied ROCE minus the equity cost of capital computed above.  </t>
  </si>
  <si>
    <t>The product of residual ROCE and the cumulative growth factor in common equity.</t>
  </si>
  <si>
    <t>Cumulative growth factor in common equity as of t-1</t>
  </si>
  <si>
    <t>FSAP computes the cumulative growth factor in common equity as beginning of year book value of common equity divided by book value of common equity on the firm's current balance sheet.</t>
  </si>
  <si>
    <t>RETURN ON COMMON EQUITY (excluding the effects of nonrecurring items):</t>
  </si>
  <si>
    <t>Effective income tax rate assumptions.</t>
  </si>
  <si>
    <t>LT Debt / LT Capital</t>
  </si>
  <si>
    <t>This Forecast Development spreadsheet provides work space in which the analyst can:</t>
  </si>
  <si>
    <t>RETURN ON COMMON SHAREHOLDERS' EQUITY ANALYSIS (excluding the effects of non-recurring items)</t>
  </si>
  <si>
    <t>Interest Coverage Ratio (reported amounts)</t>
  </si>
  <si>
    <t>Interest Coverage ratio (recurring amounts)</t>
  </si>
  <si>
    <t>Price-Earnings Ratio (reported amounts)</t>
  </si>
  <si>
    <t>Price-Earnings Ratio (recurring amounts)</t>
  </si>
  <si>
    <t>RETURN ON ASSETS ANALYSIS (excluding the effects of non-recurring items)</t>
  </si>
  <si>
    <t>PPE at Cost</t>
  </si>
  <si>
    <t>Implied Avg. Useful Life in Years</t>
  </si>
  <si>
    <t xml:space="preserve">It is not necessary to use this spreadsheet to build financial statement forecasts in the FSAP Forecasts </t>
  </si>
  <si>
    <t>spreadsheet.  If you use this spreadsheet to build more detailed forecasts, the you will need to link these</t>
  </si>
  <si>
    <t xml:space="preserve">forecast amounts to the appropriate cells in the financial statements in the FSAP Forecasts spreadsheet.  </t>
  </si>
  <si>
    <t>A Comment on Entering Forecast Assumptions:</t>
  </si>
  <si>
    <t xml:space="preserve">A Comment on Balancing the Balance Sheet: </t>
  </si>
  <si>
    <t>A Comment on Forecasts for Year +6 and Beyond:</t>
  </si>
  <si>
    <t>Dividends to Common Equity</t>
  </si>
  <si>
    <t>Long-run growth assumption used in forecasts</t>
  </si>
  <si>
    <t>Long-run growth assumption used in valuation.</t>
  </si>
  <si>
    <t xml:space="preserve">  (Both long-run growth assumptions should be the same.)</t>
  </si>
  <si>
    <t>Add back: Net CFs into Financial Assets</t>
  </si>
  <si>
    <t>COST OF DEBT CAPITAL</t>
  </si>
  <si>
    <t>Cost of debt capital, before tax</t>
  </si>
  <si>
    <t>Number of shares outstanding</t>
  </si>
  <si>
    <t>Current market value</t>
  </si>
  <si>
    <t>Preferred stock capital</t>
  </si>
  <si>
    <t>Preferred dividends</t>
  </si>
  <si>
    <t>Equity risk factor (market beta)</t>
  </si>
  <si>
    <t>Risk free rate</t>
  </si>
  <si>
    <t>Implied yield</t>
  </si>
  <si>
    <t>A Comment on Entering Valuation Parameter Assumptions:</t>
  </si>
  <si>
    <t>Receivables</t>
  </si>
  <si>
    <t>Inventory</t>
  </si>
  <si>
    <t>Fixed Assets</t>
  </si>
  <si>
    <t>SHAREHOLDERS' EQUITY</t>
  </si>
  <si>
    <t>Insert your name in column B.</t>
  </si>
  <si>
    <t>Enter the name of the company in Column B.  This name will appear on the output of all spreadsheets within FSAP.</t>
  </si>
  <si>
    <t>FSAP automatically computes the amount of total current assets.</t>
  </si>
  <si>
    <t>FSAP automatically computes the amount of total assets.</t>
  </si>
  <si>
    <t>FSAP automatically computes the amount of total current liabilities.</t>
  </si>
  <si>
    <t>FSAP automatically computes the amount of total liabilitries.</t>
  </si>
  <si>
    <t>The amount for this item appears either on the Balance Sheet or the Statement of Shareholders' Equity. Be sure to enter as a positive or negative amount as appropriate.</t>
  </si>
  <si>
    <t>FSAP automatically computes the amount of total shareholders' equity.</t>
  </si>
  <si>
    <t>FSAP automatically computes the amount of total liabilities plus shareholders' equity.</t>
  </si>
  <si>
    <t>When entering income statement data, enter amounts that increase income (revenues, gains, income) as positive amounts, and enter amounts that decrease income (expenses, losses) as negative amounts.</t>
  </si>
  <si>
    <t>FSAP automatically computes the amount of gross profit.</t>
  </si>
  <si>
    <t>FSAP automatically computes the amount of operating profit.</t>
  </si>
  <si>
    <t xml:space="preserve">FSAP automatically computes the amount of income before tax. </t>
  </si>
  <si>
    <t>Enter the amount of income tax expense that appears on the income statement in the section for income from continuing operations.  If income tax expense reduces income, enter the amount as a negative number.</t>
  </si>
  <si>
    <t>FSAP automatically computes the amount of net income using the above data for revenues, expenses, gains and losses.</t>
  </si>
  <si>
    <t>FSAP automatically computes the amount of comprehensive income.</t>
  </si>
  <si>
    <t>FSAP automatically computes the amount of cash flow from operations.</t>
  </si>
  <si>
    <t xml:space="preserve">FSAP automatically computes the amount of cash flow from investing activities. </t>
  </si>
  <si>
    <t xml:space="preserve">FSAP automatically computes the amount of cash flow from financing activities. </t>
  </si>
  <si>
    <t>Enter the statutory income tax rate applicable to ordinary income and deductions (such as the deduction for interest expense). The Federal corporate income tax rate is currently 35 percent in the United States. Alternatively, one can  enter a statutory tax rate that captures the combined effects of Federal, state, and foreign income taxes. These rates are commonly disclosed in the tax note.</t>
  </si>
  <si>
    <t>Enter the total amount of preferred stock dividends paid, if any.</t>
  </si>
  <si>
    <t>Enter the amount that appears on the firm's income statement.</t>
  </si>
  <si>
    <t>This cell computes common dividends per share by dividing the dividend payments from the cash flow statement by the number of outstanding shares. This assumes the firm pays immaterial preferred dividends. If that assumption does not hold, enter the amount of common dividends per share directly.</t>
  </si>
  <si>
    <t xml:space="preserve">Asset turnover measures how efficiently the firm uses its assets to generate sales. It measures the number of sales dollars generated per average dollar invested in assets. </t>
  </si>
  <si>
    <t xml:space="preserve">Rate of return on assets is the product of the firm's profitability and its efficiency. </t>
  </si>
  <si>
    <t xml:space="preserve">Return on assets measures the rate of return the firm earns per average dollar invested in assets. </t>
  </si>
  <si>
    <t xml:space="preserve">See the preceding FSAP User Guides on ROA. </t>
  </si>
  <si>
    <t xml:space="preserve">Capital structure leverage measures the average amount invested in assets divided by the average amount financed by common equity shareholders. </t>
  </si>
  <si>
    <t xml:space="preserve">Rate of return on common equity is the product of the firm's profitability, efficiency, and leverage. </t>
  </si>
  <si>
    <t xml:space="preserve">Return on common  equity measures the rate of return the firm earns per average dollar in common shareholders' equity. </t>
  </si>
  <si>
    <t xml:space="preserve">See the preceding FSAP User Guides on ROCE. </t>
  </si>
  <si>
    <t xml:space="preserve">These computations of ROA exclude the after-tax effects of nonrecurring items in income to measure the firm's persistent ROA. </t>
  </si>
  <si>
    <t xml:space="preserve">These computations of ROCE exclude the after-tax effects of nonrecurring items in income to measure the firm's persistent ROCE. </t>
  </si>
  <si>
    <t>The Analysis worksheet in FSAP automatically computes a wide array of financial statement analysis ratios using the amounts entered on the Data worksheet.</t>
  </si>
  <si>
    <t xml:space="preserve">The FSAP User Guides next to each row provide brief descriptions of ratio computations. See the text for more in-depth discussion of how to compute and interpret each ratio. </t>
  </si>
  <si>
    <t>Row Format:</t>
  </si>
  <si>
    <t xml:space="preserve">FSAP checks the Data worksheet for an equality between total assets and total liabilities plus shareholders' equity. A non-zero amount in this row indicates a likely data input error in one or more balance sheet accounts. </t>
  </si>
  <si>
    <t xml:space="preserve">FSAP checks whether the net income amounts determined by revenue and expense amounts entered in the Data worksheet equal the reported amount of net income.  A non-zero amount on this row likely indicates an input error in one or more income statement accounts.  </t>
  </si>
  <si>
    <t xml:space="preserve">FSAP checks that the change in cash on the statement of cash flows equals the change in cash on the balance sheet in the Data worksheet. A non-zero amount indicates either a data input error on one or more rows of the cash flow statement or the use of a different definition of cash on the two financial statements.  The user should identify the reason for and correct any non-zero amount. </t>
  </si>
  <si>
    <t xml:space="preserve">Profit margin for ROA measures how much profitability the firm derives from its revenues. For this ratio, profitability is measured before the effects of financing costs (after tax) and minority interest in earnings. </t>
  </si>
  <si>
    <t xml:space="preserve">Profit margin for ROCE measures the net profit margin per dollar of sales. Profit margin for ROCE is measured after deducting any preferred dividends from net income, in order to compute the amount of net income available to common equity shareholders. </t>
  </si>
  <si>
    <t>Year-on-year growth rate in revenues.</t>
  </si>
  <si>
    <t>Year-on-year growth rate in net income.</t>
  </si>
  <si>
    <t>Year-on-year growth rate in net income, after excluding the effects of non-recurring items in income.</t>
  </si>
  <si>
    <t>OPERATING CONTROL:</t>
  </si>
  <si>
    <t>Profit Margin Decomposition:</t>
  </si>
  <si>
    <t>Gross Profit Margin</t>
  </si>
  <si>
    <t>Operating Profit Index</t>
  </si>
  <si>
    <t>Leverage Index</t>
  </si>
  <si>
    <t>Tax Index</t>
  </si>
  <si>
    <t>Net Profit Margin</t>
  </si>
  <si>
    <t>Comprehensive Income Index</t>
  </si>
  <si>
    <t>Comprehensive Income Margin</t>
  </si>
  <si>
    <t>Operating profit as a percent of gross profit. The complement of this percentage is the percent of gross profit absorbed by overhead and operating expenses.</t>
  </si>
  <si>
    <t xml:space="preserve">Income before tax as a percent of operating profit. The complement of this percentage is the percent of operating profit absorbed by (net) financing costs. If this index is great than 100%, it implies financing income (interest income, income from equity affiliates) exceeds financing costs (interest expense). </t>
  </si>
  <si>
    <t xml:space="preserve">Net income as a percent of income before tax. The complement of this percentage is the average effective tax rate. This index is also affected by items such as extraordinary gains and losses, discontinued operations, and changes in accounting principles. </t>
  </si>
  <si>
    <t xml:space="preserve">Net income as a percent of revenues. The net profit margin will also equal the product of the gross profit margin times the operating profit index, the leverage index and the tax index. </t>
  </si>
  <si>
    <t xml:space="preserve">Comprehensive income as a percent of net income. </t>
  </si>
  <si>
    <t xml:space="preserve">Comprehensive income as a percent of revenues. </t>
  </si>
  <si>
    <t>Current assets divided by current liabilities.</t>
  </si>
  <si>
    <t xml:space="preserve">More liquid current assets (cash and cash equivalents, marketable securities, accounts receivable) divided by current liabilities. </t>
  </si>
  <si>
    <t xml:space="preserve">Operating cash flows divided by the average amount of current liabilities. </t>
  </si>
  <si>
    <t xml:space="preserve">Total revenues divided by the average balance in accounts receivable. </t>
  </si>
  <si>
    <t>Inventory purchases (computed as cost of goods sold plus the change in inventory) divided by the average amount in accounts payable.</t>
  </si>
  <si>
    <t>The number of days in receivables is measured as 365 divided by the accounts receivable turnover rate. This measures the average number of days to collect receivables.</t>
  </si>
  <si>
    <t>The number of days in inventory is measured as 365 divided by the inventory turnover rate. This measures the average number of days to make and sell inventory.</t>
  </si>
  <si>
    <t>The number of days in payables is measured as 365 divided by the accounts payable turnover rate. This measures the average number of days to pay payables.</t>
  </si>
  <si>
    <t xml:space="preserve">Net working capital days measures the number of days to make and sell inventory plus the number of days to collect receivables, minus the number of days to pay payables. </t>
  </si>
  <si>
    <t xml:space="preserve">Total revenues divided by the average balance in net property, plant, and equipment. This measures efficiency is using fixed assets to generate revenues. </t>
  </si>
  <si>
    <t xml:space="preserve">Revenues divided by the average cash balance. </t>
  </si>
  <si>
    <t>Cost of goods sold divided by the average amaount of inventory.</t>
  </si>
  <si>
    <t xml:space="preserve">The number of days sales held in cash is measured as 365 divided by the cash turnover rate. It measures the average number of days of sales held in cash and cash equivalents. </t>
  </si>
  <si>
    <t xml:space="preserve">This ratio measures the percentage of total ssets financed by total liabilities. </t>
  </si>
  <si>
    <t>This debt/equity ratio measures total liabiliteis as a percent of common shareholders' equity.</t>
  </si>
  <si>
    <t>This ratio measures the percent of debt financing relative to total long term capital (long term debt plus commmon shareholders' equity).</t>
  </si>
  <si>
    <t>This ratio measures the percent of long term debt financing relative to commmon shareholders' equity.</t>
  </si>
  <si>
    <t>Operating cash flows divided by the average amount of total liabilities.</t>
  </si>
  <si>
    <t>Net income before interest expense, income taxes, and minority interest in income, divided by interest expense.</t>
  </si>
  <si>
    <t>Net income before interest expense, income taxes, minority interest in income, and non-recurring items divided by interest expense.</t>
  </si>
  <si>
    <t xml:space="preserve">The Altman Z-score is a multivariate predictor of bankruptcy. </t>
  </si>
  <si>
    <t>The probability of bankruptcy over the next two years as indicated by the Altman Z-score.</t>
  </si>
  <si>
    <t xml:space="preserve">The Beneish Earnings Manipulation Score is a multivariate indicator of the likelihood reported earnings numbers have been fraudulently manipulated. </t>
  </si>
  <si>
    <t xml:space="preserve">The probability of earnings manipulation given the Beneish Earnings Manipulation Score. </t>
  </si>
  <si>
    <t xml:space="preserve">Stock returns measure fiscal year-end share price plus dividends divided by beginning of year share price. </t>
  </si>
  <si>
    <t xml:space="preserve">Fiscal year-end share price divided by earnings per share. </t>
  </si>
  <si>
    <t xml:space="preserve">Fiscal year-end share price divided by earnings per share after excluding the per-share effects of non-recurring items in income. </t>
  </si>
  <si>
    <t xml:space="preserve">Market value of common equity divided by book value of common equity. </t>
  </si>
  <si>
    <t xml:space="preserve">All of the common-size income statement ratios measure a particular income amount as a percent of total revenues. </t>
  </si>
  <si>
    <t xml:space="preserve">The year-on-year growth rates indicate the annual rate of growth in a particular income item. </t>
  </si>
  <si>
    <t xml:space="preserve">The compound growth rates indicate the average compounded rate of growth in a particular income item over the five-year data period (six years of data yield five periods of growth). If fewer than six year of data have been entered into the Data Worksheet, these compounded growth rate computations should be revised to measure compounded growth over the period for which data are available.  </t>
  </si>
  <si>
    <t>Assets:</t>
  </si>
  <si>
    <t>Liabilities and Equities:</t>
  </si>
  <si>
    <t xml:space="preserve">All of the common-size balance sheet ratios measure a particular balance sheet amount as a percent of total assets. </t>
  </si>
  <si>
    <t>YEAR TO YEAR GROWTH RATES:</t>
  </si>
  <si>
    <t xml:space="preserve">The year-on-year growth rates indicate the annual rate of growth in a particular balance sheet item. </t>
  </si>
  <si>
    <t xml:space="preserve">The compound growth rates indicate the average compounded rate of growth in a particular balance sheet item over the five-year data period (six years of data yield five periods of growth). If fewer than six year of data have been entered into the Data Worksheet, these compounded growth rate computations should be revised to measure compounded growth over the period for which data are available.  </t>
  </si>
  <si>
    <t>Turnovers:</t>
  </si>
  <si>
    <t>STATEMENT OF CASH FLOWS: SUMMARY</t>
  </si>
  <si>
    <t>Operating Activities:</t>
  </si>
  <si>
    <t>Investing Activities:</t>
  </si>
  <si>
    <t>Investments</t>
  </si>
  <si>
    <t>Financing Activities:</t>
  </si>
  <si>
    <t xml:space="preserve">  Net Change in Cash</t>
  </si>
  <si>
    <t xml:space="preserve">This schematic provides a decomposition of ROA and ROCE into component ratios that determine ROA and ROCE. </t>
  </si>
  <si>
    <t xml:space="preserve">Level 3 component ratios provide more detail about components of income that affect the profit margin for ROA as well as turnover ratios for specific assets. </t>
  </si>
  <si>
    <t>By James Wahlen, Steve Baginski, and Mark Bradshaw</t>
  </si>
  <si>
    <t>Gross profit margin as a percent of revenues.</t>
  </si>
  <si>
    <t xml:space="preserve">Operating income as a percent of revenues. </t>
  </si>
  <si>
    <t>Net income as a percent of revenues.</t>
  </si>
  <si>
    <t>Comprehensive income as a percent of revenues.</t>
  </si>
  <si>
    <t>The rate of change in gross profit relative to the rate of change in revenues.</t>
  </si>
  <si>
    <t>The rate of change in operating income relative to the rate of change in revenues.</t>
  </si>
  <si>
    <t xml:space="preserve">Operating income as a percent of revenues after excluding the effects of non-recurring operating income items (such as non-recurring operating expenses and losses).  </t>
  </si>
  <si>
    <t>Net income as a percent of revenues, after excluding the effects of non-recurring items in income.</t>
  </si>
  <si>
    <t>Enter the amount of reported net income on this line.  It will be used by FSAP to provide a mathematical check on the amounts of all revenues and expenses on preceding lines.</t>
  </si>
  <si>
    <t xml:space="preserve">Enter any amounts of income (or &lt;loss&gt;) from equity or noncontrolled affiliates. </t>
  </si>
  <si>
    <t>Enter any amount reported in the separate section of the income statement labeled Discontinued Operations. The amount is reported net of tax effects.  Enter as a positive or negative number as appropriate.</t>
  </si>
  <si>
    <t>Enter any amount reported in the separate section of the income statement labeled Extraordinary Items.  The amount is reported net of taxes.  Enter as a positive or negative number as appropriate.</t>
  </si>
  <si>
    <t>Enter any amount reported in the separate section of the income statement labeled Changes in Accounting Principles. The amount is reported net of income taxes. Enter as a positive or negative number as appropriate.</t>
  </si>
  <si>
    <t>FSAP automatically enters the Net Income amount computed above.</t>
  </si>
  <si>
    <t>FSAP automatically computes the net change in cash.</t>
  </si>
  <si>
    <t>This rate is computed by FSAP as the ratio of the income tax expense to income before tax.</t>
  </si>
  <si>
    <t>In the Statement of Cash Flows Data, enter amounts reported on the firm's  statement of cash flows. Enter amounts that increase (decrease) cash as positive (negative) numbers. The row headings help indicate whether amounts should be positive or negative.</t>
  </si>
  <si>
    <t>The FSAP user must decide whether particular operating gains or losses are non-recurring - infrequent and unusual given the firm's business and operating environment.  If so, enter the amounts on the appropriate rows. Enter expense and loss amounts as negative numbers.</t>
  </si>
  <si>
    <t>Dividend Based Valuation</t>
  </si>
  <si>
    <t>Free Cash Flow Valuation</t>
  </si>
  <si>
    <t>Residual Income Valuation</t>
  </si>
  <si>
    <t>Residual Income Market-to-Book Valuation</t>
  </si>
  <si>
    <t>DATA CHECKS - Estimated Value per Share</t>
  </si>
  <si>
    <t>Free Cash Flow for All Debt and Equity Valuation</t>
  </si>
  <si>
    <t>FSAP automatically references the estimated value per share.</t>
  </si>
  <si>
    <t xml:space="preserve">The Property, Plant &amp; Equipment and Depreciation schedule automatically computes for the FSAP detailed forecasts of future PP&amp;E based on exisitng PP&amp;E plus projected future capital expenditures. The Depreciation expense schedule automatically computes future depreciation expense based on exisitng depreciable PP&amp;E future capital expenditures.  The expected useful life for depreciation purposes is computed below.  </t>
  </si>
  <si>
    <t xml:space="preserve">FSAP automatically links the projected amounts for gross PP&amp;E, accumulated depreciation, depreciation expense, and capital expenditures into the financial statements in the Forecasts worksheet. </t>
  </si>
  <si>
    <t>This computation shows the amount of gross PP&amp;E still to be depreciated.  Once this amount falls to zero, depreciation is complete.The FSAP user should be sure that these amounts are not negative.</t>
  </si>
  <si>
    <t xml:space="preserve">This row automatically sums the pre-tax amounts of unusual and nonrecurring items and the after-tax amounts of discontinued operatons, extraordinary items and changes in accounting principles from the income statement above. The analyst must then adjust the items that are stated in pre-tax amounts to an after-tax basis either by adjusting for the specific amounts of applicable tax (or tax savings) as disclosed by the firm, or if not disclosed, by adjusting these items for the statutory tax rate.  </t>
  </si>
  <si>
    <t>Enter the number of common shares outstanding at the end of each year.  Be sure to reduce the number of shares issued by the number of any shares held as treasury stock to arrive at the number of common shares outstanding.  The number of common shares outstanding should be expressed in the same numerical units (for example, thousands or millions) as the financial statement amounts entered in the preceding cells.</t>
  </si>
  <si>
    <t xml:space="preserve">This should be the closing market price per share on the last day of the firm's accounting period (usually December 31 of each year).  If stock markets are closed on the last day of the accounting period, use the closing price on the most recent trading day following the end of the period.  </t>
  </si>
  <si>
    <t xml:space="preserve">FSAP checks for an equality between total assets and total liabilities plus shareholders' equity. A non-zero amount in this row indicates a likely data input error in one or more balance sheet accounts. </t>
  </si>
  <si>
    <t xml:space="preserve">FSAP checks that the inputted amounts of revenues and expenses equal the reported amount of net income.  A non-zero amount on this row likely indicates an input error in one or more income statement accounts.  </t>
  </si>
  <si>
    <t xml:space="preserve">FSAP checks that the change in cash on the statement of cash flows equals the change in cash on the balance sheet. A non-zero amount indicates either a data input error on one or more rows of the cash flow statement or the use of a different definition of cash on the two financial statements.  The user should identify the reason for and correct any non-zero amount. </t>
  </si>
  <si>
    <t xml:space="preserve">The FSAP User Guides appear in column J to the right. </t>
  </si>
  <si>
    <t>The Data spreadsheet is designed for up to six years of financial statement data.  The user must input the most recent year of financial statement data in column G, regardless of the number of years of data inputted.</t>
  </si>
  <si>
    <t>The user must conform financial statement data to the FSAP template because the spreadsheets within FSAP use the Data spreadsheet as their base.  The user can, however, rename account titles as necessary to match the account titles of the particular firm. FSAP contains a number of general purpose accounts that can be renamed to fit the accounts of the particular firm (for example, Other Current Assets (1) and (2)).</t>
  </si>
  <si>
    <t xml:space="preserve">Throughout FSAP, enter amounts for account titles listed in brackets &lt;&gt; as negative numbers. Except for per share amounts, be consistent with the units of the amounts entered (for example, thosands or millions). </t>
  </si>
  <si>
    <t>FSAP User Guides:</t>
  </si>
  <si>
    <t>By James Wahlen, Steve Baginski and Mark Bradshaw</t>
  </si>
  <si>
    <t xml:space="preserve">  Current Assets</t>
  </si>
  <si>
    <t xml:space="preserve">   Total Assets</t>
  </si>
  <si>
    <t xml:space="preserve">  Current Liabilities</t>
  </si>
  <si>
    <t xml:space="preserve">  Total Liabilities</t>
  </si>
  <si>
    <t xml:space="preserve">  Total Liabilities and Equities</t>
  </si>
  <si>
    <t>Comprehensive Income</t>
  </si>
  <si>
    <t>Net Income</t>
  </si>
  <si>
    <t xml:space="preserve">  Net CF from Investing Activities</t>
  </si>
  <si>
    <t xml:space="preserve">  Net CF from Financing Activities</t>
  </si>
  <si>
    <t>Analyst Name:</t>
  </si>
  <si>
    <t>Company Name:</t>
  </si>
  <si>
    <t>Inventories</t>
  </si>
  <si>
    <t>FINANCIAL DATA CHECKS</t>
  </si>
  <si>
    <t>BALANCE SHEET DATA</t>
  </si>
  <si>
    <t>INCOME STATEMENT DATA</t>
  </si>
  <si>
    <t xml:space="preserve">  Gross Profit</t>
  </si>
  <si>
    <t xml:space="preserve">  Operating Profit</t>
  </si>
  <si>
    <t xml:space="preserve">  Income before Tax</t>
  </si>
  <si>
    <t xml:space="preserve">The Capital Expenditures schedule permits the FSAP user to build detailed forecasts of future capital expenditures as a percent of future revenues, gross PP&amp;E or any other reasonable basis for these forecast assumptions. </t>
  </si>
  <si>
    <t>STATEMENT OF CASH FLOWS DATA</t>
  </si>
  <si>
    <t>Year (Most recent in far right column.)</t>
  </si>
  <si>
    <t>DATA CHECKS</t>
  </si>
  <si>
    <t>PROFITABILITY FACTORS:</t>
  </si>
  <si>
    <t xml:space="preserve">  Profit Margin for ROA</t>
  </si>
  <si>
    <t>x Asset Turnover</t>
  </si>
  <si>
    <t>= Return on Assets</t>
  </si>
  <si>
    <t xml:space="preserve">  Profit Margin for ROCE</t>
  </si>
  <si>
    <t>x Capital Structure Leverage</t>
  </si>
  <si>
    <t>= Return on Common Equity</t>
  </si>
  <si>
    <t>OPERATING PERFORMANCE:</t>
  </si>
  <si>
    <t>Operating Profit Before Taxes / Revenues</t>
  </si>
  <si>
    <t>Comprehensive Income / Revenues</t>
  </si>
  <si>
    <t>ASSET TURNOVER:</t>
  </si>
  <si>
    <t>COGS / Average Inventory</t>
  </si>
  <si>
    <t>RISK FACTORS:</t>
  </si>
  <si>
    <t>LIQUIDITY:</t>
  </si>
  <si>
    <t>Current Ratio</t>
  </si>
  <si>
    <t>Quick Ratio</t>
  </si>
  <si>
    <t>Operating Cash Flow to Current Liabilities</t>
  </si>
  <si>
    <t>SOLVENCY:</t>
  </si>
  <si>
    <t>Total Liabilities / Total Assets</t>
  </si>
  <si>
    <t>Operating Cash Flow to Total Liabilities</t>
  </si>
  <si>
    <t>Interest Coverage Ratio</t>
  </si>
  <si>
    <t>COMPOUND</t>
  </si>
  <si>
    <t>GROWTH</t>
  </si>
  <si>
    <t>RATE</t>
  </si>
  <si>
    <t>ASSETS:</t>
  </si>
  <si>
    <t>LIABILITIES:</t>
  </si>
  <si>
    <t>RETURN ON ASSETS</t>
  </si>
  <si>
    <t>Level 1</t>
  </si>
  <si>
    <t>Level 2</t>
  </si>
  <si>
    <t>PROFIT MARGIN FOR ROA</t>
  </si>
  <si>
    <t>ASSET TURNOVER</t>
  </si>
  <si>
    <t>Level 3</t>
  </si>
  <si>
    <t>Inventory Turnover</t>
  </si>
  <si>
    <t>RETURN ON COMMON SHAREHOLDERS' EQUITY</t>
  </si>
  <si>
    <t>PROFIT MARGIN FOR ROCE</t>
  </si>
  <si>
    <t>CAPITAL STRUCTURE LEVERAGE</t>
  </si>
  <si>
    <t>FSAP OUTPUT:</t>
  </si>
  <si>
    <t>Actual Amounts</t>
  </si>
  <si>
    <t>Forecast Amounts</t>
  </si>
  <si>
    <t>Common Size Percent</t>
  </si>
  <si>
    <t>Forecast assumption</t>
  </si>
  <si>
    <t>Rate of Change Percent</t>
  </si>
  <si>
    <t>Forecast assumption explanation</t>
  </si>
  <si>
    <t>Long-Run Growth Factor:</t>
  </si>
  <si>
    <t>Actuals</t>
  </si>
  <si>
    <t>Forecasts</t>
  </si>
  <si>
    <t>Year +1</t>
  </si>
  <si>
    <t>Year +2</t>
  </si>
  <si>
    <t>Year +3</t>
  </si>
  <si>
    <t>Year +4</t>
  </si>
  <si>
    <t>Year +5</t>
  </si>
  <si>
    <t>Year +6</t>
  </si>
  <si>
    <t>INCOME STATEMENT</t>
  </si>
  <si>
    <t>common size</t>
  </si>
  <si>
    <t>rate of change</t>
  </si>
  <si>
    <t>BALANCE SHEET</t>
  </si>
  <si>
    <t>Check figures: Balance Sheet A=L+OE?</t>
  </si>
  <si>
    <t>Dividends</t>
  </si>
  <si>
    <t>IMPLIED STATEMENT OF CASH FLOWS</t>
  </si>
  <si>
    <t>Enter Balance Sheet Data:</t>
  </si>
  <si>
    <t>Enter Income Statement Data:</t>
  </si>
  <si>
    <t>Enter Statement of Cash Flows Data:</t>
  </si>
  <si>
    <t>Enter Supplemental Data:</t>
  </si>
  <si>
    <t>Profitability Factors:</t>
  </si>
  <si>
    <t>Risk Factors:</t>
  </si>
  <si>
    <t>Common-Sized Income Statements:</t>
  </si>
  <si>
    <t>Income Statement Growth Rates:</t>
  </si>
  <si>
    <t>Common-Sized Balance Sheets:</t>
  </si>
  <si>
    <t>Balance Sheet Growth Rates:</t>
  </si>
  <si>
    <t>Decomposition of ROA and ROCE:</t>
  </si>
  <si>
    <t>Summary Statement of Cash Flows:</t>
  </si>
  <si>
    <t xml:space="preserve">The Summary Statement of Cash Flows provides an aggregated summation of the major sources of cash inflows and outlfows. </t>
  </si>
  <si>
    <t xml:space="preserve">While the Statement of Cash Flows provides useful detail on specific cash inflows and outflows, this aggegation provide a high-level summary of major categories of cash being generated and used. This aggregation reveals quickly how cash is being generated and how cash is being used. </t>
  </si>
  <si>
    <t>Residual ROCE times cumulative growth</t>
  </si>
  <si>
    <t>The sum of the present value of residual ROCE times cumulative growth through Year +5.</t>
  </si>
  <si>
    <t xml:space="preserve">The present value of residual ROCE times cumulative growth in Year +6 and beyond. Year +6 residual ROCE is treated as a perpetuity with growth using the long-run growth rate assumption, discounted to present value at the equity cost of capital. </t>
  </si>
  <si>
    <t>The sum of the present value of free cash flows for common equity shareholders through Year +5.</t>
  </si>
  <si>
    <t>The sum of the present value of free cash flows for all debt and equity stakeholders through Year +5.</t>
  </si>
  <si>
    <t xml:space="preserve">Total present value of all equity and debt. </t>
  </si>
  <si>
    <t>Less: Value of Outstanding Debt</t>
  </si>
  <si>
    <t>Less: Value of Preferred Stock</t>
  </si>
  <si>
    <t>Plus: Value of Financial Assets</t>
  </si>
  <si>
    <t xml:space="preserve">Subtract the value of outstanding debt. Value should be market value, if known, or fair value if disclosed. If not, use book value. </t>
  </si>
  <si>
    <t xml:space="preserve">Subtract the value of outstanding preferred stock.  Value should be market value, if known, or fair value if disclosed. If not, use book value. </t>
  </si>
  <si>
    <t xml:space="preserve">Add the value of financial assets to be used to retire debt or pay dividends. Value should be market value, if known, or fair value if disclosed. If not, use book value. </t>
  </si>
  <si>
    <t xml:space="preserve">The analyst should program FSAP to subtract interest income after tax if the analyst determines that the firm's financial assets are part of the financial capital structure (such as investment securities intended to retire debt).    </t>
  </si>
  <si>
    <t xml:space="preserve">The present value of continuing free cash flows in Year +6 and beyond. Year +6 free cash flows are treated as a perpetuity with growth using the long-run growth rate assumption, discounted to present value at the weighted average cost of capital. </t>
  </si>
  <si>
    <t>The implied market-to-book value ratio.</t>
  </si>
  <si>
    <t xml:space="preserve">The present value of continuing residual income in Year +6 and beyond. Year +6 residual income is treated as a perpetuity with growth using the long-run growth rate assumption, discounted to present value at the equity cost of capital. </t>
  </si>
  <si>
    <t>Free Cash Flows for Common Equity Valuation:</t>
  </si>
  <si>
    <t>Free Cash Flows for All Debt and Equity Valuation:</t>
  </si>
  <si>
    <t>This row includes amortization expense on amortizable intangible assets.</t>
  </si>
  <si>
    <t xml:space="preserve">  Net Cash Flows from Investing Activities</t>
  </si>
  <si>
    <t xml:space="preserve">  Net Cash Flows from Financing Activities</t>
  </si>
  <si>
    <t xml:space="preserve">The FSAP User Guides appear in column I to the right. </t>
  </si>
  <si>
    <r>
      <t>Profit Margin for ROA</t>
    </r>
    <r>
      <rPr>
        <b/>
        <vertAlign val="superscript"/>
        <sz val="8"/>
        <rFont val="Arial"/>
        <family val="2"/>
      </rPr>
      <t>*</t>
    </r>
  </si>
  <si>
    <r>
      <t>*</t>
    </r>
    <r>
      <rPr>
        <b/>
        <sz val="8"/>
        <rFont val="Arial"/>
        <family val="2"/>
      </rPr>
      <t>Amounts do not sum.</t>
    </r>
  </si>
  <si>
    <t xml:space="preserve">The FSAP User Guides appear in column L to the right. </t>
  </si>
  <si>
    <t xml:space="preserve">The FSAP User Guides appear in column K to the right. </t>
  </si>
  <si>
    <t>FSAP automatically computes the amounts of various sub-totals and totals within the Data spreadsheet.  These items are shaded in gray and serve in checking the mathematical accuracy of inputted amounts.  FSAP checks to ensure that total assets equal total liabilities and shareholders’ equity, that total revenues and gains minus total expenses and losses equal reported net income, and that cash flows from operating, investing, and financing activities equal the change in cash on the balance sheet.  These financial data checks appear at the bottom of the Data spreadsheet.  Any material non-zero amounts (that are not due to rounding) on these rows require the user to re-check amounts inputted to identify and correct the error.</t>
  </si>
  <si>
    <t xml:space="preserve">FSAP uses the above parameters to compute the cost of preferred stock capital. </t>
  </si>
  <si>
    <t>FSAP computes market value of equity using market price per share times number of shares outstanding.</t>
  </si>
  <si>
    <t>Enter the market beta.</t>
  </si>
  <si>
    <t>Enter the expected market risk premium.  This is the amount by which the average expected rate of return on a diversified portfolio of stocks is expected to exceed the expected rate of return on a portfolio of risk free securities. Reasonable estimates commonly range from 3% to 9%.</t>
  </si>
  <si>
    <t>Using the above parameters, FSAP computes the expected rate of return on equity using the market model version of the CAPM.</t>
  </si>
  <si>
    <t xml:space="preserve">FSAP uses the total amount of short term debt and long term debt from the most recent balance sheet data in the Forecasts worksheet. The analyst can override this default by entering the market value of debt capital, if known.  </t>
  </si>
  <si>
    <t>FSAP uses the interest rate assumption entered in the Forecasts spreadsheet.  The analyst can override this default by entering here the expected interest rate on debt capital to be used in computing the weighted average cost of capital.  The interest rate on debt capital used here in valuation should be consistent with the interest rate assumed in the forecasts of future interest expense in the Forecasts Spreadsheet.</t>
  </si>
  <si>
    <t xml:space="preserve">FSAP uses the tax rate assumption entered in the Forecasts spreadsheet.  The analyst can override this default by entering here the effective tax rate for use in computing the effective after-tax cost of debt capital.  </t>
  </si>
  <si>
    <t xml:space="preserve">FSAP uses the most recent share price entered in the Data spreadsheet. The FSAP user can override this and enter the most recent share price directly in this cell. </t>
  </si>
  <si>
    <t xml:space="preserve">FSAP uses the most recent number of shares outstanding entered in the Data spreadsheet. The FSAP user can override this and enter the most recent number of shares outstanding directly in this cell. </t>
  </si>
  <si>
    <t xml:space="preserve">The FSAP user should only enter data in the blue-font cells shaded light green. </t>
  </si>
  <si>
    <t>FSAP uses the above weights and costs of capital to compute a weighted average cost of capital.</t>
  </si>
  <si>
    <t>FSAP uses implied dividends for common shareholders from the Forecasts worksheet.</t>
  </si>
  <si>
    <t>FSAP uses the change in common stock plus paid in capital from the Forecasts worksheet. Stock issues are treated as negative dividends.</t>
  </si>
  <si>
    <t xml:space="preserve">FSAP uses the change in treasury stock from the Forecasts worksheet. Purchases of treasury stock are treated as dividends. </t>
  </si>
  <si>
    <t xml:space="preserve">FSAP uses the preferred stock dividend entered in the Forecasts spreadsheet. The analyst can override this default by entering the required rate of return on preferred stock, if known. </t>
  </si>
  <si>
    <t xml:space="preserve">These present value factors are based on the equity cost of capital, computed above. </t>
  </si>
  <si>
    <t xml:space="preserve">These present value factors are based on the weighted average cost of capital, computed above. </t>
  </si>
  <si>
    <t>FSAP uses net cash flows from operations from the Forecasts worksheet.</t>
  </si>
  <si>
    <t>FSAP uses net cash flows from investing from the Forecasts worksheet.</t>
  </si>
  <si>
    <t>FSAP uses net cash flows from debt financing from the Forecasts worksheet.</t>
  </si>
  <si>
    <t>FSAP uses net cash flows from preferred stock and minority interests from the Forecasts worksheet.</t>
  </si>
  <si>
    <t xml:space="preserve">These figures represent the forecasted total dividends to common equity shareholders. </t>
  </si>
  <si>
    <t xml:space="preserve">These figures represent the forecasted total free cash flows to common equity shareholders. </t>
  </si>
  <si>
    <t xml:space="preserve">These figures represent the forecasted total free cash flows to all debt and equity stakeholders. </t>
  </si>
  <si>
    <t>FSAP uses comprehensive income from the Forecasts worksheet, less any expected dividends to preferred stockholders.</t>
  </si>
  <si>
    <t>FSAP uses beginning of year (lagged) book value of common shareholders' equity from the Forecasts worsksheet.</t>
  </si>
  <si>
    <t>FSAP uses beginning of year (lagged) book value of common shareholders' equity from the Forecasts worksheet.</t>
  </si>
  <si>
    <t>FSAP uses interest expense from the Forecasts worksheet, and adds back the after-tax amount of interest expense.</t>
  </si>
  <si>
    <t>Cash and cash equivalents</t>
  </si>
  <si>
    <t>Prepaid expenses and other current assets</t>
  </si>
  <si>
    <t>Other current assets (2)</t>
  </si>
  <si>
    <t>Property, plant, and equipment - at cost</t>
  </si>
  <si>
    <t>&lt;Accumulated depreciation&gt;</t>
  </si>
  <si>
    <t>Notes payable and short-term debt</t>
  </si>
  <si>
    <t>Current maturities of long-term debt</t>
  </si>
  <si>
    <t>Deferred tax liabilities - current</t>
  </si>
  <si>
    <t>Long-term accrued liabilities</t>
  </si>
  <si>
    <t>Other noncurrent liabilities (2)</t>
  </si>
  <si>
    <t>Preferred stock</t>
  </si>
  <si>
    <t>Common stock + Additional paid in capital</t>
  </si>
  <si>
    <t>Retained earnings &lt;deficit&gt;</t>
  </si>
  <si>
    <t>Accum. other comprehensive income &lt;loss&gt;</t>
  </si>
  <si>
    <t>Interest income</t>
  </si>
  <si>
    <t>&lt;Interest expense&gt;</t>
  </si>
  <si>
    <t>Income &lt;Loss&gt; from equity affiliates</t>
  </si>
  <si>
    <t>&lt;Income tax expense&gt;</t>
  </si>
  <si>
    <t>Income &lt;Loss&gt; from discontinued operations</t>
  </si>
  <si>
    <t>Extraordinary gains &lt;losses&gt;</t>
  </si>
  <si>
    <t>Changes in accounting principles</t>
  </si>
  <si>
    <t>Other comprehensive income items</t>
  </si>
  <si>
    <t>Add back depreciation and amortization expenses</t>
  </si>
  <si>
    <t>Deferred income taxes</t>
  </si>
  <si>
    <t>&lt;Income from equity affiliates, net of dividends&gt;</t>
  </si>
  <si>
    <t>&lt;Increase&gt; Decrease in accounts receivable</t>
  </si>
  <si>
    <t>&lt;Increase&gt; Decrease in inventories</t>
  </si>
  <si>
    <t>&lt;Increase&gt; Decrease in prepaid expenses</t>
  </si>
  <si>
    <t>&lt;Increase&gt; Decrease in other current assets (1)</t>
  </si>
  <si>
    <t>&lt;Increase&gt; Decrease in other current assets (2)</t>
  </si>
  <si>
    <t>Increase &lt;Decrease&gt; in accounts payable</t>
  </si>
  <si>
    <t>Increase &lt;Decrease&gt; in other current liabilities (2)</t>
  </si>
  <si>
    <t>Increase &lt;Decrease&gt; in other noncurrent liabilities (1)</t>
  </si>
  <si>
    <t>Increase &lt;Decrease&gt; in other noncurrent liabilities (2)</t>
  </si>
  <si>
    <t>Other operating cash flows</t>
  </si>
  <si>
    <t>Proceeds from sales of property, plant, and equipment</t>
  </si>
  <si>
    <t>&lt;Property, plant, and equipment acquired&gt;</t>
  </si>
  <si>
    <t>&lt;Increase&gt; Decrease in marketable securities</t>
  </si>
  <si>
    <t>Investments sold</t>
  </si>
  <si>
    <t>&lt;Investments acquired&gt;</t>
  </si>
  <si>
    <t>Increase in short-term borrowing</t>
  </si>
  <si>
    <t>&lt;Decrease in short-term borrowing&gt;</t>
  </si>
  <si>
    <t>Increase in long-term borrowing</t>
  </si>
  <si>
    <t>&lt;Decrease in long-term borrowing&gt;</t>
  </si>
  <si>
    <t>Issue of capital stock</t>
  </si>
  <si>
    <t>Proceeds from stock option exercises</t>
  </si>
  <si>
    <t>&lt;Dividend payments&gt;</t>
  </si>
  <si>
    <t>Other financing transactions (1)</t>
  </si>
  <si>
    <t>Other financing transactions (2)</t>
  </si>
  <si>
    <t>Cash and cash equivalents, beginning of year</t>
  </si>
  <si>
    <t>Cash and cash equivalents, end of year</t>
  </si>
  <si>
    <t>Statutory tax rate</t>
  </si>
  <si>
    <t xml:space="preserve">Average tax rate implied from income statement data </t>
  </si>
  <si>
    <t>After-tax effects of nonrecurring and unusual items on net income</t>
  </si>
  <si>
    <t>Depreciation expense</t>
  </si>
  <si>
    <t>Preferred stock dividends (total, if any)</t>
  </si>
  <si>
    <t>Common shares outstanding</t>
  </si>
  <si>
    <t>Earnings per share (basic)</t>
  </si>
  <si>
    <t>Common dividends per share</t>
  </si>
  <si>
    <t xml:space="preserve">Other noncurrent liabilities (1) and (2) can be renamed and used for different types of non-current liabilities for different firms. </t>
  </si>
  <si>
    <t xml:space="preserve">Other operating expenses (1), (2), and (3) can be renamed and used for different types of recurring operating expenses for different firms. </t>
  </si>
  <si>
    <t xml:space="preserve">Other operating income (1) and (2) can be renamed used for different sources of recurring operating income for different firms. </t>
  </si>
  <si>
    <t>Net cash flows for working capital</t>
  </si>
  <si>
    <t>Other net addbacks/subtractions</t>
  </si>
  <si>
    <t>Capital expenditures (net)</t>
  </si>
  <si>
    <t>Other investing transactions</t>
  </si>
  <si>
    <t>Net proceeds from short-term borrowing</t>
  </si>
  <si>
    <t>Net proceeds from long-term borrowing</t>
  </si>
  <si>
    <t>Net proceeds from share issues and repurchases</t>
  </si>
  <si>
    <t>Other financing transactions</t>
  </si>
  <si>
    <t>Common dividends:</t>
  </si>
  <si>
    <t>Preferred dividends:</t>
  </si>
  <si>
    <t>Total dividends:</t>
  </si>
  <si>
    <t>Add back depreciation expense (net)</t>
  </si>
  <si>
    <t>Add back amortization expense (net)</t>
  </si>
  <si>
    <t>&lt;Increase&gt; Decrease in receivables - net</t>
  </si>
  <si>
    <t>Increase &lt;Decrease&gt; in accounts payable - trade</t>
  </si>
  <si>
    <t>Increase &lt;Decrease&gt; in current accrued liabilities</t>
  </si>
  <si>
    <t>Increase &lt;Decrease&gt; in income taxes payable</t>
  </si>
  <si>
    <t>Net change in deferred tax assets and liabilities</t>
  </si>
  <si>
    <t>Increase &lt;Decrease&gt; in long-term accrued liabilities</t>
  </si>
  <si>
    <t>&lt;Increase&gt; Decrease in property, plant, &amp; equip. at cost</t>
  </si>
  <si>
    <t>&lt;Increase&gt; Decrease in amortizable intangible assets (net)</t>
  </si>
  <si>
    <t>&lt;Increase&gt; Decrease in goodwill and nonamort. intangibles</t>
  </si>
  <si>
    <t>&lt;Increase&gt; Decrease in other noncurrent assets (2)</t>
  </si>
  <si>
    <t>Increase &lt;Decrease&gt; in short-term debt</t>
  </si>
  <si>
    <t>Increase &lt;Decrease&gt; in long-term debt</t>
  </si>
  <si>
    <t>Increase &lt;Decrease&gt; in common stock + paid in capital</t>
  </si>
  <si>
    <t>Check: All Estimated Value per Share amounts should be the same, with the possible exception of the share value from the</t>
  </si>
  <si>
    <t xml:space="preserve"> Free Cash Flow for All Debt and Equity model.  See additional comments in cell L266.</t>
  </si>
  <si>
    <t>Present Value Net Dividends</t>
  </si>
  <si>
    <t>Sum of Present Value Net Dividends</t>
  </si>
  <si>
    <t>Present Value of Continuing Value</t>
  </si>
  <si>
    <t>Total Present Value Dividends</t>
  </si>
  <si>
    <t>Present Value Free Cash Flows</t>
  </si>
  <si>
    <t>Sum of Present Value Free Cash Flows</t>
  </si>
  <si>
    <t>Total Present Value Free Cash Flows to Equity</t>
  </si>
  <si>
    <t>Present Value Residual Income</t>
  </si>
  <si>
    <t>Sum of Present Value Residual Income</t>
  </si>
  <si>
    <t>Present Value of Equity</t>
  </si>
  <si>
    <t>Total Present Value of Equity</t>
  </si>
  <si>
    <t>Present Value Residual ROCE times growth</t>
  </si>
  <si>
    <t>Sum of Present Value Residual ROCE times growth</t>
  </si>
  <si>
    <t>Total Present Value Residual ROCE</t>
  </si>
  <si>
    <t>Total Present Value Free Cash Flows to Equity and Debt</t>
  </si>
  <si>
    <t>Payments for acquisitions of intangible assets</t>
  </si>
  <si>
    <t>Other current assets (1)</t>
  </si>
  <si>
    <t>Other noncurrent liabilities (1)</t>
  </si>
  <si>
    <t>Accounts and notes receivable - net</t>
  </si>
  <si>
    <t>Noncontrolling interests</t>
  </si>
  <si>
    <t xml:space="preserve">  Total Equity</t>
  </si>
  <si>
    <t xml:space="preserve"> Total Common Shareholders' Equity</t>
  </si>
  <si>
    <t>Net income attributable to noncontrolling interests</t>
  </si>
  <si>
    <t xml:space="preserve">  Net Income </t>
  </si>
  <si>
    <t xml:space="preserve">  Net Income attributable to common shareholders</t>
  </si>
  <si>
    <t xml:space="preserve">Enter the amount of net income attributable to noncontrolling interests.  Enter amount as a negative number. If the firm reports a net loss attributable to noncontrolling interests, enter the amount as a positive number. </t>
  </si>
  <si>
    <t>This amount usually appears in the Statement of Comprehensive Income.  Enter as a positive or negative number as appropriate.</t>
  </si>
  <si>
    <t>Deferred tax liabilities- noncurrent</t>
  </si>
  <si>
    <t>Accounts payable</t>
  </si>
  <si>
    <t>Other addbacks to &lt;subtractions from&gt; net income</t>
  </si>
  <si>
    <t>Increase &lt;Decrease&gt; in other current liabilities</t>
  </si>
  <si>
    <t>&lt;Increase&gt; Decrease in other current assets</t>
  </si>
  <si>
    <t>&lt;Increase&gt; Decrease in other noncurrent assets</t>
  </si>
  <si>
    <t xml:space="preserve">  Net CF from Operating Activities</t>
  </si>
  <si>
    <t>LT Debt / Total Equity</t>
  </si>
  <si>
    <t>RETURN ON COMMON SHAREHOLDERS' EQUITY ANALYSIS: Alternative Approach to Disaggregation</t>
  </si>
  <si>
    <t>INPUT VARIABLES</t>
  </si>
  <si>
    <t>Net Operating Profit After Tax (NOPAT)</t>
  </si>
  <si>
    <t>Net Financing Expense After Tax</t>
  </si>
  <si>
    <t>Total Revenues</t>
  </si>
  <si>
    <t>Average Net Operating Assets</t>
  </si>
  <si>
    <t>Average Financing Obligations</t>
  </si>
  <si>
    <t>Average Common Equity</t>
  </si>
  <si>
    <t>ROCE</t>
  </si>
  <si>
    <t>Operating ROA (NOPAT/Average NOA)</t>
  </si>
  <si>
    <t>Net Borrowing Rate</t>
  </si>
  <si>
    <t>Spread</t>
  </si>
  <si>
    <t>Leverage</t>
  </si>
  <si>
    <t>Leverage*Spread</t>
  </si>
  <si>
    <t>Profit margin for operating ROA</t>
  </si>
  <si>
    <t>Net operating asset turnover</t>
  </si>
  <si>
    <t>ROCE = Operating ROA+Leverage*Spread</t>
  </si>
  <si>
    <t>Non-recurring operating gains &lt;losses&gt;</t>
  </si>
  <si>
    <t>Other income or gains &lt;Other expenses or losses&gt;</t>
  </si>
  <si>
    <t>Enter income or gain amounts (or expense or loss amounts as negative numbers) that are unusual and non-recurring and outside of normal business operations.</t>
  </si>
  <si>
    <t>DIVIDEND and STOCK MARKET-BASED RATIOS:</t>
  </si>
  <si>
    <t>Common Dividends per Share</t>
  </si>
  <si>
    <t>Common Dividend Payout (% of Net Income)</t>
  </si>
  <si>
    <t>Common Dividend Yield (% of Share Price)</t>
  </si>
  <si>
    <t>&lt;Treasury stock&gt; and other equity adjustments</t>
  </si>
  <si>
    <t xml:space="preserve">Include on this line any treasury stock accounts and any items that do not fall within some other shareholders' equity line.  Such items seldom appear in balance sheets of U.S. firms.  Amounts that increase (decrease) total shareholders' equity should be entered as positive (negative) amounts. </t>
  </si>
  <si>
    <t xml:space="preserve">Increase &lt;Decrease&gt; in accum. OCI </t>
  </si>
  <si>
    <t>Increase &lt;Decrease&gt; in treasury stock and other equity adjs.</t>
  </si>
  <si>
    <t>Increase &lt;Decrease&gt; in noncontrolling interests</t>
  </si>
  <si>
    <t>Net CFs - Pref. Stock and Noncontrolling Interests</t>
  </si>
  <si>
    <t>Share price at fiscal year end</t>
  </si>
  <si>
    <t>Increase &lt;Decrease&gt; in preferred stock</t>
  </si>
  <si>
    <t>The Forecasts spreadsheet is programmed to balance the balance sheet by adjusting treasury stock purchases (see forecast box below). The user can alter this assumption by reprogamming the computations to adjust an alternate flexible financial account.</t>
  </si>
  <si>
    <t>The initial adjustment to balance the balance sheet is computed as total assets minus total liabilities and shareholders equity before any adjustments. The initial adjustment amount is then used to adjust treasury stock purchases so that total assets equal total liabilities and equities.</t>
  </si>
  <si>
    <t xml:space="preserve">Negative adjustment amounts indicate the firm has excess capital and can increase treasury stock purchases.  Positive amounts indicate that the firm needs more capital to balance the balance sheet, so treasury stoick purchases have to be reduced, or additional equity capital must be issued.  </t>
  </si>
  <si>
    <t xml:space="preserve">Flexible Financial Account: </t>
  </si>
  <si>
    <t xml:space="preserve">Original Forecast Amounts: </t>
  </si>
  <si>
    <t>Implied adjustments:</t>
  </si>
  <si>
    <t>Total:</t>
  </si>
  <si>
    <t>Adjustment needed to balance the balance sheet, from above.</t>
  </si>
  <si>
    <t>Total Treasury Stock Purchase Amounts</t>
  </si>
  <si>
    <t>Treasury Stock Purchases:</t>
  </si>
  <si>
    <t>Long-term investments</t>
  </si>
  <si>
    <t>&lt;Depreciation and Amortization&gt;</t>
  </si>
  <si>
    <t>Increase &lt;Decrease&gt; in deferred revenues</t>
  </si>
  <si>
    <t>Growth rates</t>
  </si>
  <si>
    <t>Amounts from depreciation schedule, Forecast Development worksheet.</t>
  </si>
  <si>
    <t>Assume random walk, mean zero.</t>
  </si>
  <si>
    <t>Add net income and subtract dividends and share repurchases; see forecast box below.</t>
  </si>
  <si>
    <t>Portion Reported Separately on Income Statement (95% of total)</t>
  </si>
  <si>
    <t>Portion Reported within COGS on Income Statement (5% of total)</t>
  </si>
  <si>
    <t>Dividends Valuation Sensitivity Analysis:</t>
  </si>
  <si>
    <t>COST OF NONCONTROLLING INTERESTS' CAPITAL</t>
  </si>
  <si>
    <t>Noncontrolling interests capital</t>
  </si>
  <si>
    <t>Earnings attributable to noncontrolling interests</t>
  </si>
  <si>
    <t>Cost of Noncontrolling Interests Parameters:</t>
  </si>
  <si>
    <t xml:space="preserve">FSAP uses the amount of equity capital attributable to noncontrolling interests entered in the most recent balance sheet data in the Forecasts worksheet. The analyst can override this default by entering the market value of noncontrolling interests, if known.  </t>
  </si>
  <si>
    <t xml:space="preserve">FSAP uses the earnings attributable to noncontrolling interests entered in the Forecasts spreadsheet. The analyst can override this default by entering the required rate of return on noncontrolling interests, if known. </t>
  </si>
  <si>
    <t xml:space="preserve">FSAP uses the above parameters to compute the cost of capital atttributable to noncontrolling interests. </t>
  </si>
  <si>
    <t>Weight of noncontrolling interests in capital structure</t>
  </si>
  <si>
    <t>FSAP computes the weight of equity in the capital structure by dividing the market value of equity by the market value of total capital (common equity, debt, preferred stock, and noncontrolling interests).</t>
  </si>
  <si>
    <t>FSAP computes the weight of debt in the capital structure by dividing the value of debt by the market value of total capital (common equity, debt, preferred stock, and noncontrolling interests).</t>
  </si>
  <si>
    <t>FSAP computes the weight of preferred stock in the capital structure by dividing the market value of preferred by the market value of total capital (common equity, debt, preferred stock, and noncontrolling interests).</t>
  </si>
  <si>
    <t>FSAP computes the weight of noncontrolling interests in the capital structure by dividing the book value of noncontrolling interests by the market value of total capital (common equity, debt, preferred stock, and noncontrolling interests).</t>
  </si>
  <si>
    <t xml:space="preserve">FSAP uses the amount of preferred stock entered in the most recent balance sheet data in the Forecasts worksheet. The analyst can override this default by entering the market value of preferred stock, if known.  </t>
  </si>
  <si>
    <t xml:space="preserve">Goodwill </t>
  </si>
  <si>
    <t xml:space="preserve">Equity and cost investments </t>
  </si>
  <si>
    <t>Other assets</t>
  </si>
  <si>
    <t>Other intangible assets</t>
  </si>
  <si>
    <t>Deferred income taxes - noncurrent</t>
  </si>
  <si>
    <t>Accrued liabilities</t>
  </si>
  <si>
    <t xml:space="preserve">Long-term debt </t>
  </si>
  <si>
    <t>Other operating expenses (1)</t>
  </si>
  <si>
    <t>Other operating expenses (2)</t>
  </si>
  <si>
    <t>&lt;Share repurchases&gt;</t>
  </si>
  <si>
    <t>CAPEX Index</t>
  </si>
  <si>
    <t>Expected Useful Life of PPE for Depreciation</t>
  </si>
  <si>
    <t>Expected Remaining Useful Life of PPE</t>
  </si>
  <si>
    <t xml:space="preserve">Average gross PPE (at cost) divided by depreciation expense.  Average expected useful life (in years) of PPE, assuming straight-line depreciation. </t>
  </si>
  <si>
    <t xml:space="preserve">Net PPE (gross PPE minus accumulated depreciation) by depreciation expense.  Average expected remaining useful life (in years) of PPE, assuming straight-line depreciation. </t>
  </si>
  <si>
    <t>Capital expenditures to acquire PPE divided by depreciation expense.</t>
  </si>
  <si>
    <t>Net Revenues (in millions):</t>
  </si>
  <si>
    <t xml:space="preserve">   Total Net Revenues</t>
  </si>
  <si>
    <t>Revenue Forecast Development</t>
  </si>
  <si>
    <t>Starbucks: Revenue Forecasts by Segment and Type</t>
  </si>
  <si>
    <t>Implied revenue growth rates.</t>
  </si>
  <si>
    <t>Face Value Amounts</t>
  </si>
  <si>
    <t>Debt Issues and Maturities:</t>
  </si>
  <si>
    <t>Totals</t>
  </si>
  <si>
    <t>Proportion of Total</t>
  </si>
  <si>
    <t>Stated Interest Rates</t>
  </si>
  <si>
    <t>Weighted Average Interest Rates</t>
  </si>
  <si>
    <t>Long-Term Debt and Weighted-Average Interest Rates</t>
  </si>
  <si>
    <t>Weighted Average Interest Rate Used in Forecasts:</t>
  </si>
  <si>
    <t>Cost of Sales and Occupancy Costs</t>
  </si>
  <si>
    <t>Cost of Sales and Occupancy Cost Projections</t>
  </si>
  <si>
    <t>as a percent of total revenues</t>
  </si>
  <si>
    <t>See Forecast Development worksheet.</t>
  </si>
  <si>
    <t xml:space="preserve">Cost of Sales and Occupancy Costs: </t>
  </si>
  <si>
    <t>Summary: Revenues by Segment and Type:</t>
  </si>
  <si>
    <t>Short-term investments</t>
  </si>
  <si>
    <t>Interest rate earned on average balance in cash and investment securities.</t>
  </si>
  <si>
    <t>Financial Statement Analysis Package (FSAP): Version 9.0</t>
  </si>
  <si>
    <t>Financial Reporting, Financial Statement Analysis, and Valuation: A Strategic Perspective, 9th Edition</t>
  </si>
  <si>
    <t>By Jim Wahlen, Steve Baginski and Mark Bradshaw</t>
  </si>
  <si>
    <t>Dividends and share repurchases</t>
  </si>
  <si>
    <t>Increase &lt;Decrease&gt; in insurance reserves</t>
  </si>
  <si>
    <t xml:space="preserve">Increase &lt;Decrease&gt; in stored value card liabilities </t>
  </si>
  <si>
    <t>&lt;Increase&gt; Decrease in short-term investments</t>
  </si>
  <si>
    <t>&lt;Increase&gt; Decrease in long-term investments</t>
  </si>
  <si>
    <t xml:space="preserve">&lt;Increase&gt; Decrease in other  assets </t>
  </si>
  <si>
    <t xml:space="preserve">Enter the beginning balance in cash and cash equivalents for the first year of data. </t>
  </si>
  <si>
    <t>GROWTH RATES:</t>
  </si>
  <si>
    <t>Net Profit Contol Index</t>
  </si>
  <si>
    <t>The rate of change in net income relative to the rate of change in revenues.</t>
  </si>
  <si>
    <t>Weighted average interest rate on average balance in financial liabilities. See Forecast Development.</t>
  </si>
  <si>
    <t>Other current assets (3)</t>
  </si>
  <si>
    <t xml:space="preserve">Other current assets (1), (2) and (3) can be renamed and used for different types of current assets for different firms. </t>
  </si>
  <si>
    <t>Other current liabilities (1)</t>
  </si>
  <si>
    <t>Other current liabilities (2)</t>
  </si>
  <si>
    <t>Other current liabilities (3)</t>
  </si>
  <si>
    <t xml:space="preserve">Other current liabilities (1), (2), and (3) can be renamed and used for different types of current liabilities for different firms. </t>
  </si>
  <si>
    <t>&lt;Cost of goods sold&gt;</t>
  </si>
  <si>
    <t>&lt;Operating Expenses (1)&gt;</t>
  </si>
  <si>
    <t>&lt;Operating Expenses (2)&gt;</t>
  </si>
  <si>
    <t>&lt;Selling, General and Administrative Expenses&gt;</t>
  </si>
  <si>
    <t xml:space="preserve">Other investing transactions </t>
  </si>
  <si>
    <t>Income from equity investees</t>
  </si>
  <si>
    <t xml:space="preserve">  - build detailed revenue forecasts</t>
  </si>
  <si>
    <t>FSAP users who wish to develop detailed revenue forecasts to incorporate a firm's various sources of revenue may do so here.</t>
  </si>
  <si>
    <t xml:space="preserve">For an example of a detailed revenue forecast, see the FSAP Starbucks model and the description in Chaper 10. </t>
  </si>
  <si>
    <t>rates of change</t>
  </si>
  <si>
    <t>Maturity 1</t>
  </si>
  <si>
    <t>Maturity 2</t>
  </si>
  <si>
    <t>Maturity 3</t>
  </si>
  <si>
    <t>Maturity 4</t>
  </si>
  <si>
    <t>Maturity 5</t>
  </si>
  <si>
    <t>Maturity 6</t>
  </si>
  <si>
    <t>Maturity 7</t>
  </si>
  <si>
    <t>Current maturities of long-term debt per long-term debt note.</t>
  </si>
  <si>
    <t xml:space="preserve">See long-term debt note. </t>
  </si>
  <si>
    <t>Treasury stock repurchases, if not subtracted from retained earnings.</t>
  </si>
  <si>
    <t>Enter treasury stock purchases, if any.</t>
  </si>
  <si>
    <t>Enter preferred stock dividend payment amounts, if any.</t>
  </si>
  <si>
    <t>Assume dividend payout of net income, if any.</t>
  </si>
  <si>
    <t>Enter a risk-free rate of return, such as the yield on long-term U.S. Treasury bonds.</t>
  </si>
  <si>
    <t>All in millions of YAN</t>
  </si>
  <si>
    <t xml:space="preserve">num of common shares basic </t>
  </si>
  <si>
    <t>Add back stock-based compensation expense (what it is)</t>
  </si>
  <si>
    <t>TBK</t>
  </si>
  <si>
    <t>174.35 YAN</t>
  </si>
  <si>
    <t>449.56 YAN</t>
  </si>
  <si>
    <t>353.87 YAN</t>
  </si>
  <si>
    <t>Asia</t>
  </si>
  <si>
    <t>Europe</t>
  </si>
  <si>
    <t>Americas</t>
  </si>
  <si>
    <t>(add it back to avoid double dep.)</t>
  </si>
  <si>
    <r>
      <t>March.</t>
    </r>
    <r>
      <rPr>
        <sz val="8.9499999999999993"/>
        <color rgb="FF000000"/>
        <rFont val="Helvetica"/>
        <family val="2"/>
      </rPr>
      <t xml:space="preserve"> </t>
    </r>
    <r>
      <rPr>
        <sz val="8.9499999999999993"/>
        <color rgb="FF000000"/>
        <rFont val="Times New Roman"/>
        <family val="1"/>
      </rPr>
      <t>2019</t>
    </r>
  </si>
  <si>
    <r>
      <t>March.</t>
    </r>
    <r>
      <rPr>
        <sz val="8.9499999999999993"/>
        <color rgb="FF000000"/>
        <rFont val="Helvetica"/>
        <family val="2"/>
      </rPr>
      <t xml:space="preserve"> </t>
    </r>
    <r>
      <rPr>
        <sz val="8.9499999999999993"/>
        <color rgb="FF000000"/>
        <rFont val="Times New Roman"/>
        <family val="1"/>
      </rPr>
      <t>2020</t>
    </r>
  </si>
  <si>
    <r>
      <t>March.</t>
    </r>
    <r>
      <rPr>
        <sz val="8.9499999999999993"/>
        <color rgb="FF000000"/>
        <rFont val="Helvetica"/>
        <family val="2"/>
      </rPr>
      <t xml:space="preserve"> </t>
    </r>
    <r>
      <rPr>
        <sz val="8.9499999999999993"/>
        <color rgb="FF000000"/>
        <rFont val="Times New Roman"/>
        <family val="1"/>
      </rPr>
      <t>2021</t>
    </r>
  </si>
  <si>
    <r>
      <t>March.</t>
    </r>
    <r>
      <rPr>
        <sz val="8.9499999999999993"/>
        <color rgb="FF000000"/>
        <rFont val="Helvetica"/>
        <family val="2"/>
      </rPr>
      <t xml:space="preserve"> </t>
    </r>
    <r>
      <rPr>
        <sz val="8.9499999999999993"/>
        <color rgb="FF000000"/>
        <rFont val="Times New Roman"/>
        <family val="1"/>
      </rPr>
      <t>2022</t>
    </r>
  </si>
  <si>
    <r>
      <t>March.</t>
    </r>
    <r>
      <rPr>
        <sz val="8.9499999999999993"/>
        <color rgb="FF000000"/>
        <rFont val="Helvetica"/>
        <family val="2"/>
      </rPr>
      <t xml:space="preserve"> </t>
    </r>
    <r>
      <rPr>
        <sz val="8.9499999999999993"/>
        <color rgb="FF000000"/>
        <rFont val="Times New Roman"/>
        <family val="1"/>
      </rPr>
      <t>2023</t>
    </r>
  </si>
  <si>
    <r>
      <t>Net</t>
    </r>
    <r>
      <rPr>
        <sz val="8.9499999999999993"/>
        <color rgb="FF000000"/>
        <rFont val="Helvetica"/>
        <family val="2"/>
      </rPr>
      <t xml:space="preserve"> </t>
    </r>
    <r>
      <rPr>
        <sz val="8.9499999999999993"/>
        <color rgb="FF000000"/>
        <rFont val="Times New Roman"/>
        <family val="1"/>
      </rPr>
      <t>sales</t>
    </r>
  </si>
  <si>
    <r>
      <t>Millions</t>
    </r>
    <r>
      <rPr>
        <sz val="8.9499999999999993"/>
        <color rgb="FF000000"/>
        <rFont val="Helvetica"/>
        <family val="2"/>
      </rPr>
      <t xml:space="preserve"> </t>
    </r>
    <r>
      <rPr>
        <sz val="8.9499999999999993"/>
        <color rgb="FF000000"/>
        <rFont val="Times New Roman"/>
        <family val="1"/>
      </rPr>
      <t>of</t>
    </r>
    <r>
      <rPr>
        <sz val="8.9499999999999993"/>
        <color rgb="FF000000"/>
        <rFont val="Helvetica"/>
        <family val="2"/>
      </rPr>
      <t xml:space="preserve"> </t>
    </r>
    <r>
      <rPr>
        <sz val="8.9499999999999993"/>
        <color rgb="FF000000"/>
        <rFont val="Times New Roman"/>
        <family val="1"/>
      </rPr>
      <t>Yen</t>
    </r>
  </si>
  <si>
    <r>
      <t>Ordinary</t>
    </r>
    <r>
      <rPr>
        <sz val="8.9499999999999993"/>
        <color rgb="FF000000"/>
        <rFont val="Helvetica"/>
        <family val="2"/>
      </rPr>
      <t xml:space="preserve"> </t>
    </r>
    <r>
      <rPr>
        <sz val="8.9499999999999993"/>
        <color rgb="FF000000"/>
        <rFont val="Times New Roman"/>
        <family val="1"/>
      </rPr>
      <t>income</t>
    </r>
  </si>
  <si>
    <r>
      <t>Net</t>
    </r>
    <r>
      <rPr>
        <sz val="8.9499999999999993"/>
        <color rgb="FF000000"/>
        <rFont val="Helvetica"/>
        <family val="2"/>
      </rPr>
      <t xml:space="preserve"> </t>
    </r>
    <r>
      <rPr>
        <sz val="8.9499999999999993"/>
        <color rgb="FF000000"/>
        <rFont val="Times New Roman"/>
        <family val="1"/>
      </rPr>
      <t>income</t>
    </r>
  </si>
  <si>
    <r>
      <t>Common</t>
    </r>
    <r>
      <rPr>
        <sz val="8.9499999999999993"/>
        <color rgb="FF000000"/>
        <rFont val="Helvetica"/>
        <family val="2"/>
      </rPr>
      <t xml:space="preserve"> </t>
    </r>
    <r>
      <rPr>
        <sz val="8.9499999999999993"/>
        <color rgb="FF000000"/>
        <rFont val="Times New Roman"/>
        <family val="1"/>
      </rPr>
      <t>stock</t>
    </r>
  </si>
  <si>
    <r>
      <t>Millions</t>
    </r>
    <r>
      <rPr>
        <sz val="8.9499999999999993"/>
        <color rgb="FF000000"/>
        <rFont val="Helvetica"/>
        <family val="2"/>
      </rPr>
      <t xml:space="preserve"> </t>
    </r>
    <r>
      <rPr>
        <sz val="8.9499999999999993"/>
        <color rgb="FF000000"/>
        <rFont val="Times New Roman"/>
        <family val="1"/>
      </rPr>
      <t>of</t>
    </r>
    <r>
      <rPr>
        <sz val="8.9499999999999993"/>
        <color rgb="FF000000"/>
        <rFont val="Helvetica"/>
        <family val="2"/>
      </rPr>
      <t xml:space="preserve"> </t>
    </r>
    <r>
      <rPr>
        <sz val="8.9499999999999993"/>
        <color rgb="FF000000"/>
        <rFont val="Times New Roman"/>
        <family val="1"/>
      </rPr>
      <t>Yen</t>
    </r>
    <r>
      <rPr>
        <sz val="8.9499999999999993"/>
        <color rgb="FF000000"/>
        <rFont val="Helvetica"/>
        <family val="2"/>
      </rPr>
      <t xml:space="preserve"> </t>
    </r>
    <r>
      <rPr>
        <sz val="8.9499999999999993"/>
        <color rgb="FF000000"/>
        <rFont val="Times New Roman"/>
        <family val="1"/>
      </rPr>
      <t>Thousand</t>
    </r>
    <r>
      <rPr>
        <sz val="8.9499999999999993"/>
        <color rgb="FF000000"/>
        <rFont val="Helvetica"/>
        <family val="2"/>
      </rPr>
      <t xml:space="preserve"> </t>
    </r>
    <r>
      <rPr>
        <sz val="8.9499999999999993"/>
        <color rgb="FF000000"/>
        <rFont val="Times New Roman"/>
        <family val="1"/>
      </rPr>
      <t>Shares</t>
    </r>
  </si>
  <si>
    <r>
      <t>(Total</t>
    </r>
    <r>
      <rPr>
        <sz val="8.9499999999999993"/>
        <color rgb="FF000000"/>
        <rFont val="Helvetica"/>
        <family val="2"/>
      </rPr>
      <t xml:space="preserve"> </t>
    </r>
    <r>
      <rPr>
        <sz val="8.9499999999999993"/>
        <color rgb="FF000000"/>
        <rFont val="Times New Roman"/>
        <family val="1"/>
      </rPr>
      <t>number</t>
    </r>
    <r>
      <rPr>
        <sz val="8.9499999999999993"/>
        <color rgb="FF000000"/>
        <rFont val="Helvetica"/>
        <family val="2"/>
      </rPr>
      <t xml:space="preserve"> </t>
    </r>
    <r>
      <rPr>
        <sz val="8.9499999999999993"/>
        <color rgb="FF000000"/>
        <rFont val="Times New Roman"/>
        <family val="1"/>
      </rPr>
      <t>of</t>
    </r>
    <r>
      <rPr>
        <sz val="8.9499999999999993"/>
        <color rgb="FF000000"/>
        <rFont val="Helvetica"/>
        <family val="2"/>
      </rPr>
      <t xml:space="preserve"> </t>
    </r>
    <r>
      <rPr>
        <sz val="8.9499999999999993"/>
        <color rgb="FF000000"/>
        <rFont val="Times New Roman"/>
        <family val="1"/>
      </rPr>
      <t>issued</t>
    </r>
    <r>
      <rPr>
        <sz val="8.9499999999999993"/>
        <color rgb="FF000000"/>
        <rFont val="Helvetica"/>
        <family val="2"/>
      </rPr>
      <t xml:space="preserve"> </t>
    </r>
    <r>
      <rPr>
        <sz val="8.9499999999999993"/>
        <color rgb="FF000000"/>
        <rFont val="Times New Roman"/>
        <family val="1"/>
      </rPr>
      <t>shares)</t>
    </r>
  </si>
  <si>
    <r>
      <t>Net</t>
    </r>
    <r>
      <rPr>
        <sz val="8.9499999999999993"/>
        <color rgb="FF000000"/>
        <rFont val="Helvetica"/>
        <family val="2"/>
      </rPr>
      <t xml:space="preserve"> </t>
    </r>
    <r>
      <rPr>
        <sz val="8.9499999999999993"/>
        <color rgb="FF000000"/>
        <rFont val="Times New Roman"/>
        <family val="1"/>
      </rPr>
      <t>assets</t>
    </r>
  </si>
  <si>
    <r>
      <t>Total</t>
    </r>
    <r>
      <rPr>
        <sz val="8.9499999999999993"/>
        <color rgb="FF000000"/>
        <rFont val="Helvetica"/>
        <family val="2"/>
      </rPr>
      <t xml:space="preserve"> </t>
    </r>
    <r>
      <rPr>
        <sz val="8.9499999999999993"/>
        <color rgb="FF000000"/>
        <rFont val="Times New Roman"/>
        <family val="1"/>
      </rPr>
      <t>assets</t>
    </r>
  </si>
  <si>
    <r>
      <t>Net</t>
    </r>
    <r>
      <rPr>
        <sz val="8.9499999999999993"/>
        <color rgb="FF000000"/>
        <rFont val="Helvetica"/>
        <family val="2"/>
      </rPr>
      <t xml:space="preserve"> </t>
    </r>
    <r>
      <rPr>
        <sz val="8.9499999999999993"/>
        <color rgb="FF000000"/>
        <rFont val="Times New Roman"/>
        <family val="1"/>
      </rPr>
      <t>assets</t>
    </r>
    <r>
      <rPr>
        <sz val="8.9499999999999993"/>
        <color rgb="FF000000"/>
        <rFont val="Helvetica"/>
        <family val="2"/>
      </rPr>
      <t xml:space="preserve"> </t>
    </r>
    <r>
      <rPr>
        <sz val="8.9499999999999993"/>
        <color rgb="FF000000"/>
        <rFont val="Times New Roman"/>
        <family val="1"/>
      </rPr>
      <t>per</t>
    </r>
    <r>
      <rPr>
        <sz val="8.9499999999999993"/>
        <color rgb="FF000000"/>
        <rFont val="Helvetica"/>
        <family val="2"/>
      </rPr>
      <t xml:space="preserve"> </t>
    </r>
    <r>
      <rPr>
        <sz val="8.9499999999999993"/>
        <color rgb="FF000000"/>
        <rFont val="Times New Roman"/>
        <family val="1"/>
      </rPr>
      <t>share</t>
    </r>
  </si>
  <si>
    <t>Yen</t>
  </si>
  <si>
    <r>
      <t>Dividend</t>
    </r>
    <r>
      <rPr>
        <sz val="8.9499999999999993"/>
        <color rgb="FF000000"/>
        <rFont val="Helvetica"/>
        <family val="2"/>
      </rPr>
      <t xml:space="preserve"> </t>
    </r>
    <r>
      <rPr>
        <sz val="8.9499999999999993"/>
        <color rgb="FF000000"/>
        <rFont val="Times New Roman"/>
        <family val="1"/>
      </rPr>
      <t>per</t>
    </r>
    <r>
      <rPr>
        <sz val="8.9499999999999993"/>
        <color rgb="FF000000"/>
        <rFont val="Helvetica"/>
        <family val="2"/>
      </rPr>
      <t xml:space="preserve"> </t>
    </r>
    <r>
      <rPr>
        <sz val="8.9499999999999993"/>
        <color rgb="FF000000"/>
        <rFont val="Times New Roman"/>
        <family val="1"/>
      </rPr>
      <t>share</t>
    </r>
    <r>
      <rPr>
        <sz val="8.9499999999999993"/>
        <color rgb="FF000000"/>
        <rFont val="Helvetica"/>
        <family val="2"/>
      </rPr>
      <t xml:space="preserve"> </t>
    </r>
    <r>
      <rPr>
        <sz val="8.9499999999999993"/>
        <color rgb="FF000000"/>
        <rFont val="Times New Roman"/>
        <family val="1"/>
      </rPr>
      <t>(Interim</t>
    </r>
    <r>
      <rPr>
        <sz val="8.9499999999999993"/>
        <color rgb="FF000000"/>
        <rFont val="Helvetica"/>
        <family val="2"/>
      </rPr>
      <t xml:space="preserve"> </t>
    </r>
    <r>
      <rPr>
        <sz val="8.9499999999999993"/>
        <color rgb="FF000000"/>
        <rFont val="Times New Roman"/>
        <family val="1"/>
      </rPr>
      <t>dividend</t>
    </r>
    <r>
      <rPr>
        <sz val="8.9499999999999993"/>
        <color rgb="FF000000"/>
        <rFont val="Helvetica"/>
        <family val="2"/>
      </rPr>
      <t xml:space="preserve"> </t>
    </r>
    <r>
      <rPr>
        <sz val="8.9499999999999993"/>
        <color rgb="FF000000"/>
        <rFont val="Times New Roman"/>
        <family val="1"/>
      </rPr>
      <t>per</t>
    </r>
    <r>
      <rPr>
        <sz val="8.9499999999999993"/>
        <color rgb="FF000000"/>
        <rFont val="Helvetica"/>
        <family val="2"/>
      </rPr>
      <t xml:space="preserve"> </t>
    </r>
    <r>
      <rPr>
        <sz val="8.9499999999999993"/>
        <color rgb="FF000000"/>
        <rFont val="Times New Roman"/>
        <family val="1"/>
      </rPr>
      <t>share)</t>
    </r>
  </si>
  <si>
    <t xml:space="preserve"> DPS Yen</t>
  </si>
  <si>
    <t>(In USD)</t>
  </si>
  <si>
    <t>ChangDENG</t>
  </si>
  <si>
    <t xml:space="preserve">Advantest </t>
  </si>
  <si>
    <t>Current Stock Price</t>
  </si>
  <si>
    <t>If Valuation Greater than Current</t>
  </si>
  <si>
    <t>If Valuation Smaller than Current</t>
  </si>
  <si>
    <t xml:space="preserve">Fiscal year 31-May </t>
  </si>
  <si>
    <t xml:space="preserve">Quarterly Guidance </t>
  </si>
  <si>
    <t>3Q23</t>
  </si>
  <si>
    <t>4Q23</t>
  </si>
  <si>
    <t>1Q24</t>
  </si>
  <si>
    <t xml:space="preserve">   =&gt;</t>
  </si>
  <si>
    <t>if different accounting year adjust to the quarters available</t>
  </si>
  <si>
    <t>Revenue</t>
  </si>
  <si>
    <t>Estimate diluted EPS</t>
  </si>
  <si>
    <t>Actual diluted EPS</t>
  </si>
  <si>
    <t>Beat or Miss</t>
  </si>
  <si>
    <t>2020</t>
  </si>
  <si>
    <t>2021</t>
  </si>
  <si>
    <t>2022</t>
  </si>
  <si>
    <t>2023</t>
  </si>
  <si>
    <t>Why does my company beat or miss? Predictability?</t>
  </si>
  <si>
    <t>What is my COMPANY doing of products foods pharma ect high predictability</t>
  </si>
  <si>
    <t>tech low predictability</t>
  </si>
  <si>
    <t>table of Full guidance</t>
  </si>
  <si>
    <t>Full year results company will discuss guidance for the year. Go back and check if the guidance was correct?</t>
  </si>
  <si>
    <t>Revenue and operating profit guidance</t>
  </si>
  <si>
    <t>Quarterly</t>
  </si>
  <si>
    <t>1Q2023</t>
  </si>
  <si>
    <t>1Q2024</t>
  </si>
  <si>
    <t>2Q2024 (estimated)</t>
  </si>
  <si>
    <t>Total Revenue</t>
  </si>
  <si>
    <t>Operating income</t>
  </si>
  <si>
    <t>Diluted EPS</t>
  </si>
  <si>
    <t>Source: FedEx's Webcast&amp;Presentation and Quaterly results , unit: $ millions</t>
  </si>
  <si>
    <t>EPS</t>
  </si>
  <si>
    <t>Change to your company and key competitors</t>
  </si>
  <si>
    <t>Competitors</t>
  </si>
  <si>
    <t>COMP WORLD</t>
  </si>
  <si>
    <t>Change comp 1-4 to your competitors name and stick in the numbers below</t>
  </si>
  <si>
    <t>Market Cap (intraday)</t>
  </si>
  <si>
    <t>Enterprise Value</t>
  </si>
  <si>
    <t>Trailing P/E</t>
  </si>
  <si>
    <t>TTM = Trailing 12 months IE last 4 quarter EPS, history P/E</t>
  </si>
  <si>
    <t>Forward P/E</t>
  </si>
  <si>
    <t>PEG Ratio (5 yr expected)</t>
  </si>
  <si>
    <t>Price/Sales (ttm)</t>
  </si>
  <si>
    <t>Price/Book (mrq)</t>
  </si>
  <si>
    <t>Enterprise Value/Revenue</t>
  </si>
  <si>
    <t>Enterprise Value/EBITDA</t>
  </si>
  <si>
    <t>Use by investment banker when doing M&amp;A</t>
  </si>
  <si>
    <t>Beta (5Y Monthly)</t>
  </si>
  <si>
    <r>
      <t>52-Week Change </t>
    </r>
    <r>
      <rPr>
        <b/>
        <vertAlign val="superscript"/>
        <sz val="11"/>
        <rFont val="Calibri"/>
        <family val="2"/>
        <scheme val="minor"/>
      </rPr>
      <t>3</t>
    </r>
  </si>
  <si>
    <r>
      <t>Forward Annual Dividend Yield </t>
    </r>
    <r>
      <rPr>
        <b/>
        <vertAlign val="superscript"/>
        <sz val="11"/>
        <rFont val="Calibri"/>
        <family val="2"/>
        <scheme val="minor"/>
      </rPr>
      <t>4</t>
    </r>
  </si>
  <si>
    <r>
      <t>Trailing Annual Dividend Yield </t>
    </r>
    <r>
      <rPr>
        <b/>
        <vertAlign val="superscript"/>
        <sz val="11"/>
        <rFont val="Calibri"/>
        <family val="2"/>
        <scheme val="minor"/>
      </rPr>
      <t>3</t>
    </r>
  </si>
  <si>
    <r>
      <t>Payout Ratio </t>
    </r>
    <r>
      <rPr>
        <b/>
        <vertAlign val="superscript"/>
        <sz val="11"/>
        <rFont val="Calibri"/>
        <family val="2"/>
        <scheme val="minor"/>
      </rPr>
      <t>4</t>
    </r>
  </si>
  <si>
    <t>Interest coverage ratio</t>
  </si>
  <si>
    <t>Debt to Equity (net debt/total equity%)</t>
  </si>
  <si>
    <t>Source: Yahoo Finance</t>
  </si>
  <si>
    <t>Example of how you can present your tables and charts - please make your own choise as it is not the only right way!!</t>
  </si>
  <si>
    <t>Table 1: Revenue Forecast Development</t>
  </si>
  <si>
    <t>2024E</t>
  </si>
  <si>
    <t>2025E</t>
  </si>
  <si>
    <t>2026E</t>
  </si>
  <si>
    <t>2027E</t>
  </si>
  <si>
    <t>2028E</t>
  </si>
  <si>
    <t>CAGR</t>
  </si>
  <si>
    <t>Segment 1 (change name)</t>
  </si>
  <si>
    <t>Change data to your company data</t>
  </si>
  <si>
    <t>Segment 2 (change name)</t>
  </si>
  <si>
    <t>Segment 3 (change name)</t>
  </si>
  <si>
    <t>Segment 4 (change name)</t>
  </si>
  <si>
    <t>Total Net Revenues</t>
  </si>
  <si>
    <t>Source: FedEx’s 10-K, Own estimates</t>
  </si>
  <si>
    <t>Chart 1: Historical Revenue</t>
  </si>
  <si>
    <t>Chart 2: Forecast Revenue</t>
  </si>
  <si>
    <r>
      <t>Table 2:</t>
    </r>
    <r>
      <rPr>
        <sz val="12"/>
        <color rgb="FF7030A0"/>
        <rFont val="Calibri"/>
        <family val="2"/>
      </rPr>
      <t xml:space="preserve"> Forecast Income Statement</t>
    </r>
  </si>
  <si>
    <t xml:space="preserve">  Comprehensive Income</t>
  </si>
  <si>
    <r>
      <t>Table 3:</t>
    </r>
    <r>
      <rPr>
        <sz val="12"/>
        <color rgb="FF7030A0"/>
        <rFont val="Calibri"/>
        <family val="2"/>
      </rPr>
      <t xml:space="preserve"> Long term Debt and Weighted-Average Interest Rates</t>
    </r>
  </si>
  <si>
    <r>
      <t xml:space="preserve">Chart 3: </t>
    </r>
    <r>
      <rPr>
        <sz val="12"/>
        <color rgb="FF7030A0"/>
        <rFont val="Calibri"/>
        <family val="2"/>
      </rPr>
      <t>Capital structrure</t>
    </r>
  </si>
  <si>
    <t>CAPITAL STRUCTURE in 2023</t>
  </si>
  <si>
    <t>Percentage</t>
  </si>
  <si>
    <t>Liabilities</t>
  </si>
  <si>
    <t>Equity</t>
  </si>
  <si>
    <t>Asset</t>
  </si>
  <si>
    <t>Chart 4: Debt</t>
  </si>
  <si>
    <t>DEBT in million</t>
  </si>
  <si>
    <t>Total Debt</t>
  </si>
  <si>
    <t>Long-term Debt</t>
  </si>
  <si>
    <t>Table 5: Solvency factors</t>
  </si>
  <si>
    <t>Solvency Factors</t>
  </si>
  <si>
    <t>2023A</t>
  </si>
  <si>
    <t>Total Debt/Total Assets</t>
  </si>
  <si>
    <t>LT Debt/Total Equity</t>
  </si>
  <si>
    <t>TIE RATIO (interest cover ratio)</t>
  </si>
  <si>
    <t>OCF/Total Liabilities</t>
  </si>
  <si>
    <t>FCF/Total Liabilities</t>
  </si>
  <si>
    <t>Source: Own estimates</t>
  </si>
  <si>
    <t>Chart 5: Debt-to-Asset &amp; LT Debt-to-Equity</t>
  </si>
  <si>
    <t>2019</t>
  </si>
  <si>
    <t>Debt-to-Asset</t>
  </si>
  <si>
    <t>Debt-to-Equity</t>
  </si>
  <si>
    <t>Long term Debt</t>
  </si>
  <si>
    <t>Table 5: WACC computation</t>
  </si>
  <si>
    <t xml:space="preserve">WACC computation: </t>
  </si>
  <si>
    <t>Rf</t>
  </si>
  <si>
    <t>beta</t>
  </si>
  <si>
    <t>MRP</t>
  </si>
  <si>
    <t>Re</t>
  </si>
  <si>
    <t>E/EV</t>
  </si>
  <si>
    <t>Rd</t>
  </si>
  <si>
    <t>D/EV</t>
  </si>
  <si>
    <t>WACC</t>
  </si>
  <si>
    <r>
      <t>Table 6:</t>
    </r>
    <r>
      <rPr>
        <sz val="10"/>
        <color rgb="FF7030A0"/>
        <rFont val="Calibri"/>
        <family val="2"/>
      </rPr>
      <t xml:space="preserve"> Discount Cash Flow (DCF)</t>
    </r>
  </si>
  <si>
    <r>
      <t xml:space="preserve">Table 7: </t>
    </r>
    <r>
      <rPr>
        <sz val="10.5"/>
        <color rgb="FF7030A0"/>
        <rFont val="Calibri"/>
        <family val="2"/>
      </rPr>
      <t>FedEx and</t>
    </r>
    <r>
      <rPr>
        <b/>
        <sz val="10.5"/>
        <color rgb="FF7030A0"/>
        <rFont val="Calibri"/>
        <family val="2"/>
      </rPr>
      <t xml:space="preserve"> </t>
    </r>
    <r>
      <rPr>
        <sz val="10.5"/>
        <color rgb="FF7030A0"/>
        <rFont val="Calibri"/>
        <family val="2"/>
      </rPr>
      <t>Competitiors</t>
    </r>
  </si>
  <si>
    <t>Table 8: Quarterly Guidance</t>
  </si>
  <si>
    <t>1Q23</t>
  </si>
  <si>
    <t>2Q23</t>
  </si>
  <si>
    <t>Table 9: Full Year Guidance</t>
  </si>
  <si>
    <t>Table 10: Lastest quater and next estimated quarter</t>
  </si>
  <si>
    <t>Chart 6: Segment Revenue (1Q23 &amp; 1Q24)</t>
  </si>
  <si>
    <t xml:space="preserve">FedEx Express segment </t>
  </si>
  <si>
    <t xml:space="preserve">FedEx Ground segment </t>
  </si>
  <si>
    <t xml:space="preserve">FedEx Freight segment </t>
  </si>
  <si>
    <t>FedEx Services segment &amp; Others</t>
  </si>
  <si>
    <t>Link the data from your forecast sheet</t>
  </si>
  <si>
    <t>2026e</t>
  </si>
  <si>
    <t>2027e</t>
  </si>
  <si>
    <t>2028e</t>
  </si>
  <si>
    <t>Cost of goods sold</t>
  </si>
  <si>
    <t>Salaries Wages and Employee Benefits</t>
  </si>
  <si>
    <t>Other prod. and current op. charges</t>
  </si>
  <si>
    <t>Other prod. and non-current op. charges</t>
  </si>
  <si>
    <t>Net financial charges</t>
  </si>
  <si>
    <t>Income tax expense</t>
  </si>
  <si>
    <t>Income/Loss affiliates and other</t>
  </si>
  <si>
    <t>2021E</t>
  </si>
  <si>
    <t>2022E</t>
  </si>
  <si>
    <t>2023E</t>
  </si>
  <si>
    <t>Other current assets</t>
  </si>
  <si>
    <t>Other current liabilities</t>
  </si>
  <si>
    <t>Other noncurrent liabilities</t>
  </si>
  <si>
    <t>SHAREHOLDERS' EQUITY:</t>
  </si>
  <si>
    <t>Total Common Shareholders' Equity</t>
  </si>
  <si>
    <t>Total Equity</t>
  </si>
  <si>
    <t>Total Liabilities and Equities</t>
  </si>
  <si>
    <t>FCF</t>
  </si>
  <si>
    <t>FCF Yield</t>
  </si>
  <si>
    <t xml:space="preserve">Gearing </t>
  </si>
  <si>
    <t>STATEMENT OF CASH FLOWS DATA:</t>
  </si>
  <si>
    <t>Discontinued Operations (Financing)</t>
  </si>
  <si>
    <t>Depreciation expense (net)</t>
  </si>
  <si>
    <t>Receivables net</t>
  </si>
  <si>
    <t>Prepaid expenses</t>
  </si>
  <si>
    <t>Accounts payable - trade</t>
  </si>
  <si>
    <t>Current accrued liabilities</t>
  </si>
  <si>
    <t>Insurance reserves</t>
  </si>
  <si>
    <t xml:space="preserve">Stored value card liabilities </t>
  </si>
  <si>
    <t>Property, plant, &amp; equip. at cost</t>
  </si>
  <si>
    <t>Amortizable intangible assets (net)</t>
  </si>
  <si>
    <t>Goodwill and nonamort. intangibles</t>
  </si>
  <si>
    <t>Short-term debt</t>
  </si>
  <si>
    <t>Long-term debt</t>
  </si>
  <si>
    <t>Common stock + paid in capital</t>
  </si>
  <si>
    <t>Treasury stock and other equity adjs.</t>
  </si>
  <si>
    <t>FY 2022</t>
  </si>
  <si>
    <t>FY 2023</t>
  </si>
  <si>
    <t>FY 2024</t>
  </si>
  <si>
    <t>FY 2025E</t>
  </si>
  <si>
    <t>FY 2026E</t>
  </si>
  <si>
    <t>FY 2027E</t>
  </si>
  <si>
    <t>FY 2028E</t>
  </si>
  <si>
    <t>FY 2029E</t>
  </si>
  <si>
    <t xml:space="preserve">  Luxury Houses</t>
  </si>
  <si>
    <t>Gucci</t>
  </si>
  <si>
    <t>Other Luxury Houses</t>
  </si>
  <si>
    <t>YSL</t>
  </si>
  <si>
    <t>Bottega Veneta</t>
  </si>
  <si>
    <t>Corporate &amp; Other</t>
  </si>
  <si>
    <t>Puma</t>
  </si>
  <si>
    <t>Q1</t>
  </si>
  <si>
    <t>Q2</t>
  </si>
  <si>
    <t>Q3</t>
  </si>
  <si>
    <t>Q4 Est.</t>
  </si>
  <si>
    <t xml:space="preserve"> Revenues per quarter</t>
  </si>
  <si>
    <t xml:space="preserve">Performance drivers </t>
  </si>
  <si>
    <t>Market</t>
  </si>
  <si>
    <t>Sector</t>
  </si>
  <si>
    <t>Macro</t>
  </si>
  <si>
    <t>Style</t>
  </si>
  <si>
    <t>Idiosyncratic</t>
  </si>
  <si>
    <t>% growth of C&amp;CE</t>
  </si>
  <si>
    <t xml:space="preserve">% of revenues </t>
  </si>
  <si>
    <t xml:space="preserve">Share price evolutiony year on year </t>
  </si>
  <si>
    <t>2024-YTD</t>
  </si>
  <si>
    <t>FY 2024E</t>
  </si>
  <si>
    <t>Ownership of Kering</t>
  </si>
  <si>
    <t>Artemis (Family Holding)</t>
  </si>
  <si>
    <t>Baillie Gifford &amp; Co. </t>
  </si>
  <si>
    <t>Invesco Advisers</t>
  </si>
  <si>
    <t>Harris Associates</t>
  </si>
  <si>
    <t>Capital RM (World)</t>
  </si>
  <si>
    <t>The Vanguard Group</t>
  </si>
  <si>
    <t>Norges IM</t>
  </si>
  <si>
    <t>Jennison Associates</t>
  </si>
  <si>
    <t>Capital RM (Global)</t>
  </si>
  <si>
    <t>BlackRock IM</t>
  </si>
  <si>
    <t>APPENDIX</t>
  </si>
  <si>
    <t xml:space="preserve">     Revenues</t>
  </si>
  <si>
    <t xml:space="preserve">     &lt;Purchased transportation&gt;</t>
  </si>
  <si>
    <t xml:space="preserve">     &lt;Salaries and employee benefits&gt;</t>
  </si>
  <si>
    <t xml:space="preserve">     &lt;Rentals and landing fees&gt;</t>
  </si>
  <si>
    <t xml:space="preserve">     &lt;Depreciation and Amortization&gt;</t>
  </si>
  <si>
    <t xml:space="preserve">     &lt;Fuel&gt;</t>
  </si>
  <si>
    <t xml:space="preserve">     &lt;Maintenance and repairs&gt;</t>
  </si>
  <si>
    <t xml:space="preserve">     &lt;Goodwill and other asset impairment charges&gt;</t>
  </si>
  <si>
    <t xml:space="preserve">     &lt;Business optimization and realignment costs&gt;</t>
  </si>
  <si>
    <t xml:space="preserve">     &lt;Selling, General and Administrative Expenses&gt;</t>
  </si>
  <si>
    <t xml:space="preserve">     &lt;Other operating expenses&gt;</t>
  </si>
  <si>
    <t xml:space="preserve">     Other operating income</t>
  </si>
  <si>
    <t xml:space="preserve">     Income from equity investees</t>
  </si>
  <si>
    <t xml:space="preserve">     Non-recurring operating gains &lt;losses&gt;</t>
  </si>
  <si>
    <t xml:space="preserve">     Interest income</t>
  </si>
  <si>
    <t xml:space="preserve">     &lt;Interest expense&gt;</t>
  </si>
  <si>
    <t xml:space="preserve">     Income &lt;Loss&gt; from equity affiliates</t>
  </si>
  <si>
    <t xml:space="preserve">     Other income or gains &lt;Other expenses or losses&gt;</t>
  </si>
  <si>
    <t xml:space="preserve">     Income before Tax</t>
  </si>
  <si>
    <t xml:space="preserve">     Provision for income tax &lt;benefit&gt;</t>
  </si>
  <si>
    <t xml:space="preserve">     Income &lt;Loss&gt; from discontinued operations</t>
  </si>
  <si>
    <t xml:space="preserve">     Changes in accounting principles</t>
  </si>
  <si>
    <t xml:space="preserve">     Net income attributable to noncontrolling interests</t>
  </si>
  <si>
    <t xml:space="preserve">     Net Income attributable to common shareholders</t>
  </si>
  <si>
    <t xml:space="preserve">     Other comprehensive income items</t>
  </si>
  <si>
    <t>Source: FedEx's 10-K, Yahoo Finance, Own estimates; unit: $ million</t>
  </si>
  <si>
    <t xml:space="preserve"> ASSETS:</t>
  </si>
  <si>
    <t>&lt;Accumulated depreciation and amortization&gt;</t>
  </si>
  <si>
    <t>Other intangible assets (Operating lease right-of-use assets)</t>
  </si>
  <si>
    <t>Other noncurrent assets</t>
  </si>
  <si>
    <t>Accrued expense</t>
  </si>
  <si>
    <t>Accrued salaries and employee benefits</t>
  </si>
  <si>
    <t>Operating lease liabilities</t>
  </si>
  <si>
    <t xml:space="preserve">Other current liabilities </t>
  </si>
  <si>
    <t>Pension, postretirement healthcare, and other benefit obligations</t>
  </si>
  <si>
    <t>Operating lease liabilities - noncurrent</t>
  </si>
  <si>
    <t>STATEMENT OF CASH FLOWS</t>
  </si>
  <si>
    <t>Add back depreciation and amortization expense (net)</t>
  </si>
  <si>
    <t>Increase &lt;Decrease&gt; in accrued salaries and employee benefits</t>
  </si>
  <si>
    <t>Increase &lt;Decrease&gt; in operating lease expenses</t>
  </si>
  <si>
    <t>&lt;Increase&gt; Decrease in other noncurrent assets (1)</t>
  </si>
  <si>
    <t>KEY RATIO TABLE</t>
  </si>
  <si>
    <t>FedEx STOCK 5Y AND NASDAQ 5Y PERFORMANCE</t>
  </si>
  <si>
    <t>Segment</t>
  </si>
  <si>
    <t>Snaftshot</t>
  </si>
  <si>
    <t xml:space="preserve">include all your sources here with link </t>
  </si>
  <si>
    <t>N°</t>
  </si>
  <si>
    <t xml:space="preserve">HEADLINE </t>
  </si>
  <si>
    <t>LINK</t>
  </si>
  <si>
    <t>Date</t>
  </si>
  <si>
    <t>% CHANGE OF PEPSI</t>
  </si>
  <si>
    <t>Product of the deviation of average return</t>
  </si>
  <si>
    <t>count</t>
  </si>
  <si>
    <t>variance</t>
  </si>
  <si>
    <t>co-variance</t>
  </si>
  <si>
    <t>Stock Price</t>
  </si>
  <si>
    <t xml:space="preserve">52 week Range (€/$): </t>
  </si>
  <si>
    <t>Market Cap (bn $):</t>
  </si>
  <si>
    <t>EV (bn€/$):</t>
  </si>
  <si>
    <t>Free Float (%)</t>
  </si>
  <si>
    <t>Stock Market Ratios</t>
  </si>
  <si>
    <t>P/E</t>
  </si>
  <si>
    <t>PEG</t>
  </si>
  <si>
    <t>EV/EBITDA</t>
  </si>
  <si>
    <t>Dividend Yield</t>
  </si>
  <si>
    <t>Profitability factors %</t>
  </si>
  <si>
    <t xml:space="preserve">ROA </t>
  </si>
  <si>
    <t xml:space="preserve">ROE </t>
  </si>
  <si>
    <t>ROIC</t>
  </si>
  <si>
    <t xml:space="preserve">Operating Margin </t>
  </si>
  <si>
    <t>FCF YIELD (FCF/EV)</t>
  </si>
  <si>
    <t>Asset Turnover</t>
  </si>
  <si>
    <t>Acc Receivable turnover</t>
  </si>
  <si>
    <t>Days Receivable Held</t>
  </si>
  <si>
    <t>Days Inventory held</t>
  </si>
  <si>
    <t>Acc. Payable Turnover</t>
  </si>
  <si>
    <t>Days Payable Held</t>
  </si>
  <si>
    <t>Networking Capital Days</t>
  </si>
  <si>
    <t>Cash turnover</t>
  </si>
  <si>
    <t>DOS Held in Cash</t>
  </si>
  <si>
    <t>Liquidity Ratio</t>
  </si>
  <si>
    <t>OCF to Current Liability</t>
  </si>
  <si>
    <t>15Y</t>
  </si>
  <si>
    <t>10Y</t>
  </si>
  <si>
    <t>5Y</t>
  </si>
  <si>
    <t xml:space="preserve">Revenues </t>
  </si>
  <si>
    <t>Net Profit</t>
  </si>
  <si>
    <t>D</t>
  </si>
  <si>
    <t>C</t>
  </si>
  <si>
    <t>A</t>
  </si>
  <si>
    <t>A+</t>
  </si>
  <si>
    <t>AAA</t>
  </si>
  <si>
    <t>CASH FLOW STATEMENT</t>
  </si>
  <si>
    <t>Stock market return</t>
  </si>
  <si>
    <t>Annualised return</t>
  </si>
  <si>
    <t>Adjusted for inflation</t>
  </si>
  <si>
    <t>10 years (2012-2021)</t>
  </si>
  <si>
    <t>30 years (1992-2021)</t>
  </si>
  <si>
    <t>50 years (1972-2021)</t>
  </si>
  <si>
    <t>Country and Equity Risk Premiums</t>
  </si>
  <si>
    <t>Date of update:</t>
  </si>
  <si>
    <t>Enter the current risk premium for a mature equity market</t>
  </si>
  <si>
    <t>Do you want to adjust the country default spread for the additional volatility of the equity market to get to a country premium?</t>
  </si>
  <si>
    <t>Yes</t>
  </si>
  <si>
    <t>If yes, enter the multiplier to use on the default spread (See worksheet for volatility numbers for selected emerging markets)</t>
  </si>
  <si>
    <t>Country</t>
  </si>
  <si>
    <t>Africa</t>
  </si>
  <si>
    <t>Moody's rating</t>
  </si>
  <si>
    <t>Rating-based Default Spread</t>
  </si>
  <si>
    <t>Total Equity Risk Premium</t>
  </si>
  <si>
    <t>Country Risk Premium</t>
  </si>
  <si>
    <t>Sovereign CDS, net of US</t>
  </si>
  <si>
    <t>Total Equity Risk Premium2</t>
  </si>
  <si>
    <t>Country Risk Premium3</t>
  </si>
  <si>
    <t>Has to be sorted in ascending order</t>
  </si>
  <si>
    <t>Rating</t>
  </si>
  <si>
    <t>Default spread in basis points</t>
  </si>
  <si>
    <t>A1</t>
  </si>
  <si>
    <t>A2</t>
  </si>
  <si>
    <t>A3</t>
  </si>
  <si>
    <t>Aa1</t>
  </si>
  <si>
    <t>Aa2</t>
  </si>
  <si>
    <t>Aa3</t>
  </si>
  <si>
    <t>Aaa</t>
  </si>
  <si>
    <t>B1</t>
  </si>
  <si>
    <t>B2</t>
  </si>
  <si>
    <t>B3</t>
  </si>
  <si>
    <t>Ba1</t>
  </si>
  <si>
    <t>Ba2</t>
  </si>
  <si>
    <t>Ba3</t>
  </si>
  <si>
    <t>Baa1</t>
  </si>
  <si>
    <t>Baa2</t>
  </si>
  <si>
    <t>Baa3</t>
  </si>
  <si>
    <t>Ca</t>
  </si>
  <si>
    <t>NR</t>
  </si>
  <si>
    <t>Frontier Markets (no sovereign ratings)</t>
  </si>
  <si>
    <t>PRS Composite Risk Score</t>
  </si>
  <si>
    <t>ERP</t>
  </si>
  <si>
    <t>CRP</t>
  </si>
  <si>
    <t>Default Spread</t>
  </si>
  <si>
    <t>Caa1</t>
  </si>
  <si>
    <t>Caa2</t>
  </si>
  <si>
    <t>Caa3</t>
  </si>
  <si>
    <t>NA</t>
  </si>
  <si>
    <t>YAN</t>
  </si>
  <si>
    <t>Not listed</t>
  </si>
  <si>
    <t>Exchange rate (142.80 JPY = 1 USD)</t>
  </si>
  <si>
    <t>The number of shares was adjusted as a result of the financial report of the Japanese company being presented.                  Actual number of shares: 747,912,124.</t>
  </si>
  <si>
    <t>The company didn't make any Q4 report, this number is coming from annual diluted EPS/4</t>
  </si>
  <si>
    <t>Source: Financial result of Advantest, unit: million of yan (revenue) and YAN (EPS)</t>
  </si>
  <si>
    <t>Advantest</t>
  </si>
  <si>
    <t>Cohu, Inc</t>
  </si>
  <si>
    <t>YIK Corp.</t>
  </si>
  <si>
    <t>UniTest Inc</t>
  </si>
  <si>
    <t>EXICON Ltd</t>
  </si>
  <si>
    <t>https://www3.advantest.com/zh/investors/management-policy/risk-factors</t>
  </si>
  <si>
    <t>Risk factors of advantest</t>
  </si>
  <si>
    <t>Teradyne, Inc.</t>
  </si>
  <si>
    <t>Non</t>
  </si>
  <si>
    <t xml:space="preserve">Source: advantest Annual securities report and Yahoo finance </t>
  </si>
  <si>
    <t>in Million</t>
  </si>
  <si>
    <t>(Trade in Korea stock market)</t>
  </si>
  <si>
    <t>1 USD = 1347.49 KRW</t>
  </si>
  <si>
    <t>Source: Advantest Financial result</t>
  </si>
  <si>
    <t>YAN in million:</t>
  </si>
  <si>
    <t>&lt;COGS&gt;</t>
  </si>
  <si>
    <t>Gross Profit</t>
  </si>
  <si>
    <t xml:space="preserve">Operating expence </t>
  </si>
  <si>
    <t>Interest expence</t>
  </si>
  <si>
    <t xml:space="preserve">EBIT </t>
  </si>
  <si>
    <t>EBT</t>
  </si>
  <si>
    <t>Income TAX</t>
  </si>
  <si>
    <t xml:space="preserve">Not listed </t>
  </si>
  <si>
    <t xml:space="preserve">not listed </t>
  </si>
  <si>
    <t>Source: Advantest Fiancial statement</t>
  </si>
  <si>
    <t>NET CAPEX</t>
  </si>
  <si>
    <t>ATEYY</t>
  </si>
  <si>
    <t>NASDAQ</t>
  </si>
  <si>
    <t>% CHANGE OF NASDAQ</t>
  </si>
  <si>
    <t>deviation from average ATEYY return</t>
  </si>
  <si>
    <t>deviation from average NASDAQ return</t>
  </si>
  <si>
    <t>Squared deviation of the average NASDAQ return</t>
  </si>
  <si>
    <t xml:space="preserve"> N/A</t>
  </si>
  <si>
    <t>Average</t>
  </si>
  <si>
    <t>Cumulative Returns ATEYY</t>
  </si>
  <si>
    <t>Cumulative NASDAQ</t>
  </si>
  <si>
    <t>ATEYY Returns</t>
  </si>
  <si>
    <t>NASDAQ Returns</t>
  </si>
  <si>
    <t>AAR</t>
  </si>
  <si>
    <t>Open</t>
  </si>
  <si>
    <t>High</t>
  </si>
  <si>
    <t>Low</t>
  </si>
  <si>
    <t>Close</t>
  </si>
  <si>
    <t>Adj Close</t>
  </si>
  <si>
    <t>Volume</t>
  </si>
  <si>
    <t>Column1</t>
  </si>
  <si>
    <t>Column2</t>
  </si>
  <si>
    <t>Column3</t>
  </si>
  <si>
    <t>Column4</t>
  </si>
  <si>
    <t>Column5</t>
  </si>
  <si>
    <t>Column6</t>
  </si>
  <si>
    <t>Column7</t>
  </si>
  <si>
    <t>Beta (3Y Daily):</t>
  </si>
  <si>
    <t xml:space="preserve">Rating of the advantest </t>
  </si>
  <si>
    <t>https://www.advantest.com/en/investors/shares-and-corporate-bonds/bonds-rating/</t>
  </si>
  <si>
    <t>Rating Agency：Rating and Investment Information, Inc. (R&amp;I)</t>
  </si>
  <si>
    <t>Avg. Daily N° shares traded (3M):</t>
  </si>
  <si>
    <t>122.1K</t>
  </si>
  <si>
    <t>EPS in USD</t>
  </si>
  <si>
    <t>PE</t>
  </si>
  <si>
    <t>PPS</t>
  </si>
  <si>
    <t>at 11/10/2024:</t>
  </si>
  <si>
    <t>TIE RATIO</t>
  </si>
  <si>
    <t>Advantest to acquire Semiconductor System Level Test Business from Astronics Corporation</t>
  </si>
  <si>
    <t>https://www.advantest.com/en/news/2018/20181114.html</t>
  </si>
  <si>
    <t>Advantest Completes Acquisition of Essai, Inc.</t>
  </si>
  <si>
    <t>https://www.advantest.com/en/news/2020/20200129.html</t>
  </si>
  <si>
    <t>Advantest Acquires R&amp;D Altanova</t>
  </si>
  <si>
    <t>https://www.advantest.com/en/news/2021/20211026.html</t>
  </si>
  <si>
    <t>https://www.advantest.com/en/news/2022/20220601.html</t>
  </si>
  <si>
    <t>Advantest Acquires CREA</t>
  </si>
  <si>
    <r>
      <t>Carrying</t>
    </r>
    <r>
      <rPr>
        <sz val="7.45"/>
        <color rgb="FF000000"/>
        <rFont val="Helvetica"/>
        <family val="2"/>
      </rPr>
      <t xml:space="preserve"> </t>
    </r>
    <r>
      <rPr>
        <sz val="7.45"/>
        <color rgb="FF000000"/>
        <rFont val="Times New Roman"/>
        <family val="1"/>
      </rPr>
      <t>amount</t>
    </r>
  </si>
  <si>
    <r>
      <t>Contractual</t>
    </r>
    <r>
      <rPr>
        <sz val="7.45"/>
        <color rgb="FF000000"/>
        <rFont val="Helvetica"/>
        <family val="2"/>
      </rPr>
      <t xml:space="preserve"> </t>
    </r>
    <r>
      <rPr>
        <sz val="7.45"/>
        <color rgb="FF000000"/>
        <rFont val="Times New Roman"/>
        <family val="1"/>
      </rPr>
      <t>cash</t>
    </r>
    <r>
      <rPr>
        <sz val="7.45"/>
        <color rgb="FF000000"/>
        <rFont val="Helvetica"/>
        <family val="2"/>
      </rPr>
      <t xml:space="preserve"> </t>
    </r>
    <r>
      <rPr>
        <sz val="7.45"/>
        <color rgb="FF000000"/>
        <rFont val="Times New Roman"/>
        <family val="1"/>
      </rPr>
      <t>flow</t>
    </r>
  </si>
  <si>
    <r>
      <t>Due</t>
    </r>
    <r>
      <rPr>
        <sz val="7.45"/>
        <color rgb="FF000000"/>
        <rFont val="Helvetica"/>
        <family val="2"/>
      </rPr>
      <t xml:space="preserve"> </t>
    </r>
    <r>
      <rPr>
        <sz val="7.45"/>
        <color rgb="FF000000"/>
        <rFont val="Times New Roman"/>
        <family val="1"/>
      </rPr>
      <t>within</t>
    </r>
    <r>
      <rPr>
        <sz val="7.45"/>
        <color rgb="FF000000"/>
        <rFont val="Helvetica"/>
        <family val="2"/>
      </rPr>
      <t xml:space="preserve"> </t>
    </r>
    <r>
      <rPr>
        <sz val="7.45"/>
        <color rgb="FF000000"/>
        <rFont val="Times New Roman"/>
        <family val="1"/>
      </rPr>
      <t>1</t>
    </r>
    <r>
      <rPr>
        <sz val="7.45"/>
        <color rgb="FF000000"/>
        <rFont val="Helvetica"/>
        <family val="2"/>
      </rPr>
      <t xml:space="preserve"> </t>
    </r>
    <r>
      <rPr>
        <sz val="7.45"/>
        <color rgb="FF000000"/>
        <rFont val="Times New Roman"/>
        <family val="1"/>
      </rPr>
      <t>year</t>
    </r>
  </si>
  <si>
    <r>
      <t>Due</t>
    </r>
    <r>
      <rPr>
        <sz val="7.45"/>
        <color rgb="FF000000"/>
        <rFont val="Helvetica"/>
        <family val="2"/>
      </rPr>
      <t xml:space="preserve"> </t>
    </r>
    <r>
      <rPr>
        <sz val="7.45"/>
        <color rgb="FF000000"/>
        <rFont val="Times New Roman"/>
        <family val="1"/>
      </rPr>
      <t>after</t>
    </r>
    <r>
      <rPr>
        <sz val="7.45"/>
        <color rgb="FF000000"/>
        <rFont val="Helvetica"/>
        <family val="2"/>
      </rPr>
      <t xml:space="preserve"> </t>
    </r>
    <r>
      <rPr>
        <sz val="7.45"/>
        <color rgb="FF000000"/>
        <rFont val="Times New Roman"/>
        <family val="1"/>
      </rPr>
      <t>1</t>
    </r>
    <r>
      <rPr>
        <sz val="7.45"/>
        <color rgb="FF000000"/>
        <rFont val="Helvetica"/>
        <family val="2"/>
      </rPr>
      <t xml:space="preserve"> </t>
    </r>
    <r>
      <rPr>
        <sz val="7.45"/>
        <color rgb="FF000000"/>
        <rFont val="Times New Roman"/>
        <family val="1"/>
      </rPr>
      <t>year</t>
    </r>
    <r>
      <rPr>
        <sz val="7.45"/>
        <color rgb="FF000000"/>
        <rFont val="Helvetica"/>
        <family val="2"/>
      </rPr>
      <t xml:space="preserve"> </t>
    </r>
    <r>
      <rPr>
        <sz val="7.45"/>
        <color rgb="FF000000"/>
        <rFont val="Times New Roman"/>
        <family val="1"/>
      </rPr>
      <t>through</t>
    </r>
    <r>
      <rPr>
        <sz val="7.45"/>
        <color rgb="FF000000"/>
        <rFont val="Helvetica"/>
        <family val="2"/>
      </rPr>
      <t xml:space="preserve"> </t>
    </r>
    <r>
      <rPr>
        <sz val="7.45"/>
        <color rgb="FF000000"/>
        <rFont val="Times New Roman"/>
        <family val="1"/>
      </rPr>
      <t>2</t>
    </r>
    <r>
      <rPr>
        <sz val="7.45"/>
        <color rgb="FF000000"/>
        <rFont val="Helvetica"/>
        <family val="2"/>
      </rPr>
      <t xml:space="preserve"> </t>
    </r>
    <r>
      <rPr>
        <sz val="7.45"/>
        <color rgb="FF000000"/>
        <rFont val="Times New Roman"/>
        <family val="1"/>
      </rPr>
      <t>years</t>
    </r>
  </si>
  <si>
    <r>
      <t>Due</t>
    </r>
    <r>
      <rPr>
        <sz val="7.45"/>
        <color rgb="FF000000"/>
        <rFont val="Helvetica"/>
        <family val="2"/>
      </rPr>
      <t xml:space="preserve"> </t>
    </r>
    <r>
      <rPr>
        <sz val="7.45"/>
        <color rgb="FF000000"/>
        <rFont val="Times New Roman"/>
        <family val="1"/>
      </rPr>
      <t>after</t>
    </r>
    <r>
      <rPr>
        <sz val="7.45"/>
        <color rgb="FF000000"/>
        <rFont val="Helvetica"/>
        <family val="2"/>
      </rPr>
      <t xml:space="preserve"> </t>
    </r>
    <r>
      <rPr>
        <sz val="7.45"/>
        <color rgb="FF000000"/>
        <rFont val="Times New Roman"/>
        <family val="1"/>
      </rPr>
      <t>2</t>
    </r>
    <r>
      <rPr>
        <sz val="7.45"/>
        <color rgb="FF000000"/>
        <rFont val="Helvetica"/>
        <family val="2"/>
      </rPr>
      <t xml:space="preserve"> </t>
    </r>
    <r>
      <rPr>
        <sz val="7.45"/>
        <color rgb="FF000000"/>
        <rFont val="Times New Roman"/>
        <family val="1"/>
      </rPr>
      <t>years</t>
    </r>
    <r>
      <rPr>
        <sz val="7.45"/>
        <color rgb="FF000000"/>
        <rFont val="Helvetica"/>
        <family val="2"/>
      </rPr>
      <t xml:space="preserve"> </t>
    </r>
    <r>
      <rPr>
        <sz val="7.45"/>
        <color rgb="FF000000"/>
        <rFont val="Times New Roman"/>
        <family val="1"/>
      </rPr>
      <t>through</t>
    </r>
    <r>
      <rPr>
        <sz val="7.45"/>
        <color rgb="FF000000"/>
        <rFont val="Helvetica"/>
        <family val="2"/>
      </rPr>
      <t xml:space="preserve"> </t>
    </r>
    <r>
      <rPr>
        <sz val="7.45"/>
        <color rgb="FF000000"/>
        <rFont val="Times New Roman"/>
        <family val="1"/>
      </rPr>
      <t>3</t>
    </r>
    <r>
      <rPr>
        <sz val="7.45"/>
        <color rgb="FF000000"/>
        <rFont val="Helvetica"/>
        <family val="2"/>
      </rPr>
      <t xml:space="preserve"> </t>
    </r>
    <r>
      <rPr>
        <sz val="7.45"/>
        <color rgb="FF000000"/>
        <rFont val="Times New Roman"/>
        <family val="1"/>
      </rPr>
      <t>years</t>
    </r>
  </si>
  <si>
    <r>
      <t>Due</t>
    </r>
    <r>
      <rPr>
        <sz val="7.45"/>
        <color rgb="FF000000"/>
        <rFont val="Helvetica"/>
        <family val="2"/>
      </rPr>
      <t xml:space="preserve"> </t>
    </r>
    <r>
      <rPr>
        <sz val="7.45"/>
        <color rgb="FF000000"/>
        <rFont val="Times New Roman"/>
        <family val="1"/>
      </rPr>
      <t>after</t>
    </r>
    <r>
      <rPr>
        <sz val="7.45"/>
        <color rgb="FF000000"/>
        <rFont val="Helvetica"/>
        <family val="2"/>
      </rPr>
      <t xml:space="preserve"> </t>
    </r>
    <r>
      <rPr>
        <sz val="7.45"/>
        <color rgb="FF000000"/>
        <rFont val="Times New Roman"/>
        <family val="1"/>
      </rPr>
      <t>3</t>
    </r>
    <r>
      <rPr>
        <sz val="7.45"/>
        <color rgb="FF000000"/>
        <rFont val="Helvetica"/>
        <family val="2"/>
      </rPr>
      <t xml:space="preserve"> </t>
    </r>
    <r>
      <rPr>
        <sz val="7.45"/>
        <color rgb="FF000000"/>
        <rFont val="Times New Roman"/>
        <family val="1"/>
      </rPr>
      <t>years</t>
    </r>
    <r>
      <rPr>
        <sz val="7.45"/>
        <color rgb="FF000000"/>
        <rFont val="Helvetica"/>
        <family val="2"/>
      </rPr>
      <t xml:space="preserve"> </t>
    </r>
    <r>
      <rPr>
        <sz val="7.45"/>
        <color rgb="FF000000"/>
        <rFont val="Times New Roman"/>
        <family val="1"/>
      </rPr>
      <t>through</t>
    </r>
    <r>
      <rPr>
        <sz val="7.45"/>
        <color rgb="FF000000"/>
        <rFont val="Helvetica"/>
        <family val="2"/>
      </rPr>
      <t xml:space="preserve"> </t>
    </r>
    <r>
      <rPr>
        <sz val="7.45"/>
        <color rgb="FF000000"/>
        <rFont val="Times New Roman"/>
        <family val="1"/>
      </rPr>
      <t>4</t>
    </r>
    <r>
      <rPr>
        <sz val="7.45"/>
        <color rgb="FF000000"/>
        <rFont val="Helvetica"/>
        <family val="2"/>
      </rPr>
      <t xml:space="preserve"> </t>
    </r>
    <r>
      <rPr>
        <sz val="7.45"/>
        <color rgb="FF000000"/>
        <rFont val="Times New Roman"/>
        <family val="1"/>
      </rPr>
      <t>years</t>
    </r>
  </si>
  <si>
    <r>
      <t>Due</t>
    </r>
    <r>
      <rPr>
        <sz val="7.45"/>
        <color rgb="FF000000"/>
        <rFont val="Helvetica"/>
        <family val="2"/>
      </rPr>
      <t xml:space="preserve"> </t>
    </r>
    <r>
      <rPr>
        <sz val="7.45"/>
        <color rgb="FF000000"/>
        <rFont val="Times New Roman"/>
        <family val="1"/>
      </rPr>
      <t>after</t>
    </r>
    <r>
      <rPr>
        <sz val="7.45"/>
        <color rgb="FF000000"/>
        <rFont val="Helvetica"/>
        <family val="2"/>
      </rPr>
      <t xml:space="preserve"> </t>
    </r>
    <r>
      <rPr>
        <sz val="7.45"/>
        <color rgb="FF000000"/>
        <rFont val="Times New Roman"/>
        <family val="1"/>
      </rPr>
      <t>4</t>
    </r>
    <r>
      <rPr>
        <sz val="7.45"/>
        <color rgb="FF000000"/>
        <rFont val="Helvetica"/>
        <family val="2"/>
      </rPr>
      <t xml:space="preserve"> </t>
    </r>
    <r>
      <rPr>
        <sz val="7.45"/>
        <color rgb="FF000000"/>
        <rFont val="Times New Roman"/>
        <family val="1"/>
      </rPr>
      <t>years</t>
    </r>
    <r>
      <rPr>
        <sz val="7.45"/>
        <color rgb="FF000000"/>
        <rFont val="Helvetica"/>
        <family val="2"/>
      </rPr>
      <t xml:space="preserve"> </t>
    </r>
    <r>
      <rPr>
        <sz val="7.45"/>
        <color rgb="FF000000"/>
        <rFont val="Times New Roman"/>
        <family val="1"/>
      </rPr>
      <t>through</t>
    </r>
    <r>
      <rPr>
        <sz val="7.45"/>
        <color rgb="FF000000"/>
        <rFont val="Helvetica"/>
        <family val="2"/>
      </rPr>
      <t xml:space="preserve"> </t>
    </r>
    <r>
      <rPr>
        <sz val="7.45"/>
        <color rgb="FF000000"/>
        <rFont val="Times New Roman"/>
        <family val="1"/>
      </rPr>
      <t>5</t>
    </r>
    <r>
      <rPr>
        <sz val="7.45"/>
        <color rgb="FF000000"/>
        <rFont val="Helvetica"/>
        <family val="2"/>
      </rPr>
      <t xml:space="preserve"> </t>
    </r>
    <r>
      <rPr>
        <sz val="7.45"/>
        <color rgb="FF000000"/>
        <rFont val="Times New Roman"/>
        <family val="1"/>
      </rPr>
      <t>years</t>
    </r>
  </si>
  <si>
    <r>
      <t>Due</t>
    </r>
    <r>
      <rPr>
        <sz val="7.45"/>
        <color rgb="FF000000"/>
        <rFont val="Helvetica"/>
        <family val="2"/>
      </rPr>
      <t xml:space="preserve"> </t>
    </r>
    <r>
      <rPr>
        <sz val="7.45"/>
        <color rgb="FF000000"/>
        <rFont val="Times New Roman"/>
        <family val="1"/>
      </rPr>
      <t>after</t>
    </r>
    <r>
      <rPr>
        <sz val="7.45"/>
        <color rgb="FF000000"/>
        <rFont val="Helvetica"/>
        <family val="2"/>
      </rPr>
      <t xml:space="preserve"> </t>
    </r>
    <r>
      <rPr>
        <sz val="7.45"/>
        <color rgb="FF000000"/>
        <rFont val="Times New Roman"/>
        <family val="1"/>
      </rPr>
      <t>5</t>
    </r>
    <r>
      <rPr>
        <sz val="7.45"/>
        <color rgb="FF000000"/>
        <rFont val="Helvetica"/>
        <family val="2"/>
      </rPr>
      <t xml:space="preserve"> </t>
    </r>
    <r>
      <rPr>
        <sz val="7.45"/>
        <color rgb="FF000000"/>
        <rFont val="Times New Roman"/>
        <family val="1"/>
      </rPr>
      <t>years</t>
    </r>
  </si>
  <si>
    <r>
      <t>Non-derivative</t>
    </r>
    <r>
      <rPr>
        <sz val="7.45"/>
        <color rgb="FF000000"/>
        <rFont val="Helvetica"/>
        <family val="2"/>
      </rPr>
      <t xml:space="preserve"> </t>
    </r>
    <r>
      <rPr>
        <sz val="7.45"/>
        <color rgb="FF000000"/>
        <rFont val="Times New Roman"/>
        <family val="1"/>
      </rPr>
      <t>financial</t>
    </r>
    <r>
      <rPr>
        <sz val="7.45"/>
        <color rgb="FF000000"/>
        <rFont val="Helvetica"/>
        <family val="2"/>
      </rPr>
      <t xml:space="preserve"> </t>
    </r>
    <r>
      <rPr>
        <sz val="7.45"/>
        <color rgb="FF000000"/>
        <rFont val="Times New Roman"/>
        <family val="1"/>
      </rPr>
      <t>liabilities</t>
    </r>
  </si>
  <si>
    <r>
      <t>Derivative</t>
    </r>
    <r>
      <rPr>
        <sz val="7.45"/>
        <color rgb="FF000000"/>
        <rFont val="Helvetica"/>
        <family val="2"/>
      </rPr>
      <t xml:space="preserve"> </t>
    </r>
    <r>
      <rPr>
        <sz val="7.45"/>
        <color rgb="FF000000"/>
        <rFont val="Times New Roman"/>
        <family val="1"/>
      </rPr>
      <t>financial</t>
    </r>
    <r>
      <rPr>
        <sz val="7.45"/>
        <color rgb="FF000000"/>
        <rFont val="Helvetica"/>
        <family val="2"/>
      </rPr>
      <t xml:space="preserve"> </t>
    </r>
    <r>
      <rPr>
        <sz val="7.45"/>
        <color rgb="FF000000"/>
        <rFont val="Times New Roman"/>
        <family val="1"/>
      </rPr>
      <t>liabilities</t>
    </r>
    <r>
      <rPr>
        <sz val="7.45"/>
        <color rgb="FF000000"/>
        <rFont val="Helvetica"/>
        <family val="2"/>
      </rPr>
      <t xml:space="preserve"> </t>
    </r>
    <r>
      <rPr>
        <sz val="7.45"/>
        <color rgb="FF000000"/>
        <rFont val="Times New Roman"/>
        <family val="1"/>
      </rPr>
      <t>Cross-currency</t>
    </r>
    <r>
      <rPr>
        <sz val="7.45"/>
        <color rgb="FF000000"/>
        <rFont val="Helvetica"/>
        <family val="2"/>
      </rPr>
      <t xml:space="preserve"> </t>
    </r>
    <r>
      <rPr>
        <sz val="7.45"/>
        <color rgb="FF000000"/>
        <rFont val="Times New Roman"/>
        <family val="1"/>
      </rPr>
      <t>rate</t>
    </r>
    <r>
      <rPr>
        <sz val="7.45"/>
        <color rgb="FF000000"/>
        <rFont val="Helvetica"/>
        <family val="2"/>
      </rPr>
      <t xml:space="preserve"> </t>
    </r>
    <r>
      <rPr>
        <sz val="7.45"/>
        <color rgb="FF000000"/>
        <rFont val="Times New Roman"/>
        <family val="1"/>
      </rPr>
      <t>swap</t>
    </r>
  </si>
  <si>
    <t>－</t>
  </si>
  <si>
    <t>Other financial liabilities</t>
  </si>
  <si>
    <t>Lease liabilities</t>
  </si>
  <si>
    <r>
      <t>Trade</t>
    </r>
    <r>
      <rPr>
        <sz val="7.45"/>
        <color rgb="FF000000"/>
        <rFont val="Helvetica"/>
        <family val="2"/>
      </rPr>
      <t xml:space="preserve"> </t>
    </r>
    <r>
      <rPr>
        <sz val="7.45"/>
        <color rgb="FF000000"/>
        <rFont val="Times New Roman"/>
        <family val="1"/>
      </rPr>
      <t>and</t>
    </r>
    <r>
      <rPr>
        <sz val="7.45"/>
        <color rgb="FF000000"/>
        <rFont val="Helvetica"/>
        <family val="2"/>
      </rPr>
      <t xml:space="preserve"> </t>
    </r>
    <r>
      <rPr>
        <sz val="7.45"/>
        <color rgb="FF000000"/>
        <rFont val="Times New Roman"/>
        <family val="1"/>
      </rPr>
      <t>other</t>
    </r>
    <r>
      <rPr>
        <sz val="7.45"/>
        <color rgb="FF000000"/>
        <rFont val="Helvetica"/>
        <family val="2"/>
      </rPr>
      <t xml:space="preserve"> </t>
    </r>
    <r>
      <rPr>
        <sz val="7.45"/>
        <color rgb="FF000000"/>
        <rFont val="Times New Roman"/>
        <family val="1"/>
      </rPr>
      <t>payables</t>
    </r>
    <r>
      <rPr>
        <sz val="7.45"/>
        <color rgb="FF000000"/>
        <rFont val="Helvetica"/>
        <family val="2"/>
      </rPr>
      <t xml:space="preserve"> </t>
    </r>
    <r>
      <rPr>
        <sz val="7.45"/>
        <color rgb="FF000000"/>
        <rFont val="Times New Roman"/>
        <family val="1"/>
      </rPr>
      <t>Borrowings</t>
    </r>
    <r>
      <rPr>
        <sz val="7.45"/>
        <color rgb="FF000000"/>
        <rFont val="Helvetica"/>
        <family val="2"/>
      </rPr>
      <t xml:space="preserve"> </t>
    </r>
  </si>
  <si>
    <t>Trade and other payables</t>
  </si>
  <si>
    <t>Derivative financial liabilities</t>
  </si>
  <si>
    <t>Ratio</t>
  </si>
  <si>
    <t>Rating (Only based on TIE Ratio</t>
  </si>
  <si>
    <t>Market Size (Billion of USD)</t>
  </si>
  <si>
    <t>Market Share</t>
  </si>
  <si>
    <t>Others</t>
  </si>
  <si>
    <r>
      <t>Carrying</t>
    </r>
    <r>
      <rPr>
        <sz val="14"/>
        <color theme="0"/>
        <rFont val="Helvetica"/>
        <family val="2"/>
      </rPr>
      <t xml:space="preserve"> </t>
    </r>
    <r>
      <rPr>
        <sz val="14"/>
        <color theme="0"/>
        <rFont val="Times New Roman"/>
        <family val="1"/>
      </rPr>
      <t>amount</t>
    </r>
  </si>
  <si>
    <r>
      <t>Contractual</t>
    </r>
    <r>
      <rPr>
        <sz val="14"/>
        <color theme="0"/>
        <rFont val="Helvetica"/>
        <family val="2"/>
      </rPr>
      <t xml:space="preserve"> </t>
    </r>
    <r>
      <rPr>
        <sz val="14"/>
        <color theme="0"/>
        <rFont val="Times New Roman"/>
        <family val="1"/>
      </rPr>
      <t>cash</t>
    </r>
    <r>
      <rPr>
        <sz val="14"/>
        <color theme="0"/>
        <rFont val="Helvetica"/>
        <family val="2"/>
      </rPr>
      <t xml:space="preserve"> </t>
    </r>
    <r>
      <rPr>
        <sz val="14"/>
        <color theme="0"/>
        <rFont val="Times New Roman"/>
        <family val="1"/>
      </rPr>
      <t>flow</t>
    </r>
  </si>
  <si>
    <r>
      <t>Due</t>
    </r>
    <r>
      <rPr>
        <sz val="14"/>
        <color theme="0"/>
        <rFont val="Helvetica"/>
        <family val="2"/>
      </rPr>
      <t xml:space="preserve"> </t>
    </r>
    <r>
      <rPr>
        <sz val="14"/>
        <color theme="0"/>
        <rFont val="Times New Roman"/>
        <family val="1"/>
      </rPr>
      <t>within</t>
    </r>
    <r>
      <rPr>
        <sz val="14"/>
        <color theme="0"/>
        <rFont val="Helvetica"/>
        <family val="2"/>
      </rPr>
      <t xml:space="preserve"> </t>
    </r>
    <r>
      <rPr>
        <sz val="14"/>
        <color theme="0"/>
        <rFont val="Times New Roman"/>
        <family val="1"/>
      </rPr>
      <t>1</t>
    </r>
    <r>
      <rPr>
        <sz val="14"/>
        <color theme="0"/>
        <rFont val="Helvetica"/>
        <family val="2"/>
      </rPr>
      <t xml:space="preserve"> </t>
    </r>
    <r>
      <rPr>
        <sz val="14"/>
        <color theme="0"/>
        <rFont val="Times New Roman"/>
        <family val="1"/>
      </rPr>
      <t>year</t>
    </r>
  </si>
  <si>
    <r>
      <t>Due</t>
    </r>
    <r>
      <rPr>
        <sz val="14"/>
        <color theme="0"/>
        <rFont val="Helvetica"/>
        <family val="2"/>
      </rPr>
      <t xml:space="preserve"> </t>
    </r>
    <r>
      <rPr>
        <sz val="14"/>
        <color theme="0"/>
        <rFont val="Times New Roman"/>
        <family val="1"/>
      </rPr>
      <t>after</t>
    </r>
    <r>
      <rPr>
        <sz val="14"/>
        <color theme="0"/>
        <rFont val="Helvetica"/>
        <family val="2"/>
      </rPr>
      <t xml:space="preserve"> </t>
    </r>
    <r>
      <rPr>
        <sz val="14"/>
        <color theme="0"/>
        <rFont val="Times New Roman"/>
        <family val="1"/>
      </rPr>
      <t>1</t>
    </r>
    <r>
      <rPr>
        <sz val="14"/>
        <color theme="0"/>
        <rFont val="Helvetica"/>
        <family val="2"/>
      </rPr>
      <t xml:space="preserve"> </t>
    </r>
    <r>
      <rPr>
        <sz val="14"/>
        <color theme="0"/>
        <rFont val="Times New Roman"/>
        <family val="1"/>
      </rPr>
      <t>year</t>
    </r>
    <r>
      <rPr>
        <sz val="14"/>
        <color theme="0"/>
        <rFont val="Helvetica"/>
        <family val="2"/>
      </rPr>
      <t xml:space="preserve"> </t>
    </r>
    <r>
      <rPr>
        <sz val="14"/>
        <color theme="0"/>
        <rFont val="Times New Roman"/>
        <family val="1"/>
      </rPr>
      <t>through</t>
    </r>
    <r>
      <rPr>
        <sz val="14"/>
        <color theme="0"/>
        <rFont val="Helvetica"/>
        <family val="2"/>
      </rPr>
      <t xml:space="preserve"> </t>
    </r>
    <r>
      <rPr>
        <sz val="14"/>
        <color theme="0"/>
        <rFont val="Times New Roman"/>
        <family val="1"/>
      </rPr>
      <t>2</t>
    </r>
    <r>
      <rPr>
        <sz val="14"/>
        <color theme="0"/>
        <rFont val="Helvetica"/>
        <family val="2"/>
      </rPr>
      <t xml:space="preserve"> </t>
    </r>
    <r>
      <rPr>
        <sz val="14"/>
        <color theme="0"/>
        <rFont val="Times New Roman"/>
        <family val="1"/>
      </rPr>
      <t>years</t>
    </r>
  </si>
  <si>
    <r>
      <t>Due</t>
    </r>
    <r>
      <rPr>
        <sz val="14"/>
        <color theme="0"/>
        <rFont val="Helvetica"/>
        <family val="2"/>
      </rPr>
      <t xml:space="preserve"> </t>
    </r>
    <r>
      <rPr>
        <sz val="14"/>
        <color theme="0"/>
        <rFont val="Times New Roman"/>
        <family val="1"/>
      </rPr>
      <t>after</t>
    </r>
    <r>
      <rPr>
        <sz val="14"/>
        <color theme="0"/>
        <rFont val="Helvetica"/>
        <family val="2"/>
      </rPr>
      <t xml:space="preserve"> </t>
    </r>
    <r>
      <rPr>
        <sz val="14"/>
        <color theme="0"/>
        <rFont val="Times New Roman"/>
        <family val="1"/>
      </rPr>
      <t>2</t>
    </r>
    <r>
      <rPr>
        <sz val="14"/>
        <color theme="0"/>
        <rFont val="Helvetica"/>
        <family val="2"/>
      </rPr>
      <t xml:space="preserve"> </t>
    </r>
    <r>
      <rPr>
        <sz val="14"/>
        <color theme="0"/>
        <rFont val="Times New Roman"/>
        <family val="1"/>
      </rPr>
      <t>years</t>
    </r>
    <r>
      <rPr>
        <sz val="14"/>
        <color theme="0"/>
        <rFont val="Helvetica"/>
        <family val="2"/>
      </rPr>
      <t xml:space="preserve"> </t>
    </r>
    <r>
      <rPr>
        <sz val="14"/>
        <color theme="0"/>
        <rFont val="Times New Roman"/>
        <family val="1"/>
      </rPr>
      <t>through</t>
    </r>
    <r>
      <rPr>
        <sz val="14"/>
        <color theme="0"/>
        <rFont val="Helvetica"/>
        <family val="2"/>
      </rPr>
      <t xml:space="preserve"> </t>
    </r>
    <r>
      <rPr>
        <sz val="14"/>
        <color theme="0"/>
        <rFont val="Times New Roman"/>
        <family val="1"/>
      </rPr>
      <t>3</t>
    </r>
    <r>
      <rPr>
        <sz val="14"/>
        <color theme="0"/>
        <rFont val="Helvetica"/>
        <family val="2"/>
      </rPr>
      <t xml:space="preserve"> </t>
    </r>
    <r>
      <rPr>
        <sz val="14"/>
        <color theme="0"/>
        <rFont val="Times New Roman"/>
        <family val="1"/>
      </rPr>
      <t>years</t>
    </r>
  </si>
  <si>
    <r>
      <t>Due</t>
    </r>
    <r>
      <rPr>
        <sz val="14"/>
        <color theme="0"/>
        <rFont val="Helvetica"/>
        <family val="2"/>
      </rPr>
      <t xml:space="preserve"> </t>
    </r>
    <r>
      <rPr>
        <sz val="14"/>
        <color theme="0"/>
        <rFont val="Times New Roman"/>
        <family val="1"/>
      </rPr>
      <t>after</t>
    </r>
    <r>
      <rPr>
        <sz val="14"/>
        <color theme="0"/>
        <rFont val="Helvetica"/>
        <family val="2"/>
      </rPr>
      <t xml:space="preserve"> </t>
    </r>
    <r>
      <rPr>
        <sz val="14"/>
        <color theme="0"/>
        <rFont val="Times New Roman"/>
        <family val="1"/>
      </rPr>
      <t>3</t>
    </r>
    <r>
      <rPr>
        <sz val="14"/>
        <color theme="0"/>
        <rFont val="Helvetica"/>
        <family val="2"/>
      </rPr>
      <t xml:space="preserve"> </t>
    </r>
    <r>
      <rPr>
        <sz val="14"/>
        <color theme="0"/>
        <rFont val="Times New Roman"/>
        <family val="1"/>
      </rPr>
      <t>years</t>
    </r>
    <r>
      <rPr>
        <sz val="14"/>
        <color theme="0"/>
        <rFont val="Helvetica"/>
        <family val="2"/>
      </rPr>
      <t xml:space="preserve"> </t>
    </r>
    <r>
      <rPr>
        <sz val="14"/>
        <color theme="0"/>
        <rFont val="Times New Roman"/>
        <family val="1"/>
      </rPr>
      <t>through</t>
    </r>
    <r>
      <rPr>
        <sz val="14"/>
        <color theme="0"/>
        <rFont val="Helvetica"/>
        <family val="2"/>
      </rPr>
      <t xml:space="preserve"> </t>
    </r>
    <r>
      <rPr>
        <sz val="14"/>
        <color theme="0"/>
        <rFont val="Times New Roman"/>
        <family val="1"/>
      </rPr>
      <t>4</t>
    </r>
    <r>
      <rPr>
        <sz val="14"/>
        <color theme="0"/>
        <rFont val="Helvetica"/>
        <family val="2"/>
      </rPr>
      <t xml:space="preserve"> </t>
    </r>
    <r>
      <rPr>
        <sz val="14"/>
        <color theme="0"/>
        <rFont val="Times New Roman"/>
        <family val="1"/>
      </rPr>
      <t>years</t>
    </r>
  </si>
  <si>
    <r>
      <t>Due</t>
    </r>
    <r>
      <rPr>
        <sz val="14"/>
        <color theme="0"/>
        <rFont val="Helvetica"/>
        <family val="2"/>
      </rPr>
      <t xml:space="preserve"> </t>
    </r>
    <r>
      <rPr>
        <sz val="14"/>
        <color theme="0"/>
        <rFont val="Times New Roman"/>
        <family val="1"/>
      </rPr>
      <t>after</t>
    </r>
    <r>
      <rPr>
        <sz val="14"/>
        <color theme="0"/>
        <rFont val="Helvetica"/>
        <family val="2"/>
      </rPr>
      <t xml:space="preserve"> </t>
    </r>
    <r>
      <rPr>
        <sz val="14"/>
        <color theme="0"/>
        <rFont val="Times New Roman"/>
        <family val="1"/>
      </rPr>
      <t>4</t>
    </r>
    <r>
      <rPr>
        <sz val="14"/>
        <color theme="0"/>
        <rFont val="Helvetica"/>
        <family val="2"/>
      </rPr>
      <t xml:space="preserve"> </t>
    </r>
    <r>
      <rPr>
        <sz val="14"/>
        <color theme="0"/>
        <rFont val="Times New Roman"/>
        <family val="1"/>
      </rPr>
      <t>years</t>
    </r>
    <r>
      <rPr>
        <sz val="14"/>
        <color theme="0"/>
        <rFont val="Helvetica"/>
        <family val="2"/>
      </rPr>
      <t xml:space="preserve"> </t>
    </r>
    <r>
      <rPr>
        <sz val="14"/>
        <color theme="0"/>
        <rFont val="Times New Roman"/>
        <family val="1"/>
      </rPr>
      <t>through</t>
    </r>
    <r>
      <rPr>
        <sz val="14"/>
        <color theme="0"/>
        <rFont val="Helvetica"/>
        <family val="2"/>
      </rPr>
      <t xml:space="preserve"> </t>
    </r>
    <r>
      <rPr>
        <sz val="14"/>
        <color theme="0"/>
        <rFont val="Times New Roman"/>
        <family val="1"/>
      </rPr>
      <t>5</t>
    </r>
    <r>
      <rPr>
        <sz val="14"/>
        <color theme="0"/>
        <rFont val="Helvetica"/>
        <family val="2"/>
      </rPr>
      <t xml:space="preserve"> </t>
    </r>
    <r>
      <rPr>
        <sz val="14"/>
        <color theme="0"/>
        <rFont val="Times New Roman"/>
        <family val="1"/>
      </rPr>
      <t>years</t>
    </r>
  </si>
  <si>
    <r>
      <t>Due</t>
    </r>
    <r>
      <rPr>
        <sz val="14"/>
        <color theme="0"/>
        <rFont val="Helvetica"/>
        <family val="2"/>
      </rPr>
      <t xml:space="preserve"> </t>
    </r>
    <r>
      <rPr>
        <sz val="14"/>
        <color theme="0"/>
        <rFont val="Times New Roman"/>
        <family val="1"/>
      </rPr>
      <t>after</t>
    </r>
    <r>
      <rPr>
        <sz val="14"/>
        <color theme="0"/>
        <rFont val="Helvetica"/>
        <family val="2"/>
      </rPr>
      <t xml:space="preserve"> </t>
    </r>
    <r>
      <rPr>
        <sz val="14"/>
        <color theme="0"/>
        <rFont val="Times New Roman"/>
        <family val="1"/>
      </rPr>
      <t>5</t>
    </r>
    <r>
      <rPr>
        <sz val="14"/>
        <color theme="0"/>
        <rFont val="Helvetica"/>
        <family val="2"/>
      </rPr>
      <t xml:space="preserve"> </t>
    </r>
    <r>
      <rPr>
        <sz val="14"/>
        <color theme="0"/>
        <rFont val="Times New Roman"/>
        <family val="1"/>
      </rPr>
      <t>years</t>
    </r>
  </si>
  <si>
    <r>
      <t>Non-derivative</t>
    </r>
    <r>
      <rPr>
        <sz val="14"/>
        <color theme="0"/>
        <rFont val="Helvetica"/>
        <family val="2"/>
      </rPr>
      <t xml:space="preserve"> </t>
    </r>
    <r>
      <rPr>
        <sz val="14"/>
        <color theme="0"/>
        <rFont val="Times New Roman"/>
        <family val="1"/>
      </rPr>
      <t>financial</t>
    </r>
    <r>
      <rPr>
        <sz val="14"/>
        <color theme="0"/>
        <rFont val="Helvetica"/>
        <family val="2"/>
      </rPr>
      <t xml:space="preserve"> </t>
    </r>
    <r>
      <rPr>
        <sz val="14"/>
        <color theme="0"/>
        <rFont val="Times New Roman"/>
        <family val="1"/>
      </rPr>
      <t>liabilities</t>
    </r>
  </si>
  <si>
    <r>
      <t>Trade</t>
    </r>
    <r>
      <rPr>
        <sz val="14"/>
        <color theme="0"/>
        <rFont val="Helvetica"/>
        <family val="2"/>
      </rPr>
      <t xml:space="preserve"> </t>
    </r>
    <r>
      <rPr>
        <sz val="14"/>
        <color theme="0"/>
        <rFont val="Times New Roman"/>
        <family val="1"/>
      </rPr>
      <t>and</t>
    </r>
    <r>
      <rPr>
        <sz val="14"/>
        <color theme="0"/>
        <rFont val="Helvetica"/>
        <family val="2"/>
      </rPr>
      <t xml:space="preserve"> </t>
    </r>
    <r>
      <rPr>
        <sz val="14"/>
        <color theme="0"/>
        <rFont val="Times New Roman"/>
        <family val="1"/>
      </rPr>
      <t>other</t>
    </r>
    <r>
      <rPr>
        <sz val="14"/>
        <color theme="0"/>
        <rFont val="Helvetica"/>
        <family val="2"/>
      </rPr>
      <t xml:space="preserve"> </t>
    </r>
    <r>
      <rPr>
        <sz val="14"/>
        <color theme="0"/>
        <rFont val="Times New Roman"/>
        <family val="1"/>
      </rPr>
      <t>payables</t>
    </r>
    <r>
      <rPr>
        <sz val="14"/>
        <color theme="0"/>
        <rFont val="Helvetica"/>
        <family val="2"/>
      </rPr>
      <t xml:space="preserve"> </t>
    </r>
    <r>
      <rPr>
        <sz val="14"/>
        <color theme="0"/>
        <rFont val="Times New Roman"/>
        <family val="1"/>
      </rPr>
      <t>Borrowings</t>
    </r>
    <r>
      <rPr>
        <sz val="14"/>
        <color theme="0"/>
        <rFont val="Helvetica"/>
        <family val="2"/>
      </rPr>
      <t xml:space="preserve"> </t>
    </r>
  </si>
  <si>
    <r>
      <t>Cross-currency</t>
    </r>
    <r>
      <rPr>
        <sz val="14"/>
        <color theme="0"/>
        <rFont val="Helvetica"/>
        <family val="2"/>
      </rPr>
      <t xml:space="preserve"> </t>
    </r>
    <r>
      <rPr>
        <sz val="14"/>
        <color theme="0"/>
        <rFont val="Times New Roman"/>
        <family val="1"/>
      </rPr>
      <t>rate</t>
    </r>
    <r>
      <rPr>
        <sz val="14"/>
        <color theme="0"/>
        <rFont val="Helvetica"/>
        <family val="2"/>
      </rPr>
      <t xml:space="preserve"> </t>
    </r>
    <r>
      <rPr>
        <sz val="14"/>
        <color theme="0"/>
        <rFont val="Times New Roman"/>
        <family val="1"/>
      </rPr>
      <t>swap</t>
    </r>
  </si>
  <si>
    <t>Time</t>
  </si>
  <si>
    <t>Debt to Equity</t>
  </si>
  <si>
    <t>TIE Ratio</t>
  </si>
  <si>
    <r>
      <t>52-Week Change </t>
    </r>
    <r>
      <rPr>
        <b/>
        <vertAlign val="superscript"/>
        <sz val="11"/>
        <color theme="0"/>
        <rFont val="Calibri"/>
        <family val="2"/>
        <scheme val="minor"/>
      </rPr>
      <t>3</t>
    </r>
  </si>
  <si>
    <r>
      <t>Forward Annual Dividend Yield </t>
    </r>
    <r>
      <rPr>
        <b/>
        <vertAlign val="superscript"/>
        <sz val="11"/>
        <color theme="0"/>
        <rFont val="Calibri"/>
        <family val="2"/>
        <scheme val="minor"/>
      </rPr>
      <t>4</t>
    </r>
  </si>
  <si>
    <r>
      <t>Trailing Annual Dividend Yield </t>
    </r>
    <r>
      <rPr>
        <b/>
        <vertAlign val="superscript"/>
        <sz val="11"/>
        <color theme="0"/>
        <rFont val="Calibri"/>
        <family val="2"/>
        <scheme val="minor"/>
      </rPr>
      <t>3</t>
    </r>
  </si>
  <si>
    <r>
      <t>Payout Ratio </t>
    </r>
    <r>
      <rPr>
        <b/>
        <vertAlign val="superscript"/>
        <sz val="11"/>
        <color theme="0"/>
        <rFont val="Calibri"/>
        <family val="2"/>
        <scheme val="minor"/>
      </rPr>
      <t>4</t>
    </r>
  </si>
  <si>
    <t>A Guide to Corporate Taxes in Japan</t>
  </si>
  <si>
    <t>https://toma.co.jp/en/blog/jtg/guide-corporate-taxes-japan/</t>
  </si>
  <si>
    <t>https://relinconsultants.com/japan-company-formation/corporate-tax/</t>
  </si>
  <si>
    <t>JAPAN CORPORATE TAX</t>
  </si>
  <si>
    <t>Tc</t>
  </si>
  <si>
    <t>V</t>
  </si>
  <si>
    <t>E</t>
  </si>
  <si>
    <t>Calculation of the WACC</t>
  </si>
  <si>
    <t>Cost of Equity (%)</t>
  </si>
  <si>
    <t>WACC (%)</t>
  </si>
  <si>
    <t>Analyst Recommendations</t>
  </si>
  <si>
    <t>Strong Buy</t>
  </si>
  <si>
    <t>Buy</t>
  </si>
  <si>
    <t>Hold</t>
  </si>
  <si>
    <t>Underperform</t>
  </si>
  <si>
    <t>Sell</t>
  </si>
  <si>
    <t>Current</t>
  </si>
  <si>
    <t>Miss</t>
  </si>
  <si>
    <t>Beat</t>
  </si>
  <si>
    <t>2024 global semiconductor
industry outlook</t>
  </si>
  <si>
    <t>https://www2.deloitte.com/content/dam/Deloitte/us/Documents/technology-media-telecommunications/us-tmt-semiconductor-industry-outlook-2024.pdf</t>
  </si>
  <si>
    <t xml:space="preserve">TechInsights Chip observer </t>
  </si>
  <si>
    <t>https://www.techinsights.com/chip-observer/01-2024</t>
  </si>
  <si>
    <t>on the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</si>
</sst>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1">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0_);_(* \(#,##0.0\);_(* &quot;-&quot;??_);_(@_)"/>
    <numFmt numFmtId="167" formatCode="_(&quot;$&quot;* #,##0_);_(&quot;$&quot;* \(#,##0\);_(&quot;$&quot;* &quot;-&quot;??_);_(@_)"/>
    <numFmt numFmtId="168" formatCode="0.000"/>
    <numFmt numFmtId="169" formatCode="#,##0.0"/>
    <numFmt numFmtId="170" formatCode="_(* #,##0_);_(* \(#,##0\);_(* &quot;-&quot;??_);_(@_)"/>
    <numFmt numFmtId="171" formatCode="_(&quot;$&quot;* #,##0.0_);_(&quot;$&quot;* \(#,##0.0\);_(&quot;$&quot;* &quot;-&quot;??_);_(@_)"/>
    <numFmt numFmtId="172" formatCode="0.000_)"/>
    <numFmt numFmtId="173" formatCode="0.0000"/>
    <numFmt numFmtId="174" formatCode="0.00_)"/>
    <numFmt numFmtId="175" formatCode="0.0_)"/>
    <numFmt numFmtId="176" formatCode="0_)"/>
    <numFmt numFmtId="177" formatCode="#,##0.000"/>
    <numFmt numFmtId="178" formatCode="&quot;$&quot;#,##0.0"/>
    <numFmt numFmtId="179" formatCode="_(&quot;$&quot;* #,##0.000_);_(&quot;$&quot;* \(#,##0.000\);_(&quot;$&quot;* &quot;-&quot;??_);_(@_)"/>
    <numFmt numFmtId="180" formatCode="#,##0.0000000000"/>
    <numFmt numFmtId="181" formatCode="_(* #,##0.000_);_(* \(#,##0.000\);_(* &quot;-&quot;??_);_(@_)"/>
    <numFmt numFmtId="182" formatCode="#,##0.00000000000"/>
    <numFmt numFmtId="183" formatCode="_(* #,##0.0_);_(* \(#,##0.0\);_(* &quot;-&quot;?_);_(@_)"/>
    <numFmt numFmtId="184" formatCode="0.000%"/>
    <numFmt numFmtId="185" formatCode="0.0000%"/>
    <numFmt numFmtId="186" formatCode="#,##0.0_);\(#,##0.0\)"/>
    <numFmt numFmtId="187" formatCode="#,##0.00000000"/>
    <numFmt numFmtId="188" formatCode="#,##0.000000000"/>
    <numFmt numFmtId="189" formatCode="_-[$¥-411]* #,##0.00_-;\-[$¥-411]* #,##0.00_-;_-[$¥-411]* &quot;-&quot;??_-;_-@_-"/>
    <numFmt numFmtId="190" formatCode="_([$JPY]\ * #,##0.00_);_([$JPY]\ * \(#,##0.00\);_([$JPY]\ * &quot;-&quot;??_);_(@_)"/>
    <numFmt numFmtId="191" formatCode="_-* #,##0.00_-;\-* #,##0.00_-;_-* &quot;-&quot;??_-;_-@_-"/>
    <numFmt numFmtId="192" formatCode="[$$-45D]#,##0"/>
    <numFmt numFmtId="193" formatCode="[$$-409]#,##0"/>
    <numFmt numFmtId="194" formatCode="[$$-45D]#,##0.00;\-[$$-45D]#,##0.00"/>
    <numFmt numFmtId="195" formatCode="[$$-45D]#,##0;\-[$$-45D]#,##0"/>
    <numFmt numFmtId="198" formatCode="[$-409]d\-mmm\-yy;@"/>
    <numFmt numFmtId="199" formatCode="yyyy\-mm\-dd\ hh:mm:ss"/>
    <numFmt numFmtId="200" formatCode="_-[$$-409]* #,##0.000_ ;_-[$$-409]* \-#,##0.000\ ;_-[$$-409]* &quot;-&quot;??_ ;_-@_ "/>
    <numFmt numFmtId="201" formatCode="&quot;$&quot;#,##0.000_);[Red]\(&quot;$&quot;#,##0.000\)"/>
    <numFmt numFmtId="202" formatCode="_-[$¥-411]* #,##0_-;\-[$¥-411]* #,##0_-;_-[$¥-411]* &quot;-&quot;_-;_-@_-"/>
  </numFmts>
  <fonts count="130">
    <font>
      <sz val="10"/>
      <name val="Arial"/>
    </font>
    <font>
      <sz val="12"/>
      <color theme="1"/>
      <name val="Calibri"/>
      <family val="2"/>
      <scheme val="minor"/>
    </font>
    <font>
      <sz val="10"/>
      <name val="Arial"/>
      <family val="2"/>
    </font>
    <font>
      <sz val="10"/>
      <name val="Arial"/>
      <family val="2"/>
    </font>
    <font>
      <b/>
      <sz val="10"/>
      <name val="Arial"/>
      <family val="2"/>
    </font>
    <font>
      <sz val="10"/>
      <name val="Arial"/>
      <family val="2"/>
    </font>
    <font>
      <b/>
      <sz val="10"/>
      <color indexed="12"/>
      <name val="Arial"/>
      <family val="2"/>
    </font>
    <font>
      <sz val="10"/>
      <color indexed="12"/>
      <name val="Arial"/>
      <family val="2"/>
    </font>
    <font>
      <sz val="8"/>
      <name val="Arial"/>
      <family val="2"/>
    </font>
    <font>
      <sz val="7"/>
      <name val="Arial"/>
      <family val="2"/>
    </font>
    <font>
      <sz val="10"/>
      <color indexed="48"/>
      <name val="Arial"/>
      <family val="2"/>
    </font>
    <font>
      <b/>
      <sz val="8"/>
      <name val="Arial"/>
      <family val="2"/>
    </font>
    <font>
      <b/>
      <vertAlign val="superscript"/>
      <sz val="8"/>
      <name val="Arial"/>
      <family val="2"/>
    </font>
    <font>
      <b/>
      <sz val="10"/>
      <color indexed="17"/>
      <name val="Arial"/>
      <family val="2"/>
    </font>
    <font>
      <sz val="10"/>
      <color indexed="10"/>
      <name val="Arial"/>
      <family val="2"/>
    </font>
    <font>
      <b/>
      <u/>
      <sz val="10"/>
      <name val="Arial"/>
      <family val="2"/>
    </font>
    <font>
      <b/>
      <i/>
      <sz val="10"/>
      <color indexed="12"/>
      <name val="Arial"/>
      <family val="2"/>
    </font>
    <font>
      <b/>
      <sz val="10"/>
      <color indexed="10"/>
      <name val="Arial"/>
      <family val="2"/>
    </font>
    <font>
      <b/>
      <i/>
      <sz val="10"/>
      <name val="Arial"/>
      <family val="2"/>
    </font>
    <font>
      <b/>
      <i/>
      <u/>
      <sz val="10"/>
      <name val="Arial"/>
      <family val="2"/>
    </font>
    <font>
      <sz val="8"/>
      <color indexed="10"/>
      <name val="Arial"/>
      <family val="2"/>
    </font>
    <font>
      <sz val="10"/>
      <color indexed="10"/>
      <name val="Arial"/>
      <family val="2"/>
    </font>
    <font>
      <b/>
      <sz val="10"/>
      <color indexed="10"/>
      <name val="Arial"/>
      <family val="2"/>
    </font>
    <font>
      <sz val="10"/>
      <name val="Arial"/>
      <family val="2"/>
    </font>
    <font>
      <u/>
      <sz val="12"/>
      <color indexed="12"/>
      <name val="Arial MT"/>
    </font>
    <font>
      <sz val="10"/>
      <name val="Arial"/>
      <family val="2"/>
    </font>
    <font>
      <b/>
      <sz val="10"/>
      <color rgb="FF0000FF"/>
      <name val="Arial"/>
      <family val="2"/>
    </font>
    <font>
      <b/>
      <sz val="9"/>
      <color rgb="FF000000"/>
      <name val="Calibri"/>
      <family val="2"/>
    </font>
    <font>
      <b/>
      <sz val="9"/>
      <name val="Calibri"/>
      <family val="2"/>
    </font>
    <font>
      <sz val="9"/>
      <color rgb="FF000000"/>
      <name val="Calibri"/>
      <family val="2"/>
    </font>
    <font>
      <sz val="8.9499999999999993"/>
      <color rgb="FF000000"/>
      <name val="Times New Roman"/>
      <family val="1"/>
    </font>
    <font>
      <sz val="8.9499999999999993"/>
      <color rgb="FF000000"/>
      <name val="Helvetica"/>
      <family val="2"/>
    </font>
    <font>
      <sz val="10"/>
      <color theme="1"/>
      <name val="Arial"/>
      <family val="2"/>
    </font>
    <font>
      <sz val="10"/>
      <color rgb="FFFF0000"/>
      <name val="Arial"/>
      <family val="2"/>
    </font>
    <font>
      <i/>
      <sz val="10"/>
      <name val="Arial"/>
      <family val="2"/>
    </font>
    <font>
      <b/>
      <sz val="10"/>
      <color theme="0"/>
      <name val="Calibri"/>
      <family val="2"/>
      <scheme val="minor"/>
    </font>
    <font>
      <sz val="10"/>
      <name val="Calibri"/>
      <family val="2"/>
      <scheme val="minor"/>
    </font>
    <font>
      <i/>
      <sz val="10"/>
      <name val="Calibri"/>
      <family val="2"/>
      <scheme val="minor"/>
    </font>
    <font>
      <sz val="10"/>
      <color theme="9" tint="-0.249977111117893"/>
      <name val="Calibri"/>
      <family val="2"/>
      <scheme val="minor"/>
    </font>
    <font>
      <b/>
      <sz val="10"/>
      <color theme="0"/>
      <name val="Arial"/>
      <family val="2"/>
    </font>
    <font>
      <sz val="9"/>
      <name val="ArialMT"/>
    </font>
    <font>
      <sz val="14"/>
      <name val="Arial"/>
      <family val="2"/>
    </font>
    <font>
      <b/>
      <sz val="11"/>
      <color theme="1"/>
      <name val="Calibri"/>
      <family val="2"/>
      <scheme val="minor"/>
    </font>
    <font>
      <b/>
      <sz val="11"/>
      <name val="Calibri"/>
      <family val="2"/>
      <scheme val="minor"/>
    </font>
    <font>
      <sz val="11"/>
      <name val="Calibri"/>
      <family val="2"/>
      <scheme val="minor"/>
    </font>
    <font>
      <b/>
      <vertAlign val="superscript"/>
      <sz val="11"/>
      <name val="Calibri"/>
      <family val="2"/>
      <scheme val="minor"/>
    </font>
    <font>
      <b/>
      <i/>
      <sz val="10"/>
      <color rgb="FF7030A0"/>
      <name val="Calibri"/>
      <family val="2"/>
      <scheme val="minor"/>
    </font>
    <font>
      <b/>
      <sz val="14"/>
      <name val="Arial"/>
      <family val="2"/>
    </font>
    <font>
      <b/>
      <sz val="12"/>
      <color rgb="FF7030A0"/>
      <name val="Calibri"/>
      <family val="2"/>
    </font>
    <font>
      <b/>
      <sz val="10"/>
      <name val="Calibri"/>
      <family val="2"/>
      <scheme val="minor"/>
    </font>
    <font>
      <b/>
      <sz val="10"/>
      <color theme="1"/>
      <name val="Arial"/>
      <family val="2"/>
    </font>
    <font>
      <sz val="10"/>
      <color theme="0"/>
      <name val="Arial"/>
      <family val="2"/>
    </font>
    <font>
      <b/>
      <sz val="10"/>
      <color rgb="FFFF0000"/>
      <name val="Arial"/>
      <family val="2"/>
    </font>
    <font>
      <b/>
      <sz val="10"/>
      <color theme="9" tint="-0.249977111117893"/>
      <name val="Arial"/>
      <family val="2"/>
    </font>
    <font>
      <b/>
      <sz val="12"/>
      <name val="Arial"/>
      <family val="2"/>
    </font>
    <font>
      <i/>
      <sz val="10"/>
      <color rgb="FF7030A0"/>
      <name val="Calibri"/>
      <family val="2"/>
    </font>
    <font>
      <b/>
      <sz val="12"/>
      <color rgb="FF7030A0"/>
      <name val="Arial"/>
      <family val="2"/>
    </font>
    <font>
      <b/>
      <sz val="10"/>
      <color rgb="FF7030A0"/>
      <name val="Arial"/>
      <family val="2"/>
    </font>
    <font>
      <sz val="12"/>
      <color rgb="FF7030A0"/>
      <name val="Calibri"/>
      <family val="2"/>
    </font>
    <font>
      <b/>
      <sz val="9"/>
      <name val="Calibri"/>
      <family val="2"/>
      <scheme val="minor"/>
    </font>
    <font>
      <sz val="9"/>
      <name val="Arial"/>
      <family val="2"/>
    </font>
    <font>
      <sz val="9"/>
      <name val="Calibri"/>
      <family val="2"/>
      <scheme val="minor"/>
    </font>
    <font>
      <b/>
      <sz val="9"/>
      <color theme="9" tint="-0.249977111117893"/>
      <name val="Arial"/>
      <family val="2"/>
    </font>
    <font>
      <b/>
      <sz val="9"/>
      <color theme="9" tint="-0.249977111117893"/>
      <name val="Calibri"/>
      <family val="2"/>
      <scheme val="minor"/>
    </font>
    <font>
      <b/>
      <sz val="9"/>
      <color indexed="12"/>
      <name val="Calibri"/>
      <family val="2"/>
      <scheme val="minor"/>
    </font>
    <font>
      <b/>
      <sz val="10"/>
      <color theme="9" tint="-0.249977111117893"/>
      <name val="Helvetica Neue"/>
      <family val="2"/>
    </font>
    <font>
      <b/>
      <sz val="10"/>
      <name val="Helvetica Neue"/>
      <family val="2"/>
    </font>
    <font>
      <i/>
      <sz val="9"/>
      <color rgb="FF7030A0"/>
      <name val="Arial"/>
      <family val="2"/>
    </font>
    <font>
      <b/>
      <sz val="10"/>
      <color rgb="FF7030A0"/>
      <name val="Calibri"/>
      <family val="2"/>
    </font>
    <font>
      <sz val="10"/>
      <color rgb="FF7030A0"/>
      <name val="Calibri"/>
      <family val="2"/>
    </font>
    <font>
      <sz val="10.5"/>
      <color rgb="FF7030A0"/>
      <name val="Calibri"/>
      <family val="2"/>
    </font>
    <font>
      <b/>
      <sz val="10.5"/>
      <color rgb="FF7030A0"/>
      <name val="Calibri"/>
      <family val="2"/>
    </font>
    <font>
      <sz val="11"/>
      <name val="Arial"/>
      <family val="2"/>
    </font>
    <font>
      <i/>
      <sz val="11"/>
      <color rgb="FF7030A0"/>
      <name val="Calibri"/>
      <family val="2"/>
      <scheme val="minor"/>
    </font>
    <font>
      <i/>
      <sz val="9"/>
      <name val="Calibri"/>
      <family val="2"/>
      <scheme val="minor"/>
    </font>
    <font>
      <b/>
      <sz val="9"/>
      <color theme="0"/>
      <name val="Calibri"/>
      <family val="2"/>
      <scheme val="minor"/>
    </font>
    <font>
      <i/>
      <sz val="9"/>
      <color rgb="FF7030A0"/>
      <name val="Calibri"/>
      <family val="2"/>
      <scheme val="minor"/>
    </font>
    <font>
      <b/>
      <sz val="9"/>
      <color rgb="FF000000"/>
      <name val="Tahoma"/>
      <family val="2"/>
    </font>
    <font>
      <sz val="9"/>
      <color rgb="FF000000"/>
      <name val="Tahoma"/>
      <family val="2"/>
    </font>
    <font>
      <b/>
      <sz val="10"/>
      <color indexed="9"/>
      <name val="Arial"/>
      <family val="2"/>
    </font>
    <font>
      <b/>
      <sz val="10"/>
      <color indexed="8"/>
      <name val="Arial"/>
      <family val="2"/>
    </font>
    <font>
      <sz val="10"/>
      <color indexed="63"/>
      <name val="Arial"/>
      <family val="2"/>
    </font>
    <font>
      <sz val="10"/>
      <color indexed="8"/>
      <name val="Arial"/>
      <family val="2"/>
    </font>
    <font>
      <b/>
      <sz val="10"/>
      <color theme="3"/>
      <name val="Arial"/>
      <family val="2"/>
    </font>
    <font>
      <b/>
      <sz val="10"/>
      <color theme="1"/>
      <name val="Calibri"/>
      <family val="2"/>
      <scheme val="minor"/>
    </font>
    <font>
      <i/>
      <sz val="10"/>
      <color rgb="FF7030A0"/>
      <name val="Calibri"/>
      <family val="2"/>
      <scheme val="minor"/>
    </font>
    <font>
      <sz val="10"/>
      <color theme="0"/>
      <name val="Calibri"/>
      <family val="2"/>
      <scheme val="minor"/>
    </font>
    <font>
      <sz val="10"/>
      <color theme="1"/>
      <name val="Calibri"/>
      <family val="2"/>
      <scheme val="minor"/>
    </font>
    <font>
      <b/>
      <sz val="9"/>
      <name val="Helvetica Neue"/>
      <family val="2"/>
    </font>
    <font>
      <sz val="9"/>
      <name val="Helvetica Neue"/>
      <family val="2"/>
    </font>
    <font>
      <b/>
      <sz val="11"/>
      <name val="Roboto"/>
    </font>
    <font>
      <b/>
      <sz val="22"/>
      <name val="Arial"/>
      <family val="2"/>
    </font>
    <font>
      <b/>
      <sz val="22"/>
      <color theme="0"/>
      <name val="Arial"/>
      <family val="2"/>
    </font>
    <font>
      <sz val="9"/>
      <name val="Geneva"/>
      <family val="2"/>
      <charset val="1"/>
    </font>
    <font>
      <b/>
      <sz val="12"/>
      <name val="Times"/>
      <family val="1"/>
    </font>
    <font>
      <sz val="12"/>
      <name val="Times"/>
      <family val="1"/>
    </font>
    <font>
      <i/>
      <sz val="9"/>
      <name val="Geneva"/>
      <family val="2"/>
      <charset val="1"/>
    </font>
    <font>
      <b/>
      <i/>
      <sz val="12"/>
      <name val="Times"/>
      <family val="1"/>
    </font>
    <font>
      <b/>
      <i/>
      <sz val="9"/>
      <name val="Geneva"/>
      <family val="2"/>
      <charset val="1"/>
    </font>
    <font>
      <i/>
      <sz val="12"/>
      <name val="Times"/>
      <family val="1"/>
    </font>
    <font>
      <sz val="12"/>
      <name val="Calibri"/>
      <family val="2"/>
      <scheme val="minor"/>
    </font>
    <font>
      <sz val="12"/>
      <name val="Calibri"/>
      <family val="2"/>
    </font>
    <font>
      <b/>
      <sz val="10"/>
      <color rgb="FF000000"/>
      <name val="Calibri"/>
      <family val="2"/>
    </font>
    <font>
      <sz val="10"/>
      <color rgb="FF000000"/>
      <name val="Calibri"/>
      <family val="2"/>
    </font>
    <font>
      <u/>
      <sz val="10"/>
      <color theme="10"/>
      <name val="Arial"/>
      <family val="2"/>
    </font>
    <font>
      <sz val="11"/>
      <color rgb="FF5F5F5F"/>
      <name val="Tahoma"/>
      <family val="2"/>
    </font>
    <font>
      <b/>
      <sz val="11"/>
      <name val="Calibri"/>
      <family val="2"/>
    </font>
    <font>
      <sz val="24"/>
      <name val="Arial"/>
      <family val="2"/>
    </font>
    <font>
      <b/>
      <sz val="11"/>
      <color theme="0"/>
      <name val="Roboto"/>
    </font>
    <font>
      <sz val="8"/>
      <color rgb="FF000000"/>
      <name val="Tahoma"/>
      <family val="2"/>
    </font>
    <font>
      <sz val="7.45"/>
      <color rgb="FF000000"/>
      <name val="Times New Roman"/>
      <family val="1"/>
    </font>
    <font>
      <sz val="7.45"/>
      <color rgb="FF000000"/>
      <name val="Helvetica"/>
      <family val="2"/>
    </font>
    <font>
      <sz val="7.45"/>
      <color rgb="FF000000"/>
      <name val="NSFont&lt;0xcedfe9ddc7297d6f&gt;"/>
    </font>
    <font>
      <sz val="14"/>
      <color rgb="FF000000"/>
      <name val="Times New Roman"/>
      <family val="1"/>
    </font>
    <font>
      <sz val="14"/>
      <color rgb="FF000000"/>
      <name val="NSFont&lt;0xcedfe9ddc7297d6f&gt;"/>
    </font>
    <font>
      <b/>
      <sz val="9"/>
      <color theme="0"/>
      <name val="Helvetica Neue"/>
      <family val="2"/>
    </font>
    <font>
      <sz val="10"/>
      <color theme="1" tint="0.14999847407452621"/>
      <name val="Arial"/>
      <family val="2"/>
    </font>
    <font>
      <sz val="14"/>
      <color theme="0"/>
      <name val="Arial"/>
      <family val="2"/>
    </font>
    <font>
      <sz val="14"/>
      <color theme="0"/>
      <name val="Times New Roman"/>
      <family val="1"/>
    </font>
    <font>
      <sz val="14"/>
      <color theme="0"/>
      <name val="Helvetica"/>
      <family val="2"/>
    </font>
    <font>
      <sz val="14"/>
      <color theme="1"/>
      <name val="Times New Roman"/>
      <family val="1"/>
    </font>
    <font>
      <sz val="14"/>
      <color theme="1"/>
      <name val="NSFont&lt;0xcedfe9ddc7297d6f&gt;"/>
    </font>
    <font>
      <b/>
      <sz val="13.5"/>
      <color theme="0"/>
      <name val="Arial"/>
      <family val="2"/>
    </font>
    <font>
      <sz val="12"/>
      <name val="Helvetica"/>
      <family val="2"/>
    </font>
    <font>
      <sz val="12"/>
      <color theme="0"/>
      <name val="Helvetica"/>
      <family val="2"/>
    </font>
    <font>
      <b/>
      <sz val="11"/>
      <color theme="0"/>
      <name val="Calibri"/>
      <family val="2"/>
      <scheme val="minor"/>
    </font>
    <font>
      <b/>
      <vertAlign val="superscript"/>
      <sz val="11"/>
      <color theme="0"/>
      <name val="Calibri"/>
      <family val="2"/>
      <scheme val="minor"/>
    </font>
    <font>
      <i/>
      <sz val="10"/>
      <color theme="0"/>
      <name val="Calibri"/>
      <family val="2"/>
      <scheme val="minor"/>
    </font>
    <font>
      <sz val="8"/>
      <color theme="0"/>
      <name val="Arial"/>
      <family val="2"/>
    </font>
    <font>
      <sz val="48"/>
      <name val="Arial"/>
      <family val="2"/>
    </font>
  </fonts>
  <fills count="41">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43"/>
        <bgColor indexed="9"/>
      </patternFill>
    </fill>
    <fill>
      <patternFill patternType="solid">
        <fgColor indexed="9"/>
        <bgColor indexed="9"/>
      </patternFill>
    </fill>
    <fill>
      <patternFill patternType="solid">
        <fgColor indexed="13"/>
        <bgColor indexed="64"/>
      </patternFill>
    </fill>
    <fill>
      <patternFill patternType="solid">
        <fgColor indexed="47"/>
        <bgColor indexed="64"/>
      </patternFill>
    </fill>
    <fill>
      <patternFill patternType="solid">
        <fgColor rgb="FFFFFF00"/>
        <bgColor indexed="64"/>
      </patternFill>
    </fill>
    <fill>
      <patternFill patternType="solid">
        <fgColor theme="2"/>
        <bgColor indexed="64"/>
      </patternFill>
    </fill>
    <fill>
      <patternFill patternType="solid">
        <fgColor rgb="FFCCFFCC"/>
        <bgColor indexed="64"/>
      </patternFill>
    </fill>
    <fill>
      <patternFill patternType="solid">
        <fgColor theme="0"/>
        <bgColor indexed="64"/>
      </patternFill>
    </fill>
    <fill>
      <patternFill patternType="solid">
        <fgColor theme="5" tint="0.59999389629810485"/>
        <bgColor indexed="64"/>
      </patternFill>
    </fill>
    <fill>
      <patternFill patternType="solid">
        <fgColor theme="7"/>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4F81BD"/>
        <bgColor indexed="64"/>
      </patternFill>
    </fill>
    <fill>
      <patternFill patternType="solid">
        <fgColor rgb="FFFFFFFF"/>
        <bgColor indexed="64"/>
      </patternFill>
    </fill>
    <fill>
      <patternFill patternType="solid">
        <fgColor rgb="FFFFFFCC"/>
        <bgColor indexed="64"/>
      </patternFill>
    </fill>
    <fill>
      <patternFill patternType="solid">
        <fgColor rgb="FFC0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rgb="FF7030A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bgColor indexed="64"/>
      </patternFill>
    </fill>
  </fills>
  <borders count="70">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style="thin">
        <color indexed="64"/>
      </bottom>
      <diagonal/>
    </border>
    <border>
      <left/>
      <right style="medium">
        <color indexed="64"/>
      </right>
      <top style="thin">
        <color indexed="64"/>
      </top>
      <bottom style="double">
        <color indexed="64"/>
      </bottom>
      <diagonal/>
    </border>
    <border>
      <left/>
      <right style="thin">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bottom/>
      <diagonal/>
    </border>
    <border>
      <left/>
      <right style="double">
        <color indexed="64"/>
      </right>
      <top style="thin">
        <color indexed="64"/>
      </top>
      <bottom style="double">
        <color indexed="64"/>
      </bottom>
      <diagonal/>
    </border>
    <border>
      <left style="double">
        <color indexed="64"/>
      </left>
      <right/>
      <top style="thin">
        <color indexed="64"/>
      </top>
      <bottom style="thin">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diagonal/>
    </border>
    <border>
      <left style="double">
        <color indexed="64"/>
      </left>
      <right style="double">
        <color indexed="64"/>
      </right>
      <top/>
      <bottom/>
      <diagonal/>
    </border>
    <border>
      <left style="double">
        <color indexed="64"/>
      </left>
      <right/>
      <top style="thin">
        <color indexed="64"/>
      </top>
      <bottom/>
      <diagonal/>
    </border>
    <border>
      <left/>
      <right style="double">
        <color indexed="64"/>
      </right>
      <top/>
      <bottom style="thin">
        <color indexed="64"/>
      </bottom>
      <diagonal/>
    </border>
    <border>
      <left/>
      <right style="double">
        <color indexed="64"/>
      </right>
      <top style="thin">
        <color indexed="64"/>
      </top>
      <bottom/>
      <diagonal/>
    </border>
    <border>
      <left/>
      <right style="thin">
        <color theme="0"/>
      </right>
      <top/>
      <bottom/>
      <diagonal/>
    </border>
    <border>
      <left style="thin">
        <color theme="0"/>
      </left>
      <right style="thin">
        <color theme="0"/>
      </right>
      <top/>
      <bottom/>
      <diagonal/>
    </border>
    <border>
      <left/>
      <right/>
      <top style="thin">
        <color theme="0"/>
      </top>
      <bottom style="thin">
        <color theme="0"/>
      </bottom>
      <diagonal/>
    </border>
    <border>
      <left style="thin">
        <color theme="0"/>
      </left>
      <right style="thin">
        <color theme="0"/>
      </right>
      <top/>
      <bottom style="thin">
        <color theme="0"/>
      </bottom>
      <diagonal/>
    </border>
    <border>
      <left/>
      <right style="thin">
        <color theme="0"/>
      </right>
      <top/>
      <bottom style="thin">
        <color theme="0"/>
      </bottom>
      <diagonal/>
    </border>
    <border>
      <left/>
      <right/>
      <top/>
      <bottom style="thin">
        <color rgb="FF000000"/>
      </bottom>
      <diagonal/>
    </border>
    <border>
      <left/>
      <right/>
      <top/>
      <bottom style="thin">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35">
    <xf numFmtId="0" fontId="0" fillId="0" borderId="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5" fillId="0" borderId="0" applyFont="0" applyFill="0" applyBorder="0" applyAlignment="0" applyProtection="0"/>
    <xf numFmtId="44" fontId="2" fillId="0" borderId="0" applyFont="0" applyFill="0" applyBorder="0" applyAlignment="0" applyProtection="0"/>
    <xf numFmtId="44" fontId="23" fillId="0" borderId="0" applyFont="0" applyFill="0" applyBorder="0" applyAlignment="0" applyProtection="0"/>
    <xf numFmtId="44" fontId="2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25" fillId="0" borderId="0" applyFont="0" applyFill="0" applyBorder="0" applyAlignment="0" applyProtection="0"/>
    <xf numFmtId="0" fontId="24" fillId="0" borderId="0" applyNumberFormat="0" applyFill="0" applyBorder="0" applyAlignment="0" applyProtection="0">
      <alignment vertical="top"/>
      <protection locked="0"/>
    </xf>
    <xf numFmtId="0" fontId="3" fillId="0" borderId="0"/>
    <xf numFmtId="0" fontId="3" fillId="0" borderId="0"/>
    <xf numFmtId="9" fontId="2" fillId="0" borderId="0" applyFont="0" applyFill="0" applyBorder="0" applyAlignment="0" applyProtection="0"/>
    <xf numFmtId="9" fontId="23" fillId="0" borderId="0" applyFont="0" applyFill="0" applyBorder="0" applyAlignment="0" applyProtection="0"/>
    <xf numFmtId="9" fontId="3" fillId="0" borderId="0" applyFont="0" applyFill="0" applyBorder="0" applyAlignment="0" applyProtection="0"/>
    <xf numFmtId="9"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0" fontId="2" fillId="0" borderId="0"/>
    <xf numFmtId="0" fontId="79" fillId="25" borderId="40">
      <alignment horizontal="centerContinuous"/>
    </xf>
    <xf numFmtId="0" fontId="80" fillId="26" borderId="41"/>
    <xf numFmtId="169" fontId="80" fillId="26" borderId="41">
      <alignment horizontal="right"/>
    </xf>
    <xf numFmtId="0" fontId="81" fillId="26" borderId="41"/>
    <xf numFmtId="169" fontId="82" fillId="26" borderId="41">
      <alignment horizontal="right"/>
    </xf>
    <xf numFmtId="0" fontId="2" fillId="0" borderId="0"/>
    <xf numFmtId="9" fontId="2" fillId="0" borderId="0" applyFont="0" applyFill="0" applyBorder="0" applyAlignment="0" applyProtection="0"/>
    <xf numFmtId="0" fontId="93" fillId="0" borderId="0"/>
    <xf numFmtId="9" fontId="93" fillId="0" borderId="0" applyFont="0" applyFill="0" applyBorder="0" applyAlignment="0" applyProtection="0"/>
    <xf numFmtId="0" fontId="104" fillId="0" borderId="0" applyNumberFormat="0" applyFill="0" applyBorder="0" applyAlignment="0" applyProtection="0"/>
  </cellStyleXfs>
  <cellXfs count="1232">
    <xf numFmtId="0" fontId="0" fillId="0" borderId="0" xfId="0"/>
    <xf numFmtId="3" fontId="4" fillId="2" borderId="1" xfId="0" applyNumberFormat="1" applyFont="1" applyFill="1" applyBorder="1"/>
    <xf numFmtId="3" fontId="4" fillId="2" borderId="2" xfId="0" applyNumberFormat="1" applyFont="1" applyFill="1" applyBorder="1"/>
    <xf numFmtId="3" fontId="4" fillId="2" borderId="3" xfId="0" applyNumberFormat="1" applyFont="1" applyFill="1" applyBorder="1"/>
    <xf numFmtId="3" fontId="5" fillId="0" borderId="4" xfId="0" applyNumberFormat="1" applyFont="1" applyBorder="1"/>
    <xf numFmtId="3" fontId="5" fillId="2" borderId="5" xfId="0" applyNumberFormat="1" applyFont="1" applyFill="1" applyBorder="1"/>
    <xf numFmtId="3" fontId="5" fillId="2" borderId="6" xfId="0" applyNumberFormat="1" applyFont="1" applyFill="1" applyBorder="1"/>
    <xf numFmtId="3" fontId="5" fillId="2" borderId="7" xfId="0" applyNumberFormat="1" applyFont="1" applyFill="1" applyBorder="1"/>
    <xf numFmtId="3" fontId="5" fillId="0" borderId="8" xfId="0" applyNumberFormat="1" applyFont="1" applyBorder="1"/>
    <xf numFmtId="3" fontId="4" fillId="2" borderId="9" xfId="0" applyNumberFormat="1" applyFont="1" applyFill="1" applyBorder="1"/>
    <xf numFmtId="3" fontId="5" fillId="2" borderId="0" xfId="0" applyNumberFormat="1" applyFont="1" applyFill="1"/>
    <xf numFmtId="3" fontId="5" fillId="2" borderId="10" xfId="0" applyNumberFormat="1" applyFont="1" applyFill="1" applyBorder="1"/>
    <xf numFmtId="3" fontId="4" fillId="2" borderId="11" xfId="0" applyNumberFormat="1" applyFont="1" applyFill="1" applyBorder="1"/>
    <xf numFmtId="3" fontId="5" fillId="2" borderId="12" xfId="0" applyNumberFormat="1" applyFont="1" applyFill="1" applyBorder="1"/>
    <xf numFmtId="3" fontId="5" fillId="2" borderId="13" xfId="0" applyNumberFormat="1" applyFont="1" applyFill="1" applyBorder="1"/>
    <xf numFmtId="3" fontId="5" fillId="2" borderId="11" xfId="0" applyNumberFormat="1" applyFont="1" applyFill="1" applyBorder="1"/>
    <xf numFmtId="3" fontId="5" fillId="0" borderId="0" xfId="0" applyNumberFormat="1" applyFont="1"/>
    <xf numFmtId="0" fontId="5" fillId="0" borderId="0" xfId="0" applyFont="1"/>
    <xf numFmtId="3" fontId="4" fillId="0" borderId="0" xfId="0" applyNumberFormat="1" applyFont="1"/>
    <xf numFmtId="3" fontId="5" fillId="0" borderId="14" xfId="0" applyNumberFormat="1" applyFont="1" applyBorder="1"/>
    <xf numFmtId="3" fontId="4" fillId="2" borderId="4" xfId="0" applyNumberFormat="1" applyFont="1" applyFill="1" applyBorder="1"/>
    <xf numFmtId="3" fontId="6" fillId="3" borderId="15" xfId="0" applyNumberFormat="1" applyFont="1" applyFill="1" applyBorder="1" applyProtection="1">
      <protection locked="0"/>
    </xf>
    <xf numFmtId="3" fontId="7" fillId="3" borderId="16" xfId="0" applyNumberFormat="1" applyFont="1" applyFill="1" applyBorder="1" applyProtection="1">
      <protection locked="0"/>
    </xf>
    <xf numFmtId="3" fontId="7" fillId="3" borderId="8" xfId="0" applyNumberFormat="1" applyFont="1" applyFill="1" applyBorder="1" applyProtection="1">
      <protection locked="0"/>
    </xf>
    <xf numFmtId="1" fontId="6" fillId="3" borderId="4" xfId="0" applyNumberFormat="1" applyFont="1" applyFill="1" applyBorder="1" applyProtection="1">
      <protection locked="0"/>
    </xf>
    <xf numFmtId="3" fontId="4" fillId="0" borderId="4" xfId="0" applyNumberFormat="1" applyFont="1" applyBorder="1"/>
    <xf numFmtId="3" fontId="5" fillId="0" borderId="4" xfId="0" applyNumberFormat="1" applyFont="1" applyBorder="1" applyProtection="1">
      <protection locked="0"/>
    </xf>
    <xf numFmtId="3" fontId="6" fillId="3" borderId="4" xfId="1" applyNumberFormat="1" applyFont="1" applyFill="1" applyBorder="1" applyProtection="1">
      <protection locked="0"/>
    </xf>
    <xf numFmtId="3" fontId="6" fillId="3" borderId="4" xfId="0" applyNumberFormat="1" applyFont="1" applyFill="1" applyBorder="1"/>
    <xf numFmtId="3" fontId="6" fillId="3" borderId="4" xfId="0" applyNumberFormat="1" applyFont="1" applyFill="1" applyBorder="1" applyProtection="1">
      <protection locked="0"/>
    </xf>
    <xf numFmtId="3" fontId="4" fillId="4" borderId="4" xfId="0" applyNumberFormat="1" applyFont="1" applyFill="1" applyBorder="1"/>
    <xf numFmtId="3" fontId="4" fillId="4" borderId="4" xfId="0" applyNumberFormat="1" applyFont="1" applyFill="1" applyBorder="1" applyProtection="1">
      <protection locked="0"/>
    </xf>
    <xf numFmtId="164" fontId="5" fillId="0" borderId="4" xfId="16" applyNumberFormat="1" applyFont="1" applyBorder="1"/>
    <xf numFmtId="3" fontId="6" fillId="0" borderId="4" xfId="1" applyNumberFormat="1" applyFont="1" applyFill="1" applyBorder="1" applyProtection="1">
      <protection locked="0"/>
    </xf>
    <xf numFmtId="1" fontId="4" fillId="0" borderId="4" xfId="0" applyNumberFormat="1" applyFont="1" applyBorder="1" applyProtection="1">
      <protection locked="0"/>
    </xf>
    <xf numFmtId="4" fontId="5" fillId="0" borderId="4" xfId="0" applyNumberFormat="1" applyFont="1" applyBorder="1" applyProtection="1">
      <protection locked="0"/>
    </xf>
    <xf numFmtId="3" fontId="4" fillId="4" borderId="4" xfId="1" applyNumberFormat="1" applyFont="1" applyFill="1" applyBorder="1" applyProtection="1">
      <protection locked="0"/>
    </xf>
    <xf numFmtId="10" fontId="5" fillId="0" borderId="4" xfId="16" applyNumberFormat="1" applyFont="1" applyBorder="1"/>
    <xf numFmtId="164" fontId="6" fillId="3" borderId="4" xfId="16" applyNumberFormat="1" applyFont="1" applyFill="1" applyBorder="1" applyProtection="1">
      <protection locked="0"/>
    </xf>
    <xf numFmtId="164" fontId="4" fillId="0" borderId="4" xfId="16" applyNumberFormat="1" applyFont="1" applyFill="1" applyBorder="1" applyProtection="1">
      <protection locked="0"/>
    </xf>
    <xf numFmtId="3" fontId="4" fillId="0" borderId="4" xfId="1" applyNumberFormat="1" applyFont="1" applyFill="1" applyBorder="1" applyProtection="1">
      <protection locked="0"/>
    </xf>
    <xf numFmtId="4" fontId="6" fillId="3" borderId="4" xfId="1" applyNumberFormat="1" applyFont="1" applyFill="1" applyBorder="1" applyProtection="1">
      <protection locked="0"/>
    </xf>
    <xf numFmtId="3" fontId="4" fillId="4" borderId="4" xfId="0" applyNumberFormat="1" applyFont="1" applyFill="1" applyBorder="1" applyProtection="1">
      <protection hidden="1"/>
    </xf>
    <xf numFmtId="3" fontId="5" fillId="4" borderId="4" xfId="0" applyNumberFormat="1" applyFont="1" applyFill="1" applyBorder="1" applyProtection="1">
      <protection hidden="1"/>
    </xf>
    <xf numFmtId="9" fontId="5" fillId="0" borderId="4" xfId="16" applyFont="1" applyBorder="1"/>
    <xf numFmtId="0" fontId="5" fillId="0" borderId="6" xfId="0" applyFont="1" applyBorder="1"/>
    <xf numFmtId="3" fontId="5" fillId="0" borderId="6" xfId="0" applyNumberFormat="1" applyFont="1" applyBorder="1"/>
    <xf numFmtId="0" fontId="4" fillId="2" borderId="17" xfId="0" applyFont="1" applyFill="1" applyBorder="1"/>
    <xf numFmtId="0" fontId="4" fillId="2" borderId="6" xfId="0" applyFont="1" applyFill="1" applyBorder="1"/>
    <xf numFmtId="0" fontId="4" fillId="2" borderId="3" xfId="0" applyFont="1" applyFill="1" applyBorder="1"/>
    <xf numFmtId="0" fontId="4" fillId="2" borderId="18" xfId="0" applyFont="1" applyFill="1" applyBorder="1"/>
    <xf numFmtId="0" fontId="4" fillId="2" borderId="19" xfId="0" applyFont="1" applyFill="1" applyBorder="1"/>
    <xf numFmtId="0" fontId="5" fillId="2" borderId="19" xfId="0" applyFont="1" applyFill="1" applyBorder="1"/>
    <xf numFmtId="0" fontId="5" fillId="2" borderId="20" xfId="0" applyFont="1" applyFill="1" applyBorder="1"/>
    <xf numFmtId="0" fontId="5" fillId="0" borderId="14" xfId="0" applyFont="1" applyBorder="1"/>
    <xf numFmtId="0" fontId="4" fillId="5" borderId="21" xfId="0" applyFont="1" applyFill="1" applyBorder="1"/>
    <xf numFmtId="0" fontId="5" fillId="5" borderId="0" xfId="0" applyFont="1" applyFill="1"/>
    <xf numFmtId="0" fontId="5" fillId="5" borderId="22" xfId="0" applyFont="1" applyFill="1" applyBorder="1"/>
    <xf numFmtId="3" fontId="5" fillId="4" borderId="4" xfId="0" applyNumberFormat="1" applyFont="1" applyFill="1" applyBorder="1"/>
    <xf numFmtId="3" fontId="5" fillId="4" borderId="23" xfId="0" applyNumberFormat="1" applyFont="1" applyFill="1" applyBorder="1"/>
    <xf numFmtId="0" fontId="4" fillId="5" borderId="24" xfId="0" applyFont="1" applyFill="1" applyBorder="1"/>
    <xf numFmtId="0" fontId="5" fillId="5" borderId="25" xfId="0" applyFont="1" applyFill="1" applyBorder="1"/>
    <xf numFmtId="0" fontId="5" fillId="5" borderId="26" xfId="0" applyFont="1" applyFill="1" applyBorder="1"/>
    <xf numFmtId="0" fontId="5" fillId="5" borderId="27" xfId="0" applyFont="1" applyFill="1" applyBorder="1"/>
    <xf numFmtId="0" fontId="4" fillId="5" borderId="0" xfId="0" applyFont="1" applyFill="1"/>
    <xf numFmtId="0" fontId="5" fillId="5" borderId="12" xfId="0" applyFont="1" applyFill="1" applyBorder="1"/>
    <xf numFmtId="0" fontId="4" fillId="2" borderId="5" xfId="0" applyFont="1" applyFill="1" applyBorder="1"/>
    <xf numFmtId="0" fontId="5" fillId="2" borderId="6" xfId="0" applyFont="1" applyFill="1" applyBorder="1"/>
    <xf numFmtId="0" fontId="5" fillId="2" borderId="10" xfId="0" applyFont="1" applyFill="1" applyBorder="1"/>
    <xf numFmtId="0" fontId="4" fillId="0" borderId="0" xfId="0" applyFont="1"/>
    <xf numFmtId="0" fontId="4" fillId="2" borderId="28" xfId="0" applyFont="1" applyFill="1" applyBorder="1"/>
    <xf numFmtId="1" fontId="4" fillId="2" borderId="28" xfId="0" applyNumberFormat="1" applyFont="1" applyFill="1" applyBorder="1"/>
    <xf numFmtId="0" fontId="5" fillId="5" borderId="29" xfId="0" applyFont="1" applyFill="1" applyBorder="1"/>
    <xf numFmtId="0" fontId="5" fillId="0" borderId="4" xfId="0" applyFont="1" applyBorder="1"/>
    <xf numFmtId="164" fontId="4" fillId="0" borderId="4" xfId="0" applyNumberFormat="1" applyFont="1" applyBorder="1"/>
    <xf numFmtId="165" fontId="4" fillId="0" borderId="4" xfId="0" applyNumberFormat="1" applyFont="1" applyBorder="1"/>
    <xf numFmtId="0" fontId="5" fillId="0" borderId="4" xfId="0" quotePrefix="1" applyFont="1" applyBorder="1"/>
    <xf numFmtId="0" fontId="5" fillId="0" borderId="0" xfId="0" quotePrefix="1" applyFont="1"/>
    <xf numFmtId="164" fontId="4" fillId="0" borderId="0" xfId="0" applyNumberFormat="1" applyFont="1"/>
    <xf numFmtId="164" fontId="4" fillId="0" borderId="29" xfId="0" applyNumberFormat="1" applyFont="1" applyBorder="1"/>
    <xf numFmtId="0" fontId="4" fillId="0" borderId="22" xfId="0" applyFont="1" applyBorder="1"/>
    <xf numFmtId="0" fontId="4" fillId="0" borderId="29" xfId="0" applyFont="1" applyBorder="1"/>
    <xf numFmtId="0" fontId="4" fillId="5" borderId="29" xfId="0" applyFont="1" applyFill="1" applyBorder="1"/>
    <xf numFmtId="0" fontId="5" fillId="5" borderId="0" xfId="0" quotePrefix="1" applyFont="1" applyFill="1"/>
    <xf numFmtId="165" fontId="5" fillId="0" borderId="0" xfId="0" applyNumberFormat="1" applyFont="1"/>
    <xf numFmtId="0" fontId="4" fillId="0" borderId="4" xfId="0" applyFont="1" applyBorder="1"/>
    <xf numFmtId="0" fontId="4" fillId="2" borderId="24" xfId="0" applyFont="1" applyFill="1" applyBorder="1"/>
    <xf numFmtId="0" fontId="5" fillId="2" borderId="25" xfId="0" applyFont="1" applyFill="1" applyBorder="1"/>
    <xf numFmtId="0" fontId="5" fillId="2" borderId="26" xfId="0" applyFont="1" applyFill="1" applyBorder="1"/>
    <xf numFmtId="2" fontId="4" fillId="0" borderId="4" xfId="0" applyNumberFormat="1" applyFont="1" applyBorder="1"/>
    <xf numFmtId="1" fontId="4" fillId="0" borderId="4" xfId="0" applyNumberFormat="1" applyFont="1" applyBorder="1"/>
    <xf numFmtId="10" fontId="4" fillId="0" borderId="4" xfId="16" applyNumberFormat="1" applyFont="1" applyBorder="1"/>
    <xf numFmtId="164" fontId="4" fillId="0" borderId="4" xfId="16" applyNumberFormat="1" applyFont="1" applyBorder="1"/>
    <xf numFmtId="10" fontId="4" fillId="0" borderId="0" xfId="16" applyNumberFormat="1" applyFont="1" applyBorder="1"/>
    <xf numFmtId="164" fontId="5" fillId="0" borderId="4" xfId="0" applyNumberFormat="1" applyFont="1" applyBorder="1"/>
    <xf numFmtId="164" fontId="5" fillId="0" borderId="0" xfId="0" applyNumberFormat="1" applyFont="1"/>
    <xf numFmtId="0" fontId="8" fillId="5" borderId="0" xfId="0" applyFont="1" applyFill="1" applyAlignment="1">
      <alignment horizontal="center"/>
    </xf>
    <xf numFmtId="0" fontId="9" fillId="5" borderId="0" xfId="0" applyFont="1" applyFill="1" applyAlignment="1">
      <alignment horizontal="center"/>
    </xf>
    <xf numFmtId="0" fontId="9" fillId="5" borderId="0" xfId="0" applyFont="1" applyFill="1"/>
    <xf numFmtId="0" fontId="8" fillId="5" borderId="0" xfId="0" applyFont="1" applyFill="1" applyAlignment="1">
      <alignment horizontal="left"/>
    </xf>
    <xf numFmtId="0" fontId="8" fillId="5" borderId="0" xfId="0" applyFont="1" applyFill="1"/>
    <xf numFmtId="164" fontId="5" fillId="0" borderId="0" xfId="16" applyNumberFormat="1" applyFont="1" applyBorder="1"/>
    <xf numFmtId="0" fontId="5" fillId="0" borderId="12" xfId="0" applyFont="1" applyBorder="1"/>
    <xf numFmtId="164" fontId="5" fillId="0" borderId="12" xfId="16" applyNumberFormat="1" applyFont="1" applyBorder="1"/>
    <xf numFmtId="0" fontId="4" fillId="2" borderId="11" xfId="0" applyFont="1" applyFill="1" applyBorder="1"/>
    <xf numFmtId="0" fontId="5" fillId="2" borderId="12" xfId="0" applyFont="1" applyFill="1" applyBorder="1"/>
    <xf numFmtId="0" fontId="5" fillId="2" borderId="13" xfId="0" applyFont="1" applyFill="1" applyBorder="1"/>
    <xf numFmtId="164" fontId="5" fillId="0" borderId="4" xfId="0" applyNumberFormat="1" applyFont="1" applyBorder="1" applyAlignment="1">
      <alignment horizontal="right"/>
    </xf>
    <xf numFmtId="2" fontId="5" fillId="0" borderId="0" xfId="0" applyNumberFormat="1" applyFont="1"/>
    <xf numFmtId="164" fontId="4" fillId="0" borderId="4" xfId="0" applyNumberFormat="1" applyFont="1" applyBorder="1" applyAlignment="1">
      <alignment horizontal="right"/>
    </xf>
    <xf numFmtId="164" fontId="5" fillId="0" borderId="0" xfId="0" applyNumberFormat="1" applyFont="1" applyAlignment="1">
      <alignment horizontal="right"/>
    </xf>
    <xf numFmtId="0" fontId="5" fillId="2" borderId="25" xfId="0" applyFont="1" applyFill="1" applyBorder="1" applyAlignment="1">
      <alignment horizontal="right"/>
    </xf>
    <xf numFmtId="0" fontId="5" fillId="2" borderId="26" xfId="0" applyFont="1" applyFill="1" applyBorder="1" applyAlignment="1">
      <alignment horizontal="right"/>
    </xf>
    <xf numFmtId="0" fontId="9" fillId="5" borderId="0" xfId="0" applyFont="1" applyFill="1" applyAlignment="1">
      <alignment horizontal="right"/>
    </xf>
    <xf numFmtId="0" fontId="5" fillId="5" borderId="0" xfId="0" applyFont="1" applyFill="1" applyAlignment="1">
      <alignment horizontal="right"/>
    </xf>
    <xf numFmtId="0" fontId="8" fillId="5" borderId="0" xfId="0" applyFont="1" applyFill="1" applyAlignment="1">
      <alignment horizontal="right"/>
    </xf>
    <xf numFmtId="3" fontId="4" fillId="5" borderId="0" xfId="0" applyNumberFormat="1" applyFont="1" applyFill="1"/>
    <xf numFmtId="0" fontId="5" fillId="0" borderId="15" xfId="0" applyFont="1" applyBorder="1"/>
    <xf numFmtId="164" fontId="5" fillId="5" borderId="0" xfId="0" applyNumberFormat="1" applyFont="1" applyFill="1"/>
    <xf numFmtId="0" fontId="4" fillId="5" borderId="9" xfId="0" applyFont="1" applyFill="1" applyBorder="1"/>
    <xf numFmtId="0" fontId="5" fillId="5" borderId="10" xfId="0" applyFont="1" applyFill="1" applyBorder="1"/>
    <xf numFmtId="0" fontId="10" fillId="5" borderId="9" xfId="0" applyFont="1" applyFill="1" applyBorder="1"/>
    <xf numFmtId="0" fontId="4" fillId="5" borderId="9" xfId="0" applyFont="1" applyFill="1" applyBorder="1" applyAlignment="1">
      <alignment horizontal="right"/>
    </xf>
    <xf numFmtId="0" fontId="4" fillId="5" borderId="14" xfId="0" applyFont="1" applyFill="1" applyBorder="1" applyAlignment="1">
      <alignment horizontal="center"/>
    </xf>
    <xf numFmtId="0" fontId="5" fillId="5" borderId="14" xfId="0" applyFont="1" applyFill="1" applyBorder="1"/>
    <xf numFmtId="0" fontId="5" fillId="0" borderId="9" xfId="0" applyFont="1" applyBorder="1"/>
    <xf numFmtId="1" fontId="4" fillId="5" borderId="0" xfId="0" applyNumberFormat="1" applyFont="1" applyFill="1" applyAlignment="1">
      <alignment horizontal="right"/>
    </xf>
    <xf numFmtId="0" fontId="5" fillId="5" borderId="9" xfId="0" applyFont="1" applyFill="1" applyBorder="1" applyAlignment="1">
      <alignment horizontal="right"/>
    </xf>
    <xf numFmtId="0" fontId="4" fillId="5" borderId="0" xfId="0" applyFont="1" applyFill="1" applyAlignment="1">
      <alignment horizontal="right"/>
    </xf>
    <xf numFmtId="165" fontId="5" fillId="5" borderId="0" xfId="0" applyNumberFormat="1" applyFont="1" applyFill="1" applyAlignment="1">
      <alignment horizontal="right"/>
    </xf>
    <xf numFmtId="0" fontId="11" fillId="5" borderId="10" xfId="0" applyFont="1" applyFill="1" applyBorder="1"/>
    <xf numFmtId="0" fontId="11" fillId="5" borderId="9" xfId="0" applyFont="1" applyFill="1" applyBorder="1" applyAlignment="1">
      <alignment horizontal="right"/>
    </xf>
    <xf numFmtId="164" fontId="5" fillId="5" borderId="0" xfId="0" applyNumberFormat="1" applyFont="1" applyFill="1" applyAlignment="1">
      <alignment horizontal="right"/>
    </xf>
    <xf numFmtId="0" fontId="5" fillId="0" borderId="10" xfId="0" applyFont="1" applyBorder="1"/>
    <xf numFmtId="0" fontId="11" fillId="0" borderId="9" xfId="0" applyFont="1" applyBorder="1" applyAlignment="1">
      <alignment horizontal="right"/>
    </xf>
    <xf numFmtId="0" fontId="12" fillId="5" borderId="9" xfId="0" applyFont="1" applyFill="1" applyBorder="1" applyAlignment="1">
      <alignment horizontal="right"/>
    </xf>
    <xf numFmtId="0" fontId="11" fillId="0" borderId="9" xfId="0" applyFont="1" applyBorder="1"/>
    <xf numFmtId="3" fontId="5" fillId="5" borderId="0" xfId="0" applyNumberFormat="1" applyFont="1" applyFill="1"/>
    <xf numFmtId="164" fontId="5" fillId="5" borderId="0" xfId="16" applyNumberFormat="1" applyFont="1" applyFill="1" applyBorder="1"/>
    <xf numFmtId="0" fontId="5" fillId="5" borderId="9" xfId="0" applyFont="1" applyFill="1" applyBorder="1"/>
    <xf numFmtId="166" fontId="5" fillId="5" borderId="0" xfId="1" applyNumberFormat="1" applyFont="1" applyFill="1" applyBorder="1" applyAlignment="1">
      <alignment horizontal="right"/>
    </xf>
    <xf numFmtId="166" fontId="5" fillId="5" borderId="0" xfId="1" applyNumberFormat="1" applyFont="1" applyFill="1" applyBorder="1"/>
    <xf numFmtId="165" fontId="5" fillId="5" borderId="10" xfId="0" applyNumberFormat="1" applyFont="1" applyFill="1" applyBorder="1"/>
    <xf numFmtId="0" fontId="5" fillId="5" borderId="11" xfId="0" applyFont="1" applyFill="1" applyBorder="1"/>
    <xf numFmtId="0" fontId="5" fillId="5" borderId="13" xfId="0" applyFont="1" applyFill="1" applyBorder="1"/>
    <xf numFmtId="0" fontId="5" fillId="0" borderId="0" xfId="0" applyFont="1" applyAlignment="1">
      <alignment horizontal="right"/>
    </xf>
    <xf numFmtId="1" fontId="4" fillId="0" borderId="0" xfId="0" applyNumberFormat="1" applyFont="1"/>
    <xf numFmtId="0" fontId="8" fillId="0" borderId="0" xfId="0" applyFont="1" applyAlignment="1">
      <alignment horizontal="right"/>
    </xf>
    <xf numFmtId="3" fontId="5" fillId="0" borderId="4" xfId="0" applyNumberFormat="1" applyFont="1" applyBorder="1" applyAlignment="1">
      <alignment horizontal="right"/>
    </xf>
    <xf numFmtId="3" fontId="4" fillId="0" borderId="4" xfId="0" applyNumberFormat="1" applyFont="1" applyBorder="1" applyAlignment="1">
      <alignment horizontal="right"/>
    </xf>
    <xf numFmtId="164" fontId="4" fillId="0" borderId="0" xfId="0" applyNumberFormat="1" applyFont="1" applyAlignment="1">
      <alignment horizontal="right"/>
    </xf>
    <xf numFmtId="3" fontId="4" fillId="2" borderId="30" xfId="0" applyNumberFormat="1" applyFont="1" applyFill="1" applyBorder="1"/>
    <xf numFmtId="0" fontId="5" fillId="2" borderId="2" xfId="0" applyFont="1" applyFill="1" applyBorder="1"/>
    <xf numFmtId="0" fontId="5" fillId="2" borderId="31" xfId="0" applyFont="1" applyFill="1" applyBorder="1"/>
    <xf numFmtId="0" fontId="5" fillId="2" borderId="0" xfId="0" applyFont="1" applyFill="1"/>
    <xf numFmtId="0" fontId="4" fillId="2" borderId="15" xfId="0" applyFont="1" applyFill="1" applyBorder="1" applyAlignment="1">
      <alignment horizontal="left"/>
    </xf>
    <xf numFmtId="0" fontId="4" fillId="2" borderId="16" xfId="0" applyFont="1" applyFill="1" applyBorder="1"/>
    <xf numFmtId="0" fontId="5" fillId="2" borderId="16" xfId="0" applyFont="1" applyFill="1" applyBorder="1"/>
    <xf numFmtId="0" fontId="5" fillId="2" borderId="8" xfId="0" applyFont="1" applyFill="1" applyBorder="1"/>
    <xf numFmtId="0" fontId="4" fillId="6" borderId="4" xfId="0" applyFont="1" applyFill="1" applyBorder="1" applyAlignment="1">
      <alignment horizontal="left"/>
    </xf>
    <xf numFmtId="0" fontId="4" fillId="6" borderId="15" xfId="0" applyFont="1" applyFill="1" applyBorder="1"/>
    <xf numFmtId="0" fontId="5" fillId="6" borderId="16" xfId="0" applyFont="1" applyFill="1" applyBorder="1"/>
    <xf numFmtId="0" fontId="4" fillId="6" borderId="16" xfId="0" applyFont="1" applyFill="1" applyBorder="1"/>
    <xf numFmtId="0" fontId="5" fillId="6" borderId="8" xfId="0" applyFont="1" applyFill="1" applyBorder="1"/>
    <xf numFmtId="0" fontId="5" fillId="7" borderId="0" xfId="0" applyFont="1" applyFill="1"/>
    <xf numFmtId="0" fontId="4" fillId="7" borderId="0" xfId="0" applyFont="1" applyFill="1"/>
    <xf numFmtId="0" fontId="6" fillId="7" borderId="0" xfId="0" applyFont="1" applyFill="1"/>
    <xf numFmtId="0" fontId="4" fillId="7" borderId="0" xfId="0" applyFont="1" applyFill="1" applyAlignment="1">
      <alignment horizontal="right"/>
    </xf>
    <xf numFmtId="0" fontId="7" fillId="7" borderId="0" xfId="0" applyFont="1" applyFill="1"/>
    <xf numFmtId="0" fontId="5" fillId="7" borderId="0" xfId="0" applyFont="1" applyFill="1" applyAlignment="1">
      <alignment horizontal="right"/>
    </xf>
    <xf numFmtId="164" fontId="6" fillId="3" borderId="4" xfId="16" applyNumberFormat="1" applyFont="1" applyFill="1" applyBorder="1"/>
    <xf numFmtId="0" fontId="13" fillId="5" borderId="32" xfId="0" applyFont="1" applyFill="1" applyBorder="1"/>
    <xf numFmtId="0" fontId="5" fillId="5" borderId="32" xfId="0" applyFont="1" applyFill="1" applyBorder="1"/>
    <xf numFmtId="0" fontId="4" fillId="2" borderId="14" xfId="0" applyFont="1" applyFill="1" applyBorder="1"/>
    <xf numFmtId="0" fontId="5" fillId="2" borderId="14" xfId="0" applyFont="1" applyFill="1" applyBorder="1"/>
    <xf numFmtId="0" fontId="4" fillId="3" borderId="14" xfId="0" applyFont="1" applyFill="1" applyBorder="1"/>
    <xf numFmtId="0" fontId="5" fillId="3" borderId="14" xfId="0" applyFont="1" applyFill="1" applyBorder="1"/>
    <xf numFmtId="0" fontId="4" fillId="0" borderId="0" xfId="0" applyFont="1" applyAlignment="1">
      <alignment horizontal="right"/>
    </xf>
    <xf numFmtId="164" fontId="5" fillId="0" borderId="0" xfId="16" applyNumberFormat="1" applyFont="1" applyFill="1" applyBorder="1" applyProtection="1"/>
    <xf numFmtId="164" fontId="7" fillId="3" borderId="0" xfId="0" applyNumberFormat="1" applyFont="1" applyFill="1"/>
    <xf numFmtId="164" fontId="7" fillId="0" borderId="0" xfId="0" applyNumberFormat="1" applyFont="1"/>
    <xf numFmtId="0" fontId="7" fillId="3" borderId="0" xfId="0" applyFont="1" applyFill="1"/>
    <xf numFmtId="0" fontId="5" fillId="3" borderId="0" xfId="0" applyFont="1" applyFill="1"/>
    <xf numFmtId="164" fontId="5" fillId="0" borderId="0" xfId="16" applyNumberFormat="1" applyFont="1" applyFill="1" applyBorder="1"/>
    <xf numFmtId="3" fontId="4" fillId="5" borderId="0" xfId="0" applyNumberFormat="1" applyFont="1" applyFill="1" applyAlignment="1">
      <alignment horizontal="right"/>
    </xf>
    <xf numFmtId="164" fontId="6" fillId="0" borderId="0" xfId="0" applyNumberFormat="1" applyFont="1"/>
    <xf numFmtId="165" fontId="7" fillId="3" borderId="0" xfId="0" applyNumberFormat="1" applyFont="1" applyFill="1"/>
    <xf numFmtId="165" fontId="7" fillId="0" borderId="0" xfId="0" applyNumberFormat="1" applyFont="1"/>
    <xf numFmtId="164" fontId="5" fillId="0" borderId="0" xfId="16" applyNumberFormat="1" applyFont="1"/>
    <xf numFmtId="164" fontId="7" fillId="3" borderId="0" xfId="16" applyNumberFormat="1" applyFont="1" applyFill="1" applyBorder="1"/>
    <xf numFmtId="164" fontId="6" fillId="0" borderId="0" xfId="16" applyNumberFormat="1" applyFont="1" applyFill="1" applyBorder="1"/>
    <xf numFmtId="0" fontId="4" fillId="6" borderId="16" xfId="0" applyFont="1" applyFill="1" applyBorder="1" applyAlignment="1">
      <alignment horizontal="left"/>
    </xf>
    <xf numFmtId="0" fontId="4" fillId="6" borderId="14" xfId="0" applyFont="1" applyFill="1" applyBorder="1" applyAlignment="1">
      <alignment horizontal="left"/>
    </xf>
    <xf numFmtId="0" fontId="5" fillId="2" borderId="22" xfId="0" applyFont="1" applyFill="1" applyBorder="1"/>
    <xf numFmtId="0" fontId="4" fillId="7" borderId="0" xfId="0" applyFont="1" applyFill="1" applyAlignment="1">
      <alignment horizontal="left"/>
    </xf>
    <xf numFmtId="0" fontId="13" fillId="5" borderId="0" xfId="0" applyFont="1" applyFill="1"/>
    <xf numFmtId="0" fontId="4" fillId="2" borderId="34" xfId="0" applyFont="1" applyFill="1" applyBorder="1"/>
    <xf numFmtId="0" fontId="5" fillId="2" borderId="34" xfId="0" applyFont="1" applyFill="1" applyBorder="1"/>
    <xf numFmtId="0" fontId="4" fillId="3" borderId="34" xfId="0" applyFont="1" applyFill="1" applyBorder="1"/>
    <xf numFmtId="0" fontId="5" fillId="3" borderId="34" xfId="0" applyFont="1" applyFill="1" applyBorder="1"/>
    <xf numFmtId="1" fontId="7" fillId="0" borderId="0" xfId="0" applyNumberFormat="1" applyFont="1"/>
    <xf numFmtId="1" fontId="6" fillId="0" borderId="0" xfId="0" applyNumberFormat="1" applyFont="1"/>
    <xf numFmtId="1" fontId="5" fillId="0" borderId="0" xfId="0" applyNumberFormat="1" applyFont="1"/>
    <xf numFmtId="165" fontId="6" fillId="0" borderId="0" xfId="0" applyNumberFormat="1" applyFont="1"/>
    <xf numFmtId="9" fontId="7" fillId="3" borderId="0" xfId="16" applyFont="1" applyFill="1" applyBorder="1"/>
    <xf numFmtId="164" fontId="6" fillId="0" borderId="0" xfId="16" applyNumberFormat="1" applyFont="1" applyBorder="1"/>
    <xf numFmtId="1" fontId="6" fillId="0" borderId="0" xfId="16" applyNumberFormat="1" applyFont="1" applyFill="1" applyBorder="1"/>
    <xf numFmtId="167" fontId="6" fillId="0" borderId="0" xfId="7" applyNumberFormat="1" applyFont="1" applyFill="1" applyBorder="1"/>
    <xf numFmtId="1" fontId="7" fillId="0" borderId="0" xfId="16" applyNumberFormat="1" applyFont="1" applyFill="1" applyBorder="1"/>
    <xf numFmtId="1" fontId="7" fillId="0" borderId="0" xfId="16" applyNumberFormat="1" applyFont="1" applyBorder="1"/>
    <xf numFmtId="9" fontId="7" fillId="0" borderId="0" xfId="16" applyFont="1" applyFill="1" applyBorder="1"/>
    <xf numFmtId="9" fontId="6" fillId="0" borderId="0" xfId="16" applyFont="1" applyFill="1" applyBorder="1"/>
    <xf numFmtId="0" fontId="14" fillId="5" borderId="0" xfId="0" applyFont="1" applyFill="1"/>
    <xf numFmtId="0" fontId="14" fillId="0" borderId="0" xfId="0" applyFont="1"/>
    <xf numFmtId="164" fontId="5" fillId="0" borderId="0" xfId="16" applyNumberFormat="1" applyFont="1" applyBorder="1" applyProtection="1"/>
    <xf numFmtId="0" fontId="5" fillId="0" borderId="5" xfId="0" applyFont="1" applyBorder="1"/>
    <xf numFmtId="1" fontId="6" fillId="0" borderId="10" xfId="0" applyNumberFormat="1" applyFont="1" applyBorder="1"/>
    <xf numFmtId="164" fontId="4" fillId="0" borderId="0" xfId="16" applyNumberFormat="1" applyFont="1" applyFill="1" applyBorder="1"/>
    <xf numFmtId="164" fontId="7" fillId="0" borderId="0" xfId="16" applyNumberFormat="1" applyFont="1" applyBorder="1"/>
    <xf numFmtId="1" fontId="4" fillId="0" borderId="10" xfId="0" applyNumberFormat="1" applyFont="1" applyBorder="1"/>
    <xf numFmtId="165" fontId="4" fillId="0" borderId="0" xfId="0" applyNumberFormat="1" applyFont="1"/>
    <xf numFmtId="0" fontId="7" fillId="0" borderId="0" xfId="0" applyFont="1"/>
    <xf numFmtId="165" fontId="7" fillId="0" borderId="0" xfId="16" applyNumberFormat="1" applyFont="1" applyBorder="1"/>
    <xf numFmtId="0" fontId="5" fillId="0" borderId="11" xfId="0" applyFont="1" applyBorder="1"/>
    <xf numFmtId="1" fontId="4" fillId="0" borderId="12" xfId="0" applyNumberFormat="1" applyFont="1" applyBorder="1"/>
    <xf numFmtId="1" fontId="4" fillId="0" borderId="13" xfId="0" applyNumberFormat="1" applyFont="1" applyBorder="1"/>
    <xf numFmtId="0" fontId="4" fillId="6" borderId="15" xfId="0" applyFont="1" applyFill="1" applyBorder="1" applyAlignment="1">
      <alignment horizontal="left"/>
    </xf>
    <xf numFmtId="0" fontId="4" fillId="6" borderId="0" xfId="0" applyFont="1" applyFill="1" applyAlignment="1">
      <alignment horizontal="left"/>
    </xf>
    <xf numFmtId="0" fontId="4" fillId="2" borderId="0" xfId="0" applyFont="1" applyFill="1"/>
    <xf numFmtId="0" fontId="5" fillId="5" borderId="33" xfId="0" applyFont="1" applyFill="1" applyBorder="1"/>
    <xf numFmtId="1" fontId="14" fillId="0" borderId="0" xfId="0" applyNumberFormat="1" applyFont="1"/>
    <xf numFmtId="0" fontId="5" fillId="2" borderId="29" xfId="0" applyFont="1" applyFill="1" applyBorder="1"/>
    <xf numFmtId="0" fontId="5" fillId="2" borderId="36" xfId="0" applyFont="1" applyFill="1" applyBorder="1"/>
    <xf numFmtId="0" fontId="4" fillId="2" borderId="37" xfId="0" applyFont="1" applyFill="1" applyBorder="1"/>
    <xf numFmtId="3" fontId="4" fillId="2" borderId="15" xfId="0" applyNumberFormat="1" applyFont="1" applyFill="1" applyBorder="1" applyProtection="1">
      <protection locked="0"/>
    </xf>
    <xf numFmtId="0" fontId="4" fillId="2" borderId="15" xfId="0" applyFont="1" applyFill="1" applyBorder="1"/>
    <xf numFmtId="0" fontId="5" fillId="2" borderId="27" xfId="0" applyFont="1" applyFill="1" applyBorder="1"/>
    <xf numFmtId="170" fontId="4" fillId="0" borderId="0" xfId="1" applyNumberFormat="1" applyFont="1" applyFill="1" applyBorder="1" applyAlignment="1" applyProtection="1">
      <alignment horizontal="right"/>
    </xf>
    <xf numFmtId="0" fontId="4" fillId="0" borderId="0" xfId="0" applyFont="1" applyAlignment="1">
      <alignment horizontal="left"/>
    </xf>
    <xf numFmtId="3" fontId="6" fillId="0" borderId="0" xfId="0" applyNumberFormat="1" applyFont="1"/>
    <xf numFmtId="41" fontId="4" fillId="2" borderId="16" xfId="0" applyNumberFormat="1" applyFont="1" applyFill="1" applyBorder="1"/>
    <xf numFmtId="41" fontId="4" fillId="3" borderId="15" xfId="0" applyNumberFormat="1" applyFont="1" applyFill="1" applyBorder="1"/>
    <xf numFmtId="41" fontId="4" fillId="3" borderId="16" xfId="0" applyNumberFormat="1" applyFont="1" applyFill="1" applyBorder="1"/>
    <xf numFmtId="0" fontId="4" fillId="3" borderId="16" xfId="0" applyFont="1" applyFill="1" applyBorder="1"/>
    <xf numFmtId="0" fontId="4" fillId="0" borderId="14" xfId="0" applyFont="1" applyBorder="1"/>
    <xf numFmtId="0" fontId="4" fillId="0" borderId="0" xfId="0" applyFont="1" applyAlignment="1">
      <alignment horizontal="center"/>
    </xf>
    <xf numFmtId="171" fontId="4" fillId="0" borderId="0" xfId="7" applyNumberFormat="1" applyFont="1" applyFill="1" applyBorder="1"/>
    <xf numFmtId="178" fontId="4" fillId="0" borderId="0" xfId="7" applyNumberFormat="1" applyFont="1" applyFill="1" applyBorder="1"/>
    <xf numFmtId="3" fontId="4" fillId="0" borderId="0" xfId="0" applyNumberFormat="1" applyFont="1" applyAlignment="1">
      <alignment horizontal="right"/>
    </xf>
    <xf numFmtId="3" fontId="4" fillId="0" borderId="0" xfId="1" applyNumberFormat="1" applyFont="1" applyFill="1" applyBorder="1"/>
    <xf numFmtId="41" fontId="4" fillId="0" borderId="0" xfId="0" applyNumberFormat="1" applyFont="1"/>
    <xf numFmtId="1" fontId="4" fillId="0" borderId="0" xfId="1" applyNumberFormat="1" applyFont="1" applyFill="1" applyBorder="1"/>
    <xf numFmtId="179" fontId="4" fillId="0" borderId="0" xfId="7" applyNumberFormat="1" applyFont="1" applyFill="1" applyBorder="1"/>
    <xf numFmtId="9" fontId="6" fillId="0" borderId="0" xfId="0" applyNumberFormat="1" applyFont="1"/>
    <xf numFmtId="0" fontId="4" fillId="3" borderId="15" xfId="0" applyFont="1" applyFill="1" applyBorder="1"/>
    <xf numFmtId="0" fontId="15" fillId="0" borderId="0" xfId="0" applyFont="1" applyAlignment="1">
      <alignment horizontal="center"/>
    </xf>
    <xf numFmtId="42" fontId="4" fillId="0" borderId="0" xfId="0" applyNumberFormat="1" applyFont="1"/>
    <xf numFmtId="175" fontId="4" fillId="0" borderId="0" xfId="0" applyNumberFormat="1" applyFont="1"/>
    <xf numFmtId="3" fontId="4" fillId="0" borderId="14" xfId="0" applyNumberFormat="1" applyFont="1" applyBorder="1"/>
    <xf numFmtId="175" fontId="5" fillId="0" borderId="0" xfId="0" applyNumberFormat="1" applyFont="1"/>
    <xf numFmtId="176" fontId="6" fillId="0" borderId="0" xfId="0" applyNumberFormat="1" applyFont="1"/>
    <xf numFmtId="175" fontId="6" fillId="0" borderId="0" xfId="0" applyNumberFormat="1" applyFont="1"/>
    <xf numFmtId="0" fontId="16" fillId="0" borderId="0" xfId="0" applyFont="1"/>
    <xf numFmtId="165" fontId="17" fillId="0" borderId="0" xfId="0" applyNumberFormat="1" applyFont="1"/>
    <xf numFmtId="169" fontId="17" fillId="0" borderId="0" xfId="0" applyNumberFormat="1" applyFont="1"/>
    <xf numFmtId="165" fontId="17" fillId="2" borderId="4" xfId="0" applyNumberFormat="1" applyFont="1" applyFill="1" applyBorder="1"/>
    <xf numFmtId="0" fontId="5" fillId="2" borderId="3" xfId="0" applyFont="1" applyFill="1" applyBorder="1"/>
    <xf numFmtId="3" fontId="5" fillId="4" borderId="38" xfId="0" applyNumberFormat="1" applyFont="1" applyFill="1" applyBorder="1"/>
    <xf numFmtId="0" fontId="5" fillId="4" borderId="27" xfId="0" applyFont="1" applyFill="1" applyBorder="1"/>
    <xf numFmtId="44" fontId="5" fillId="4" borderId="39" xfId="0" applyNumberFormat="1" applyFont="1" applyFill="1" applyBorder="1"/>
    <xf numFmtId="44" fontId="5" fillId="4" borderId="40" xfId="0" applyNumberFormat="1" applyFont="1" applyFill="1" applyBorder="1"/>
    <xf numFmtId="3" fontId="5" fillId="4" borderId="41" xfId="0" applyNumberFormat="1" applyFont="1" applyFill="1" applyBorder="1"/>
    <xf numFmtId="0" fontId="5" fillId="4" borderId="0" xfId="0" applyFont="1" applyFill="1"/>
    <xf numFmtId="44" fontId="5" fillId="4" borderId="29" xfId="0" applyNumberFormat="1" applyFont="1" applyFill="1" applyBorder="1"/>
    <xf numFmtId="44" fontId="5" fillId="4" borderId="42" xfId="0" applyNumberFormat="1" applyFont="1" applyFill="1" applyBorder="1"/>
    <xf numFmtId="3" fontId="5" fillId="4" borderId="21" xfId="0" applyNumberFormat="1" applyFont="1" applyFill="1" applyBorder="1"/>
    <xf numFmtId="0" fontId="5" fillId="4" borderId="14" xfId="0" applyFont="1" applyFill="1" applyBorder="1"/>
    <xf numFmtId="44" fontId="5" fillId="4" borderId="22" xfId="0" applyNumberFormat="1" applyFont="1" applyFill="1" applyBorder="1"/>
    <xf numFmtId="44" fontId="5" fillId="4" borderId="43" xfId="0" applyNumberFormat="1" applyFont="1" applyFill="1" applyBorder="1"/>
    <xf numFmtId="44" fontId="5" fillId="5" borderId="0" xfId="0" applyNumberFormat="1" applyFont="1" applyFill="1"/>
    <xf numFmtId="0" fontId="4" fillId="6" borderId="44" xfId="0" applyFont="1" applyFill="1" applyBorder="1" applyAlignment="1">
      <alignment horizontal="left"/>
    </xf>
    <xf numFmtId="0" fontId="4" fillId="6" borderId="34" xfId="0" applyFont="1" applyFill="1" applyBorder="1"/>
    <xf numFmtId="0" fontId="4" fillId="2" borderId="45" xfId="0" applyFont="1" applyFill="1" applyBorder="1"/>
    <xf numFmtId="0" fontId="4" fillId="6" borderId="46" xfId="0" applyFont="1" applyFill="1" applyBorder="1" applyAlignment="1">
      <alignment horizontal="left"/>
    </xf>
    <xf numFmtId="0" fontId="5" fillId="2" borderId="15" xfId="0" applyFont="1" applyFill="1" applyBorder="1"/>
    <xf numFmtId="0" fontId="5" fillId="6" borderId="47" xfId="0" applyFont="1" applyFill="1" applyBorder="1"/>
    <xf numFmtId="0" fontId="5" fillId="2" borderId="4" xfId="0" applyFont="1" applyFill="1" applyBorder="1"/>
    <xf numFmtId="0" fontId="4" fillId="5" borderId="48" xfId="0" applyFont="1" applyFill="1" applyBorder="1"/>
    <xf numFmtId="0" fontId="4" fillId="5" borderId="49" xfId="0" applyFont="1" applyFill="1" applyBorder="1"/>
    <xf numFmtId="0" fontId="4" fillId="3" borderId="50" xfId="0" applyFont="1" applyFill="1" applyBorder="1"/>
    <xf numFmtId="0" fontId="4" fillId="3" borderId="8" xfId="0" applyFont="1" applyFill="1" applyBorder="1"/>
    <xf numFmtId="0" fontId="4" fillId="5" borderId="51" xfId="0" applyFont="1" applyFill="1" applyBorder="1"/>
    <xf numFmtId="0" fontId="4" fillId="5" borderId="52" xfId="0" applyFont="1" applyFill="1" applyBorder="1"/>
    <xf numFmtId="0" fontId="4" fillId="5" borderId="53" xfId="0" applyFont="1" applyFill="1" applyBorder="1"/>
    <xf numFmtId="44" fontId="6" fillId="3" borderId="4" xfId="7" applyFont="1" applyFill="1" applyBorder="1" applyAlignment="1">
      <alignment horizontal="right"/>
    </xf>
    <xf numFmtId="167" fontId="4" fillId="5" borderId="16" xfId="7" applyNumberFormat="1" applyFont="1" applyFill="1" applyBorder="1" applyAlignment="1">
      <alignment horizontal="right"/>
    </xf>
    <xf numFmtId="164" fontId="4" fillId="5" borderId="4" xfId="16" applyNumberFormat="1" applyFont="1" applyFill="1" applyBorder="1" applyAlignment="1">
      <alignment horizontal="right"/>
    </xf>
    <xf numFmtId="164" fontId="6" fillId="3" borderId="4" xfId="16" applyNumberFormat="1" applyFont="1" applyFill="1" applyBorder="1" applyAlignment="1">
      <alignment horizontal="right"/>
    </xf>
    <xf numFmtId="0" fontId="5" fillId="0" borderId="48" xfId="0" applyFont="1" applyBorder="1"/>
    <xf numFmtId="2" fontId="6" fillId="3" borderId="4" xfId="16" applyNumberFormat="1" applyFont="1" applyFill="1" applyBorder="1"/>
    <xf numFmtId="10" fontId="4" fillId="5" borderId="4" xfId="16" applyNumberFormat="1" applyFont="1" applyFill="1" applyBorder="1"/>
    <xf numFmtId="167" fontId="6" fillId="3" borderId="4" xfId="7" applyNumberFormat="1" applyFont="1" applyFill="1" applyBorder="1"/>
    <xf numFmtId="10" fontId="4" fillId="0" borderId="4" xfId="16" applyNumberFormat="1" applyFont="1" applyFill="1" applyBorder="1"/>
    <xf numFmtId="0" fontId="6" fillId="5" borderId="0" xfId="0" applyFont="1" applyFill="1"/>
    <xf numFmtId="2" fontId="4" fillId="5" borderId="4" xfId="0" applyNumberFormat="1" applyFont="1" applyFill="1" applyBorder="1"/>
    <xf numFmtId="0" fontId="4" fillId="5" borderId="54" xfId="0" applyFont="1" applyFill="1" applyBorder="1"/>
    <xf numFmtId="0" fontId="4" fillId="5" borderId="32" xfId="0" applyFont="1" applyFill="1" applyBorder="1"/>
    <xf numFmtId="0" fontId="4" fillId="5" borderId="55" xfId="0" applyFont="1" applyFill="1" applyBorder="1"/>
    <xf numFmtId="0" fontId="4" fillId="6" borderId="56" xfId="0" applyFont="1" applyFill="1" applyBorder="1" applyAlignment="1">
      <alignment horizontal="left"/>
    </xf>
    <xf numFmtId="0" fontId="5" fillId="2" borderId="51" xfId="0" applyFont="1" applyFill="1" applyBorder="1"/>
    <xf numFmtId="0" fontId="4" fillId="6" borderId="51" xfId="0" applyFont="1" applyFill="1" applyBorder="1"/>
    <xf numFmtId="0" fontId="5" fillId="6" borderId="51" xfId="0" applyFont="1" applyFill="1" applyBorder="1"/>
    <xf numFmtId="0" fontId="5" fillId="6" borderId="45" xfId="0" applyFont="1" applyFill="1" applyBorder="1"/>
    <xf numFmtId="0" fontId="4" fillId="5" borderId="48" xfId="0" applyFont="1" applyFill="1" applyBorder="1" applyAlignment="1">
      <alignment horizontal="left"/>
    </xf>
    <xf numFmtId="0" fontId="4" fillId="5" borderId="53" xfId="0" applyFont="1" applyFill="1" applyBorder="1" applyAlignment="1">
      <alignment horizontal="right"/>
    </xf>
    <xf numFmtId="0" fontId="4" fillId="5" borderId="0" xfId="0" applyFont="1" applyFill="1" applyAlignment="1">
      <alignment horizontal="center"/>
    </xf>
    <xf numFmtId="0" fontId="4" fillId="9" borderId="48" xfId="0" applyFont="1" applyFill="1" applyBorder="1"/>
    <xf numFmtId="0" fontId="4" fillId="9" borderId="0" xfId="0" applyFont="1" applyFill="1"/>
    <xf numFmtId="0" fontId="4" fillId="9" borderId="0" xfId="0" applyFont="1" applyFill="1" applyAlignment="1">
      <alignment horizontal="right"/>
    </xf>
    <xf numFmtId="0" fontId="4" fillId="9" borderId="53" xfId="0" applyFont="1" applyFill="1" applyBorder="1" applyAlignment="1">
      <alignment horizontal="right"/>
    </xf>
    <xf numFmtId="0" fontId="5" fillId="0" borderId="0" xfId="0" applyFont="1" applyAlignment="1">
      <alignment horizontal="left"/>
    </xf>
    <xf numFmtId="0" fontId="4" fillId="5" borderId="57" xfId="0" applyFont="1" applyFill="1" applyBorder="1"/>
    <xf numFmtId="169" fontId="4" fillId="5" borderId="0" xfId="0" applyNumberFormat="1" applyFont="1" applyFill="1" applyAlignment="1">
      <alignment horizontal="right"/>
    </xf>
    <xf numFmtId="169" fontId="4" fillId="5" borderId="53" xfId="0" applyNumberFormat="1" applyFont="1" applyFill="1" applyBorder="1" applyAlignment="1">
      <alignment horizontal="right"/>
    </xf>
    <xf numFmtId="169" fontId="4" fillId="9" borderId="0" xfId="0" applyNumberFormat="1" applyFont="1" applyFill="1" applyAlignment="1">
      <alignment horizontal="right"/>
    </xf>
    <xf numFmtId="172" fontId="4" fillId="5" borderId="0" xfId="0" applyNumberFormat="1" applyFont="1" applyFill="1" applyAlignment="1">
      <alignment horizontal="right"/>
    </xf>
    <xf numFmtId="172" fontId="4" fillId="5" borderId="53" xfId="0" applyNumberFormat="1" applyFont="1" applyFill="1" applyBorder="1" applyAlignment="1">
      <alignment horizontal="right"/>
    </xf>
    <xf numFmtId="169" fontId="4" fillId="5" borderId="0" xfId="0" applyNumberFormat="1" applyFont="1" applyFill="1"/>
    <xf numFmtId="169" fontId="4" fillId="5" borderId="53" xfId="0" applyNumberFormat="1" applyFont="1" applyFill="1" applyBorder="1"/>
    <xf numFmtId="44" fontId="4" fillId="8" borderId="0" xfId="7" applyFont="1" applyFill="1" applyBorder="1" applyProtection="1"/>
    <xf numFmtId="44" fontId="4" fillId="5" borderId="0" xfId="0" applyNumberFormat="1" applyFont="1" applyFill="1"/>
    <xf numFmtId="2" fontId="4" fillId="5" borderId="32" xfId="0" applyNumberFormat="1" applyFont="1" applyFill="1" applyBorder="1"/>
    <xf numFmtId="2" fontId="4" fillId="5" borderId="55" xfId="0" applyNumberFormat="1" applyFont="1" applyFill="1" applyBorder="1"/>
    <xf numFmtId="169" fontId="4" fillId="9" borderId="0" xfId="0" applyNumberFormat="1" applyFont="1" applyFill="1"/>
    <xf numFmtId="169" fontId="4" fillId="9" borderId="53" xfId="0" applyNumberFormat="1" applyFont="1" applyFill="1" applyBorder="1"/>
    <xf numFmtId="172" fontId="4" fillId="5" borderId="0" xfId="0" applyNumberFormat="1" applyFont="1" applyFill="1"/>
    <xf numFmtId="172" fontId="4" fillId="5" borderId="53" xfId="0" applyNumberFormat="1" applyFont="1" applyFill="1" applyBorder="1"/>
    <xf numFmtId="168" fontId="4" fillId="5" borderId="0" xfId="0" applyNumberFormat="1" applyFont="1" applyFill="1"/>
    <xf numFmtId="44" fontId="4" fillId="8" borderId="0" xfId="7" applyFont="1" applyFill="1" applyBorder="1" applyAlignment="1" applyProtection="1"/>
    <xf numFmtId="2" fontId="4" fillId="5" borderId="0" xfId="0" applyNumberFormat="1" applyFont="1" applyFill="1"/>
    <xf numFmtId="0" fontId="5" fillId="6" borderId="34" xfId="0" applyFont="1" applyFill="1" applyBorder="1"/>
    <xf numFmtId="0" fontId="4" fillId="9" borderId="58" xfId="0" applyFont="1" applyFill="1" applyBorder="1"/>
    <xf numFmtId="0" fontId="4" fillId="9" borderId="27" xfId="0" applyFont="1" applyFill="1" applyBorder="1"/>
    <xf numFmtId="0" fontId="4" fillId="5" borderId="27" xfId="0" applyFont="1" applyFill="1" applyBorder="1"/>
    <xf numFmtId="0" fontId="18" fillId="5" borderId="0" xfId="0" applyFont="1" applyFill="1" applyAlignment="1">
      <alignment horizontal="left"/>
    </xf>
    <xf numFmtId="174" fontId="4" fillId="8" borderId="4" xfId="0" applyNumberFormat="1" applyFont="1" applyFill="1" applyBorder="1"/>
    <xf numFmtId="0" fontId="18" fillId="5" borderId="48" xfId="0" applyFont="1" applyFill="1" applyBorder="1" applyAlignment="1">
      <alignment horizontal="right"/>
    </xf>
    <xf numFmtId="10" fontId="4" fillId="5" borderId="29" xfId="16" applyNumberFormat="1" applyFont="1" applyFill="1" applyBorder="1"/>
    <xf numFmtId="2" fontId="4" fillId="0" borderId="0" xfId="0" applyNumberFormat="1" applyFont="1"/>
    <xf numFmtId="9" fontId="4" fillId="5" borderId="0" xfId="16" applyFont="1" applyFill="1" applyBorder="1"/>
    <xf numFmtId="9" fontId="4" fillId="5" borderId="32" xfId="16" applyFont="1" applyFill="1" applyBorder="1"/>
    <xf numFmtId="169" fontId="4" fillId="9" borderId="53" xfId="0" applyNumberFormat="1" applyFont="1" applyFill="1" applyBorder="1" applyAlignment="1">
      <alignment horizontal="right"/>
    </xf>
    <xf numFmtId="175" fontId="4" fillId="5" borderId="0" xfId="0" applyNumberFormat="1" applyFont="1" applyFill="1" applyAlignment="1">
      <alignment horizontal="right"/>
    </xf>
    <xf numFmtId="174" fontId="4" fillId="5" borderId="0" xfId="0" applyNumberFormat="1" applyFont="1" applyFill="1" applyAlignment="1">
      <alignment horizontal="right"/>
    </xf>
    <xf numFmtId="174" fontId="4" fillId="5" borderId="53" xfId="0" applyNumberFormat="1" applyFont="1" applyFill="1" applyBorder="1" applyAlignment="1">
      <alignment horizontal="right"/>
    </xf>
    <xf numFmtId="0" fontId="18" fillId="5" borderId="0" xfId="0" applyFont="1" applyFill="1" applyAlignment="1">
      <alignment horizontal="right"/>
    </xf>
    <xf numFmtId="9" fontId="4" fillId="5" borderId="0" xfId="16" applyFont="1" applyFill="1" applyBorder="1" applyAlignment="1">
      <alignment horizontal="right"/>
    </xf>
    <xf numFmtId="2" fontId="4" fillId="5" borderId="0" xfId="0" applyNumberFormat="1" applyFont="1" applyFill="1" applyAlignment="1">
      <alignment horizontal="right"/>
    </xf>
    <xf numFmtId="2" fontId="4" fillId="5" borderId="53" xfId="0" applyNumberFormat="1" applyFont="1" applyFill="1" applyBorder="1" applyAlignment="1">
      <alignment horizontal="right"/>
    </xf>
    <xf numFmtId="168" fontId="4" fillId="5" borderId="0" xfId="0" applyNumberFormat="1" applyFont="1" applyFill="1" applyAlignment="1">
      <alignment horizontal="right"/>
    </xf>
    <xf numFmtId="44" fontId="4" fillId="8" borderId="0" xfId="7" applyFont="1" applyFill="1" applyBorder="1" applyAlignment="1" applyProtection="1">
      <alignment horizontal="right"/>
    </xf>
    <xf numFmtId="44" fontId="4" fillId="5" borderId="0" xfId="0" applyNumberFormat="1" applyFont="1" applyFill="1" applyAlignment="1">
      <alignment horizontal="right"/>
    </xf>
    <xf numFmtId="9" fontId="4" fillId="5" borderId="51" xfId="16" applyFont="1" applyFill="1" applyBorder="1"/>
    <xf numFmtId="2" fontId="4" fillId="5" borderId="51" xfId="0" applyNumberFormat="1" applyFont="1" applyFill="1" applyBorder="1"/>
    <xf numFmtId="2" fontId="4" fillId="5" borderId="53" xfId="0" applyNumberFormat="1" applyFont="1" applyFill="1" applyBorder="1"/>
    <xf numFmtId="0" fontId="4" fillId="5" borderId="60" xfId="0" applyFont="1" applyFill="1" applyBorder="1"/>
    <xf numFmtId="176" fontId="4" fillId="5" borderId="0" xfId="0" applyNumberFormat="1" applyFont="1" applyFill="1" applyAlignment="1">
      <alignment horizontal="right"/>
    </xf>
    <xf numFmtId="176" fontId="4" fillId="5" borderId="53" xfId="0" applyNumberFormat="1" applyFont="1" applyFill="1" applyBorder="1" applyAlignment="1">
      <alignment horizontal="right"/>
    </xf>
    <xf numFmtId="164" fontId="4" fillId="5" borderId="0" xfId="16" applyNumberFormat="1" applyFont="1" applyFill="1" applyBorder="1" applyAlignment="1" applyProtection="1">
      <alignment horizontal="right"/>
    </xf>
    <xf numFmtId="164" fontId="4" fillId="5" borderId="53" xfId="16" applyNumberFormat="1" applyFont="1" applyFill="1" applyBorder="1" applyAlignment="1" applyProtection="1">
      <alignment horizontal="right"/>
    </xf>
    <xf numFmtId="164" fontId="4" fillId="9" borderId="0" xfId="16" applyNumberFormat="1" applyFont="1" applyFill="1" applyBorder="1" applyAlignment="1" applyProtection="1">
      <alignment horizontal="right"/>
    </xf>
    <xf numFmtId="164" fontId="4" fillId="9" borderId="53" xfId="16" applyNumberFormat="1" applyFont="1" applyFill="1" applyBorder="1" applyAlignment="1" applyProtection="1">
      <alignment horizontal="right"/>
    </xf>
    <xf numFmtId="177" fontId="4" fillId="5" borderId="0" xfId="0" applyNumberFormat="1" applyFont="1" applyFill="1" applyAlignment="1">
      <alignment horizontal="right"/>
    </xf>
    <xf numFmtId="177" fontId="4" fillId="5" borderId="53" xfId="0" applyNumberFormat="1" applyFont="1" applyFill="1" applyBorder="1"/>
    <xf numFmtId="4" fontId="4" fillId="5" borderId="0" xfId="0" applyNumberFormat="1" applyFont="1" applyFill="1" applyAlignment="1">
      <alignment horizontal="right"/>
    </xf>
    <xf numFmtId="0" fontId="18" fillId="5" borderId="53" xfId="0" applyFont="1" applyFill="1" applyBorder="1" applyAlignment="1">
      <alignment horizontal="right"/>
    </xf>
    <xf numFmtId="165" fontId="4" fillId="5" borderId="0" xfId="0" applyNumberFormat="1" applyFont="1" applyFill="1" applyAlignment="1">
      <alignment horizontal="right"/>
    </xf>
    <xf numFmtId="0" fontId="16" fillId="5" borderId="0" xfId="0" applyFont="1" applyFill="1"/>
    <xf numFmtId="0" fontId="19" fillId="5" borderId="0" xfId="0" applyFont="1" applyFill="1" applyAlignment="1">
      <alignment horizontal="center"/>
    </xf>
    <xf numFmtId="0" fontId="4" fillId="5" borderId="48" xfId="0" quotePrefix="1" applyFont="1" applyFill="1" applyBorder="1"/>
    <xf numFmtId="169" fontId="4" fillId="5" borderId="0" xfId="7" applyNumberFormat="1" applyFont="1" applyFill="1" applyBorder="1" applyAlignment="1"/>
    <xf numFmtId="169" fontId="4" fillId="5" borderId="53" xfId="7" applyNumberFormat="1" applyFont="1" applyFill="1" applyBorder="1" applyAlignment="1"/>
    <xf numFmtId="168" fontId="4" fillId="5" borderId="53" xfId="0" applyNumberFormat="1" applyFont="1" applyFill="1" applyBorder="1"/>
    <xf numFmtId="173" fontId="4" fillId="5" borderId="0" xfId="0" applyNumberFormat="1" applyFont="1" applyFill="1"/>
    <xf numFmtId="3" fontId="6" fillId="3" borderId="15" xfId="1" applyNumberFormat="1" applyFont="1" applyFill="1" applyBorder="1" applyProtection="1">
      <protection locked="0"/>
    </xf>
    <xf numFmtId="3" fontId="6" fillId="0" borderId="41" xfId="1" applyNumberFormat="1" applyFont="1" applyFill="1" applyBorder="1" applyProtection="1">
      <protection locked="0"/>
    </xf>
    <xf numFmtId="3" fontId="5" fillId="2" borderId="9" xfId="0" applyNumberFormat="1" applyFont="1" applyFill="1" applyBorder="1"/>
    <xf numFmtId="3" fontId="5" fillId="0" borderId="39" xfId="0" applyNumberFormat="1" applyFont="1" applyBorder="1"/>
    <xf numFmtId="3" fontId="5" fillId="0" borderId="40" xfId="0" applyNumberFormat="1" applyFont="1" applyBorder="1"/>
    <xf numFmtId="9" fontId="4" fillId="0" borderId="0" xfId="16" applyFont="1" applyFill="1" applyBorder="1"/>
    <xf numFmtId="9" fontId="4" fillId="0" borderId="0" xfId="16" applyFont="1" applyFill="1" applyBorder="1" applyAlignment="1"/>
    <xf numFmtId="9" fontId="4" fillId="0" borderId="0" xfId="16" applyFont="1" applyFill="1" applyBorder="1" applyAlignment="1">
      <alignment horizontal="right"/>
    </xf>
    <xf numFmtId="180" fontId="4" fillId="5" borderId="0" xfId="0" applyNumberFormat="1" applyFont="1" applyFill="1" applyAlignment="1">
      <alignment horizontal="right"/>
    </xf>
    <xf numFmtId="3" fontId="3" fillId="0" borderId="4" xfId="0" applyNumberFormat="1" applyFont="1" applyBorder="1"/>
    <xf numFmtId="3" fontId="3" fillId="0" borderId="4" xfId="0" applyNumberFormat="1" applyFont="1" applyBorder="1" applyAlignment="1">
      <alignment wrapText="1"/>
    </xf>
    <xf numFmtId="0" fontId="3" fillId="0" borderId="4" xfId="0" applyFont="1" applyBorder="1"/>
    <xf numFmtId="0" fontId="3" fillId="5" borderId="0" xfId="0" applyFont="1" applyFill="1"/>
    <xf numFmtId="0" fontId="4" fillId="0" borderId="14" xfId="0" applyFont="1" applyBorder="1" applyAlignment="1">
      <alignment horizontal="right"/>
    </xf>
    <xf numFmtId="0" fontId="21" fillId="0" borderId="0" xfId="0" applyFont="1"/>
    <xf numFmtId="167" fontId="4" fillId="3" borderId="4" xfId="7" applyNumberFormat="1" applyFont="1" applyFill="1" applyBorder="1"/>
    <xf numFmtId="164" fontId="4" fillId="3" borderId="4" xfId="16" applyNumberFormat="1" applyFont="1" applyFill="1" applyBorder="1"/>
    <xf numFmtId="3" fontId="22" fillId="0" borderId="4" xfId="0" applyNumberFormat="1" applyFont="1" applyBorder="1"/>
    <xf numFmtId="3" fontId="6" fillId="5" borderId="4" xfId="1" applyNumberFormat="1" applyFont="1" applyFill="1" applyBorder="1" applyProtection="1">
      <protection locked="0"/>
    </xf>
    <xf numFmtId="3" fontId="3" fillId="0" borderId="4" xfId="1" applyNumberFormat="1" applyFont="1" applyFill="1" applyBorder="1" applyProtection="1">
      <protection locked="0"/>
    </xf>
    <xf numFmtId="0" fontId="4" fillId="0" borderId="27" xfId="0" applyFont="1" applyBorder="1"/>
    <xf numFmtId="164" fontId="4" fillId="0" borderId="27" xfId="0" applyNumberFormat="1" applyFont="1" applyBorder="1"/>
    <xf numFmtId="0" fontId="5" fillId="0" borderId="21" xfId="0" applyFont="1" applyBorder="1"/>
    <xf numFmtId="164" fontId="5" fillId="0" borderId="12" xfId="0" applyNumberFormat="1" applyFont="1" applyBorder="1"/>
    <xf numFmtId="164" fontId="3" fillId="0" borderId="4" xfId="0" applyNumberFormat="1" applyFont="1" applyBorder="1"/>
    <xf numFmtId="0" fontId="4" fillId="4" borderId="4" xfId="0" applyFont="1" applyFill="1" applyBorder="1"/>
    <xf numFmtId="164" fontId="4" fillId="4" borderId="4" xfId="0" applyNumberFormat="1" applyFont="1" applyFill="1" applyBorder="1"/>
    <xf numFmtId="164" fontId="3" fillId="0" borderId="4" xfId="16" applyNumberFormat="1" applyFont="1" applyBorder="1"/>
    <xf numFmtId="164" fontId="4" fillId="4" borderId="4" xfId="16" applyNumberFormat="1" applyFont="1" applyFill="1" applyBorder="1"/>
    <xf numFmtId="164" fontId="4" fillId="4" borderId="4" xfId="0" applyNumberFormat="1" applyFont="1" applyFill="1" applyBorder="1" applyAlignment="1">
      <alignment horizontal="right"/>
    </xf>
    <xf numFmtId="164" fontId="3" fillId="0" borderId="4" xfId="0" applyNumberFormat="1" applyFont="1" applyBorder="1" applyAlignment="1">
      <alignment horizontal="right"/>
    </xf>
    <xf numFmtId="0" fontId="4" fillId="4" borderId="15" xfId="0" applyFont="1" applyFill="1" applyBorder="1"/>
    <xf numFmtId="0" fontId="3" fillId="0" borderId="15" xfId="0" applyFont="1" applyBorder="1"/>
    <xf numFmtId="164" fontId="4" fillId="0" borderId="21" xfId="0" applyNumberFormat="1" applyFont="1" applyBorder="1" applyAlignment="1">
      <alignment horizontal="right"/>
    </xf>
    <xf numFmtId="164" fontId="4" fillId="0" borderId="14" xfId="0" applyNumberFormat="1" applyFont="1" applyBorder="1" applyAlignment="1">
      <alignment horizontal="right"/>
    </xf>
    <xf numFmtId="0" fontId="5" fillId="5" borderId="21" xfId="0" applyFont="1" applyFill="1" applyBorder="1"/>
    <xf numFmtId="170" fontId="5" fillId="5" borderId="0" xfId="1" applyNumberFormat="1" applyFont="1" applyFill="1" applyBorder="1" applyAlignment="1">
      <alignment horizontal="right"/>
    </xf>
    <xf numFmtId="168" fontId="5" fillId="5" borderId="0" xfId="0" applyNumberFormat="1" applyFont="1" applyFill="1" applyAlignment="1">
      <alignment horizontal="right"/>
    </xf>
    <xf numFmtId="0" fontId="3" fillId="0" borderId="0" xfId="0" applyFont="1"/>
    <xf numFmtId="181" fontId="5" fillId="5" borderId="0" xfId="1" applyNumberFormat="1" applyFont="1" applyFill="1" applyBorder="1" applyAlignment="1">
      <alignment horizontal="right"/>
    </xf>
    <xf numFmtId="3" fontId="3" fillId="5" borderId="0" xfId="0" applyNumberFormat="1" applyFont="1" applyFill="1" applyAlignment="1">
      <alignment horizontal="right"/>
    </xf>
    <xf numFmtId="181" fontId="5" fillId="5" borderId="0" xfId="0" applyNumberFormat="1" applyFont="1" applyFill="1"/>
    <xf numFmtId="173" fontId="4" fillId="0" borderId="0" xfId="0" applyNumberFormat="1" applyFont="1"/>
    <xf numFmtId="44" fontId="4" fillId="0" borderId="4" xfId="7" applyFont="1" applyBorder="1"/>
    <xf numFmtId="169" fontId="7" fillId="3" borderId="0" xfId="1" applyNumberFormat="1" applyFont="1" applyFill="1" applyBorder="1"/>
    <xf numFmtId="164" fontId="8" fillId="0" borderId="0" xfId="16" applyNumberFormat="1" applyFont="1" applyFill="1" applyBorder="1" applyProtection="1"/>
    <xf numFmtId="164" fontId="8" fillId="0" borderId="0" xfId="16" applyNumberFormat="1" applyFont="1" applyFill="1" applyBorder="1"/>
    <xf numFmtId="0" fontId="8" fillId="0" borderId="0" xfId="0" applyFont="1"/>
    <xf numFmtId="0" fontId="20" fillId="5" borderId="0" xfId="0" applyFont="1" applyFill="1"/>
    <xf numFmtId="0" fontId="20" fillId="0" borderId="0" xfId="0" applyFont="1"/>
    <xf numFmtId="1" fontId="20" fillId="0" borderId="0" xfId="0" applyNumberFormat="1" applyFont="1"/>
    <xf numFmtId="164" fontId="5" fillId="0" borderId="0" xfId="16" applyNumberFormat="1" applyFont="1" applyFill="1"/>
    <xf numFmtId="3" fontId="7" fillId="3" borderId="0" xfId="1" applyNumberFormat="1" applyFont="1" applyFill="1" applyBorder="1"/>
    <xf numFmtId="165" fontId="7" fillId="3" borderId="0" xfId="16" applyNumberFormat="1" applyFont="1" applyFill="1" applyBorder="1"/>
    <xf numFmtId="1" fontId="6" fillId="0" borderId="12" xfId="0" applyNumberFormat="1" applyFont="1" applyBorder="1"/>
    <xf numFmtId="1" fontId="4" fillId="0" borderId="0" xfId="0" applyNumberFormat="1" applyFont="1" applyAlignment="1">
      <alignment horizontal="right"/>
    </xf>
    <xf numFmtId="0" fontId="4" fillId="0" borderId="6" xfId="0" applyFont="1" applyBorder="1" applyAlignment="1">
      <alignment horizontal="right"/>
    </xf>
    <xf numFmtId="1" fontId="4" fillId="0" borderId="2" xfId="0" applyNumberFormat="1" applyFont="1" applyBorder="1"/>
    <xf numFmtId="1" fontId="4" fillId="0" borderId="7" xfId="0" applyNumberFormat="1" applyFont="1" applyBorder="1"/>
    <xf numFmtId="169" fontId="6" fillId="3" borderId="4" xfId="1" applyNumberFormat="1" applyFont="1" applyFill="1" applyBorder="1" applyProtection="1">
      <protection locked="0"/>
    </xf>
    <xf numFmtId="1" fontId="5" fillId="4" borderId="4" xfId="0" applyNumberFormat="1" applyFont="1" applyFill="1" applyBorder="1"/>
    <xf numFmtId="169" fontId="4" fillId="0" borderId="0" xfId="2" applyNumberFormat="1" applyFont="1" applyBorder="1"/>
    <xf numFmtId="0" fontId="3" fillId="0" borderId="0" xfId="0" applyFont="1" applyAlignment="1">
      <alignment horizontal="right"/>
    </xf>
    <xf numFmtId="3" fontId="3" fillId="0" borderId="0" xfId="0" applyNumberFormat="1" applyFont="1"/>
    <xf numFmtId="164" fontId="3" fillId="0" borderId="0" xfId="16" applyNumberFormat="1" applyFont="1" applyFill="1" applyBorder="1"/>
    <xf numFmtId="164" fontId="7" fillId="0" borderId="0" xfId="16" applyNumberFormat="1" applyFont="1" applyFill="1" applyBorder="1"/>
    <xf numFmtId="165" fontId="7" fillId="3" borderId="0" xfId="1" applyNumberFormat="1" applyFont="1" applyFill="1" applyBorder="1"/>
    <xf numFmtId="0" fontId="3" fillId="0" borderId="0" xfId="14"/>
    <xf numFmtId="0" fontId="4" fillId="3" borderId="15" xfId="14" applyFont="1" applyFill="1" applyBorder="1"/>
    <xf numFmtId="0" fontId="4" fillId="3" borderId="16" xfId="14" applyFont="1" applyFill="1" applyBorder="1"/>
    <xf numFmtId="0" fontId="4" fillId="9" borderId="0" xfId="14" applyFont="1" applyFill="1"/>
    <xf numFmtId="0" fontId="4" fillId="9" borderId="0" xfId="14" applyFont="1" applyFill="1" applyAlignment="1">
      <alignment horizontal="center"/>
    </xf>
    <xf numFmtId="9" fontId="6" fillId="0" borderId="0" xfId="14" applyNumberFormat="1" applyFont="1"/>
    <xf numFmtId="169" fontId="4" fillId="0" borderId="0" xfId="5" applyNumberFormat="1" applyFont="1" applyFill="1" applyBorder="1" applyAlignment="1">
      <alignment horizontal="center"/>
    </xf>
    <xf numFmtId="169" fontId="4" fillId="0" borderId="0" xfId="5" applyNumberFormat="1" applyFont="1"/>
    <xf numFmtId="169" fontId="4" fillId="0" borderId="0" xfId="14" applyNumberFormat="1" applyFont="1"/>
    <xf numFmtId="0" fontId="4" fillId="0" borderId="0" xfId="14" applyFont="1"/>
    <xf numFmtId="0" fontId="4" fillId="0" borderId="14" xfId="14" applyFont="1" applyBorder="1"/>
    <xf numFmtId="166" fontId="4" fillId="0" borderId="0" xfId="5" applyNumberFormat="1" applyFont="1" applyFill="1" applyBorder="1" applyAlignment="1">
      <alignment horizontal="right"/>
    </xf>
    <xf numFmtId="0" fontId="4" fillId="0" borderId="0" xfId="14" applyFont="1" applyAlignment="1">
      <alignment horizontal="right"/>
    </xf>
    <xf numFmtId="164" fontId="4" fillId="0" borderId="0" xfId="21" applyNumberFormat="1" applyFont="1"/>
    <xf numFmtId="0" fontId="4" fillId="0" borderId="14" xfId="14" applyFont="1" applyBorder="1" applyAlignment="1">
      <alignment horizontal="right"/>
    </xf>
    <xf numFmtId="0" fontId="4" fillId="0" borderId="0" xfId="14" applyFont="1" applyAlignment="1">
      <alignment horizontal="center"/>
    </xf>
    <xf numFmtId="164" fontId="4" fillId="0" borderId="0" xfId="18" applyNumberFormat="1" applyFont="1" applyBorder="1" applyAlignment="1">
      <alignment horizontal="right"/>
    </xf>
    <xf numFmtId="164" fontId="6" fillId="0" borderId="0" xfId="21" applyNumberFormat="1" applyFont="1"/>
    <xf numFmtId="10" fontId="7" fillId="3" borderId="0" xfId="0" applyNumberFormat="1" applyFont="1" applyFill="1"/>
    <xf numFmtId="167" fontId="4" fillId="5" borderId="0" xfId="0" applyNumberFormat="1" applyFont="1" applyFill="1"/>
    <xf numFmtId="166" fontId="4" fillId="9" borderId="53" xfId="1" applyNumberFormat="1" applyFont="1" applyFill="1" applyBorder="1"/>
    <xf numFmtId="182" fontId="5" fillId="0" borderId="0" xfId="0" applyNumberFormat="1" applyFont="1"/>
    <xf numFmtId="10" fontId="4" fillId="5" borderId="4" xfId="23" applyNumberFormat="1" applyFont="1" applyFill="1" applyBorder="1"/>
    <xf numFmtId="167" fontId="6" fillId="3" borderId="4" xfId="12" applyNumberFormat="1" applyFont="1" applyFill="1" applyBorder="1"/>
    <xf numFmtId="2" fontId="4" fillId="10" borderId="4" xfId="0" applyNumberFormat="1" applyFont="1" applyFill="1" applyBorder="1"/>
    <xf numFmtId="173" fontId="4" fillId="5" borderId="0" xfId="0" applyNumberFormat="1" applyFont="1" applyFill="1" applyAlignment="1">
      <alignment horizontal="right"/>
    </xf>
    <xf numFmtId="183" fontId="5" fillId="0" borderId="0" xfId="0" applyNumberFormat="1" applyFont="1"/>
    <xf numFmtId="0" fontId="4" fillId="11" borderId="0" xfId="14" applyFont="1" applyFill="1"/>
    <xf numFmtId="171" fontId="4" fillId="0" borderId="0" xfId="7" applyNumberFormat="1" applyFont="1" applyBorder="1"/>
    <xf numFmtId="171" fontId="4" fillId="0" borderId="0" xfId="7" applyNumberFormat="1" applyFont="1"/>
    <xf numFmtId="171" fontId="4" fillId="11" borderId="33" xfId="7" applyNumberFormat="1" applyFont="1" applyFill="1" applyBorder="1"/>
    <xf numFmtId="171" fontId="4" fillId="12" borderId="0" xfId="7" applyNumberFormat="1" applyFont="1" applyFill="1"/>
    <xf numFmtId="171" fontId="4" fillId="12" borderId="33" xfId="7" applyNumberFormat="1" applyFont="1" applyFill="1" applyBorder="1"/>
    <xf numFmtId="171" fontId="4" fillId="9" borderId="0" xfId="7" applyNumberFormat="1" applyFont="1" applyFill="1"/>
    <xf numFmtId="171" fontId="4" fillId="3" borderId="0" xfId="7" applyNumberFormat="1" applyFont="1" applyFill="1" applyBorder="1"/>
    <xf numFmtId="171" fontId="4" fillId="12" borderId="16" xfId="7" applyNumberFormat="1" applyFont="1" applyFill="1" applyBorder="1"/>
    <xf numFmtId="0" fontId="4" fillId="12" borderId="16" xfId="0" applyFont="1" applyFill="1" applyBorder="1"/>
    <xf numFmtId="171" fontId="4" fillId="0" borderId="0" xfId="7" applyNumberFormat="1" applyFont="1" applyFill="1" applyBorder="1" applyAlignment="1">
      <alignment horizontal="right"/>
    </xf>
    <xf numFmtId="171" fontId="4" fillId="0" borderId="16" xfId="7" applyNumberFormat="1" applyFont="1" applyFill="1" applyBorder="1" applyAlignment="1">
      <alignment horizontal="right"/>
    </xf>
    <xf numFmtId="171" fontId="6" fillId="3" borderId="16" xfId="7" applyNumberFormat="1" applyFont="1" applyFill="1" applyBorder="1"/>
    <xf numFmtId="171" fontId="4" fillId="0" borderId="16" xfId="7" applyNumberFormat="1" applyFont="1" applyBorder="1" applyProtection="1"/>
    <xf numFmtId="171" fontId="4" fillId="12" borderId="16" xfId="7" applyNumberFormat="1" applyFont="1" applyFill="1" applyBorder="1" applyProtection="1"/>
    <xf numFmtId="171" fontId="4" fillId="12" borderId="0" xfId="7" applyNumberFormat="1" applyFont="1" applyFill="1" applyProtection="1"/>
    <xf numFmtId="164" fontId="4" fillId="3" borderId="0" xfId="0" applyNumberFormat="1" applyFont="1" applyFill="1"/>
    <xf numFmtId="171" fontId="6" fillId="0" borderId="0" xfId="7" applyNumberFormat="1" applyFont="1" applyFill="1" applyBorder="1"/>
    <xf numFmtId="168" fontId="0" fillId="0" borderId="0" xfId="0" applyNumberFormat="1"/>
    <xf numFmtId="0" fontId="2" fillId="0" borderId="0" xfId="0" applyFont="1" applyAlignment="1">
      <alignment horizontal="right"/>
    </xf>
    <xf numFmtId="171" fontId="0" fillId="0" borderId="0" xfId="7" applyNumberFormat="1" applyFont="1"/>
    <xf numFmtId="0" fontId="4" fillId="0" borderId="0" xfId="0" applyFont="1" applyAlignment="1">
      <alignment horizontal="right" wrapText="1"/>
    </xf>
    <xf numFmtId="171" fontId="4" fillId="0" borderId="16" xfId="7" applyNumberFormat="1" applyFont="1" applyBorder="1"/>
    <xf numFmtId="168" fontId="4" fillId="0" borderId="16" xfId="0" applyNumberFormat="1" applyFont="1" applyBorder="1"/>
    <xf numFmtId="0" fontId="4" fillId="0" borderId="41" xfId="0" applyFont="1" applyBorder="1"/>
    <xf numFmtId="184" fontId="0" fillId="0" borderId="0" xfId="16" applyNumberFormat="1" applyFont="1"/>
    <xf numFmtId="185" fontId="0" fillId="0" borderId="0" xfId="16" applyNumberFormat="1" applyFont="1"/>
    <xf numFmtId="185" fontId="4" fillId="0" borderId="16" xfId="16" applyNumberFormat="1" applyFont="1" applyBorder="1"/>
    <xf numFmtId="185" fontId="6" fillId="3" borderId="4" xfId="16" applyNumberFormat="1" applyFont="1" applyFill="1" applyBorder="1"/>
    <xf numFmtId="0" fontId="2" fillId="0" borderId="0" xfId="0" applyFont="1"/>
    <xf numFmtId="3" fontId="2" fillId="0" borderId="4" xfId="0" applyNumberFormat="1" applyFont="1" applyBorder="1"/>
    <xf numFmtId="171" fontId="4" fillId="0" borderId="16" xfId="7" applyNumberFormat="1" applyFont="1" applyBorder="1" applyAlignment="1">
      <alignment horizontal="right"/>
    </xf>
    <xf numFmtId="171" fontId="26" fillId="12" borderId="16" xfId="7" applyNumberFormat="1" applyFont="1" applyFill="1" applyBorder="1" applyAlignment="1">
      <alignment horizontal="right"/>
    </xf>
    <xf numFmtId="164" fontId="2" fillId="0" borderId="0" xfId="16" applyNumberFormat="1" applyFont="1" applyBorder="1" applyAlignment="1">
      <alignment horizontal="right"/>
    </xf>
    <xf numFmtId="171" fontId="2" fillId="0" borderId="0" xfId="7" applyNumberFormat="1" applyFont="1" applyAlignment="1">
      <alignment horizontal="right"/>
    </xf>
    <xf numFmtId="171" fontId="4" fillId="3" borderId="16" xfId="7" applyNumberFormat="1" applyFont="1" applyFill="1" applyBorder="1"/>
    <xf numFmtId="171" fontId="4" fillId="9" borderId="16" xfId="7" applyNumberFormat="1" applyFont="1" applyFill="1" applyBorder="1"/>
    <xf numFmtId="169" fontId="4" fillId="12" borderId="0" xfId="0" applyNumberFormat="1" applyFont="1" applyFill="1"/>
    <xf numFmtId="169" fontId="5" fillId="0" borderId="4" xfId="0" applyNumberFormat="1" applyFont="1" applyBorder="1"/>
    <xf numFmtId="169" fontId="4" fillId="0" borderId="0" xfId="0" applyNumberFormat="1" applyFont="1"/>
    <xf numFmtId="169" fontId="4" fillId="3" borderId="0" xfId="0" applyNumberFormat="1" applyFont="1" applyFill="1"/>
    <xf numFmtId="169" fontId="4" fillId="0" borderId="16" xfId="0" applyNumberFormat="1" applyFont="1" applyBorder="1"/>
    <xf numFmtId="169" fontId="4" fillId="0" borderId="33" xfId="0" applyNumberFormat="1" applyFont="1" applyBorder="1"/>
    <xf numFmtId="169" fontId="5" fillId="0" borderId="0" xfId="0" applyNumberFormat="1" applyFont="1"/>
    <xf numFmtId="166" fontId="4" fillId="0" borderId="16" xfId="1" applyNumberFormat="1" applyFont="1" applyFill="1" applyBorder="1" applyProtection="1"/>
    <xf numFmtId="169" fontId="4" fillId="8" borderId="0" xfId="0" applyNumberFormat="1" applyFont="1" applyFill="1"/>
    <xf numFmtId="169" fontId="4" fillId="3" borderId="10" xfId="0" applyNumberFormat="1" applyFont="1" applyFill="1" applyBorder="1"/>
    <xf numFmtId="169" fontId="4" fillId="3" borderId="33" xfId="0" applyNumberFormat="1" applyFont="1" applyFill="1" applyBorder="1"/>
    <xf numFmtId="169" fontId="4" fillId="3" borderId="35" xfId="0" applyNumberFormat="1" applyFont="1" applyFill="1" applyBorder="1"/>
    <xf numFmtId="169" fontId="4" fillId="3" borderId="0" xfId="7" applyNumberFormat="1" applyFont="1" applyFill="1" applyBorder="1"/>
    <xf numFmtId="169" fontId="4" fillId="0" borderId="0" xfId="7" applyNumberFormat="1" applyFont="1" applyFill="1" applyBorder="1"/>
    <xf numFmtId="169" fontId="4" fillId="0" borderId="16" xfId="7" applyNumberFormat="1" applyFont="1" applyFill="1" applyBorder="1"/>
    <xf numFmtId="169" fontId="6" fillId="3" borderId="0" xfId="7" applyNumberFormat="1" applyFont="1" applyFill="1" applyBorder="1"/>
    <xf numFmtId="169" fontId="4" fillId="0" borderId="0" xfId="16" applyNumberFormat="1" applyFont="1" applyFill="1" applyBorder="1" applyProtection="1"/>
    <xf numFmtId="169" fontId="4" fillId="0" borderId="16" xfId="16" applyNumberFormat="1" applyFont="1" applyFill="1" applyBorder="1" applyProtection="1"/>
    <xf numFmtId="169" fontId="6" fillId="3" borderId="0" xfId="0" applyNumberFormat="1" applyFont="1" applyFill="1"/>
    <xf numFmtId="2" fontId="5" fillId="0" borderId="4" xfId="16" applyNumberFormat="1" applyFont="1" applyBorder="1"/>
    <xf numFmtId="169" fontId="6" fillId="3" borderId="4" xfId="0" applyNumberFormat="1" applyFont="1" applyFill="1" applyBorder="1"/>
    <xf numFmtId="184" fontId="5" fillId="0" borderId="0" xfId="16" applyNumberFormat="1" applyFont="1" applyFill="1" applyBorder="1" applyProtection="1"/>
    <xf numFmtId="0" fontId="28" fillId="0" borderId="0" xfId="14" applyFont="1" applyAlignment="1">
      <alignment horizontal="left"/>
    </xf>
    <xf numFmtId="166" fontId="28" fillId="0" borderId="0" xfId="1" applyNumberFormat="1" applyFont="1" applyFill="1" applyBorder="1"/>
    <xf numFmtId="0" fontId="28" fillId="0" borderId="0" xfId="0" applyFont="1" applyAlignment="1">
      <alignment wrapText="1"/>
    </xf>
    <xf numFmtId="171" fontId="4" fillId="12" borderId="0" xfId="0" applyNumberFormat="1" applyFont="1" applyFill="1"/>
    <xf numFmtId="171" fontId="28" fillId="0" borderId="0" xfId="7" applyNumberFormat="1" applyFont="1" applyFill="1" applyBorder="1"/>
    <xf numFmtId="0" fontId="27" fillId="0" borderId="0" xfId="0" applyFont="1"/>
    <xf numFmtId="0" fontId="28" fillId="0" borderId="0" xfId="0" applyFont="1"/>
    <xf numFmtId="0" fontId="28" fillId="0" borderId="0" xfId="0" applyFont="1" applyAlignment="1">
      <alignment horizontal="right"/>
    </xf>
    <xf numFmtId="171" fontId="27" fillId="0" borderId="0" xfId="0" applyNumberFormat="1" applyFont="1"/>
    <xf numFmtId="164" fontId="29" fillId="0" borderId="0" xfId="16" applyNumberFormat="1" applyFont="1" applyFill="1" applyBorder="1"/>
    <xf numFmtId="165" fontId="5" fillId="0" borderId="4" xfId="16" applyNumberFormat="1" applyFont="1" applyBorder="1"/>
    <xf numFmtId="166" fontId="4" fillId="8" borderId="0" xfId="1" applyNumberFormat="1" applyFont="1" applyFill="1" applyBorder="1"/>
    <xf numFmtId="166" fontId="4" fillId="8" borderId="10" xfId="1" applyNumberFormat="1" applyFont="1" applyFill="1" applyBorder="1"/>
    <xf numFmtId="166" fontId="3" fillId="0" borderId="0" xfId="1" applyNumberFormat="1" applyFont="1" applyFill="1" applyBorder="1"/>
    <xf numFmtId="166" fontId="4" fillId="0" borderId="0" xfId="1" applyNumberFormat="1" applyFont="1" applyFill="1" applyBorder="1"/>
    <xf numFmtId="166" fontId="4" fillId="0" borderId="10" xfId="1" applyNumberFormat="1" applyFont="1" applyFill="1" applyBorder="1"/>
    <xf numFmtId="166" fontId="4" fillId="0" borderId="33" xfId="1" applyNumberFormat="1" applyFont="1" applyFill="1" applyBorder="1"/>
    <xf numFmtId="166" fontId="4" fillId="0" borderId="35" xfId="1" applyNumberFormat="1" applyFont="1" applyFill="1" applyBorder="1"/>
    <xf numFmtId="0" fontId="2" fillId="5" borderId="0" xfId="0" applyFont="1" applyFill="1"/>
    <xf numFmtId="169" fontId="4" fillId="0" borderId="0" xfId="0" applyNumberFormat="1" applyFont="1" applyAlignment="1">
      <alignment horizontal="right"/>
    </xf>
    <xf numFmtId="43" fontId="5" fillId="0" borderId="0" xfId="0" applyNumberFormat="1" applyFont="1"/>
    <xf numFmtId="177" fontId="5" fillId="0" borderId="4" xfId="0" applyNumberFormat="1" applyFont="1" applyBorder="1"/>
    <xf numFmtId="185" fontId="5" fillId="0" borderId="0" xfId="0" applyNumberFormat="1" applyFont="1"/>
    <xf numFmtId="10" fontId="6" fillId="3" borderId="4" xfId="16" applyNumberFormat="1" applyFont="1" applyFill="1" applyBorder="1"/>
    <xf numFmtId="173" fontId="4" fillId="5" borderId="0" xfId="16" applyNumberFormat="1" applyFont="1" applyFill="1" applyBorder="1" applyAlignment="1">
      <alignment horizontal="right"/>
    </xf>
    <xf numFmtId="10" fontId="4" fillId="5" borderId="39" xfId="16" applyNumberFormat="1" applyFont="1" applyFill="1" applyBorder="1"/>
    <xf numFmtId="164" fontId="4" fillId="5" borderId="21" xfId="0" applyNumberFormat="1" applyFont="1" applyFill="1" applyBorder="1" applyAlignment="1">
      <alignment horizontal="right"/>
    </xf>
    <xf numFmtId="164" fontId="4" fillId="5" borderId="14" xfId="0" applyNumberFormat="1" applyFont="1" applyFill="1" applyBorder="1" applyAlignment="1">
      <alignment horizontal="right"/>
    </xf>
    <xf numFmtId="164" fontId="4" fillId="5" borderId="59" xfId="0" applyNumberFormat="1" applyFont="1" applyFill="1" applyBorder="1" applyAlignment="1">
      <alignment horizontal="right"/>
    </xf>
    <xf numFmtId="10" fontId="5" fillId="0" borderId="0" xfId="16" applyNumberFormat="1" applyFont="1"/>
    <xf numFmtId="173" fontId="4" fillId="5" borderId="4" xfId="0" applyNumberFormat="1" applyFont="1" applyFill="1" applyBorder="1"/>
    <xf numFmtId="0" fontId="2" fillId="0" borderId="4" xfId="0" applyFont="1" applyBorder="1"/>
    <xf numFmtId="186" fontId="4" fillId="12" borderId="0" xfId="0" applyNumberFormat="1" applyFont="1" applyFill="1"/>
    <xf numFmtId="3" fontId="3" fillId="13" borderId="4" xfId="0" applyNumberFormat="1" applyFont="1" applyFill="1" applyBorder="1"/>
    <xf numFmtId="3" fontId="3" fillId="13" borderId="4" xfId="0" applyNumberFormat="1" applyFont="1" applyFill="1" applyBorder="1" applyProtection="1">
      <protection locked="0"/>
    </xf>
    <xf numFmtId="169" fontId="6" fillId="13" borderId="4" xfId="1" applyNumberFormat="1" applyFont="1" applyFill="1" applyBorder="1" applyProtection="1">
      <protection locked="0"/>
    </xf>
    <xf numFmtId="3" fontId="6" fillId="13" borderId="4" xfId="1" applyNumberFormat="1" applyFont="1" applyFill="1" applyBorder="1" applyProtection="1">
      <protection locked="0"/>
    </xf>
    <xf numFmtId="3" fontId="6" fillId="13" borderId="4" xfId="0" applyNumberFormat="1" applyFont="1" applyFill="1" applyBorder="1"/>
    <xf numFmtId="3" fontId="6" fillId="13" borderId="4" xfId="0" applyNumberFormat="1" applyFont="1" applyFill="1" applyBorder="1" applyProtection="1">
      <protection locked="0"/>
    </xf>
    <xf numFmtId="3" fontId="4" fillId="13" borderId="4" xfId="0" applyNumberFormat="1" applyFont="1" applyFill="1" applyBorder="1" applyProtection="1">
      <protection locked="0"/>
    </xf>
    <xf numFmtId="169" fontId="6" fillId="13" borderId="4" xfId="0" applyNumberFormat="1" applyFont="1" applyFill="1" applyBorder="1"/>
    <xf numFmtId="0" fontId="3" fillId="13" borderId="4" xfId="0" applyFont="1" applyFill="1" applyBorder="1"/>
    <xf numFmtId="1" fontId="4" fillId="13" borderId="4" xfId="0" applyNumberFormat="1" applyFont="1" applyFill="1" applyBorder="1" applyProtection="1">
      <protection locked="0"/>
    </xf>
    <xf numFmtId="3" fontId="4" fillId="13" borderId="4" xfId="1" applyNumberFormat="1" applyFont="1" applyFill="1" applyBorder="1" applyProtection="1">
      <protection locked="0"/>
    </xf>
    <xf numFmtId="3" fontId="3" fillId="13" borderId="4" xfId="1" applyNumberFormat="1" applyFont="1" applyFill="1" applyBorder="1" applyProtection="1">
      <protection locked="0"/>
    </xf>
    <xf numFmtId="164" fontId="6" fillId="13" borderId="4" xfId="16" applyNumberFormat="1" applyFont="1" applyFill="1" applyBorder="1" applyProtection="1">
      <protection locked="0"/>
    </xf>
    <xf numFmtId="164" fontId="4" fillId="13" borderId="4" xfId="16" applyNumberFormat="1" applyFont="1" applyFill="1" applyBorder="1" applyProtection="1">
      <protection locked="0"/>
    </xf>
    <xf numFmtId="4" fontId="6" fillId="13" borderId="4" xfId="1" applyNumberFormat="1" applyFont="1" applyFill="1" applyBorder="1" applyProtection="1">
      <protection locked="0"/>
    </xf>
    <xf numFmtId="4" fontId="4" fillId="13" borderId="4" xfId="1" applyNumberFormat="1" applyFont="1" applyFill="1" applyBorder="1" applyProtection="1">
      <protection locked="0"/>
    </xf>
    <xf numFmtId="3" fontId="5" fillId="13" borderId="4" xfId="0" applyNumberFormat="1" applyFont="1" applyFill="1" applyBorder="1"/>
    <xf numFmtId="3" fontId="5" fillId="13" borderId="4" xfId="0" applyNumberFormat="1" applyFont="1" applyFill="1" applyBorder="1" applyProtection="1">
      <protection locked="0"/>
    </xf>
    <xf numFmtId="3" fontId="2" fillId="4" borderId="4" xfId="0" applyNumberFormat="1" applyFont="1" applyFill="1" applyBorder="1" applyProtection="1">
      <protection hidden="1"/>
    </xf>
    <xf numFmtId="3" fontId="2" fillId="0" borderId="14" xfId="0" applyNumberFormat="1" applyFont="1" applyBorder="1"/>
    <xf numFmtId="0" fontId="5" fillId="0" borderId="4" xfId="16" applyNumberFormat="1" applyFont="1" applyBorder="1"/>
    <xf numFmtId="187" fontId="4" fillId="0" borderId="4" xfId="1" applyNumberFormat="1" applyFont="1" applyFill="1" applyBorder="1" applyProtection="1">
      <protection locked="0"/>
    </xf>
    <xf numFmtId="188" fontId="4" fillId="0" borderId="4" xfId="1" applyNumberFormat="1" applyFont="1" applyFill="1" applyBorder="1" applyProtection="1">
      <protection locked="0"/>
    </xf>
    <xf numFmtId="0" fontId="5" fillId="0" borderId="0" xfId="0" applyFont="1" applyAlignment="1">
      <alignment wrapText="1"/>
    </xf>
    <xf numFmtId="10" fontId="5" fillId="0" borderId="0" xfId="16" applyNumberFormat="1" applyFont="1" applyFill="1" applyBorder="1" applyProtection="1"/>
    <xf numFmtId="9" fontId="7" fillId="3" borderId="0" xfId="16" applyFont="1" applyFill="1"/>
    <xf numFmtId="3" fontId="4" fillId="10" borderId="0" xfId="0" applyNumberFormat="1" applyFont="1" applyFill="1" applyAlignment="1">
      <alignment horizontal="right"/>
    </xf>
    <xf numFmtId="169" fontId="4" fillId="10" borderId="0" xfId="0" applyNumberFormat="1" applyFont="1" applyFill="1" applyAlignment="1">
      <alignment horizontal="right"/>
    </xf>
    <xf numFmtId="169" fontId="4" fillId="10" borderId="0" xfId="0" applyNumberFormat="1" applyFont="1" applyFill="1"/>
    <xf numFmtId="0" fontId="5" fillId="10" borderId="0" xfId="0" applyFont="1" applyFill="1"/>
    <xf numFmtId="0" fontId="2" fillId="10" borderId="0" xfId="0" applyFont="1" applyFill="1"/>
    <xf numFmtId="0" fontId="30" fillId="0" borderId="0" xfId="0" applyFont="1"/>
    <xf numFmtId="3" fontId="30" fillId="0" borderId="0" xfId="0" applyNumberFormat="1" applyFont="1"/>
    <xf numFmtId="44" fontId="4" fillId="5" borderId="4" xfId="7" applyFont="1" applyFill="1" applyBorder="1" applyAlignment="1">
      <alignment horizontal="right"/>
    </xf>
    <xf numFmtId="189" fontId="4" fillId="5" borderId="0" xfId="0" applyNumberFormat="1" applyFont="1" applyFill="1"/>
    <xf numFmtId="3" fontId="2" fillId="10" borderId="4" xfId="0" applyNumberFormat="1" applyFont="1" applyFill="1" applyBorder="1"/>
    <xf numFmtId="4" fontId="6" fillId="10" borderId="4" xfId="1" applyNumberFormat="1" applyFont="1" applyFill="1" applyBorder="1" applyProtection="1">
      <protection locked="0"/>
    </xf>
    <xf numFmtId="3" fontId="5" fillId="10" borderId="4" xfId="0" applyNumberFormat="1" applyFont="1" applyFill="1" applyBorder="1"/>
    <xf numFmtId="171" fontId="2" fillId="10" borderId="4" xfId="7" applyNumberFormat="1" applyFont="1" applyFill="1" applyBorder="1"/>
    <xf numFmtId="190" fontId="4" fillId="5" borderId="0" xfId="7" applyNumberFormat="1" applyFont="1" applyFill="1"/>
    <xf numFmtId="169" fontId="4" fillId="10" borderId="0" xfId="7" applyNumberFormat="1" applyFont="1" applyFill="1" applyBorder="1"/>
    <xf numFmtId="0" fontId="28" fillId="10" borderId="0" xfId="0" applyFont="1" applyFill="1" applyAlignment="1">
      <alignment wrapText="1"/>
    </xf>
    <xf numFmtId="166" fontId="28" fillId="10" borderId="0" xfId="1" applyNumberFormat="1" applyFont="1" applyFill="1" applyBorder="1"/>
    <xf numFmtId="184" fontId="7" fillId="0" borderId="0" xfId="16" applyNumberFormat="1" applyFont="1" applyBorder="1"/>
    <xf numFmtId="10" fontId="7" fillId="3" borderId="0" xfId="16" applyNumberFormat="1" applyFont="1" applyFill="1" applyBorder="1"/>
    <xf numFmtId="0" fontId="5" fillId="4" borderId="4" xfId="0" applyFont="1" applyFill="1" applyBorder="1"/>
    <xf numFmtId="0" fontId="5" fillId="12" borderId="0" xfId="0" applyFont="1" applyFill="1"/>
    <xf numFmtId="0" fontId="2" fillId="12" borderId="0" xfId="0" applyFont="1" applyFill="1"/>
    <xf numFmtId="0" fontId="5" fillId="14" borderId="0" xfId="0" applyFont="1" applyFill="1"/>
    <xf numFmtId="0" fontId="2" fillId="14" borderId="0" xfId="0" applyFont="1" applyFill="1"/>
    <xf numFmtId="0" fontId="33" fillId="0" borderId="0" xfId="24" applyFont="1"/>
    <xf numFmtId="0" fontId="2" fillId="0" borderId="0" xfId="24"/>
    <xf numFmtId="17" fontId="34" fillId="0" borderId="0" xfId="24" applyNumberFormat="1" applyFont="1"/>
    <xf numFmtId="0" fontId="35" fillId="15" borderId="0" xfId="24" applyFont="1" applyFill="1"/>
    <xf numFmtId="0" fontId="35" fillId="15" borderId="0" xfId="24" applyFont="1" applyFill="1" applyAlignment="1">
      <alignment horizontal="right"/>
    </xf>
    <xf numFmtId="17" fontId="34" fillId="10" borderId="0" xfId="24" applyNumberFormat="1" applyFont="1" applyFill="1"/>
    <xf numFmtId="0" fontId="4" fillId="10" borderId="0" xfId="24" applyFont="1" applyFill="1"/>
    <xf numFmtId="0" fontId="36" fillId="16" borderId="0" xfId="24" applyFont="1" applyFill="1"/>
    <xf numFmtId="170" fontId="36" fillId="17" borderId="4" xfId="1" applyNumberFormat="1" applyFont="1" applyFill="1" applyBorder="1"/>
    <xf numFmtId="0" fontId="36" fillId="17" borderId="4" xfId="24" applyFont="1" applyFill="1" applyBorder="1"/>
    <xf numFmtId="0" fontId="36" fillId="17" borderId="4" xfId="24" applyFont="1" applyFill="1" applyBorder="1" applyAlignment="1">
      <alignment horizontal="center"/>
    </xf>
    <xf numFmtId="0" fontId="34" fillId="0" borderId="0" xfId="24" applyFont="1"/>
    <xf numFmtId="0" fontId="35" fillId="15" borderId="0" xfId="24" quotePrefix="1" applyFont="1" applyFill="1" applyAlignment="1">
      <alignment horizontal="center"/>
    </xf>
    <xf numFmtId="0" fontId="37" fillId="16" borderId="0" xfId="24" applyFont="1" applyFill="1"/>
    <xf numFmtId="0" fontId="38" fillId="0" borderId="0" xfId="24" applyFont="1"/>
    <xf numFmtId="0" fontId="39" fillId="15" borderId="0" xfId="24" applyFont="1" applyFill="1" applyAlignment="1">
      <alignment horizontal="right"/>
    </xf>
    <xf numFmtId="0" fontId="2" fillId="0" borderId="4" xfId="24" applyBorder="1"/>
    <xf numFmtId="43" fontId="41" fillId="0" borderId="0" xfId="1" applyFont="1"/>
    <xf numFmtId="192" fontId="4" fillId="0" borderId="0" xfId="1" applyNumberFormat="1" applyFont="1" applyBorder="1"/>
    <xf numFmtId="170" fontId="50" fillId="20" borderId="0" xfId="1" quotePrefix="1" applyNumberFormat="1" applyFont="1" applyFill="1" applyBorder="1" applyAlignment="1">
      <alignment horizontal="right"/>
    </xf>
    <xf numFmtId="170" fontId="50" fillId="17" borderId="0" xfId="1" quotePrefix="1" applyNumberFormat="1" applyFont="1" applyFill="1" applyBorder="1" applyAlignment="1">
      <alignment horizontal="right"/>
    </xf>
    <xf numFmtId="192" fontId="0" fillId="0" borderId="0" xfId="1" applyNumberFormat="1" applyFont="1" applyBorder="1"/>
    <xf numFmtId="170" fontId="51" fillId="0" borderId="0" xfId="1" quotePrefix="1" applyNumberFormat="1" applyFont="1" applyFill="1" applyBorder="1" applyAlignment="1">
      <alignment horizontal="right"/>
    </xf>
    <xf numFmtId="192" fontId="53" fillId="0" borderId="0" xfId="1" applyNumberFormat="1" applyFont="1" applyBorder="1"/>
    <xf numFmtId="164" fontId="4" fillId="21" borderId="0" xfId="16" applyNumberFormat="1" applyFont="1" applyFill="1" applyBorder="1"/>
    <xf numFmtId="192" fontId="2" fillId="0" borderId="0" xfId="1" applyNumberFormat="1" applyFont="1" applyBorder="1"/>
    <xf numFmtId="170" fontId="2" fillId="0" borderId="0" xfId="1" applyNumberFormat="1" applyFont="1" applyBorder="1"/>
    <xf numFmtId="3" fontId="2" fillId="17" borderId="0" xfId="1" applyNumberFormat="1" applyFont="1" applyFill="1" applyBorder="1"/>
    <xf numFmtId="3" fontId="2" fillId="20" borderId="0" xfId="1" applyNumberFormat="1" applyFont="1" applyFill="1" applyBorder="1"/>
    <xf numFmtId="3" fontId="4" fillId="17" borderId="0" xfId="1" applyNumberFormat="1" applyFont="1" applyFill="1" applyBorder="1"/>
    <xf numFmtId="3" fontId="4" fillId="20" borderId="0" xfId="1" applyNumberFormat="1" applyFont="1" applyFill="1" applyBorder="1"/>
    <xf numFmtId="192" fontId="60" fillId="0" borderId="0" xfId="1" applyNumberFormat="1" applyFont="1" applyBorder="1"/>
    <xf numFmtId="192" fontId="62" fillId="0" borderId="0" xfId="1" applyNumberFormat="1" applyFont="1" applyBorder="1" applyAlignment="1">
      <alignment vertical="center"/>
    </xf>
    <xf numFmtId="194" fontId="61" fillId="0" borderId="0" xfId="7" applyNumberFormat="1" applyFont="1" applyBorder="1"/>
    <xf numFmtId="184" fontId="61" fillId="0" borderId="0" xfId="16" applyNumberFormat="1" applyFont="1" applyBorder="1"/>
    <xf numFmtId="185" fontId="61" fillId="0" borderId="0" xfId="16" applyNumberFormat="1" applyFont="1" applyBorder="1"/>
    <xf numFmtId="194" fontId="59" fillId="0" borderId="0" xfId="7" applyNumberFormat="1" applyFont="1" applyBorder="1"/>
    <xf numFmtId="185" fontId="59" fillId="0" borderId="0" xfId="16" applyNumberFormat="1" applyFont="1" applyBorder="1"/>
    <xf numFmtId="185" fontId="64" fillId="3" borderId="0" xfId="16" applyNumberFormat="1" applyFont="1" applyFill="1" applyBorder="1"/>
    <xf numFmtId="170" fontId="4" fillId="20" borderId="0" xfId="1" applyNumberFormat="1" applyFont="1" applyFill="1" applyBorder="1"/>
    <xf numFmtId="9" fontId="4" fillId="20" borderId="0" xfId="16" applyFont="1" applyFill="1" applyBorder="1"/>
    <xf numFmtId="9" fontId="0" fillId="0" borderId="0" xfId="16" applyFont="1" applyBorder="1"/>
    <xf numFmtId="170" fontId="4" fillId="20" borderId="0" xfId="1" quotePrefix="1" applyNumberFormat="1" applyFont="1" applyFill="1" applyBorder="1"/>
    <xf numFmtId="0" fontId="65" fillId="0" borderId="0" xfId="24" applyFont="1"/>
    <xf numFmtId="0" fontId="66" fillId="21" borderId="0" xfId="24" applyFont="1" applyFill="1" applyAlignment="1">
      <alignment horizontal="right"/>
    </xf>
    <xf numFmtId="0" fontId="66" fillId="17" borderId="0" xfId="24" applyFont="1" applyFill="1"/>
    <xf numFmtId="164" fontId="4" fillId="17" borderId="0" xfId="16" applyNumberFormat="1" applyFont="1" applyFill="1" applyBorder="1"/>
    <xf numFmtId="0" fontId="66" fillId="20" borderId="0" xfId="24" applyFont="1" applyFill="1" applyAlignment="1">
      <alignment horizontal="left"/>
    </xf>
    <xf numFmtId="164" fontId="4" fillId="20" borderId="0" xfId="16" applyNumberFormat="1" applyFont="1" applyFill="1" applyBorder="1"/>
    <xf numFmtId="43" fontId="4" fillId="17" borderId="0" xfId="1" applyFont="1" applyFill="1" applyBorder="1"/>
    <xf numFmtId="0" fontId="66" fillId="20" borderId="0" xfId="24" applyFont="1" applyFill="1"/>
    <xf numFmtId="170" fontId="51" fillId="22" borderId="0" xfId="1" quotePrefix="1" applyNumberFormat="1" applyFont="1" applyFill="1" applyBorder="1" applyAlignment="1">
      <alignment horizontal="right"/>
    </xf>
    <xf numFmtId="164" fontId="2" fillId="0" borderId="0" xfId="16" applyNumberFormat="1" applyFont="1" applyBorder="1"/>
    <xf numFmtId="164" fontId="0" fillId="0" borderId="0" xfId="16" applyNumberFormat="1" applyFont="1" applyBorder="1"/>
    <xf numFmtId="170" fontId="0" fillId="0" borderId="0" xfId="1" applyNumberFormat="1" applyFont="1" applyBorder="1"/>
    <xf numFmtId="170" fontId="4" fillId="12" borderId="0" xfId="1" applyNumberFormat="1" applyFont="1" applyFill="1" applyBorder="1"/>
    <xf numFmtId="170" fontId="0" fillId="12" borderId="0" xfId="1" applyNumberFormat="1" applyFont="1" applyFill="1" applyBorder="1"/>
    <xf numFmtId="170" fontId="2" fillId="20" borderId="0" xfId="1" applyNumberFormat="1" applyFont="1" applyFill="1" applyBorder="1"/>
    <xf numFmtId="164" fontId="0" fillId="20" borderId="0" xfId="16" applyNumberFormat="1" applyFont="1" applyFill="1" applyBorder="1"/>
    <xf numFmtId="170" fontId="2" fillId="17" borderId="0" xfId="1" applyNumberFormat="1" applyFont="1" applyFill="1" applyBorder="1"/>
    <xf numFmtId="43" fontId="0" fillId="17" borderId="0" xfId="1" applyFont="1" applyFill="1" applyBorder="1"/>
    <xf numFmtId="164" fontId="2" fillId="20" borderId="0" xfId="16" applyNumberFormat="1" applyFont="1" applyFill="1" applyBorder="1"/>
    <xf numFmtId="170" fontId="4" fillId="17" borderId="0" xfId="1" applyNumberFormat="1" applyFont="1" applyFill="1" applyBorder="1"/>
    <xf numFmtId="10" fontId="4" fillId="17" borderId="0" xfId="16" applyNumberFormat="1" applyFont="1" applyFill="1" applyBorder="1"/>
    <xf numFmtId="10" fontId="0" fillId="20" borderId="0" xfId="16" applyNumberFormat="1" applyFont="1" applyFill="1" applyBorder="1"/>
    <xf numFmtId="9" fontId="2" fillId="17" borderId="0" xfId="1" applyNumberFormat="1" applyFont="1" applyFill="1" applyBorder="1"/>
    <xf numFmtId="10" fontId="4" fillId="20" borderId="0" xfId="16" applyNumberFormat="1" applyFont="1" applyFill="1" applyBorder="1"/>
    <xf numFmtId="170" fontId="67" fillId="0" borderId="0" xfId="1" applyNumberFormat="1" applyFont="1" applyBorder="1"/>
    <xf numFmtId="170" fontId="36" fillId="17" borderId="0" xfId="1" applyNumberFormat="1" applyFont="1" applyFill="1" applyBorder="1"/>
    <xf numFmtId="0" fontId="36" fillId="17" borderId="0" xfId="24" applyFont="1" applyFill="1"/>
    <xf numFmtId="0" fontId="36" fillId="17" borderId="0" xfId="24" applyFont="1" applyFill="1" applyAlignment="1">
      <alignment horizontal="right"/>
    </xf>
    <xf numFmtId="0" fontId="61" fillId="0" borderId="0" xfId="24" applyFont="1"/>
    <xf numFmtId="17" fontId="74" fillId="0" borderId="0" xfId="24" applyNumberFormat="1" applyFont="1"/>
    <xf numFmtId="0" fontId="75" fillId="15" borderId="0" xfId="24" applyFont="1" applyFill="1"/>
    <xf numFmtId="0" fontId="75" fillId="15" borderId="0" xfId="24" applyFont="1" applyFill="1" applyAlignment="1">
      <alignment horizontal="right"/>
    </xf>
    <xf numFmtId="0" fontId="75" fillId="15" borderId="0" xfId="24" applyFont="1" applyFill="1" applyAlignment="1">
      <alignment horizontal="right" wrapText="1"/>
    </xf>
    <xf numFmtId="0" fontId="61" fillId="16" borderId="0" xfId="24" applyFont="1" applyFill="1"/>
    <xf numFmtId="170" fontId="61" fillId="17" borderId="0" xfId="1" applyNumberFormat="1" applyFont="1" applyFill="1" applyBorder="1"/>
    <xf numFmtId="0" fontId="61" fillId="17" borderId="0" xfId="24" applyFont="1" applyFill="1"/>
    <xf numFmtId="43" fontId="61" fillId="17" borderId="0" xfId="1" applyFont="1" applyFill="1" applyBorder="1"/>
    <xf numFmtId="0" fontId="76" fillId="0" borderId="0" xfId="24" applyFont="1"/>
    <xf numFmtId="3" fontId="32" fillId="23" borderId="61" xfId="1" applyNumberFormat="1" applyFont="1" applyFill="1" applyBorder="1" applyProtection="1">
      <protection locked="0"/>
    </xf>
    <xf numFmtId="3" fontId="2" fillId="24" borderId="62" xfId="7" applyNumberFormat="1" applyFont="1" applyFill="1" applyBorder="1"/>
    <xf numFmtId="164" fontId="2" fillId="24" borderId="62" xfId="16" applyNumberFormat="1" applyFont="1" applyFill="1" applyBorder="1"/>
    <xf numFmtId="3" fontId="4" fillId="4" borderId="63" xfId="1" applyNumberFormat="1" applyFont="1" applyFill="1" applyBorder="1" applyAlignment="1" applyProtection="1">
      <alignment horizontal="left"/>
      <protection locked="0"/>
    </xf>
    <xf numFmtId="3" fontId="4" fillId="4" borderId="63" xfId="1" applyNumberFormat="1" applyFont="1" applyFill="1" applyBorder="1" applyProtection="1">
      <protection locked="0"/>
    </xf>
    <xf numFmtId="164" fontId="4" fillId="4" borderId="63" xfId="16" applyNumberFormat="1" applyFont="1" applyFill="1" applyBorder="1" applyProtection="1">
      <protection locked="0"/>
    </xf>
    <xf numFmtId="3" fontId="32" fillId="23" borderId="64" xfId="1" applyNumberFormat="1" applyFont="1" applyFill="1" applyBorder="1" applyProtection="1">
      <protection locked="0"/>
    </xf>
    <xf numFmtId="3" fontId="2" fillId="24" borderId="64" xfId="7" applyNumberFormat="1" applyFont="1" applyFill="1" applyBorder="1"/>
    <xf numFmtId="164" fontId="2" fillId="24" borderId="64" xfId="16" applyNumberFormat="1" applyFont="1" applyFill="1" applyBorder="1"/>
    <xf numFmtId="3" fontId="32" fillId="23" borderId="62" xfId="1" applyNumberFormat="1" applyFont="1" applyFill="1" applyBorder="1" applyProtection="1">
      <protection locked="0"/>
    </xf>
    <xf numFmtId="3" fontId="32" fillId="23" borderId="65" xfId="1" applyNumberFormat="1" applyFont="1" applyFill="1" applyBorder="1" applyProtection="1">
      <protection locked="0"/>
    </xf>
    <xf numFmtId="9" fontId="2" fillId="5" borderId="0" xfId="16" applyFont="1" applyFill="1"/>
    <xf numFmtId="3" fontId="4" fillId="4" borderId="0" xfId="1" applyNumberFormat="1" applyFont="1" applyFill="1" applyBorder="1" applyAlignment="1" applyProtection="1">
      <alignment horizontal="left"/>
      <protection locked="0"/>
    </xf>
    <xf numFmtId="9" fontId="0" fillId="0" borderId="0" xfId="16" applyFont="1"/>
    <xf numFmtId="3" fontId="2" fillId="23" borderId="64" xfId="7" applyNumberFormat="1" applyFont="1" applyFill="1" applyBorder="1"/>
    <xf numFmtId="3" fontId="4" fillId="4" borderId="63" xfId="1" applyNumberFormat="1" applyFont="1" applyFill="1" applyBorder="1" applyAlignment="1" applyProtection="1">
      <alignment horizontal="right"/>
      <protection locked="0"/>
    </xf>
    <xf numFmtId="0" fontId="4" fillId="23" borderId="0" xfId="25" applyFont="1" applyFill="1" applyBorder="1">
      <alignment horizontal="centerContinuous"/>
    </xf>
    <xf numFmtId="0" fontId="80" fillId="26" borderId="0" xfId="26" applyBorder="1" applyAlignment="1">
      <alignment horizontal="left"/>
    </xf>
    <xf numFmtId="169" fontId="80" fillId="26" borderId="0" xfId="27" applyBorder="1">
      <alignment horizontal="right"/>
    </xf>
    <xf numFmtId="9" fontId="80" fillId="26" borderId="0" xfId="16" applyFont="1" applyFill="1" applyBorder="1" applyAlignment="1" applyProtection="1">
      <alignment horizontal="right"/>
    </xf>
    <xf numFmtId="0" fontId="81" fillId="26" borderId="0" xfId="28" applyBorder="1" applyAlignment="1">
      <alignment horizontal="left"/>
    </xf>
    <xf numFmtId="169" fontId="82" fillId="26" borderId="0" xfId="29" applyBorder="1">
      <alignment horizontal="right"/>
    </xf>
    <xf numFmtId="9" fontId="82" fillId="26" borderId="0" xfId="16" applyFont="1" applyFill="1" applyBorder="1" applyAlignment="1" applyProtection="1">
      <alignment horizontal="right"/>
    </xf>
    <xf numFmtId="0" fontId="4" fillId="23" borderId="0" xfId="25" applyFont="1" applyFill="1" applyBorder="1" applyAlignment="1">
      <alignment horizontal="center" vertical="center"/>
    </xf>
    <xf numFmtId="192" fontId="35" fillId="22" borderId="0" xfId="1" applyNumberFormat="1" applyFont="1" applyFill="1" applyBorder="1"/>
    <xf numFmtId="0" fontId="51" fillId="0" borderId="0" xfId="24" applyFont="1"/>
    <xf numFmtId="192" fontId="49" fillId="27" borderId="0" xfId="1" applyNumberFormat="1" applyFont="1" applyFill="1" applyBorder="1" applyAlignment="1">
      <alignment horizontal="left"/>
    </xf>
    <xf numFmtId="170" fontId="49" fillId="27" borderId="0" xfId="1" quotePrefix="1" applyNumberFormat="1" applyFont="1" applyFill="1" applyBorder="1" applyAlignment="1">
      <alignment horizontal="right"/>
    </xf>
    <xf numFmtId="0" fontId="49" fillId="27" borderId="0" xfId="24" applyFont="1" applyFill="1" applyAlignment="1">
      <alignment horizontal="right"/>
    </xf>
    <xf numFmtId="3" fontId="49" fillId="27" borderId="0" xfId="1" applyNumberFormat="1" applyFont="1" applyFill="1" applyBorder="1"/>
    <xf numFmtId="192" fontId="36" fillId="0" borderId="0" xfId="1" applyNumberFormat="1" applyFont="1" applyBorder="1" applyAlignment="1">
      <alignment horizontal="left"/>
    </xf>
    <xf numFmtId="3" fontId="36" fillId="0" borderId="0" xfId="1" applyNumberFormat="1" applyFont="1" applyFill="1" applyBorder="1"/>
    <xf numFmtId="192" fontId="84" fillId="27" borderId="0" xfId="1" applyNumberFormat="1" applyFont="1" applyFill="1" applyBorder="1" applyAlignment="1">
      <alignment horizontal="left"/>
    </xf>
    <xf numFmtId="3" fontId="84" fillId="27" borderId="0" xfId="1" applyNumberFormat="1" applyFont="1" applyFill="1" applyBorder="1"/>
    <xf numFmtId="192" fontId="85" fillId="0" borderId="0" xfId="1" applyNumberFormat="1" applyFont="1" applyBorder="1"/>
    <xf numFmtId="170" fontId="36" fillId="0" borderId="0" xfId="1" applyNumberFormat="1" applyFont="1" applyBorder="1"/>
    <xf numFmtId="0" fontId="36" fillId="0" borderId="0" xfId="24" applyFont="1"/>
    <xf numFmtId="192" fontId="35" fillId="22" borderId="0" xfId="1" applyNumberFormat="1" applyFont="1" applyFill="1" applyBorder="1" applyAlignment="1"/>
    <xf numFmtId="192" fontId="86" fillId="22" borderId="0" xfId="1" applyNumberFormat="1" applyFont="1" applyFill="1" applyBorder="1"/>
    <xf numFmtId="192" fontId="49" fillId="0" borderId="0" xfId="1" applyNumberFormat="1" applyFont="1" applyBorder="1"/>
    <xf numFmtId="170" fontId="87" fillId="0" borderId="0" xfId="1" quotePrefix="1" applyNumberFormat="1" applyFont="1" applyFill="1" applyBorder="1" applyAlignment="1">
      <alignment horizontal="right"/>
    </xf>
    <xf numFmtId="192" fontId="36" fillId="0" borderId="0" xfId="1" applyNumberFormat="1" applyFont="1" applyBorder="1"/>
    <xf numFmtId="3" fontId="87" fillId="0" borderId="0" xfId="1" applyNumberFormat="1" applyFont="1" applyFill="1" applyBorder="1"/>
    <xf numFmtId="192" fontId="49" fillId="27" borderId="0" xfId="1" applyNumberFormat="1" applyFont="1" applyFill="1" applyBorder="1"/>
    <xf numFmtId="3" fontId="84" fillId="0" borderId="0" xfId="1" applyNumberFormat="1" applyFont="1" applyFill="1" applyBorder="1"/>
    <xf numFmtId="192" fontId="84" fillId="27" borderId="0" xfId="1" applyNumberFormat="1" applyFont="1" applyFill="1" applyBorder="1"/>
    <xf numFmtId="192" fontId="4" fillId="27" borderId="0" xfId="1" applyNumberFormat="1" applyFont="1" applyFill="1" applyBorder="1"/>
    <xf numFmtId="3" fontId="4" fillId="27" borderId="0" xfId="24" applyNumberFormat="1" applyFont="1" applyFill="1"/>
    <xf numFmtId="192" fontId="39" fillId="22" borderId="0" xfId="1" applyNumberFormat="1" applyFont="1" applyFill="1" applyBorder="1"/>
    <xf numFmtId="170" fontId="51" fillId="22" borderId="0" xfId="1" applyNumberFormat="1" applyFont="1" applyFill="1" applyBorder="1"/>
    <xf numFmtId="0" fontId="51" fillId="22" borderId="0" xfId="24" applyFont="1" applyFill="1"/>
    <xf numFmtId="192" fontId="4" fillId="22" borderId="0" xfId="1" applyNumberFormat="1" applyFont="1" applyFill="1" applyBorder="1"/>
    <xf numFmtId="170" fontId="0" fillId="22" borderId="0" xfId="1" applyNumberFormat="1" applyFont="1" applyFill="1" applyBorder="1"/>
    <xf numFmtId="0" fontId="2" fillId="22" borderId="0" xfId="24" applyFill="1"/>
    <xf numFmtId="192" fontId="0" fillId="27" borderId="0" xfId="1" applyNumberFormat="1" applyFont="1" applyFill="1" applyBorder="1"/>
    <xf numFmtId="170" fontId="35" fillId="27" borderId="0" xfId="1" quotePrefix="1" applyNumberFormat="1" applyFont="1" applyFill="1" applyBorder="1" applyAlignment="1">
      <alignment horizontal="right"/>
    </xf>
    <xf numFmtId="0" fontId="35" fillId="27" borderId="0" xfId="24" applyFont="1" applyFill="1" applyAlignment="1">
      <alignment horizontal="right"/>
    </xf>
    <xf numFmtId="164" fontId="0" fillId="27" borderId="0" xfId="16" applyNumberFormat="1" applyFont="1" applyFill="1" applyBorder="1"/>
    <xf numFmtId="0" fontId="2" fillId="27" borderId="0" xfId="24" applyFill="1"/>
    <xf numFmtId="43" fontId="0" fillId="0" borderId="0" xfId="1" applyFont="1" applyBorder="1"/>
    <xf numFmtId="43" fontId="0" fillId="27" borderId="0" xfId="1" applyFont="1" applyFill="1" applyBorder="1"/>
    <xf numFmtId="0" fontId="4" fillId="27" borderId="0" xfId="24" applyFont="1" applyFill="1"/>
    <xf numFmtId="170" fontId="0" fillId="27" borderId="0" xfId="1" applyNumberFormat="1" applyFont="1" applyFill="1" applyBorder="1"/>
    <xf numFmtId="170" fontId="33" fillId="0" borderId="0" xfId="1" applyNumberFormat="1" applyFont="1" applyBorder="1"/>
    <xf numFmtId="0" fontId="4" fillId="2" borderId="0" xfId="24" applyFont="1" applyFill="1"/>
    <xf numFmtId="0" fontId="52" fillId="0" borderId="0" xfId="24" applyFont="1" applyAlignment="1">
      <alignment horizontal="right"/>
    </xf>
    <xf numFmtId="193" fontId="2" fillId="0" borderId="0" xfId="24" applyNumberFormat="1"/>
    <xf numFmtId="193" fontId="4" fillId="11" borderId="0" xfId="7" applyNumberFormat="1" applyFont="1" applyFill="1" applyBorder="1"/>
    <xf numFmtId="193" fontId="4" fillId="12" borderId="0" xfId="7" applyNumberFormat="1" applyFont="1" applyFill="1" applyBorder="1"/>
    <xf numFmtId="167" fontId="4" fillId="12" borderId="0" xfId="7" applyNumberFormat="1" applyFont="1" applyFill="1" applyBorder="1"/>
    <xf numFmtId="0" fontId="36" fillId="2" borderId="0" xfId="24" applyFont="1" applyFill="1"/>
    <xf numFmtId="0" fontId="49" fillId="2" borderId="0" xfId="24" applyFont="1" applyFill="1"/>
    <xf numFmtId="0" fontId="49" fillId="3" borderId="0" xfId="24" applyFont="1" applyFill="1"/>
    <xf numFmtId="0" fontId="36" fillId="3" borderId="0" xfId="24" applyFont="1" applyFill="1"/>
    <xf numFmtId="0" fontId="49" fillId="0" borderId="0" xfId="24" applyFont="1" applyAlignment="1">
      <alignment horizontal="right"/>
    </xf>
    <xf numFmtId="195" fontId="49" fillId="0" borderId="0" xfId="7" applyNumberFormat="1" applyFont="1" applyBorder="1"/>
    <xf numFmtId="195" fontId="49" fillId="12" borderId="0" xfId="7" applyNumberFormat="1" applyFont="1" applyFill="1" applyBorder="1"/>
    <xf numFmtId="194" fontId="49" fillId="12" borderId="0" xfId="7" applyNumberFormat="1" applyFont="1" applyFill="1" applyBorder="1"/>
    <xf numFmtId="195" fontId="49" fillId="11" borderId="0" xfId="7" applyNumberFormat="1" applyFont="1" applyFill="1" applyBorder="1"/>
    <xf numFmtId="164" fontId="4" fillId="24" borderId="0" xfId="16" applyNumberFormat="1" applyFont="1" applyFill="1" applyBorder="1"/>
    <xf numFmtId="192" fontId="0" fillId="0" borderId="0" xfId="1" applyNumberFormat="1" applyFont="1" applyFill="1" applyBorder="1"/>
    <xf numFmtId="3" fontId="8" fillId="0" borderId="0" xfId="1" applyNumberFormat="1" applyFont="1" applyFill="1" applyBorder="1"/>
    <xf numFmtId="3" fontId="11" fillId="0" borderId="0" xfId="1" applyNumberFormat="1" applyFont="1" applyFill="1" applyBorder="1"/>
    <xf numFmtId="192" fontId="60" fillId="0" borderId="0" xfId="1" applyNumberFormat="1" applyFont="1" applyFill="1" applyBorder="1"/>
    <xf numFmtId="0" fontId="61" fillId="0" borderId="0" xfId="24" applyFont="1" applyAlignment="1">
      <alignment horizontal="right"/>
    </xf>
    <xf numFmtId="185" fontId="64" fillId="0" borderId="0" xfId="16" applyNumberFormat="1" applyFont="1" applyFill="1" applyBorder="1"/>
    <xf numFmtId="0" fontId="2" fillId="0" borderId="0" xfId="24" applyAlignment="1">
      <alignment horizontal="right"/>
    </xf>
    <xf numFmtId="9" fontId="2" fillId="0" borderId="0" xfId="16" applyFont="1" applyBorder="1"/>
    <xf numFmtId="0" fontId="40" fillId="0" borderId="0" xfId="24" applyFont="1"/>
    <xf numFmtId="0" fontId="74" fillId="0" borderId="0" xfId="24" applyFont="1"/>
    <xf numFmtId="0" fontId="40" fillId="0" borderId="4" xfId="24" applyFont="1" applyBorder="1"/>
    <xf numFmtId="0" fontId="41" fillId="0" borderId="0" xfId="24" applyFont="1"/>
    <xf numFmtId="0" fontId="42" fillId="18" borderId="0" xfId="24" applyFont="1" applyFill="1" applyAlignment="1">
      <alignment horizontal="center"/>
    </xf>
    <xf numFmtId="0" fontId="42" fillId="19" borderId="0" xfId="24" applyFont="1" applyFill="1" applyAlignment="1">
      <alignment horizontal="left"/>
    </xf>
    <xf numFmtId="0" fontId="2" fillId="19" borderId="0" xfId="24" applyFill="1"/>
    <xf numFmtId="0" fontId="43" fillId="20" borderId="0" xfId="24" applyFont="1" applyFill="1"/>
    <xf numFmtId="0" fontId="44" fillId="20" borderId="0" xfId="24" applyFont="1" applyFill="1" applyAlignment="1">
      <alignment horizontal="right"/>
    </xf>
    <xf numFmtId="0" fontId="43" fillId="17" borderId="0" xfId="24" applyFont="1" applyFill="1"/>
    <xf numFmtId="0" fontId="44" fillId="17" borderId="0" xfId="24" applyFont="1" applyFill="1" applyAlignment="1">
      <alignment horizontal="right"/>
    </xf>
    <xf numFmtId="0" fontId="44" fillId="20" borderId="0" xfId="24" applyFont="1" applyFill="1"/>
    <xf numFmtId="0" fontId="44" fillId="17" borderId="0" xfId="24" applyFont="1" applyFill="1"/>
    <xf numFmtId="191" fontId="2" fillId="0" borderId="0" xfId="24" applyNumberFormat="1"/>
    <xf numFmtId="10" fontId="44" fillId="20" borderId="0" xfId="24" applyNumberFormat="1" applyFont="1" applyFill="1"/>
    <xf numFmtId="10" fontId="44" fillId="17" borderId="0" xfId="24" applyNumberFormat="1" applyFont="1" applyFill="1"/>
    <xf numFmtId="10" fontId="44" fillId="17" borderId="0" xfId="24" applyNumberFormat="1" applyFont="1" applyFill="1" applyAlignment="1">
      <alignment horizontal="right"/>
    </xf>
    <xf numFmtId="0" fontId="46" fillId="16" borderId="0" xfId="24" applyFont="1" applyFill="1"/>
    <xf numFmtId="0" fontId="4" fillId="16" borderId="0" xfId="24" applyFont="1" applyFill="1"/>
    <xf numFmtId="0" fontId="48" fillId="0" borderId="0" xfId="24" applyFont="1"/>
    <xf numFmtId="0" fontId="4" fillId="0" borderId="0" xfId="24" applyFont="1"/>
    <xf numFmtId="0" fontId="4" fillId="10" borderId="0" xfId="24" applyFont="1" applyFill="1" applyAlignment="1">
      <alignment horizontal="center"/>
    </xf>
    <xf numFmtId="0" fontId="55" fillId="0" borderId="0" xfId="24" applyFont="1"/>
    <xf numFmtId="0" fontId="56" fillId="0" borderId="0" xfId="24" applyFont="1"/>
    <xf numFmtId="0" fontId="57" fillId="0" borderId="0" xfId="24" applyFont="1"/>
    <xf numFmtId="0" fontId="48" fillId="0" borderId="0" xfId="24" applyFont="1" applyAlignment="1">
      <alignment vertical="center"/>
    </xf>
    <xf numFmtId="0" fontId="59" fillId="2" borderId="0" xfId="24" applyFont="1" applyFill="1"/>
    <xf numFmtId="41" fontId="59" fillId="2" borderId="0" xfId="24" applyNumberFormat="1" applyFont="1" applyFill="1"/>
    <xf numFmtId="0" fontId="59" fillId="0" borderId="0" xfId="24" applyFont="1"/>
    <xf numFmtId="0" fontId="63" fillId="0" borderId="0" xfId="24" applyFont="1" applyAlignment="1">
      <alignment horizontal="right" vertical="center" wrapText="1"/>
    </xf>
    <xf numFmtId="168" fontId="61" fillId="0" borderId="0" xfId="24" applyNumberFormat="1" applyFont="1"/>
    <xf numFmtId="168" fontId="59" fillId="0" borderId="0" xfId="24" applyNumberFormat="1" applyFont="1"/>
    <xf numFmtId="0" fontId="68" fillId="0" borderId="0" xfId="24" applyFont="1"/>
    <xf numFmtId="0" fontId="49" fillId="5" borderId="0" xfId="24" applyFont="1" applyFill="1"/>
    <xf numFmtId="0" fontId="49" fillId="5" borderId="0" xfId="24" applyFont="1" applyFill="1" applyAlignment="1">
      <alignment horizontal="right"/>
    </xf>
    <xf numFmtId="0" fontId="49" fillId="5" borderId="0" xfId="24" applyFont="1" applyFill="1" applyAlignment="1">
      <alignment horizontal="center"/>
    </xf>
    <xf numFmtId="0" fontId="49" fillId="9" borderId="0" xfId="24" applyFont="1" applyFill="1"/>
    <xf numFmtId="0" fontId="49" fillId="9" borderId="0" xfId="24" applyFont="1" applyFill="1" applyAlignment="1">
      <alignment horizontal="right"/>
    </xf>
    <xf numFmtId="169" fontId="49" fillId="5" borderId="0" xfId="24" applyNumberFormat="1" applyFont="1" applyFill="1"/>
    <xf numFmtId="0" fontId="72" fillId="0" borderId="0" xfId="24" applyFont="1"/>
    <xf numFmtId="0" fontId="43" fillId="0" borderId="0" xfId="24" applyFont="1"/>
    <xf numFmtId="0" fontId="73" fillId="0" borderId="0" xfId="24" applyFont="1"/>
    <xf numFmtId="0" fontId="4" fillId="5" borderId="0" xfId="24" applyFont="1" applyFill="1" applyAlignment="1">
      <alignment horizontal="right"/>
    </xf>
    <xf numFmtId="1" fontId="4" fillId="0" borderId="0" xfId="24" applyNumberFormat="1" applyFont="1" applyAlignment="1">
      <alignment horizontal="right"/>
    </xf>
    <xf numFmtId="0" fontId="4" fillId="0" borderId="0" xfId="24" applyFont="1" applyAlignment="1">
      <alignment horizontal="right"/>
    </xf>
    <xf numFmtId="0" fontId="2" fillId="5" borderId="61" xfId="24" applyFill="1" applyBorder="1" applyAlignment="1">
      <alignment horizontal="left"/>
    </xf>
    <xf numFmtId="0" fontId="2" fillId="5" borderId="0" xfId="24" applyFill="1" applyAlignment="1">
      <alignment horizontal="left"/>
    </xf>
    <xf numFmtId="3" fontId="2" fillId="5" borderId="0" xfId="24" applyNumberFormat="1" applyFill="1" applyAlignment="1">
      <alignment horizontal="left"/>
    </xf>
    <xf numFmtId="3" fontId="2" fillId="0" borderId="0" xfId="24" applyNumberFormat="1"/>
    <xf numFmtId="0" fontId="2" fillId="5" borderId="0" xfId="24" applyFill="1"/>
    <xf numFmtId="169" fontId="2" fillId="0" borderId="0" xfId="24" applyNumberFormat="1"/>
    <xf numFmtId="1" fontId="2" fillId="0" borderId="0" xfId="24" applyNumberFormat="1"/>
    <xf numFmtId="0" fontId="2" fillId="0" borderId="0" xfId="24" applyAlignment="1">
      <alignment horizontal="left"/>
    </xf>
    <xf numFmtId="0" fontId="2" fillId="0" borderId="66" xfId="24" applyBorder="1"/>
    <xf numFmtId="4" fontId="2" fillId="0" borderId="0" xfId="24" applyNumberFormat="1"/>
    <xf numFmtId="0" fontId="2" fillId="0" borderId="0" xfId="24" applyAlignment="1">
      <alignment horizontal="center"/>
    </xf>
    <xf numFmtId="9" fontId="2" fillId="0" borderId="0" xfId="24" applyNumberFormat="1"/>
    <xf numFmtId="0" fontId="2" fillId="0" borderId="14" xfId="24" applyBorder="1"/>
    <xf numFmtId="0" fontId="2" fillId="0" borderId="0" xfId="24" applyAlignment="1">
      <alignment horizontal="right" wrapText="1"/>
    </xf>
    <xf numFmtId="0" fontId="2" fillId="0" borderId="67" xfId="24" applyBorder="1"/>
    <xf numFmtId="1" fontId="2" fillId="0" borderId="0" xfId="24" applyNumberFormat="1" applyAlignment="1">
      <alignment horizontal="center" vertical="center"/>
    </xf>
    <xf numFmtId="0" fontId="2" fillId="0" borderId="0" xfId="24" applyAlignment="1">
      <alignment horizontal="center" vertical="center"/>
    </xf>
    <xf numFmtId="0" fontId="2" fillId="17" borderId="0" xfId="24" applyFill="1"/>
    <xf numFmtId="10" fontId="2" fillId="23" borderId="0" xfId="24" applyNumberFormat="1" applyFill="1" applyAlignment="1">
      <alignment horizontal="center"/>
    </xf>
    <xf numFmtId="0" fontId="2" fillId="0" borderId="0" xfId="30"/>
    <xf numFmtId="0" fontId="51" fillId="28" borderId="0" xfId="30" applyFont="1" applyFill="1"/>
    <xf numFmtId="0" fontId="2" fillId="29" borderId="0" xfId="30" applyFill="1"/>
    <xf numFmtId="0" fontId="2" fillId="29" borderId="0" xfId="24" applyFill="1"/>
    <xf numFmtId="14" fontId="2" fillId="0" borderId="0" xfId="24" applyNumberFormat="1"/>
    <xf numFmtId="0" fontId="4" fillId="0" borderId="0" xfId="24" applyFont="1" applyAlignment="1">
      <alignment vertical="center"/>
    </xf>
    <xf numFmtId="0" fontId="89" fillId="13" borderId="0" xfId="24" applyFont="1" applyFill="1"/>
    <xf numFmtId="0" fontId="88" fillId="13" borderId="0" xfId="24" applyFont="1" applyFill="1"/>
    <xf numFmtId="0" fontId="4" fillId="13" borderId="0" xfId="24" applyFont="1" applyFill="1"/>
    <xf numFmtId="0" fontId="2" fillId="13" borderId="0" xfId="24" applyFill="1"/>
    <xf numFmtId="0" fontId="91" fillId="13" borderId="0" xfId="24" applyFont="1" applyFill="1"/>
    <xf numFmtId="0" fontId="32" fillId="0" borderId="0" xfId="24" applyFont="1" applyAlignment="1">
      <alignment horizontal="center" vertical="top" wrapText="1"/>
    </xf>
    <xf numFmtId="0" fontId="2" fillId="0" borderId="0" xfId="24" applyAlignment="1">
      <alignment horizontal="center" vertical="top" wrapText="1"/>
    </xf>
    <xf numFmtId="0" fontId="94" fillId="0" borderId="0" xfId="32" applyFont="1" applyAlignment="1">
      <alignment horizontal="left"/>
    </xf>
    <xf numFmtId="0" fontId="94" fillId="0" borderId="0" xfId="32" applyFont="1" applyAlignment="1">
      <alignment horizontal="centerContinuous"/>
    </xf>
    <xf numFmtId="0" fontId="93" fillId="0" borderId="0" xfId="32"/>
    <xf numFmtId="0" fontId="95" fillId="0" borderId="0" xfId="32" applyFont="1" applyAlignment="1">
      <alignment horizontal="left"/>
    </xf>
    <xf numFmtId="198" fontId="95" fillId="10" borderId="4" xfId="32" applyNumberFormat="1" applyFont="1" applyFill="1" applyBorder="1" applyAlignment="1">
      <alignment horizontal="center"/>
    </xf>
    <xf numFmtId="0" fontId="94" fillId="0" borderId="0" xfId="32" applyFont="1" applyAlignment="1">
      <alignment horizontal="center"/>
    </xf>
    <xf numFmtId="0" fontId="93" fillId="0" borderId="0" xfId="32" applyAlignment="1">
      <alignment horizontal="left"/>
    </xf>
    <xf numFmtId="10" fontId="93" fillId="8" borderId="4" xfId="32" applyNumberFormat="1" applyFill="1" applyBorder="1" applyAlignment="1">
      <alignment horizontal="center"/>
    </xf>
    <xf numFmtId="0" fontId="96" fillId="0" borderId="0" xfId="32" applyFont="1"/>
    <xf numFmtId="0" fontId="93" fillId="8" borderId="4" xfId="32" applyFill="1" applyBorder="1" applyAlignment="1">
      <alignment horizontal="center"/>
    </xf>
    <xf numFmtId="0" fontId="93" fillId="13" borderId="0" xfId="32" applyFill="1" applyAlignment="1">
      <alignment horizontal="center"/>
    </xf>
    <xf numFmtId="2" fontId="93" fillId="8" borderId="4" xfId="32" applyNumberFormat="1" applyFill="1" applyBorder="1" applyAlignment="1">
      <alignment horizontal="center"/>
    </xf>
    <xf numFmtId="0" fontId="96" fillId="13" borderId="0" xfId="32" applyFont="1" applyFill="1" applyAlignment="1">
      <alignment horizontal="left"/>
    </xf>
    <xf numFmtId="0" fontId="97" fillId="0" borderId="22" xfId="32" applyFont="1" applyBorder="1" applyAlignment="1">
      <alignment horizontal="left"/>
    </xf>
    <xf numFmtId="0" fontId="93" fillId="0" borderId="43" xfId="32" applyBorder="1" applyAlignment="1">
      <alignment horizontal="left"/>
    </xf>
    <xf numFmtId="0" fontId="95" fillId="0" borderId="43" xfId="32" applyFont="1" applyBorder="1" applyAlignment="1">
      <alignment horizontal="center"/>
    </xf>
    <xf numFmtId="0" fontId="97" fillId="0" borderId="43" xfId="32" applyFont="1" applyBorder="1" applyAlignment="1">
      <alignment horizontal="center"/>
    </xf>
    <xf numFmtId="0" fontId="97" fillId="0" borderId="43" xfId="32" applyFont="1" applyBorder="1" applyAlignment="1">
      <alignment horizontal="center" wrapText="1"/>
    </xf>
    <xf numFmtId="0" fontId="97" fillId="0" borderId="21" xfId="32" applyFont="1" applyBorder="1" applyAlignment="1">
      <alignment horizontal="center"/>
    </xf>
    <xf numFmtId="0" fontId="98" fillId="0" borderId="0" xfId="32" applyFont="1"/>
    <xf numFmtId="0" fontId="95" fillId="0" borderId="8" xfId="32" applyFont="1" applyBorder="1" applyAlignment="1">
      <alignment horizontal="left"/>
    </xf>
    <xf numFmtId="0" fontId="93" fillId="0" borderId="4" xfId="32" applyBorder="1" applyAlignment="1">
      <alignment horizontal="left"/>
    </xf>
    <xf numFmtId="0" fontId="95" fillId="0" borderId="4" xfId="32" applyFont="1" applyBorder="1" applyAlignment="1">
      <alignment horizontal="center"/>
    </xf>
    <xf numFmtId="10" fontId="95" fillId="0" borderId="4" xfId="33" applyNumberFormat="1" applyFont="1" applyBorder="1" applyAlignment="1">
      <alignment horizontal="center"/>
    </xf>
    <xf numFmtId="10" fontId="95" fillId="0" borderId="4" xfId="32" applyNumberFormat="1" applyFont="1" applyBorder="1" applyAlignment="1">
      <alignment horizontal="center"/>
    </xf>
    <xf numFmtId="10" fontId="95" fillId="0" borderId="15" xfId="32" applyNumberFormat="1" applyFont="1" applyBorder="1" applyAlignment="1">
      <alignment horizontal="center"/>
    </xf>
    <xf numFmtId="0" fontId="96" fillId="0" borderId="4" xfId="32" applyFont="1" applyBorder="1" applyAlignment="1">
      <alignment horizontal="center"/>
    </xf>
    <xf numFmtId="0" fontId="93" fillId="0" borderId="4" xfId="32" applyBorder="1" applyAlignment="1">
      <alignment horizontal="center"/>
    </xf>
    <xf numFmtId="1" fontId="93" fillId="0" borderId="4" xfId="32" applyNumberFormat="1" applyBorder="1" applyAlignment="1">
      <alignment horizontal="center" vertical="center"/>
    </xf>
    <xf numFmtId="0" fontId="93" fillId="0" borderId="4" xfId="32" applyBorder="1" applyAlignment="1">
      <alignment horizontal="center" vertical="center"/>
    </xf>
    <xf numFmtId="0" fontId="95" fillId="31" borderId="8" xfId="32" applyFont="1" applyFill="1" applyBorder="1" applyAlignment="1">
      <alignment horizontal="left"/>
    </xf>
    <xf numFmtId="0" fontId="93" fillId="31" borderId="4" xfId="32" applyFill="1" applyBorder="1" applyAlignment="1">
      <alignment horizontal="left"/>
    </xf>
    <xf numFmtId="0" fontId="95" fillId="31" borderId="4" xfId="32" applyFont="1" applyFill="1" applyBorder="1" applyAlignment="1">
      <alignment horizontal="center"/>
    </xf>
    <xf numFmtId="10" fontId="95" fillId="31" borderId="4" xfId="33" applyNumberFormat="1" applyFont="1" applyFill="1" applyBorder="1" applyAlignment="1">
      <alignment horizontal="center"/>
    </xf>
    <xf numFmtId="10" fontId="95" fillId="31" borderId="4" xfId="32" applyNumberFormat="1" applyFont="1" applyFill="1" applyBorder="1" applyAlignment="1">
      <alignment horizontal="center"/>
    </xf>
    <xf numFmtId="10" fontId="95" fillId="31" borderId="15" xfId="32" applyNumberFormat="1" applyFont="1" applyFill="1" applyBorder="1" applyAlignment="1">
      <alignment horizontal="center"/>
    </xf>
    <xf numFmtId="0" fontId="95" fillId="0" borderId="39" xfId="32" applyFont="1" applyBorder="1" applyAlignment="1">
      <alignment horizontal="left"/>
    </xf>
    <xf numFmtId="0" fontId="93" fillId="0" borderId="40" xfId="32" applyBorder="1" applyAlignment="1">
      <alignment horizontal="left"/>
    </xf>
    <xf numFmtId="0" fontId="95" fillId="0" borderId="40" xfId="32" applyFont="1" applyBorder="1" applyAlignment="1">
      <alignment horizontal="center"/>
    </xf>
    <xf numFmtId="10" fontId="95" fillId="0" borderId="40" xfId="33" applyNumberFormat="1" applyFont="1" applyBorder="1" applyAlignment="1">
      <alignment horizontal="center"/>
    </xf>
    <xf numFmtId="10" fontId="95" fillId="0" borderId="40" xfId="32" applyNumberFormat="1" applyFont="1" applyBorder="1" applyAlignment="1">
      <alignment horizontal="center"/>
    </xf>
    <xf numFmtId="10" fontId="95" fillId="0" borderId="38" xfId="32" applyNumberFormat="1" applyFont="1" applyBorder="1" applyAlignment="1">
      <alignment horizontal="center"/>
    </xf>
    <xf numFmtId="0" fontId="95" fillId="0" borderId="4" xfId="32" applyFont="1" applyBorder="1" applyAlignment="1">
      <alignment horizontal="left"/>
    </xf>
    <xf numFmtId="0" fontId="95" fillId="35" borderId="4" xfId="32" applyFont="1" applyFill="1" applyBorder="1" applyAlignment="1">
      <alignment horizontal="left"/>
    </xf>
    <xf numFmtId="0" fontId="93" fillId="35" borderId="4" xfId="32" applyFill="1" applyBorder="1" applyAlignment="1">
      <alignment horizontal="left"/>
    </xf>
    <xf numFmtId="0" fontId="95" fillId="35" borderId="4" xfId="32" applyFont="1" applyFill="1" applyBorder="1" applyAlignment="1">
      <alignment horizontal="center"/>
    </xf>
    <xf numFmtId="10" fontId="95" fillId="35" borderId="4" xfId="33" applyNumberFormat="1" applyFont="1" applyFill="1" applyBorder="1" applyAlignment="1">
      <alignment horizontal="center"/>
    </xf>
    <xf numFmtId="10" fontId="95" fillId="35" borderId="4" xfId="32" applyNumberFormat="1" applyFont="1" applyFill="1" applyBorder="1" applyAlignment="1">
      <alignment horizontal="center"/>
    </xf>
    <xf numFmtId="0" fontId="93" fillId="11" borderId="0" xfId="32" applyFill="1"/>
    <xf numFmtId="10" fontId="95" fillId="0" borderId="0" xfId="32" applyNumberFormat="1" applyFont="1" applyAlignment="1">
      <alignment horizontal="center"/>
    </xf>
    <xf numFmtId="0" fontId="96" fillId="0" borderId="0" xfId="32" applyFont="1" applyAlignment="1">
      <alignment horizontal="left"/>
    </xf>
    <xf numFmtId="0" fontId="96" fillId="0" borderId="0" xfId="32" applyFont="1" applyAlignment="1">
      <alignment horizontal="center"/>
    </xf>
    <xf numFmtId="10" fontId="99" fillId="0" borderId="0" xfId="32" applyNumberFormat="1" applyFont="1" applyAlignment="1">
      <alignment horizontal="center"/>
    </xf>
    <xf numFmtId="0" fontId="100" fillId="0" borderId="4" xfId="32" applyFont="1" applyBorder="1"/>
    <xf numFmtId="0" fontId="100" fillId="0" borderId="4" xfId="32" applyFont="1" applyBorder="1" applyAlignment="1">
      <alignment horizontal="center"/>
    </xf>
    <xf numFmtId="10" fontId="1" fillId="0" borderId="4" xfId="33" applyNumberFormat="1" applyFont="1" applyBorder="1" applyAlignment="1">
      <alignment horizontal="center"/>
    </xf>
    <xf numFmtId="10" fontId="100" fillId="0" borderId="4" xfId="33" applyNumberFormat="1" applyFont="1" applyBorder="1" applyAlignment="1">
      <alignment horizontal="center"/>
    </xf>
    <xf numFmtId="0" fontId="101" fillId="0" borderId="0" xfId="32" applyFont="1" applyAlignment="1">
      <alignment horizontal="left"/>
    </xf>
    <xf numFmtId="165" fontId="101" fillId="0" borderId="43" xfId="32" applyNumberFormat="1" applyFont="1" applyBorder="1" applyAlignment="1">
      <alignment horizontal="left"/>
    </xf>
    <xf numFmtId="10" fontId="95" fillId="0" borderId="43" xfId="32" applyNumberFormat="1" applyFont="1" applyBorder="1" applyAlignment="1">
      <alignment horizontal="center"/>
    </xf>
    <xf numFmtId="10" fontId="95" fillId="0" borderId="0" xfId="33" applyNumberFormat="1" applyFont="1" applyBorder="1"/>
    <xf numFmtId="1" fontId="93" fillId="0" borderId="4" xfId="32" applyNumberFormat="1" applyBorder="1" applyAlignment="1">
      <alignment horizontal="center"/>
    </xf>
    <xf numFmtId="169" fontId="6" fillId="0" borderId="0" xfId="0" applyNumberFormat="1" applyFont="1"/>
    <xf numFmtId="44" fontId="5" fillId="0" borderId="0" xfId="0" applyNumberFormat="1" applyFont="1"/>
    <xf numFmtId="169" fontId="4" fillId="3" borderId="4" xfId="0" applyNumberFormat="1" applyFont="1" applyFill="1" applyBorder="1" applyAlignment="1">
      <alignment horizontal="center" vertical="center"/>
    </xf>
    <xf numFmtId="0" fontId="52" fillId="5" borderId="0" xfId="0" applyFont="1" applyFill="1" applyAlignment="1">
      <alignment horizontal="center" vertical="center" wrapText="1"/>
    </xf>
    <xf numFmtId="17" fontId="34" fillId="0" borderId="0" xfId="24" applyNumberFormat="1" applyFont="1" applyAlignment="1">
      <alignment horizontal="center" vertical="center" wrapText="1"/>
    </xf>
    <xf numFmtId="0" fontId="36" fillId="17" borderId="4" xfId="24" applyFont="1" applyFill="1" applyBorder="1" applyAlignment="1">
      <alignment horizontal="center" vertical="center" wrapText="1"/>
    </xf>
    <xf numFmtId="0" fontId="36" fillId="36" borderId="4" xfId="24" applyFont="1" applyFill="1" applyBorder="1" applyAlignment="1">
      <alignment horizontal="center" vertical="center" wrapText="1"/>
    </xf>
    <xf numFmtId="171" fontId="4" fillId="0" borderId="0" xfId="0" applyNumberFormat="1" applyFont="1" applyAlignment="1">
      <alignment horizontal="right"/>
    </xf>
    <xf numFmtId="0" fontId="104" fillId="29" borderId="0" xfId="34" applyFill="1"/>
    <xf numFmtId="10" fontId="43" fillId="17" borderId="0" xfId="24" applyNumberFormat="1" applyFont="1" applyFill="1"/>
    <xf numFmtId="0" fontId="43" fillId="36" borderId="0" xfId="24" applyFont="1" applyFill="1"/>
    <xf numFmtId="10" fontId="43" fillId="36" borderId="0" xfId="24" applyNumberFormat="1" applyFont="1" applyFill="1"/>
    <xf numFmtId="43" fontId="44" fillId="36" borderId="0" xfId="1" applyFont="1" applyFill="1" applyBorder="1"/>
    <xf numFmtId="0" fontId="33" fillId="36" borderId="0" xfId="24" applyFont="1" applyFill="1"/>
    <xf numFmtId="0" fontId="2" fillId="36" borderId="0" xfId="24" applyFill="1"/>
    <xf numFmtId="1" fontId="44" fillId="20" borderId="0" xfId="24" applyNumberFormat="1" applyFont="1" applyFill="1" applyAlignment="1">
      <alignment horizontal="right"/>
    </xf>
    <xf numFmtId="1" fontId="44" fillId="17" borderId="0" xfId="24" applyNumberFormat="1" applyFont="1" applyFill="1" applyAlignment="1">
      <alignment horizontal="right"/>
    </xf>
    <xf numFmtId="165" fontId="44" fillId="20" borderId="0" xfId="24" applyNumberFormat="1" applyFont="1" applyFill="1"/>
    <xf numFmtId="1" fontId="44" fillId="20" borderId="0" xfId="24" applyNumberFormat="1" applyFont="1" applyFill="1"/>
    <xf numFmtId="10" fontId="105" fillId="0" borderId="0" xfId="0" applyNumberFormat="1" applyFont="1"/>
    <xf numFmtId="0" fontId="2" fillId="19" borderId="0" xfId="24" applyFill="1" applyAlignment="1">
      <alignment horizontal="center" vertical="center" wrapText="1"/>
    </xf>
    <xf numFmtId="3" fontId="32" fillId="35" borderId="61" xfId="1" applyNumberFormat="1" applyFont="1" applyFill="1" applyBorder="1" applyProtection="1">
      <protection locked="0"/>
    </xf>
    <xf numFmtId="44" fontId="2" fillId="0" borderId="0" xfId="24" applyNumberFormat="1"/>
    <xf numFmtId="199" fontId="106" fillId="0" borderId="4" xfId="0" applyNumberFormat="1" applyFont="1" applyBorder="1" applyAlignment="1">
      <alignment horizontal="center" vertical="center" wrapText="1"/>
    </xf>
    <xf numFmtId="0" fontId="0" fillId="0" borderId="0" xfId="0" applyAlignment="1">
      <alignment horizontal="center" vertical="center" wrapText="1"/>
    </xf>
    <xf numFmtId="0" fontId="2" fillId="0" borderId="0" xfId="24" applyAlignment="1">
      <alignment horizontal="center" vertical="center" wrapText="1"/>
    </xf>
    <xf numFmtId="0" fontId="41" fillId="27" borderId="0" xfId="24" applyFont="1" applyFill="1" applyAlignment="1">
      <alignment horizontal="center" vertical="center" wrapText="1"/>
    </xf>
    <xf numFmtId="2" fontId="41" fillId="27" borderId="0" xfId="24" applyNumberFormat="1" applyFont="1" applyFill="1" applyAlignment="1">
      <alignment horizontal="center" vertical="center" wrapText="1"/>
    </xf>
    <xf numFmtId="0" fontId="0" fillId="0" borderId="4" xfId="0" applyBorder="1"/>
    <xf numFmtId="199" fontId="0" fillId="0" borderId="4" xfId="0" applyNumberFormat="1" applyBorder="1"/>
    <xf numFmtId="0" fontId="0" fillId="37" borderId="4" xfId="0" applyFill="1" applyBorder="1" applyAlignment="1">
      <alignment horizontal="center" vertical="center" wrapText="1"/>
    </xf>
    <xf numFmtId="184" fontId="0" fillId="37" borderId="4" xfId="0" applyNumberFormat="1" applyFill="1" applyBorder="1" applyAlignment="1">
      <alignment horizontal="center" vertical="center" wrapText="1"/>
    </xf>
    <xf numFmtId="0" fontId="106" fillId="0" borderId="4" xfId="0" applyFont="1" applyBorder="1" applyAlignment="1">
      <alignment horizontal="center" vertical="top"/>
    </xf>
    <xf numFmtId="9" fontId="2" fillId="0" borderId="0" xfId="16"/>
    <xf numFmtId="10" fontId="2" fillId="0" borderId="0" xfId="16" applyNumberFormat="1"/>
    <xf numFmtId="14" fontId="106" fillId="0" borderId="8" xfId="0" applyNumberFormat="1" applyFont="1" applyBorder="1" applyAlignment="1">
      <alignment horizontal="center" vertical="top"/>
    </xf>
    <xf numFmtId="14" fontId="106" fillId="0" borderId="22" xfId="0" applyNumberFormat="1" applyFont="1" applyBorder="1" applyAlignment="1">
      <alignment horizontal="center" vertical="top"/>
    </xf>
    <xf numFmtId="0" fontId="106" fillId="0" borderId="43" xfId="0" applyFont="1" applyBorder="1" applyAlignment="1">
      <alignment horizontal="center" vertical="top"/>
    </xf>
    <xf numFmtId="10" fontId="90" fillId="38" borderId="4" xfId="24" applyNumberFormat="1" applyFont="1" applyFill="1" applyBorder="1" applyAlignment="1">
      <alignment horizontal="center" vertical="center" wrapText="1"/>
    </xf>
    <xf numFmtId="10" fontId="90" fillId="38" borderId="4" xfId="16" applyNumberFormat="1" applyFont="1" applyFill="1" applyBorder="1" applyAlignment="1">
      <alignment horizontal="center" vertical="center" wrapText="1"/>
    </xf>
    <xf numFmtId="0" fontId="108" fillId="39" borderId="4" xfId="24" applyFont="1" applyFill="1" applyBorder="1" applyAlignment="1">
      <alignment horizontal="center" vertical="center" wrapText="1"/>
    </xf>
    <xf numFmtId="177" fontId="3" fillId="0" borderId="4" xfId="0" applyNumberFormat="1" applyFont="1" applyBorder="1"/>
    <xf numFmtId="3" fontId="2" fillId="0" borderId="42" xfId="0" applyNumberFormat="1" applyFont="1" applyBorder="1"/>
    <xf numFmtId="4" fontId="0" fillId="0" borderId="0" xfId="0" applyNumberFormat="1"/>
    <xf numFmtId="44" fontId="0" fillId="0" borderId="0" xfId="0" applyNumberFormat="1"/>
    <xf numFmtId="4" fontId="5" fillId="0" borderId="4" xfId="0" applyNumberFormat="1" applyFont="1" applyBorder="1"/>
    <xf numFmtId="44" fontId="5" fillId="31" borderId="4" xfId="0" applyNumberFormat="1" applyFont="1" applyFill="1" applyBorder="1"/>
    <xf numFmtId="0" fontId="110" fillId="0" borderId="0" xfId="0" applyFont="1"/>
    <xf numFmtId="3" fontId="110" fillId="0" borderId="0" xfId="0" applyNumberFormat="1" applyFont="1"/>
    <xf numFmtId="0" fontId="112" fillId="0" borderId="0" xfId="0" applyFont="1"/>
    <xf numFmtId="0" fontId="88" fillId="30" borderId="38" xfId="24" applyFont="1" applyFill="1" applyBorder="1" applyAlignment="1">
      <alignment horizontal="left"/>
    </xf>
    <xf numFmtId="0" fontId="4" fillId="30" borderId="27" xfId="24" applyFont="1" applyFill="1" applyBorder="1"/>
    <xf numFmtId="0" fontId="4" fillId="30" borderId="4" xfId="24" applyFont="1" applyFill="1" applyBorder="1"/>
    <xf numFmtId="0" fontId="4" fillId="30" borderId="4" xfId="24" applyFont="1" applyFill="1" applyBorder="1" applyAlignment="1">
      <alignment wrapText="1"/>
    </xf>
    <xf numFmtId="0" fontId="88" fillId="30" borderId="41" xfId="24" applyFont="1" applyFill="1" applyBorder="1" applyAlignment="1">
      <alignment horizontal="left"/>
    </xf>
    <xf numFmtId="0" fontId="4" fillId="30" borderId="0" xfId="24" applyFont="1" applyFill="1"/>
    <xf numFmtId="0" fontId="88" fillId="30" borderId="21" xfId="24" applyFont="1" applyFill="1" applyBorder="1" applyAlignment="1">
      <alignment horizontal="left"/>
    </xf>
    <xf numFmtId="0" fontId="88" fillId="30" borderId="14" xfId="24" applyFont="1" applyFill="1" applyBorder="1" applyAlignment="1">
      <alignment horizontal="left"/>
    </xf>
    <xf numFmtId="0" fontId="115" fillId="40" borderId="15" xfId="24" applyFont="1" applyFill="1" applyBorder="1"/>
    <xf numFmtId="0" fontId="115" fillId="40" borderId="16" xfId="24" applyFont="1" applyFill="1" applyBorder="1"/>
    <xf numFmtId="44" fontId="115" fillId="40" borderId="16" xfId="7" applyFont="1" applyFill="1" applyBorder="1"/>
    <xf numFmtId="0" fontId="115" fillId="40" borderId="8" xfId="24" applyFont="1" applyFill="1" applyBorder="1"/>
    <xf numFmtId="0" fontId="88" fillId="30" borderId="0" xfId="24" applyFont="1" applyFill="1" applyAlignment="1">
      <alignment horizontal="left"/>
    </xf>
    <xf numFmtId="165" fontId="88" fillId="30" borderId="4" xfId="24" applyNumberFormat="1" applyFont="1" applyFill="1" applyBorder="1" applyAlignment="1">
      <alignment horizontal="center" vertical="center"/>
    </xf>
    <xf numFmtId="9" fontId="88" fillId="30" borderId="4" xfId="16" applyFont="1" applyFill="1" applyBorder="1" applyAlignment="1">
      <alignment horizontal="center" vertical="center"/>
    </xf>
    <xf numFmtId="164" fontId="88" fillId="30" borderId="4" xfId="24" applyNumberFormat="1" applyFont="1" applyFill="1" applyBorder="1" applyAlignment="1">
      <alignment horizontal="center" vertical="center"/>
    </xf>
    <xf numFmtId="0" fontId="88" fillId="30" borderId="41" xfId="24" applyFont="1" applyFill="1" applyBorder="1"/>
    <xf numFmtId="2" fontId="4" fillId="30" borderId="4" xfId="16" applyNumberFormat="1" applyFont="1" applyFill="1" applyBorder="1" applyAlignment="1">
      <alignment horizontal="center" vertical="center"/>
    </xf>
    <xf numFmtId="2" fontId="4" fillId="30" borderId="4" xfId="24" applyNumberFormat="1" applyFont="1" applyFill="1" applyBorder="1" applyAlignment="1">
      <alignment horizontal="center" vertical="center"/>
    </xf>
    <xf numFmtId="1" fontId="4" fillId="30" borderId="4" xfId="24" applyNumberFormat="1" applyFont="1" applyFill="1" applyBorder="1" applyAlignment="1">
      <alignment horizontal="center" vertical="center"/>
    </xf>
    <xf numFmtId="0" fontId="88" fillId="30" borderId="21" xfId="24" applyFont="1" applyFill="1" applyBorder="1"/>
    <xf numFmtId="0" fontId="4" fillId="30" borderId="14" xfId="24" applyFont="1" applyFill="1" applyBorder="1"/>
    <xf numFmtId="9" fontId="4" fillId="30" borderId="4" xfId="16" applyFont="1" applyFill="1" applyBorder="1" applyAlignment="1">
      <alignment horizontal="center" vertical="center"/>
    </xf>
    <xf numFmtId="0" fontId="88" fillId="30" borderId="0" xfId="24" applyFont="1" applyFill="1"/>
    <xf numFmtId="0" fontId="88" fillId="30" borderId="14" xfId="24" applyFont="1" applyFill="1" applyBorder="1"/>
    <xf numFmtId="0" fontId="88" fillId="30" borderId="38" xfId="24" applyFont="1" applyFill="1" applyBorder="1"/>
    <xf numFmtId="0" fontId="88" fillId="30" borderId="27" xfId="24" applyFont="1" applyFill="1" applyBorder="1"/>
    <xf numFmtId="2" fontId="88" fillId="30" borderId="4" xfId="24" applyNumberFormat="1" applyFont="1" applyFill="1" applyBorder="1" applyAlignment="1">
      <alignment horizontal="center" vertical="center"/>
    </xf>
    <xf numFmtId="164" fontId="88" fillId="30" borderId="4" xfId="16" applyNumberFormat="1" applyFont="1" applyFill="1" applyBorder="1" applyAlignment="1">
      <alignment horizontal="center" vertical="center"/>
    </xf>
    <xf numFmtId="0" fontId="39" fillId="40" borderId="4" xfId="0" applyFont="1" applyFill="1" applyBorder="1" applyAlignment="1">
      <alignment horizontal="center" vertical="center"/>
    </xf>
    <xf numFmtId="0" fontId="51" fillId="40" borderId="4" xfId="0" applyFont="1" applyFill="1" applyBorder="1"/>
    <xf numFmtId="0" fontId="39" fillId="40" borderId="4" xfId="0" applyFont="1" applyFill="1" applyBorder="1" applyAlignment="1">
      <alignment horizontal="right"/>
    </xf>
    <xf numFmtId="0" fontId="4" fillId="30" borderId="38" xfId="0" applyFont="1" applyFill="1" applyBorder="1" applyAlignment="1">
      <alignment horizontal="center" vertical="center"/>
    </xf>
    <xf numFmtId="0" fontId="4" fillId="30" borderId="27" xfId="0" applyFont="1" applyFill="1" applyBorder="1" applyAlignment="1">
      <alignment horizontal="center" vertical="center"/>
    </xf>
    <xf numFmtId="0" fontId="4" fillId="30" borderId="39" xfId="0" applyFont="1" applyFill="1" applyBorder="1" applyAlignment="1">
      <alignment horizontal="center" vertical="center"/>
    </xf>
    <xf numFmtId="0" fontId="4" fillId="30" borderId="41" xfId="0" applyFont="1" applyFill="1" applyBorder="1" applyAlignment="1">
      <alignment horizontal="center" vertical="center"/>
    </xf>
    <xf numFmtId="0" fontId="4" fillId="30" borderId="0" xfId="0" applyFont="1" applyFill="1" applyAlignment="1">
      <alignment horizontal="center" vertical="center"/>
    </xf>
    <xf numFmtId="0" fontId="4" fillId="30" borderId="29" xfId="0" applyFont="1" applyFill="1" applyBorder="1" applyAlignment="1">
      <alignment horizontal="center" vertical="center"/>
    </xf>
    <xf numFmtId="0" fontId="116" fillId="0" borderId="0" xfId="0" applyFont="1"/>
    <xf numFmtId="0" fontId="39" fillId="40" borderId="15" xfId="0" applyFont="1" applyFill="1" applyBorder="1" applyAlignment="1">
      <alignment horizontal="center" vertical="center"/>
    </xf>
    <xf numFmtId="9" fontId="4" fillId="30" borderId="43" xfId="16" applyFont="1" applyFill="1" applyBorder="1" applyAlignment="1">
      <alignment horizontal="center" vertical="center"/>
    </xf>
    <xf numFmtId="9" fontId="5" fillId="30" borderId="43" xfId="16" applyFont="1" applyFill="1" applyBorder="1" applyAlignment="1">
      <alignment horizontal="center" vertical="center"/>
    </xf>
    <xf numFmtId="9" fontId="32" fillId="30" borderId="43" xfId="16" applyFont="1" applyFill="1" applyBorder="1" applyAlignment="1">
      <alignment horizontal="center" vertical="center"/>
    </xf>
    <xf numFmtId="192" fontId="39" fillId="40" borderId="0" xfId="1" applyNumberFormat="1" applyFont="1" applyFill="1" applyBorder="1" applyAlignment="1">
      <alignment horizontal="center" vertical="center"/>
    </xf>
    <xf numFmtId="192" fontId="51" fillId="40" borderId="0" xfId="1" applyNumberFormat="1" applyFont="1" applyFill="1" applyBorder="1" applyAlignment="1">
      <alignment horizontal="center" vertical="center"/>
    </xf>
    <xf numFmtId="0" fontId="51" fillId="40" borderId="0" xfId="24" applyFont="1" applyFill="1" applyAlignment="1">
      <alignment horizontal="center" vertical="center"/>
    </xf>
    <xf numFmtId="0" fontId="39" fillId="40" borderId="0" xfId="0" applyFont="1" applyFill="1" applyAlignment="1">
      <alignment horizontal="center" vertical="center"/>
    </xf>
    <xf numFmtId="3" fontId="2" fillId="30" borderId="4" xfId="1" applyNumberFormat="1" applyFont="1" applyFill="1" applyBorder="1" applyAlignment="1">
      <alignment horizontal="center" vertical="center"/>
    </xf>
    <xf numFmtId="0" fontId="2" fillId="30" borderId="0" xfId="24" applyFill="1" applyAlignment="1">
      <alignment horizontal="center" vertical="center"/>
    </xf>
    <xf numFmtId="3" fontId="2" fillId="30" borderId="40" xfId="1" applyNumberFormat="1" applyFont="1" applyFill="1" applyBorder="1" applyAlignment="1">
      <alignment horizontal="center" vertical="center"/>
    </xf>
    <xf numFmtId="3" fontId="4" fillId="30" borderId="68" xfId="1" applyNumberFormat="1" applyFont="1" applyFill="1" applyBorder="1" applyAlignment="1">
      <alignment horizontal="center" vertical="center"/>
    </xf>
    <xf numFmtId="3" fontId="4" fillId="30" borderId="69" xfId="1" applyNumberFormat="1" applyFont="1" applyFill="1" applyBorder="1" applyAlignment="1">
      <alignment horizontal="center" vertical="center"/>
    </xf>
    <xf numFmtId="9" fontId="4" fillId="30" borderId="26" xfId="16" applyFont="1" applyFill="1" applyBorder="1" applyAlignment="1">
      <alignment horizontal="center" vertical="center"/>
    </xf>
    <xf numFmtId="3" fontId="2" fillId="30" borderId="42" xfId="1" applyNumberFormat="1" applyFont="1" applyFill="1" applyBorder="1" applyAlignment="1">
      <alignment horizontal="center" vertical="center"/>
    </xf>
    <xf numFmtId="3" fontId="2" fillId="30" borderId="43" xfId="1" applyNumberFormat="1" applyFont="1" applyFill="1" applyBorder="1" applyAlignment="1">
      <alignment horizontal="center" vertical="center"/>
    </xf>
    <xf numFmtId="0" fontId="117" fillId="40" borderId="40" xfId="0" applyFont="1" applyFill="1" applyBorder="1" applyAlignment="1">
      <alignment wrapText="1"/>
    </xf>
    <xf numFmtId="0" fontId="118" fillId="40" borderId="40" xfId="0" applyFont="1" applyFill="1" applyBorder="1" applyAlignment="1">
      <alignment horizontal="center" vertical="center" wrapText="1"/>
    </xf>
    <xf numFmtId="0" fontId="118" fillId="40" borderId="43" xfId="0" applyFont="1" applyFill="1" applyBorder="1" applyAlignment="1">
      <alignment horizontal="center" vertical="center" wrapText="1"/>
    </xf>
    <xf numFmtId="0" fontId="118" fillId="40" borderId="4" xfId="0" applyFont="1" applyFill="1" applyBorder="1" applyAlignment="1">
      <alignment horizontal="center" vertical="center" wrapText="1"/>
    </xf>
    <xf numFmtId="3" fontId="113" fillId="30" borderId="43" xfId="0" applyNumberFormat="1" applyFont="1" applyFill="1" applyBorder="1" applyAlignment="1">
      <alignment horizontal="center" vertical="center" wrapText="1"/>
    </xf>
    <xf numFmtId="0" fontId="114" fillId="30" borderId="43" xfId="0" applyFont="1" applyFill="1" applyBorder="1" applyAlignment="1">
      <alignment horizontal="center" vertical="center" wrapText="1"/>
    </xf>
    <xf numFmtId="3" fontId="113" fillId="30" borderId="4" xfId="0" applyNumberFormat="1" applyFont="1" applyFill="1" applyBorder="1" applyAlignment="1">
      <alignment horizontal="center" vertical="center" wrapText="1"/>
    </xf>
    <xf numFmtId="0" fontId="114" fillId="30" borderId="4" xfId="0" applyFont="1" applyFill="1" applyBorder="1" applyAlignment="1">
      <alignment horizontal="center" vertical="center" wrapText="1"/>
    </xf>
    <xf numFmtId="0" fontId="113" fillId="30" borderId="4" xfId="0" applyFont="1" applyFill="1" applyBorder="1" applyAlignment="1">
      <alignment horizontal="center" vertical="center" wrapText="1"/>
    </xf>
    <xf numFmtId="0" fontId="120" fillId="30" borderId="4" xfId="0" applyFont="1" applyFill="1" applyBorder="1" applyAlignment="1">
      <alignment horizontal="center" vertical="center" wrapText="1"/>
    </xf>
    <xf numFmtId="0" fontId="121" fillId="30" borderId="4" xfId="0" applyFont="1" applyFill="1" applyBorder="1" applyAlignment="1">
      <alignment horizontal="center" vertical="center" wrapText="1"/>
    </xf>
    <xf numFmtId="0" fontId="51" fillId="40" borderId="4" xfId="0" applyFont="1" applyFill="1" applyBorder="1" applyAlignment="1">
      <alignment horizontal="center" vertical="center"/>
    </xf>
    <xf numFmtId="0" fontId="51" fillId="40" borderId="4" xfId="0" applyFont="1" applyFill="1" applyBorder="1" applyAlignment="1">
      <alignment horizontal="center" vertical="center" wrapText="1"/>
    </xf>
    <xf numFmtId="0" fontId="5" fillId="30" borderId="4" xfId="0" applyFont="1" applyFill="1" applyBorder="1" applyAlignment="1">
      <alignment horizontal="center" vertical="center"/>
    </xf>
    <xf numFmtId="165" fontId="5" fillId="30" borderId="4" xfId="0" applyNumberFormat="1" applyFont="1" applyFill="1" applyBorder="1" applyAlignment="1">
      <alignment horizontal="center" vertical="center"/>
    </xf>
    <xf numFmtId="0" fontId="2" fillId="30" borderId="4" xfId="0" applyFont="1" applyFill="1" applyBorder="1" applyAlignment="1">
      <alignment horizontal="center" vertical="center"/>
    </xf>
    <xf numFmtId="0" fontId="124" fillId="40" borderId="4" xfId="0" applyFont="1" applyFill="1" applyBorder="1"/>
    <xf numFmtId="0" fontId="123" fillId="30" borderId="4" xfId="0" applyFont="1" applyFill="1" applyBorder="1" applyAlignment="1">
      <alignment horizontal="center" vertical="center"/>
    </xf>
    <xf numFmtId="0" fontId="35" fillId="40" borderId="0" xfId="24" applyFont="1" applyFill="1" applyAlignment="1">
      <alignment horizontal="center" vertical="center"/>
    </xf>
    <xf numFmtId="0" fontId="125" fillId="40" borderId="4" xfId="24" applyFont="1" applyFill="1" applyBorder="1" applyAlignment="1">
      <alignment horizontal="center" vertical="center"/>
    </xf>
    <xf numFmtId="0" fontId="43" fillId="30" borderId="4" xfId="24" applyFont="1" applyFill="1" applyBorder="1" applyAlignment="1">
      <alignment horizontal="center" vertical="center"/>
    </xf>
    <xf numFmtId="1" fontId="43" fillId="30" borderId="4" xfId="24" applyNumberFormat="1" applyFont="1" applyFill="1" applyBorder="1" applyAlignment="1">
      <alignment horizontal="center" vertical="center"/>
    </xf>
    <xf numFmtId="165" fontId="43" fillId="30" borderId="4" xfId="24" applyNumberFormat="1" applyFont="1" applyFill="1" applyBorder="1" applyAlignment="1">
      <alignment horizontal="center" vertical="center"/>
    </xf>
    <xf numFmtId="10" fontId="43" fillId="30" borderId="4" xfId="24" applyNumberFormat="1" applyFont="1" applyFill="1" applyBorder="1" applyAlignment="1">
      <alignment horizontal="center" vertical="center"/>
    </xf>
    <xf numFmtId="0" fontId="39" fillId="40" borderId="0" xfId="24" applyFont="1" applyFill="1" applyAlignment="1">
      <alignment horizontal="center" vertical="center"/>
    </xf>
    <xf numFmtId="202" fontId="4" fillId="30" borderId="4" xfId="7" applyNumberFormat="1" applyFont="1" applyFill="1" applyBorder="1" applyAlignment="1">
      <alignment horizontal="center" vertical="center"/>
    </xf>
    <xf numFmtId="202" fontId="4" fillId="30" borderId="4" xfId="2" applyNumberFormat="1" applyFont="1" applyFill="1" applyBorder="1" applyAlignment="1">
      <alignment horizontal="center" vertical="center"/>
    </xf>
    <xf numFmtId="202" fontId="4" fillId="30" borderId="40" xfId="2" applyNumberFormat="1" applyFont="1" applyFill="1" applyBorder="1" applyAlignment="1">
      <alignment horizontal="center" vertical="center"/>
    </xf>
    <xf numFmtId="202" fontId="4" fillId="30" borderId="40" xfId="7" applyNumberFormat="1" applyFont="1" applyFill="1" applyBorder="1" applyAlignment="1">
      <alignment horizontal="center" vertical="center"/>
    </xf>
    <xf numFmtId="202" fontId="4" fillId="30" borderId="24" xfId="7" applyNumberFormat="1" applyFont="1" applyFill="1" applyBorder="1" applyAlignment="1">
      <alignment horizontal="center" vertical="center"/>
    </xf>
    <xf numFmtId="202" fontId="4" fillId="30" borderId="25" xfId="7" applyNumberFormat="1" applyFont="1" applyFill="1" applyBorder="1" applyAlignment="1">
      <alignment horizontal="center" vertical="center"/>
    </xf>
    <xf numFmtId="202" fontId="4" fillId="30" borderId="26" xfId="7" applyNumberFormat="1" applyFont="1" applyFill="1" applyBorder="1" applyAlignment="1">
      <alignment horizontal="center" vertical="center"/>
    </xf>
    <xf numFmtId="0" fontId="125" fillId="40" borderId="4" xfId="0" applyFont="1" applyFill="1" applyBorder="1" applyAlignment="1">
      <alignment horizontal="center" vertical="center"/>
    </xf>
    <xf numFmtId="0" fontId="0" fillId="30" borderId="4" xfId="0" applyFill="1" applyBorder="1" applyAlignment="1">
      <alignment horizontal="center" vertical="center"/>
    </xf>
    <xf numFmtId="0" fontId="39" fillId="40" borderId="4" xfId="0" applyFont="1" applyFill="1" applyBorder="1" applyAlignment="1">
      <alignment horizontal="center" vertical="center" wrapText="1"/>
    </xf>
    <xf numFmtId="0" fontId="4" fillId="30" borderId="4" xfId="0" applyFont="1" applyFill="1" applyBorder="1" applyAlignment="1">
      <alignment horizontal="left" vertical="center"/>
    </xf>
    <xf numFmtId="0" fontId="4" fillId="30" borderId="4" xfId="0" applyFont="1" applyFill="1" applyBorder="1" applyAlignment="1">
      <alignment horizontal="center" vertical="center"/>
    </xf>
    <xf numFmtId="10" fontId="4" fillId="30" borderId="4" xfId="0" applyNumberFormat="1" applyFont="1" applyFill="1" applyBorder="1" applyAlignment="1">
      <alignment horizontal="center" vertical="center"/>
    </xf>
    <xf numFmtId="9" fontId="4" fillId="30" borderId="4" xfId="0" applyNumberFormat="1" applyFont="1" applyFill="1" applyBorder="1" applyAlignment="1">
      <alignment horizontal="center" vertical="center"/>
    </xf>
    <xf numFmtId="10" fontId="4" fillId="30" borderId="4" xfId="16" applyNumberFormat="1" applyFont="1" applyFill="1" applyBorder="1" applyAlignment="1">
      <alignment horizontal="center" vertical="center"/>
    </xf>
    <xf numFmtId="0" fontId="35" fillId="40" borderId="0" xfId="24" applyFont="1" applyFill="1"/>
    <xf numFmtId="0" fontId="35" fillId="40" borderId="0" xfId="24" quotePrefix="1" applyFont="1" applyFill="1" applyAlignment="1">
      <alignment horizontal="center"/>
    </xf>
    <xf numFmtId="0" fontId="86" fillId="40" borderId="0" xfId="24" applyFont="1" applyFill="1" applyAlignment="1">
      <alignment horizontal="center" vertical="center" wrapText="1"/>
    </xf>
    <xf numFmtId="0" fontId="86" fillId="40" borderId="0" xfId="24" applyFont="1" applyFill="1" applyAlignment="1">
      <alignment horizontal="center" vertical="center"/>
    </xf>
    <xf numFmtId="0" fontId="127" fillId="40" borderId="0" xfId="24" applyFont="1" applyFill="1" applyAlignment="1">
      <alignment horizontal="center" vertical="center"/>
    </xf>
    <xf numFmtId="0" fontId="36" fillId="30" borderId="4" xfId="24" applyFont="1" applyFill="1" applyBorder="1" applyAlignment="1">
      <alignment horizontal="center" vertical="center" wrapText="1"/>
    </xf>
    <xf numFmtId="0" fontId="36" fillId="30" borderId="4" xfId="24" applyFont="1" applyFill="1" applyBorder="1" applyAlignment="1">
      <alignment horizontal="center" vertical="center"/>
    </xf>
    <xf numFmtId="170" fontId="36" fillId="30" borderId="4" xfId="1" applyNumberFormat="1" applyFont="1" applyFill="1" applyBorder="1" applyAlignment="1">
      <alignment horizontal="center" vertical="center"/>
    </xf>
    <xf numFmtId="10" fontId="88" fillId="30" borderId="4" xfId="16" applyNumberFormat="1" applyFont="1" applyFill="1" applyBorder="1" applyAlignment="1">
      <alignment horizontal="center" vertical="center"/>
    </xf>
    <xf numFmtId="10" fontId="4" fillId="5" borderId="53" xfId="16" applyNumberFormat="1" applyFont="1" applyFill="1" applyBorder="1"/>
    <xf numFmtId="0" fontId="36" fillId="30" borderId="4" xfId="1" applyNumberFormat="1" applyFont="1" applyFill="1" applyBorder="1" applyAlignment="1">
      <alignment horizontal="center" vertical="center"/>
    </xf>
    <xf numFmtId="165" fontId="36" fillId="30" borderId="4" xfId="1" applyNumberFormat="1" applyFont="1" applyFill="1" applyBorder="1" applyAlignment="1">
      <alignment horizontal="center" vertical="center"/>
    </xf>
    <xf numFmtId="0" fontId="35" fillId="40" borderId="4" xfId="24" applyFont="1" applyFill="1" applyBorder="1" applyAlignment="1">
      <alignment horizontal="center" vertical="center"/>
    </xf>
    <xf numFmtId="0" fontId="39" fillId="40" borderId="4" xfId="24" applyFont="1" applyFill="1" applyBorder="1" applyAlignment="1">
      <alignment horizontal="center" vertical="center"/>
    </xf>
    <xf numFmtId="0" fontId="39" fillId="40" borderId="4" xfId="24" applyFont="1" applyFill="1" applyBorder="1" applyAlignment="1">
      <alignment horizontal="center" vertical="center" wrapText="1"/>
    </xf>
    <xf numFmtId="0" fontId="86" fillId="40" borderId="4" xfId="24" applyFont="1" applyFill="1" applyBorder="1" applyAlignment="1">
      <alignment horizontal="center" vertical="center"/>
    </xf>
    <xf numFmtId="43" fontId="2" fillId="0" borderId="0" xfId="24" applyNumberFormat="1"/>
    <xf numFmtId="0" fontId="2" fillId="30" borderId="4" xfId="1" applyNumberFormat="1" applyFill="1" applyBorder="1" applyAlignment="1">
      <alignment horizontal="center" vertical="center"/>
    </xf>
    <xf numFmtId="0" fontId="2" fillId="30" borderId="4" xfId="24" applyFill="1" applyBorder="1" applyAlignment="1">
      <alignment horizontal="center" vertical="center"/>
    </xf>
    <xf numFmtId="3" fontId="51" fillId="40" borderId="0" xfId="24" applyNumberFormat="1" applyFont="1" applyFill="1" applyAlignment="1">
      <alignment horizontal="center" vertical="center"/>
    </xf>
    <xf numFmtId="1" fontId="39" fillId="40" borderId="0" xfId="24" applyNumberFormat="1" applyFont="1" applyFill="1" applyAlignment="1">
      <alignment horizontal="center" vertical="center"/>
    </xf>
    <xf numFmtId="3" fontId="51" fillId="40" borderId="4" xfId="0" applyNumberFormat="1" applyFont="1" applyFill="1" applyBorder="1" applyAlignment="1">
      <alignment horizontal="center" vertical="center"/>
    </xf>
    <xf numFmtId="3" fontId="51" fillId="40" borderId="4" xfId="24" applyNumberFormat="1" applyFont="1" applyFill="1" applyBorder="1" applyAlignment="1">
      <alignment horizontal="center" vertical="center"/>
    </xf>
    <xf numFmtId="3" fontId="39" fillId="40" borderId="4" xfId="1" applyNumberFormat="1" applyFont="1" applyFill="1" applyBorder="1" applyAlignment="1" applyProtection="1">
      <alignment horizontal="center" vertical="center"/>
      <protection locked="0"/>
    </xf>
    <xf numFmtId="0" fontId="128" fillId="40" borderId="4" xfId="24" applyFont="1" applyFill="1" applyBorder="1" applyAlignment="1">
      <alignment horizontal="center" vertical="center"/>
    </xf>
    <xf numFmtId="3" fontId="32" fillId="30" borderId="8" xfId="1" applyNumberFormat="1" applyFont="1" applyFill="1" applyBorder="1" applyAlignment="1" applyProtection="1">
      <alignment horizontal="center" vertical="center"/>
      <protection locked="0"/>
    </xf>
    <xf numFmtId="3" fontId="32" fillId="30" borderId="4" xfId="1" applyNumberFormat="1" applyFont="1" applyFill="1" applyBorder="1" applyAlignment="1" applyProtection="1">
      <alignment horizontal="center" vertical="center"/>
      <protection locked="0"/>
    </xf>
    <xf numFmtId="3" fontId="4" fillId="38" borderId="8" xfId="1" applyNumberFormat="1" applyFont="1" applyFill="1" applyBorder="1" applyAlignment="1" applyProtection="1">
      <alignment horizontal="center" vertical="center"/>
      <protection locked="0"/>
    </xf>
    <xf numFmtId="3" fontId="4" fillId="38" borderId="4" xfId="1" applyNumberFormat="1" applyFont="1" applyFill="1" applyBorder="1" applyAlignment="1" applyProtection="1">
      <alignment horizontal="center" vertical="center"/>
      <protection locked="0"/>
    </xf>
    <xf numFmtId="3" fontId="2" fillId="0" borderId="0" xfId="24" applyNumberFormat="1" applyAlignment="1">
      <alignment horizontal="center" vertical="center"/>
    </xf>
    <xf numFmtId="164" fontId="2" fillId="0" borderId="0" xfId="16" applyNumberFormat="1" applyFont="1" applyFill="1" applyBorder="1" applyAlignment="1" applyProtection="1">
      <alignment horizontal="center" vertical="center"/>
    </xf>
    <xf numFmtId="3" fontId="2" fillId="0" borderId="0" xfId="16" applyNumberFormat="1" applyFont="1" applyFill="1" applyBorder="1" applyAlignment="1">
      <alignment horizontal="center" vertical="center"/>
    </xf>
    <xf numFmtId="169" fontId="2" fillId="0" borderId="0" xfId="24" applyNumberFormat="1" applyAlignment="1">
      <alignment horizontal="center" vertical="center"/>
    </xf>
    <xf numFmtId="169" fontId="2" fillId="30" borderId="4" xfId="24" applyNumberFormat="1" applyFill="1" applyBorder="1" applyAlignment="1">
      <alignment horizontal="center" vertical="center"/>
    </xf>
    <xf numFmtId="0" fontId="51" fillId="40" borderId="0" xfId="0" applyFont="1" applyFill="1" applyAlignment="1">
      <alignment horizontal="center"/>
    </xf>
    <xf numFmtId="0" fontId="5" fillId="30" borderId="4" xfId="0" applyFont="1" applyFill="1" applyBorder="1"/>
    <xf numFmtId="0" fontId="51" fillId="40" borderId="4" xfId="0" applyFont="1" applyFill="1" applyBorder="1" applyAlignment="1">
      <alignment horizontal="center"/>
    </xf>
    <xf numFmtId="0" fontId="4" fillId="30" borderId="4" xfId="0" applyFont="1" applyFill="1" applyBorder="1"/>
    <xf numFmtId="0" fontId="4" fillId="38" borderId="4" xfId="0" applyFont="1" applyFill="1" applyBorder="1"/>
    <xf numFmtId="0" fontId="5" fillId="40" borderId="4" xfId="0" applyFont="1" applyFill="1" applyBorder="1"/>
    <xf numFmtId="164" fontId="4" fillId="30" borderId="4" xfId="16" applyNumberFormat="1" applyFont="1" applyFill="1" applyBorder="1" applyProtection="1"/>
    <xf numFmtId="164" fontId="4" fillId="30" borderId="4" xfId="16" applyNumberFormat="1" applyFont="1" applyFill="1" applyBorder="1"/>
    <xf numFmtId="1" fontId="4" fillId="30" borderId="4" xfId="0" applyNumberFormat="1" applyFont="1" applyFill="1" applyBorder="1"/>
    <xf numFmtId="165" fontId="4" fillId="30" borderId="4" xfId="16" applyNumberFormat="1" applyFont="1" applyFill="1" applyBorder="1" applyProtection="1"/>
    <xf numFmtId="165" fontId="4" fillId="30" borderId="4" xfId="0" applyNumberFormat="1" applyFont="1" applyFill="1" applyBorder="1"/>
    <xf numFmtId="0" fontId="5" fillId="5" borderId="27" xfId="0" applyFont="1" applyFill="1" applyBorder="1" applyProtection="1">
      <protection locked="0"/>
    </xf>
    <xf numFmtId="0" fontId="39" fillId="40" borderId="4" xfId="0" applyFont="1" applyFill="1" applyBorder="1"/>
    <xf numFmtId="1" fontId="39" fillId="40" borderId="4" xfId="0" applyNumberFormat="1" applyFont="1" applyFill="1" applyBorder="1" applyAlignment="1">
      <alignment horizontal="center" vertical="center" wrapText="1"/>
    </xf>
    <xf numFmtId="0" fontId="51" fillId="40" borderId="4" xfId="0" quotePrefix="1" applyFont="1" applyFill="1" applyBorder="1" applyAlignment="1">
      <alignment horizontal="center" vertical="center" wrapText="1"/>
    </xf>
    <xf numFmtId="0" fontId="4" fillId="2" borderId="38" xfId="0" applyFont="1" applyFill="1" applyBorder="1"/>
    <xf numFmtId="0" fontId="118" fillId="40" borderId="38" xfId="0" applyFont="1" applyFill="1" applyBorder="1" applyAlignment="1">
      <alignment horizontal="center" vertical="center" wrapText="1"/>
    </xf>
    <xf numFmtId="0" fontId="118" fillId="40" borderId="27" xfId="0" applyFont="1" applyFill="1" applyBorder="1" applyAlignment="1">
      <alignment horizontal="center" vertical="center" wrapText="1"/>
    </xf>
    <xf numFmtId="0" fontId="118" fillId="40" borderId="39" xfId="0" applyFont="1" applyFill="1" applyBorder="1" applyAlignment="1">
      <alignment horizontal="center" vertical="center" wrapText="1"/>
    </xf>
    <xf numFmtId="0" fontId="118" fillId="40" borderId="21" xfId="0" applyFont="1" applyFill="1" applyBorder="1" applyAlignment="1">
      <alignment horizontal="center" vertical="center" wrapText="1"/>
    </xf>
    <xf numFmtId="0" fontId="118" fillId="40" borderId="14" xfId="0" applyFont="1" applyFill="1" applyBorder="1" applyAlignment="1">
      <alignment horizontal="center" vertical="center" wrapText="1"/>
    </xf>
    <xf numFmtId="0" fontId="118" fillId="40" borderId="22" xfId="0" applyFont="1" applyFill="1" applyBorder="1" applyAlignment="1">
      <alignment horizontal="center" vertical="center" wrapText="1"/>
    </xf>
    <xf numFmtId="0" fontId="39" fillId="40" borderId="4" xfId="0" applyFont="1" applyFill="1" applyBorder="1" applyAlignment="1">
      <alignment horizontal="center" vertical="center"/>
    </xf>
    <xf numFmtId="0" fontId="39" fillId="40" borderId="40" xfId="0" applyFont="1" applyFill="1" applyBorder="1" applyAlignment="1">
      <alignment horizontal="center" vertical="center"/>
    </xf>
    <xf numFmtId="0" fontId="39" fillId="40" borderId="43" xfId="0" applyFont="1" applyFill="1" applyBorder="1" applyAlignment="1">
      <alignment horizontal="center" vertical="center"/>
    </xf>
    <xf numFmtId="0" fontId="51" fillId="40" borderId="4" xfId="0" applyFont="1" applyFill="1" applyBorder="1" applyAlignment="1">
      <alignment horizontal="center" vertical="center"/>
    </xf>
    <xf numFmtId="0" fontId="4" fillId="5" borderId="0" xfId="0" applyFont="1" applyFill="1" applyAlignment="1">
      <alignment horizontal="center"/>
    </xf>
    <xf numFmtId="200" fontId="4" fillId="30" borderId="15" xfId="24" applyNumberFormat="1" applyFont="1" applyFill="1" applyBorder="1" applyAlignment="1">
      <alignment horizontal="center"/>
    </xf>
    <xf numFmtId="200" fontId="4" fillId="30" borderId="8" xfId="24" applyNumberFormat="1" applyFont="1" applyFill="1" applyBorder="1" applyAlignment="1">
      <alignment horizontal="center"/>
    </xf>
    <xf numFmtId="201" fontId="4" fillId="30" borderId="15" xfId="24" applyNumberFormat="1" applyFont="1" applyFill="1" applyBorder="1" applyAlignment="1">
      <alignment horizontal="center"/>
    </xf>
    <xf numFmtId="201" fontId="4" fillId="30" borderId="8" xfId="24" applyNumberFormat="1" applyFont="1" applyFill="1" applyBorder="1" applyAlignment="1">
      <alignment horizontal="center"/>
    </xf>
    <xf numFmtId="2" fontId="4" fillId="30" borderId="15" xfId="24" applyNumberFormat="1" applyFont="1" applyFill="1" applyBorder="1" applyAlignment="1">
      <alignment horizontal="center"/>
    </xf>
    <xf numFmtId="2" fontId="4" fillId="30" borderId="8" xfId="24" applyNumberFormat="1" applyFont="1" applyFill="1" applyBorder="1" applyAlignment="1">
      <alignment horizontal="center"/>
    </xf>
    <xf numFmtId="0" fontId="4" fillId="30" borderId="15" xfId="24" applyFont="1" applyFill="1" applyBorder="1" applyAlignment="1">
      <alignment horizontal="center"/>
    </xf>
    <xf numFmtId="0" fontId="4" fillId="30" borderId="8" xfId="24" applyFont="1" applyFill="1" applyBorder="1" applyAlignment="1">
      <alignment horizontal="center"/>
    </xf>
    <xf numFmtId="9" fontId="4" fillId="30" borderId="15" xfId="16" applyFont="1" applyFill="1" applyBorder="1" applyAlignment="1">
      <alignment horizontal="center"/>
    </xf>
    <xf numFmtId="9" fontId="4" fillId="30" borderId="8" xfId="16" applyFont="1" applyFill="1" applyBorder="1" applyAlignment="1">
      <alignment horizontal="center"/>
    </xf>
    <xf numFmtId="0" fontId="88" fillId="30" borderId="21" xfId="24" applyFont="1" applyFill="1" applyBorder="1" applyAlignment="1">
      <alignment horizontal="left"/>
    </xf>
    <xf numFmtId="0" fontId="88" fillId="30" borderId="14" xfId="24" applyFont="1" applyFill="1" applyBorder="1" applyAlignment="1">
      <alignment horizontal="left"/>
    </xf>
    <xf numFmtId="0" fontId="88" fillId="30" borderId="22" xfId="24" applyFont="1" applyFill="1" applyBorder="1" applyAlignment="1">
      <alignment horizontal="left"/>
    </xf>
    <xf numFmtId="0" fontId="88" fillId="30" borderId="4" xfId="24" applyFont="1" applyFill="1" applyBorder="1" applyAlignment="1">
      <alignment horizontal="left"/>
    </xf>
    <xf numFmtId="0" fontId="88" fillId="30" borderId="15" xfId="24" applyFont="1" applyFill="1" applyBorder="1" applyAlignment="1">
      <alignment horizontal="center" wrapText="1"/>
    </xf>
    <xf numFmtId="0" fontId="88" fillId="30" borderId="16" xfId="24" applyFont="1" applyFill="1" applyBorder="1" applyAlignment="1">
      <alignment horizontal="center" wrapText="1"/>
    </xf>
    <xf numFmtId="0" fontId="88" fillId="30" borderId="8" xfId="24" applyFont="1" applyFill="1" applyBorder="1" applyAlignment="1">
      <alignment horizontal="center" wrapText="1"/>
    </xf>
    <xf numFmtId="0" fontId="39" fillId="40" borderId="4" xfId="0" applyFont="1" applyFill="1" applyBorder="1" applyAlignment="1">
      <alignment horizontal="center"/>
    </xf>
    <xf numFmtId="0" fontId="122" fillId="40" borderId="4" xfId="0" applyFont="1" applyFill="1" applyBorder="1" applyAlignment="1">
      <alignment horizontal="center" wrapText="1"/>
    </xf>
    <xf numFmtId="0" fontId="2" fillId="30" borderId="4" xfId="0" applyFont="1" applyFill="1" applyBorder="1" applyAlignment="1">
      <alignment horizontal="center"/>
    </xf>
    <xf numFmtId="15" fontId="2" fillId="30" borderId="4" xfId="0" applyNumberFormat="1" applyFont="1" applyFill="1" applyBorder="1" applyAlignment="1">
      <alignment horizontal="center"/>
    </xf>
    <xf numFmtId="0" fontId="30" fillId="0" borderId="0" xfId="0" applyFont="1"/>
    <xf numFmtId="3" fontId="30" fillId="0" borderId="0" xfId="0" applyNumberFormat="1" applyFont="1"/>
    <xf numFmtId="4" fontId="30" fillId="0" borderId="0" xfId="0" applyNumberFormat="1" applyFont="1"/>
    <xf numFmtId="0" fontId="2" fillId="10" borderId="0" xfId="24" applyFill="1" applyAlignment="1">
      <alignment horizontal="center"/>
    </xf>
    <xf numFmtId="0" fontId="2" fillId="10" borderId="0" xfId="24" applyFill="1" applyAlignment="1">
      <alignment horizontal="center" wrapText="1"/>
    </xf>
    <xf numFmtId="0" fontId="125" fillId="40" borderId="4" xfId="24" applyFont="1" applyFill="1" applyBorder="1" applyAlignment="1">
      <alignment horizontal="center" vertical="center"/>
    </xf>
    <xf numFmtId="0" fontId="125" fillId="40" borderId="4" xfId="24" applyFont="1" applyFill="1" applyBorder="1" applyAlignment="1">
      <alignment horizontal="center" vertical="center" wrapText="1"/>
    </xf>
    <xf numFmtId="0" fontId="124" fillId="40" borderId="4" xfId="0" applyFont="1" applyFill="1" applyBorder="1" applyAlignment="1">
      <alignment horizontal="center"/>
    </xf>
    <xf numFmtId="0" fontId="124" fillId="40" borderId="4" xfId="0" applyFont="1" applyFill="1" applyBorder="1" applyAlignment="1">
      <alignment horizontal="center" vertical="center"/>
    </xf>
    <xf numFmtId="0" fontId="125" fillId="40" borderId="4" xfId="24" applyFont="1" applyFill="1" applyBorder="1" applyAlignment="1">
      <alignment horizontal="center"/>
    </xf>
    <xf numFmtId="0" fontId="47" fillId="10" borderId="5" xfId="24" applyFont="1" applyFill="1" applyBorder="1" applyAlignment="1">
      <alignment horizontal="center" wrapText="1"/>
    </xf>
    <xf numFmtId="0" fontId="47" fillId="10" borderId="6" xfId="24" applyFont="1" applyFill="1" applyBorder="1" applyAlignment="1">
      <alignment horizontal="center" wrapText="1"/>
    </xf>
    <xf numFmtId="0" fontId="47" fillId="10" borderId="7" xfId="24" applyFont="1" applyFill="1" applyBorder="1" applyAlignment="1">
      <alignment horizontal="center" wrapText="1"/>
    </xf>
    <xf numFmtId="0" fontId="47" fillId="10" borderId="9" xfId="24" applyFont="1" applyFill="1" applyBorder="1" applyAlignment="1">
      <alignment horizontal="center" wrapText="1"/>
    </xf>
    <xf numFmtId="0" fontId="47" fillId="10" borderId="0" xfId="24" applyFont="1" applyFill="1" applyAlignment="1">
      <alignment horizontal="center" wrapText="1"/>
    </xf>
    <xf numFmtId="0" fontId="47" fillId="10" borderId="10" xfId="24" applyFont="1" applyFill="1" applyBorder="1" applyAlignment="1">
      <alignment horizontal="center" wrapText="1"/>
    </xf>
    <xf numFmtId="0" fontId="47" fillId="10" borderId="11" xfId="24" applyFont="1" applyFill="1" applyBorder="1" applyAlignment="1">
      <alignment horizontal="center" wrapText="1"/>
    </xf>
    <xf numFmtId="0" fontId="47" fillId="10" borderId="12" xfId="24" applyFont="1" applyFill="1" applyBorder="1" applyAlignment="1">
      <alignment horizontal="center" wrapText="1"/>
    </xf>
    <xf numFmtId="0" fontId="47" fillId="10" borderId="13" xfId="24" applyFont="1" applyFill="1" applyBorder="1" applyAlignment="1">
      <alignment horizontal="center" wrapText="1"/>
    </xf>
    <xf numFmtId="0" fontId="54" fillId="10" borderId="5" xfId="24" applyFont="1" applyFill="1" applyBorder="1" applyAlignment="1">
      <alignment horizontal="center" wrapText="1"/>
    </xf>
    <xf numFmtId="0" fontId="54" fillId="10" borderId="6" xfId="24" applyFont="1" applyFill="1" applyBorder="1" applyAlignment="1">
      <alignment horizontal="center" wrapText="1"/>
    </xf>
    <xf numFmtId="0" fontId="54" fillId="10" borderId="7" xfId="24" applyFont="1" applyFill="1" applyBorder="1" applyAlignment="1">
      <alignment horizontal="center" wrapText="1"/>
    </xf>
    <xf numFmtId="0" fontId="54" fillId="10" borderId="11" xfId="24" applyFont="1" applyFill="1" applyBorder="1" applyAlignment="1">
      <alignment horizontal="center" wrapText="1"/>
    </xf>
    <xf numFmtId="0" fontId="54" fillId="10" borderId="12" xfId="24" applyFont="1" applyFill="1" applyBorder="1" applyAlignment="1">
      <alignment horizontal="center" wrapText="1"/>
    </xf>
    <xf numFmtId="0" fontId="54" fillId="10" borderId="13" xfId="24" applyFont="1" applyFill="1" applyBorder="1" applyAlignment="1">
      <alignment horizontal="center" wrapText="1"/>
    </xf>
    <xf numFmtId="0" fontId="42" fillId="18" borderId="0" xfId="24" applyFont="1" applyFill="1" applyAlignment="1">
      <alignment horizontal="center"/>
    </xf>
    <xf numFmtId="0" fontId="42" fillId="18" borderId="0" xfId="24" applyFont="1" applyFill="1" applyAlignment="1">
      <alignment horizontal="center" wrapText="1"/>
    </xf>
    <xf numFmtId="0" fontId="35" fillId="40" borderId="0" xfId="24" applyFont="1" applyFill="1" applyAlignment="1">
      <alignment horizontal="center"/>
    </xf>
    <xf numFmtId="0" fontId="35" fillId="40" borderId="0" xfId="24" applyFont="1" applyFill="1" applyAlignment="1">
      <alignment horizontal="center" vertical="center"/>
    </xf>
    <xf numFmtId="0" fontId="39" fillId="40" borderId="0" xfId="24" applyFont="1" applyFill="1" applyAlignment="1">
      <alignment horizontal="center" vertical="center"/>
    </xf>
    <xf numFmtId="0" fontId="47" fillId="10" borderId="5" xfId="24" applyFont="1" applyFill="1" applyBorder="1" applyAlignment="1">
      <alignment horizontal="center" vertical="center" wrapText="1"/>
    </xf>
    <xf numFmtId="0" fontId="47" fillId="10" borderId="6" xfId="24" applyFont="1" applyFill="1" applyBorder="1" applyAlignment="1">
      <alignment horizontal="center" vertical="center" wrapText="1"/>
    </xf>
    <xf numFmtId="0" fontId="47" fillId="10" borderId="7" xfId="24" applyFont="1" applyFill="1" applyBorder="1" applyAlignment="1">
      <alignment horizontal="center" vertical="center" wrapText="1"/>
    </xf>
    <xf numFmtId="0" fontId="47" fillId="10" borderId="9" xfId="24" applyFont="1" applyFill="1" applyBorder="1" applyAlignment="1">
      <alignment horizontal="center" vertical="center" wrapText="1"/>
    </xf>
    <xf numFmtId="0" fontId="47" fillId="10" borderId="0" xfId="24" applyFont="1" applyFill="1" applyAlignment="1">
      <alignment horizontal="center" vertical="center" wrapText="1"/>
    </xf>
    <xf numFmtId="0" fontId="47" fillId="10" borderId="10" xfId="24" applyFont="1" applyFill="1" applyBorder="1" applyAlignment="1">
      <alignment horizontal="center" vertical="center" wrapText="1"/>
    </xf>
    <xf numFmtId="0" fontId="47" fillId="10" borderId="11" xfId="24" applyFont="1" applyFill="1" applyBorder="1" applyAlignment="1">
      <alignment horizontal="center" vertical="center" wrapText="1"/>
    </xf>
    <xf numFmtId="0" fontId="47" fillId="10" borderId="12" xfId="24" applyFont="1" applyFill="1" applyBorder="1" applyAlignment="1">
      <alignment horizontal="center" vertical="center" wrapText="1"/>
    </xf>
    <xf numFmtId="0" fontId="47" fillId="10" borderId="13" xfId="24" applyFont="1" applyFill="1" applyBorder="1" applyAlignment="1">
      <alignment horizontal="center" vertical="center" wrapText="1"/>
    </xf>
    <xf numFmtId="0" fontId="4" fillId="27" borderId="0" xfId="24" applyFont="1" applyFill="1" applyAlignment="1">
      <alignment horizontal="center" vertical="center"/>
    </xf>
    <xf numFmtId="0" fontId="35" fillId="22" borderId="0" xfId="24" applyFont="1" applyFill="1" applyAlignment="1">
      <alignment horizontal="center" vertical="center"/>
    </xf>
    <xf numFmtId="0" fontId="2" fillId="19" borderId="41" xfId="24" applyFill="1" applyBorder="1" applyAlignment="1">
      <alignment horizontal="center" vertical="center" wrapText="1"/>
    </xf>
    <xf numFmtId="0" fontId="2" fillId="19" borderId="0" xfId="24" applyFill="1" applyAlignment="1">
      <alignment horizontal="center" vertical="center" wrapText="1"/>
    </xf>
    <xf numFmtId="0" fontId="2" fillId="19" borderId="40" xfId="24" applyFill="1" applyBorder="1" applyAlignment="1">
      <alignment horizontal="center" vertical="center" wrapText="1"/>
    </xf>
    <xf numFmtId="0" fontId="2" fillId="19" borderId="42" xfId="24" applyFill="1" applyBorder="1" applyAlignment="1">
      <alignment horizontal="center" vertical="center" wrapText="1"/>
    </xf>
    <xf numFmtId="0" fontId="2" fillId="19" borderId="43" xfId="24" applyFill="1" applyBorder="1" applyAlignment="1">
      <alignment horizontal="center" vertical="center" wrapText="1"/>
    </xf>
    <xf numFmtId="0" fontId="39" fillId="39" borderId="40" xfId="24" applyFont="1" applyFill="1" applyBorder="1" applyAlignment="1">
      <alignment horizontal="center" vertical="center" wrapText="1"/>
    </xf>
    <xf numFmtId="0" fontId="39" fillId="39" borderId="43" xfId="24" applyFont="1" applyFill="1" applyBorder="1" applyAlignment="1">
      <alignment horizontal="center" vertical="center" wrapText="1"/>
    </xf>
    <xf numFmtId="14" fontId="107" fillId="38" borderId="14" xfId="24" applyNumberFormat="1" applyFont="1" applyFill="1" applyBorder="1" applyAlignment="1">
      <alignment horizontal="center" vertical="center"/>
    </xf>
    <xf numFmtId="14" fontId="2" fillId="0" borderId="0" xfId="24" applyNumberFormat="1" applyAlignment="1">
      <alignment horizontal="center"/>
    </xf>
    <xf numFmtId="14" fontId="2" fillId="0" borderId="29" xfId="24" applyNumberFormat="1" applyBorder="1" applyAlignment="1">
      <alignment horizontal="center"/>
    </xf>
    <xf numFmtId="0" fontId="2" fillId="0" borderId="41" xfId="24" applyBorder="1" applyAlignment="1">
      <alignment horizontal="center"/>
    </xf>
    <xf numFmtId="0" fontId="2" fillId="0" borderId="0" xfId="24" applyAlignment="1">
      <alignment horizontal="center"/>
    </xf>
    <xf numFmtId="0" fontId="4" fillId="18" borderId="24" xfId="24" applyFont="1" applyFill="1" applyBorder="1" applyAlignment="1">
      <alignment horizontal="center" wrapText="1"/>
    </xf>
    <xf numFmtId="0" fontId="4" fillId="18" borderId="25" xfId="24" applyFont="1" applyFill="1" applyBorder="1" applyAlignment="1">
      <alignment horizontal="center" wrapText="1"/>
    </xf>
    <xf numFmtId="0" fontId="4" fillId="18" borderId="26" xfId="24" applyFont="1" applyFill="1" applyBorder="1" applyAlignment="1">
      <alignment horizontal="center" wrapText="1"/>
    </xf>
    <xf numFmtId="0" fontId="129" fillId="33" borderId="5" xfId="24" applyFont="1" applyFill="1" applyBorder="1" applyAlignment="1">
      <alignment horizontal="left" vertical="top" wrapText="1"/>
    </xf>
    <xf numFmtId="0" fontId="2" fillId="33" borderId="6" xfId="24" applyFill="1" applyBorder="1" applyAlignment="1">
      <alignment horizontal="left" vertical="top" wrapText="1"/>
    </xf>
    <xf numFmtId="0" fontId="2" fillId="33" borderId="7" xfId="24" applyFill="1" applyBorder="1" applyAlignment="1">
      <alignment horizontal="left" vertical="top" wrapText="1"/>
    </xf>
    <xf numFmtId="0" fontId="2" fillId="33" borderId="9" xfId="24" applyFill="1" applyBorder="1" applyAlignment="1">
      <alignment horizontal="left" vertical="top" wrapText="1"/>
    </xf>
    <xf numFmtId="0" fontId="2" fillId="33" borderId="0" xfId="24" applyFill="1" applyAlignment="1">
      <alignment horizontal="left" vertical="top" wrapText="1"/>
    </xf>
    <xf numFmtId="0" fontId="2" fillId="33" borderId="10" xfId="24" applyFill="1" applyBorder="1" applyAlignment="1">
      <alignment horizontal="left" vertical="top" wrapText="1"/>
    </xf>
    <xf numFmtId="0" fontId="2" fillId="33" borderId="11" xfId="24" applyFill="1" applyBorder="1" applyAlignment="1">
      <alignment horizontal="left" vertical="top" wrapText="1"/>
    </xf>
    <xf numFmtId="0" fontId="2" fillId="33" borderId="12" xfId="24" applyFill="1" applyBorder="1" applyAlignment="1">
      <alignment horizontal="left" vertical="top" wrapText="1"/>
    </xf>
    <xf numFmtId="0" fontId="2" fillId="33" borderId="13" xfId="24" applyFill="1" applyBorder="1" applyAlignment="1">
      <alignment horizontal="left" vertical="top" wrapText="1"/>
    </xf>
    <xf numFmtId="0" fontId="2" fillId="33" borderId="5" xfId="24" applyFill="1" applyBorder="1" applyAlignment="1">
      <alignment horizontal="left" vertical="top" wrapText="1"/>
    </xf>
    <xf numFmtId="0" fontId="32" fillId="20" borderId="6" xfId="24" applyFont="1" applyFill="1" applyBorder="1" applyAlignment="1">
      <alignment horizontal="center" vertical="top" wrapText="1"/>
    </xf>
    <xf numFmtId="0" fontId="32" fillId="20" borderId="0" xfId="24" applyFont="1" applyFill="1" applyAlignment="1">
      <alignment horizontal="center" vertical="top" wrapText="1"/>
    </xf>
    <xf numFmtId="0" fontId="47" fillId="32" borderId="0" xfId="24" applyFont="1" applyFill="1" applyAlignment="1">
      <alignment horizontal="center" vertical="center" wrapText="1"/>
    </xf>
    <xf numFmtId="0" fontId="2" fillId="33" borderId="6" xfId="24" applyFill="1" applyBorder="1" applyAlignment="1">
      <alignment horizontal="center" vertical="top" wrapText="1"/>
    </xf>
    <xf numFmtId="0" fontId="2" fillId="33" borderId="0" xfId="24" applyFill="1" applyAlignment="1">
      <alignment horizontal="center" vertical="top" wrapText="1"/>
    </xf>
    <xf numFmtId="0" fontId="4" fillId="12" borderId="24" xfId="24" applyFont="1" applyFill="1" applyBorder="1" applyAlignment="1">
      <alignment horizontal="center" wrapText="1"/>
    </xf>
    <xf numFmtId="0" fontId="4" fillId="12" borderId="25" xfId="24" applyFont="1" applyFill="1" applyBorder="1" applyAlignment="1">
      <alignment horizontal="center" wrapText="1"/>
    </xf>
    <xf numFmtId="0" fontId="4" fillId="12" borderId="26" xfId="24" applyFont="1" applyFill="1" applyBorder="1" applyAlignment="1">
      <alignment horizontal="center" wrapText="1"/>
    </xf>
    <xf numFmtId="0" fontId="92" fillId="34" borderId="0" xfId="24" applyFont="1" applyFill="1" applyAlignment="1">
      <alignment horizontal="center" vertical="center" wrapText="1"/>
    </xf>
    <xf numFmtId="0" fontId="94" fillId="0" borderId="0" xfId="32" applyFont="1" applyAlignment="1">
      <alignment horizontal="center"/>
    </xf>
    <xf numFmtId="0" fontId="83" fillId="0" borderId="67" xfId="24" applyFont="1" applyBorder="1" applyAlignment="1">
      <alignment horizontal="center"/>
    </xf>
  </cellXfs>
  <cellStyles count="35">
    <cellStyle name="Comma" xfId="1" builtinId="3"/>
    <cellStyle name="Comma 2" xfId="2" xr:uid="{00000000-0005-0000-0000-000001000000}"/>
    <cellStyle name="Comma 20" xfId="3" xr:uid="{00000000-0005-0000-0000-000002000000}"/>
    <cellStyle name="Comma 20 2" xfId="4" xr:uid="{00000000-0005-0000-0000-000003000000}"/>
    <cellStyle name="Comma 21" xfId="5" xr:uid="{00000000-0005-0000-0000-000004000000}"/>
    <cellStyle name="Comma 3" xfId="6" xr:uid="{00000000-0005-0000-0000-000005000000}"/>
    <cellStyle name="Currency" xfId="7" builtinId="4"/>
    <cellStyle name="Currency 2" xfId="8" xr:uid="{00000000-0005-0000-0000-000007000000}"/>
    <cellStyle name="Currency 20" xfId="9" xr:uid="{00000000-0005-0000-0000-000008000000}"/>
    <cellStyle name="Currency 20 2" xfId="10" xr:uid="{00000000-0005-0000-0000-000009000000}"/>
    <cellStyle name="Currency 21" xfId="11" xr:uid="{00000000-0005-0000-0000-00000A000000}"/>
    <cellStyle name="Currency 3" xfId="12" xr:uid="{00000000-0005-0000-0000-00000B000000}"/>
    <cellStyle name="fa_column_header_top_centered" xfId="25" xr:uid="{8646B9D4-29B2-0841-AC27-1E7EAD1EF326}"/>
    <cellStyle name="fa_data_bold_1_grouped_single_border" xfId="27" xr:uid="{16A467DB-5114-124C-A63B-4C6D6BFC25E9}"/>
    <cellStyle name="fa_data_standard_1_grouped_single_border" xfId="29" xr:uid="{29B13273-AC1D-654E-9548-BADA0AF40746}"/>
    <cellStyle name="fa_row_header_bold" xfId="26" xr:uid="{C1A4879B-FCAF-4645-A206-8BA66F34BC92}"/>
    <cellStyle name="fa_row_header_standard" xfId="28" xr:uid="{E8684F99-DA93-CC45-AA58-721141EDDE93}"/>
    <cellStyle name="Hyperlink" xfId="34" builtinId="8"/>
    <cellStyle name="Hyperlink 20" xfId="13" xr:uid="{00000000-0005-0000-0000-00000C000000}"/>
    <cellStyle name="Normal" xfId="0" builtinId="0"/>
    <cellStyle name="Normal 16" xfId="14" xr:uid="{00000000-0005-0000-0000-00000E000000}"/>
    <cellStyle name="Normal 17" xfId="15" xr:uid="{00000000-0005-0000-0000-00000F000000}"/>
    <cellStyle name="Normal 2" xfId="24" xr:uid="{4D010B64-4181-3F4D-9772-6B499E1DCF8B}"/>
    <cellStyle name="Normal 2 2 2" xfId="30" xr:uid="{912B6648-8582-3A4C-B44D-38D8CC983CD0}"/>
    <cellStyle name="Normal 3" xfId="32" xr:uid="{CB7486B2-CCBB-5D4E-A9DD-224C40C76B9B}"/>
    <cellStyle name="Percent" xfId="16" builtinId="5"/>
    <cellStyle name="Percent 2" xfId="17" xr:uid="{00000000-0005-0000-0000-000011000000}"/>
    <cellStyle name="Percent 2 2" xfId="18" xr:uid="{00000000-0005-0000-0000-000012000000}"/>
    <cellStyle name="Percent 2 3" xfId="31" xr:uid="{E7631DA1-6685-0748-ADD6-9A880BBF7F0B}"/>
    <cellStyle name="Percent 20" xfId="19" xr:uid="{00000000-0005-0000-0000-000013000000}"/>
    <cellStyle name="Percent 20 2" xfId="20" xr:uid="{00000000-0005-0000-0000-000014000000}"/>
    <cellStyle name="Percent 21" xfId="21" xr:uid="{00000000-0005-0000-0000-000015000000}"/>
    <cellStyle name="Percent 3" xfId="22" xr:uid="{00000000-0005-0000-0000-000016000000}"/>
    <cellStyle name="Percent 4" xfId="23" xr:uid="{00000000-0005-0000-0000-000017000000}"/>
    <cellStyle name="Pourcentage 2" xfId="33" xr:uid="{4985AF3C-C8B7-5942-BDA2-F320DCAA5557}"/>
  </cellStyles>
  <dxfs count="28">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2"/>
        <color auto="1"/>
        <name val="Calibri"/>
        <scheme val="minor"/>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scheme val="minor"/>
      </font>
      <numFmt numFmtId="14" formatCode="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numFmt numFmtId="165" formatCode="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b val="0"/>
        <i/>
        <strike val="0"/>
        <condense val="0"/>
        <extend val="0"/>
        <outline val="0"/>
        <shadow val="0"/>
        <u val="none"/>
        <vertAlign val="baseline"/>
        <sz val="9"/>
        <color auto="1"/>
        <name val="Geneva"/>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alignment horizontal="left" vertical="bottom" textRotation="0" wrapText="0" 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Times"/>
        <scheme val="none"/>
      </font>
      <alignment horizontal="center" vertical="bottom" textRotation="0" wrapText="0" indent="0" justifyLastLine="0" shrinkToFit="0" readingOrder="0"/>
    </dxf>
    <dxf>
      <border outline="0">
        <bottom style="thin">
          <color indexed="64"/>
        </bottom>
      </border>
    </dxf>
    <dxf>
      <font>
        <b/>
        <i/>
        <strike val="0"/>
        <condense val="0"/>
        <extend val="0"/>
        <outline val="0"/>
        <shadow val="0"/>
        <u val="none"/>
        <vertAlign val="baseline"/>
        <sz val="12"/>
        <color auto="1"/>
        <name val="Times"/>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auto="1"/>
        <name val="Calibri"/>
        <family val="2"/>
        <scheme val="none"/>
      </font>
      <numFmt numFmtId="19" formatCode="m/d/yy"/>
      <alignment horizontal="center"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colors>
    <mruColors>
      <color rgb="FF91C3D5"/>
      <color rgb="FF4098AF"/>
      <color rgb="FFCC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accent1"/>
        </a:solid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Valuation!$A$276</c:f>
              <c:strCache>
                <c:ptCount val="1"/>
                <c:pt idx="0">
                  <c:v>Analyst Recommendations</c:v>
                </c:pt>
              </c:strCache>
            </c:strRef>
          </c:tx>
          <c:spPr>
            <a:solidFill>
              <a:schemeClr val="accent4">
                <a:lumMod val="60000"/>
                <a:lumOff val="40000"/>
              </a:schemeClr>
            </a:solidFill>
            <a:ln>
              <a:noFill/>
            </a:ln>
            <a:effectLst/>
          </c:spPr>
          <c:invertIfNegative val="0"/>
          <c:dPt>
            <c:idx val="1"/>
            <c:invertIfNegative val="0"/>
            <c:bubble3D val="0"/>
            <c:spPr>
              <a:solidFill>
                <a:srgbClr val="92D050"/>
              </a:solidFill>
              <a:ln>
                <a:noFill/>
              </a:ln>
              <a:effectLst/>
            </c:spPr>
            <c:extLst>
              <c:ext xmlns:c16="http://schemas.microsoft.com/office/drawing/2014/chart" uri="{C3380CC4-5D6E-409C-BE32-E72D297353CC}">
                <c16:uniqueId val="{00000001-7D4D-BC4D-9808-44B136FFA863}"/>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2-7D4D-BC4D-9808-44B136FFA863}"/>
              </c:ext>
            </c:extLst>
          </c:dPt>
          <c:dPt>
            <c:idx val="3"/>
            <c:invertIfNegative val="0"/>
            <c:bubble3D val="0"/>
            <c:spPr>
              <a:solidFill>
                <a:srgbClr val="FF0000"/>
              </a:solidFill>
              <a:ln>
                <a:noFill/>
              </a:ln>
              <a:effectLst/>
            </c:spPr>
            <c:extLst>
              <c:ext xmlns:c16="http://schemas.microsoft.com/office/drawing/2014/chart" uri="{C3380CC4-5D6E-409C-BE32-E72D297353CC}">
                <c16:uniqueId val="{00000003-7D4D-BC4D-9808-44B136FFA863}"/>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Valuation!$A$277:$A$281</c:f>
              <c:strCache>
                <c:ptCount val="5"/>
                <c:pt idx="0">
                  <c:v>Strong Buy</c:v>
                </c:pt>
                <c:pt idx="1">
                  <c:v>Buy</c:v>
                </c:pt>
                <c:pt idx="2">
                  <c:v>Hold</c:v>
                </c:pt>
                <c:pt idx="3">
                  <c:v>Underperform</c:v>
                </c:pt>
                <c:pt idx="4">
                  <c:v>Sell</c:v>
                </c:pt>
              </c:strCache>
            </c:strRef>
          </c:cat>
          <c:val>
            <c:numRef>
              <c:f>Valuation!$B$277:$B$281</c:f>
              <c:numCache>
                <c:formatCode>General</c:formatCode>
                <c:ptCount val="5"/>
                <c:pt idx="0">
                  <c:v>0</c:v>
                </c:pt>
                <c:pt idx="1">
                  <c:v>6</c:v>
                </c:pt>
                <c:pt idx="2">
                  <c:v>5</c:v>
                </c:pt>
                <c:pt idx="3">
                  <c:v>5</c:v>
                </c:pt>
                <c:pt idx="4">
                  <c:v>0</c:v>
                </c:pt>
              </c:numCache>
            </c:numRef>
          </c:val>
          <c:extLst>
            <c:ext xmlns:c16="http://schemas.microsoft.com/office/drawing/2014/chart" uri="{C3380CC4-5D6E-409C-BE32-E72D297353CC}">
              <c16:uniqueId val="{00000000-7D4D-BC4D-9808-44B136FFA863}"/>
            </c:ext>
          </c:extLst>
        </c:ser>
        <c:dLbls>
          <c:dLblPos val="outEnd"/>
          <c:showLegendKey val="0"/>
          <c:showVal val="1"/>
          <c:showCatName val="0"/>
          <c:showSerName val="0"/>
          <c:showPercent val="0"/>
          <c:showBubbleSize val="0"/>
        </c:dLbls>
        <c:gapWidth val="444"/>
        <c:overlap val="-90"/>
        <c:axId val="436956304"/>
        <c:axId val="520918016"/>
      </c:barChart>
      <c:catAx>
        <c:axId val="43695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0918016"/>
        <c:crosses val="autoZero"/>
        <c:auto val="1"/>
        <c:lblAlgn val="ctr"/>
        <c:lblOffset val="100"/>
        <c:noMultiLvlLbl val="0"/>
      </c:catAx>
      <c:valAx>
        <c:axId val="520918016"/>
        <c:scaling>
          <c:orientation val="minMax"/>
        </c:scaling>
        <c:delete val="1"/>
        <c:axPos val="l"/>
        <c:numFmt formatCode="General" sourceLinked="1"/>
        <c:majorTickMark val="none"/>
        <c:minorTickMark val="none"/>
        <c:tickLblPos val="nextTo"/>
        <c:crossAx val="43695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1">
                <a:solidFill>
                  <a:schemeClr val="bg1"/>
                </a:solidFill>
              </a:rPr>
              <a:t>Analyst</a:t>
            </a:r>
            <a:r>
              <a:rPr lang="en-US" sz="1600" b="1" baseline="0">
                <a:solidFill>
                  <a:schemeClr val="bg1"/>
                </a:solidFill>
              </a:rPr>
              <a:t> Price Targets</a:t>
            </a:r>
            <a:endParaRPr lang="en-US" sz="1600" b="1">
              <a:solidFill>
                <a:schemeClr val="bg1"/>
              </a:solidFill>
            </a:endParaRPr>
          </a:p>
        </c:rich>
      </c:tx>
      <c:overlay val="0"/>
      <c:spPr>
        <a:solidFill>
          <a:schemeClr val="accent1"/>
        </a:solid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Valuation!$E$296</c:f>
              <c:strCache>
                <c:ptCount val="1"/>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0834-9441-B1AF-F2BCBE85C4F3}"/>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0834-9441-B1AF-F2BCBE85C4F3}"/>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0834-9441-B1AF-F2BCBE85C4F3}"/>
              </c:ext>
            </c:extLst>
          </c:dPt>
          <c:dPt>
            <c:idx val="3"/>
            <c:invertIfNegative val="0"/>
            <c:bubble3D val="0"/>
            <c:spPr>
              <a:solidFill>
                <a:srgbClr val="92D050"/>
              </a:solidFill>
              <a:ln>
                <a:noFill/>
              </a:ln>
              <a:effectLst/>
            </c:spPr>
            <c:extLst>
              <c:ext xmlns:c16="http://schemas.microsoft.com/office/drawing/2014/chart" uri="{C3380CC4-5D6E-409C-BE32-E72D297353CC}">
                <c16:uniqueId val="{00000001-0834-9441-B1AF-F2BCBE85C4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Valuation!$A$296:$A$299</c:f>
              <c:strCache>
                <c:ptCount val="4"/>
                <c:pt idx="0">
                  <c:v>Low</c:v>
                </c:pt>
                <c:pt idx="1">
                  <c:v>Average</c:v>
                </c:pt>
                <c:pt idx="2">
                  <c:v>Current</c:v>
                </c:pt>
                <c:pt idx="3">
                  <c:v>High</c:v>
                </c:pt>
              </c:strCache>
            </c:strRef>
          </c:cat>
          <c:val>
            <c:numRef>
              <c:f>Valuation!$B$296:$B$299</c:f>
              <c:numCache>
                <c:formatCode>General</c:formatCode>
                <c:ptCount val="4"/>
                <c:pt idx="0">
                  <c:v>35.21</c:v>
                </c:pt>
                <c:pt idx="1">
                  <c:v>45.52</c:v>
                </c:pt>
                <c:pt idx="2">
                  <c:v>50.03</c:v>
                </c:pt>
                <c:pt idx="3">
                  <c:v>55.32</c:v>
                </c:pt>
              </c:numCache>
            </c:numRef>
          </c:val>
          <c:extLst>
            <c:ext xmlns:c16="http://schemas.microsoft.com/office/drawing/2014/chart" uri="{C3380CC4-5D6E-409C-BE32-E72D297353CC}">
              <c16:uniqueId val="{00000000-0834-9441-B1AF-F2BCBE85C4F3}"/>
            </c:ext>
          </c:extLst>
        </c:ser>
        <c:dLbls>
          <c:showLegendKey val="0"/>
          <c:showVal val="0"/>
          <c:showCatName val="0"/>
          <c:showSerName val="0"/>
          <c:showPercent val="0"/>
          <c:showBubbleSize val="0"/>
        </c:dLbls>
        <c:gapWidth val="182"/>
        <c:axId val="2147457472"/>
        <c:axId val="492857504"/>
      </c:barChart>
      <c:catAx>
        <c:axId val="214745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57504"/>
        <c:crosses val="autoZero"/>
        <c:auto val="1"/>
        <c:lblAlgn val="ctr"/>
        <c:lblOffset val="100"/>
        <c:noMultiLvlLbl val="0"/>
      </c:catAx>
      <c:valAx>
        <c:axId val="492857504"/>
        <c:scaling>
          <c:orientation val="minMax"/>
          <c:max val="56.32"/>
          <c:min val="3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4574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 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multiLvlStrRef>
              <c:f>'COMP SHEET '!$B$2:$G$3</c:f>
              <c:multiLvlStrCache>
                <c:ptCount val="6"/>
                <c:lvl>
                  <c:pt idx="1">
                    <c:v>Teradyne, Inc.</c:v>
                  </c:pt>
                  <c:pt idx="2">
                    <c:v>Cohu, Inc</c:v>
                  </c:pt>
                  <c:pt idx="3">
                    <c:v>YIK Corp.</c:v>
                  </c:pt>
                  <c:pt idx="4">
                    <c:v>UniTest Inc</c:v>
                  </c:pt>
                  <c:pt idx="5">
                    <c:v>EXICON Ltd</c:v>
                  </c:pt>
                </c:lvl>
                <c:lvl>
                  <c:pt idx="0">
                    <c:v>Advantest</c:v>
                  </c:pt>
                  <c:pt idx="1">
                    <c:v>Competitors</c:v>
                  </c:pt>
                </c:lvl>
              </c:multiLvlStrCache>
            </c:multiLvlStrRef>
          </c:cat>
          <c:val>
            <c:numRef>
              <c:f>'COMP SHEET '!$B$4:$G$4</c:f>
              <c:numCache>
                <c:formatCode>General</c:formatCode>
                <c:ptCount val="6"/>
                <c:pt idx="0">
                  <c:v>35747</c:v>
                </c:pt>
                <c:pt idx="1">
                  <c:v>21050</c:v>
                </c:pt>
                <c:pt idx="2">
                  <c:v>1155</c:v>
                </c:pt>
                <c:pt idx="3" formatCode="0">
                  <c:v>764.38982396770268</c:v>
                </c:pt>
                <c:pt idx="4" formatCode="0">
                  <c:v>145.76839730459821</c:v>
                </c:pt>
                <c:pt idx="5" formatCode="0">
                  <c:v>118.02030456852792</c:v>
                </c:pt>
              </c:numCache>
            </c:numRef>
          </c:val>
          <c:extLst>
            <c:ext xmlns:c16="http://schemas.microsoft.com/office/drawing/2014/chart" uri="{C3380CC4-5D6E-409C-BE32-E72D297353CC}">
              <c16:uniqueId val="{00000000-0C6E-7241-8456-EA1DA1D852AB}"/>
            </c:ext>
          </c:extLst>
        </c:ser>
        <c:dLbls>
          <c:showLegendKey val="0"/>
          <c:showVal val="0"/>
          <c:showCatName val="0"/>
          <c:showSerName val="0"/>
          <c:showPercent val="0"/>
          <c:showBubbleSize val="0"/>
        </c:dLbls>
        <c:gapWidth val="219"/>
        <c:overlap val="-27"/>
        <c:axId val="333339391"/>
        <c:axId val="333197103"/>
      </c:barChart>
      <c:catAx>
        <c:axId val="33333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197103"/>
        <c:crosses val="autoZero"/>
        <c:auto val="1"/>
        <c:lblAlgn val="ctr"/>
        <c:lblOffset val="100"/>
        <c:noMultiLvlLbl val="0"/>
      </c:catAx>
      <c:valAx>
        <c:axId val="33319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33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165B-5A43-A158-8006DE90536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1-165B-5A43-A158-8006DE90536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'COMP SHEET '!$B$66:$B$67</c:f>
              <c:strCache>
                <c:ptCount val="2"/>
                <c:pt idx="0">
                  <c:v>Others</c:v>
                </c:pt>
                <c:pt idx="1">
                  <c:v>Advantest</c:v>
                </c:pt>
              </c:strCache>
            </c:strRef>
          </c:cat>
          <c:val>
            <c:numRef>
              <c:f>'COMP SHEET '!$C$66:$C$67</c:f>
              <c:numCache>
                <c:formatCode>0%</c:formatCode>
                <c:ptCount val="2"/>
                <c:pt idx="0" formatCode="General">
                  <c:v>0.53</c:v>
                </c:pt>
                <c:pt idx="1">
                  <c:v>0.47</c:v>
                </c:pt>
              </c:numCache>
            </c:numRef>
          </c:val>
          <c:extLst>
            <c:ext xmlns:c16="http://schemas.microsoft.com/office/drawing/2014/chart" uri="{C3380CC4-5D6E-409C-BE32-E72D297353CC}">
              <c16:uniqueId val="{00000000-165B-5A43-A158-8006DE90536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B77D-A74B-9A31-72F88100B46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1-B77D-A74B-9A31-72F88100B46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('COMP SHEET '!$B$66,'COMP SHEET '!$B$67)</c:f>
              <c:strCache>
                <c:ptCount val="2"/>
                <c:pt idx="0">
                  <c:v>Others</c:v>
                </c:pt>
                <c:pt idx="1">
                  <c:v>Advantest</c:v>
                </c:pt>
              </c:strCache>
            </c:strRef>
          </c:cat>
          <c:val>
            <c:numRef>
              <c:f>('COMP SHEET '!$D$66,'COMP SHEET '!$D$67)</c:f>
              <c:numCache>
                <c:formatCode>0%</c:formatCode>
                <c:ptCount val="2"/>
                <c:pt idx="0" formatCode="General">
                  <c:v>0.43000000000000005</c:v>
                </c:pt>
                <c:pt idx="1">
                  <c:v>0.56999999999999995</c:v>
                </c:pt>
              </c:numCache>
            </c:numRef>
          </c:val>
          <c:extLst>
            <c:ext xmlns:c16="http://schemas.microsoft.com/office/drawing/2014/chart" uri="{C3380CC4-5D6E-409C-BE32-E72D297353CC}">
              <c16:uniqueId val="{00000000-B77D-A74B-9A31-72F88100B46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FF5B-1C49-8671-62599C6B80FA}"/>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1-FF5B-1C49-8671-62599C6B80F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('COMP SHEET '!$B$66,'COMP SHEET '!$B$67)</c:f>
              <c:strCache>
                <c:ptCount val="2"/>
                <c:pt idx="0">
                  <c:v>Others</c:v>
                </c:pt>
                <c:pt idx="1">
                  <c:v>Advantest</c:v>
                </c:pt>
              </c:strCache>
            </c:strRef>
          </c:cat>
          <c:val>
            <c:numRef>
              <c:f>('COMP SHEET '!$E$66,'COMP SHEET '!$E$67)</c:f>
              <c:numCache>
                <c:formatCode>0%</c:formatCode>
                <c:ptCount val="2"/>
                <c:pt idx="0" formatCode="General">
                  <c:v>0.42000000000000004</c:v>
                </c:pt>
                <c:pt idx="1">
                  <c:v>0.57999999999999996</c:v>
                </c:pt>
              </c:numCache>
            </c:numRef>
          </c:val>
          <c:extLst>
            <c:ext xmlns:c16="http://schemas.microsoft.com/office/drawing/2014/chart" uri="{C3380CC4-5D6E-409C-BE32-E72D297353CC}">
              <c16:uniqueId val="{00000000-FF5B-1C49-8671-62599C6B80F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'COMP SHEET '!$B$64</c:f>
              <c:strCache>
                <c:ptCount val="1"/>
                <c:pt idx="0">
                  <c:v>Market Size (Billion of USD)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'COMP SHEET '!$C$63:$E$63</c:f>
              <c:numCache>
                <c:formatCode>General</c:formatCode>
                <c:ptCount val="3"/>
                <c:pt idx="0">
                  <c:v>2021</c:v>
                </c:pt>
                <c:pt idx="1">
                  <c:v>2022</c:v>
                </c:pt>
                <c:pt idx="2">
                  <c:v>2023</c:v>
                </c:pt>
              </c:numCache>
            </c:numRef>
          </c:cat>
          <c:val>
            <c:numRef>
              <c:f>'COMP SHEET '!$C$64:$E$64</c:f>
              <c:numCache>
                <c:formatCode>General</c:formatCode>
                <c:ptCount val="3"/>
                <c:pt idx="0">
                  <c:v>5.6</c:v>
                </c:pt>
                <c:pt idx="1">
                  <c:v>5.2</c:v>
                </c:pt>
                <c:pt idx="2">
                  <c:v>4.4000000000000004</c:v>
                </c:pt>
              </c:numCache>
            </c:numRef>
          </c:val>
          <c:smooth val="0"/>
          <c:extLst>
            <c:ext xmlns:c16="http://schemas.microsoft.com/office/drawing/2014/chart" uri="{C3380CC4-5D6E-409C-BE32-E72D297353CC}">
              <c16:uniqueId val="{00000000-2BC3-334F-A618-352680A4F4E1}"/>
            </c:ext>
          </c:extLst>
        </c:ser>
        <c:dLbls>
          <c:dLblPos val="ctr"/>
          <c:showLegendKey val="0"/>
          <c:showVal val="1"/>
          <c:showCatName val="0"/>
          <c:showSerName val="0"/>
          <c:showPercent val="0"/>
          <c:showBubbleSize val="0"/>
        </c:dLbls>
        <c:marker val="1"/>
        <c:smooth val="0"/>
        <c:axId val="463202559"/>
        <c:axId val="463028879"/>
      </c:lineChart>
      <c:catAx>
        <c:axId val="463202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en-US"/>
          </a:p>
        </c:txPr>
        <c:crossAx val="463028879"/>
        <c:crosses val="autoZero"/>
        <c:auto val="1"/>
        <c:lblAlgn val="ctr"/>
        <c:lblOffset val="100"/>
        <c:noMultiLvlLbl val="0"/>
      </c:catAx>
      <c:valAx>
        <c:axId val="463028879"/>
        <c:scaling>
          <c:orientation val="minMax"/>
          <c:max val="5.6"/>
          <c:min val="4.2"/>
        </c:scaling>
        <c:delete val="1"/>
        <c:axPos val="l"/>
        <c:numFmt formatCode="General" sourceLinked="1"/>
        <c:majorTickMark val="none"/>
        <c:minorTickMark val="none"/>
        <c:tickLblPos val="nextTo"/>
        <c:crossAx val="46320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Historial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1"/>
          <c:order val="0"/>
          <c:tx>
            <c:strRef>
              <c:f>'Table &amp; Charts 1'!$B$9</c:f>
              <c:strCache>
                <c:ptCount val="1"/>
                <c:pt idx="0">
                  <c:v>Asia</c:v>
                </c:pt>
              </c:strCache>
            </c:strRef>
          </c:tx>
          <c:spPr>
            <a:solidFill>
              <a:srgbClr val="7030A0"/>
            </a:solidFill>
            <a:ln>
              <a:noFill/>
            </a:ln>
            <a:effectLst/>
          </c:spPr>
          <c:invertIfNegative val="0"/>
          <c:cat>
            <c:strRef>
              <c:f>'Table &amp; Charts 1'!$C$7:$E$7</c:f>
              <c:strCache>
                <c:ptCount val="3"/>
                <c:pt idx="0">
                  <c:v> 2021 </c:v>
                </c:pt>
                <c:pt idx="1">
                  <c:v> 2022 </c:v>
                </c:pt>
                <c:pt idx="2">
                  <c:v> 2023 </c:v>
                </c:pt>
              </c:strCache>
            </c:strRef>
          </c:cat>
          <c:val>
            <c:numRef>
              <c:f>'Table &amp; Charts 1'!$C$9:$E$9</c:f>
              <c:numCache>
                <c:formatCode>_("$"* #,##0.0_);_("$"* \(#,##0.0\);_("$"* "-"??_);_(@_)</c:formatCode>
                <c:ptCount val="3"/>
                <c:pt idx="0">
                  <c:v>274623</c:v>
                </c:pt>
                <c:pt idx="1">
                  <c:v>385071</c:v>
                </c:pt>
                <c:pt idx="2">
                  <c:v>499981</c:v>
                </c:pt>
              </c:numCache>
            </c:numRef>
          </c:val>
          <c:extLst>
            <c:ext xmlns:c16="http://schemas.microsoft.com/office/drawing/2014/chart" uri="{C3380CC4-5D6E-409C-BE32-E72D297353CC}">
              <c16:uniqueId val="{00000000-5973-4645-B729-D7B9D4B0AB04}"/>
            </c:ext>
          </c:extLst>
        </c:ser>
        <c:ser>
          <c:idx val="2"/>
          <c:order val="1"/>
          <c:tx>
            <c:strRef>
              <c:f>'Table &amp; Charts 1'!$B$10</c:f>
              <c:strCache>
                <c:ptCount val="1"/>
                <c:pt idx="0">
                  <c:v>Americas</c:v>
                </c:pt>
              </c:strCache>
            </c:strRef>
          </c:tx>
          <c:spPr>
            <a:solidFill>
              <a:srgbClr val="A6E9E4"/>
            </a:solidFill>
            <a:ln>
              <a:noFill/>
            </a:ln>
            <a:effectLst/>
          </c:spPr>
          <c:invertIfNegative val="0"/>
          <c:cat>
            <c:strRef>
              <c:f>'Table &amp; Charts 1'!$C$7:$E$7</c:f>
              <c:strCache>
                <c:ptCount val="3"/>
                <c:pt idx="0">
                  <c:v> 2021 </c:v>
                </c:pt>
                <c:pt idx="1">
                  <c:v> 2022 </c:v>
                </c:pt>
                <c:pt idx="2">
                  <c:v> 2023 </c:v>
                </c:pt>
              </c:strCache>
            </c:strRef>
          </c:cat>
          <c:val>
            <c:numRef>
              <c:f>'Table &amp; Charts 1'!$C$10:$E$10</c:f>
              <c:numCache>
                <c:formatCode>#,##0.0</c:formatCode>
                <c:ptCount val="3"/>
                <c:pt idx="0">
                  <c:v>30164</c:v>
                </c:pt>
                <c:pt idx="1">
                  <c:v>20250</c:v>
                </c:pt>
                <c:pt idx="2">
                  <c:v>42882</c:v>
                </c:pt>
              </c:numCache>
            </c:numRef>
          </c:val>
          <c:extLst>
            <c:ext xmlns:c16="http://schemas.microsoft.com/office/drawing/2014/chart" uri="{C3380CC4-5D6E-409C-BE32-E72D297353CC}">
              <c16:uniqueId val="{00000001-5973-4645-B729-D7B9D4B0AB04}"/>
            </c:ext>
          </c:extLst>
        </c:ser>
        <c:ser>
          <c:idx val="3"/>
          <c:order val="2"/>
          <c:tx>
            <c:strRef>
              <c:f>'Table &amp; Charts 1'!$B$11</c:f>
              <c:strCache>
                <c:ptCount val="1"/>
                <c:pt idx="0">
                  <c:v>Europe</c:v>
                </c:pt>
              </c:strCache>
            </c:strRef>
          </c:tx>
          <c:spPr>
            <a:solidFill>
              <a:schemeClr val="accent6">
                <a:lumMod val="75000"/>
              </a:schemeClr>
            </a:solidFill>
            <a:ln>
              <a:noFill/>
            </a:ln>
            <a:effectLst/>
          </c:spPr>
          <c:invertIfNegative val="0"/>
          <c:cat>
            <c:strRef>
              <c:f>'Table &amp; Charts 1'!$C$7:$E$7</c:f>
              <c:strCache>
                <c:ptCount val="3"/>
                <c:pt idx="0">
                  <c:v> 2021 </c:v>
                </c:pt>
                <c:pt idx="1">
                  <c:v> 2022 </c:v>
                </c:pt>
                <c:pt idx="2">
                  <c:v> 2023 </c:v>
                </c:pt>
              </c:strCache>
            </c:strRef>
          </c:cat>
          <c:val>
            <c:numRef>
              <c:f>'Table &amp; Charts 1'!$C$11:$E$11</c:f>
              <c:numCache>
                <c:formatCode>#,##0.0</c:formatCode>
                <c:ptCount val="3"/>
                <c:pt idx="0">
                  <c:v>8002</c:v>
                </c:pt>
                <c:pt idx="1">
                  <c:v>11580</c:v>
                </c:pt>
                <c:pt idx="2">
                  <c:v>17328</c:v>
                </c:pt>
              </c:numCache>
            </c:numRef>
          </c:val>
          <c:extLst>
            <c:ext xmlns:c16="http://schemas.microsoft.com/office/drawing/2014/chart" uri="{C3380CC4-5D6E-409C-BE32-E72D297353CC}">
              <c16:uniqueId val="{00000002-5973-4645-B729-D7B9D4B0AB04}"/>
            </c:ext>
          </c:extLst>
        </c:ser>
        <c:dLbls>
          <c:showLegendKey val="0"/>
          <c:showVal val="0"/>
          <c:showCatName val="0"/>
          <c:showSerName val="0"/>
          <c:showPercent val="0"/>
          <c:showBubbleSize val="0"/>
        </c:dLbls>
        <c:gapWidth val="219"/>
        <c:overlap val="-27"/>
        <c:axId val="57047263"/>
        <c:axId val="922366400"/>
      </c:barChart>
      <c:catAx>
        <c:axId val="5704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366400"/>
        <c:crosses val="autoZero"/>
        <c:auto val="1"/>
        <c:lblAlgn val="ctr"/>
        <c:lblOffset val="100"/>
        <c:noMultiLvlLbl val="0"/>
      </c:catAx>
      <c:valAx>
        <c:axId val="9223664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Forecase Revenue - in million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'Table &amp; Charts 1'!$B$9</c:f>
              <c:strCache>
                <c:ptCount val="1"/>
                <c:pt idx="0">
                  <c:v>Asia</c:v>
                </c:pt>
              </c:strCache>
            </c:strRef>
          </c:tx>
          <c:spPr>
            <a:ln w="28575" cap="rnd">
              <a:solidFill>
                <a:srgbClr val="A6E9E4"/>
              </a:solidFill>
              <a:round/>
            </a:ln>
            <a:effectLst/>
          </c:spPr>
          <c:marker>
            <c:symbol val="circle"/>
            <c:size val="5"/>
            <c:spPr>
              <a:solidFill>
                <a:srgbClr val="A6E9E4"/>
              </a:solidFill>
              <a:ln w="9525">
                <a:solidFill>
                  <a:srgbClr val="A6E9E4"/>
                </a:solidFill>
              </a:ln>
              <a:effectLst/>
            </c:spPr>
          </c:marker>
          <c:cat>
            <c:strRef>
              <c:f>'Table &amp; Charts 1'!$C$7:$J$7</c:f>
              <c:strCache>
                <c:ptCount val="8"/>
                <c:pt idx="0">
                  <c:v> 2021 </c:v>
                </c:pt>
                <c:pt idx="1">
                  <c:v> 2022 </c:v>
                </c:pt>
                <c:pt idx="2">
                  <c:v> 2023 </c:v>
                </c:pt>
                <c:pt idx="3">
                  <c:v> 2024E </c:v>
                </c:pt>
                <c:pt idx="4">
                  <c:v> 2025E </c:v>
                </c:pt>
                <c:pt idx="5">
                  <c:v> 2026E </c:v>
                </c:pt>
                <c:pt idx="6">
                  <c:v> 2027E </c:v>
                </c:pt>
                <c:pt idx="7">
                  <c:v> 2028E </c:v>
                </c:pt>
              </c:strCache>
            </c:strRef>
          </c:cat>
          <c:val>
            <c:numRef>
              <c:f>'Table &amp; Charts 1'!$C$9:$J$9</c:f>
              <c:numCache>
                <c:formatCode>_("$"* #,##0.0_);_("$"* \(#,##0.0\);_("$"* "-"??_);_(@_)</c:formatCode>
                <c:ptCount val="8"/>
                <c:pt idx="0">
                  <c:v>274623</c:v>
                </c:pt>
                <c:pt idx="1">
                  <c:v>385071</c:v>
                </c:pt>
                <c:pt idx="2">
                  <c:v>499981</c:v>
                </c:pt>
                <c:pt idx="3">
                  <c:v>599977.19999999995</c:v>
                </c:pt>
                <c:pt idx="4">
                  <c:v>689973.77999999991</c:v>
                </c:pt>
                <c:pt idx="5">
                  <c:v>772770.63359999994</c:v>
                </c:pt>
                <c:pt idx="6">
                  <c:v>826864.57795199996</c:v>
                </c:pt>
                <c:pt idx="7">
                  <c:v>868207.80684960005</c:v>
                </c:pt>
              </c:numCache>
            </c:numRef>
          </c:val>
          <c:smooth val="0"/>
          <c:extLst>
            <c:ext xmlns:c16="http://schemas.microsoft.com/office/drawing/2014/chart" uri="{C3380CC4-5D6E-409C-BE32-E72D297353CC}">
              <c16:uniqueId val="{00000000-0991-524C-A100-76ACE85A7839}"/>
            </c:ext>
          </c:extLst>
        </c:ser>
        <c:ser>
          <c:idx val="2"/>
          <c:order val="1"/>
          <c:tx>
            <c:strRef>
              <c:f>'Table &amp; Charts 1'!$B$10</c:f>
              <c:strCache>
                <c:ptCount val="1"/>
                <c:pt idx="0">
                  <c:v>Americas</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'Table &amp; Charts 1'!$C$7:$J$7</c:f>
              <c:strCache>
                <c:ptCount val="8"/>
                <c:pt idx="0">
                  <c:v> 2021 </c:v>
                </c:pt>
                <c:pt idx="1">
                  <c:v> 2022 </c:v>
                </c:pt>
                <c:pt idx="2">
                  <c:v> 2023 </c:v>
                </c:pt>
                <c:pt idx="3">
                  <c:v> 2024E </c:v>
                </c:pt>
                <c:pt idx="4">
                  <c:v> 2025E </c:v>
                </c:pt>
                <c:pt idx="5">
                  <c:v> 2026E </c:v>
                </c:pt>
                <c:pt idx="6">
                  <c:v> 2027E </c:v>
                </c:pt>
                <c:pt idx="7">
                  <c:v> 2028E </c:v>
                </c:pt>
              </c:strCache>
            </c:strRef>
          </c:cat>
          <c:val>
            <c:numRef>
              <c:f>'Table &amp; Charts 1'!$C$10:$J$10</c:f>
              <c:numCache>
                <c:formatCode>#,##0.0</c:formatCode>
                <c:ptCount val="8"/>
                <c:pt idx="0">
                  <c:v>30164</c:v>
                </c:pt>
                <c:pt idx="1">
                  <c:v>20250</c:v>
                </c:pt>
                <c:pt idx="2">
                  <c:v>42882</c:v>
                </c:pt>
                <c:pt idx="3" formatCode="_(&quot;$&quot;* #,##0.0_);_(&quot;$&quot;* \(#,##0.0\);_(&quot;$&quot;* &quot;-&quot;??_);_(@_)">
                  <c:v>68611.199999999997</c:v>
                </c:pt>
                <c:pt idx="4" formatCode="_(&quot;$&quot;* #,##0.0_);_(&quot;$&quot;* \(#,##0.0\);_(&quot;$&quot;* &quot;-&quot;??_);_(@_)">
                  <c:v>89194.559999999998</c:v>
                </c:pt>
                <c:pt idx="5" formatCode="_(&quot;$&quot;* #,##0.0_);_(&quot;$&quot;* \(#,##0.0\);_(&quot;$&quot;* &quot;-&quot;??_);_(@_)">
                  <c:v>115952.928</c:v>
                </c:pt>
                <c:pt idx="6" formatCode="_(&quot;$&quot;* #,##0.0_);_(&quot;$&quot;* \(#,##0.0\);_(&quot;$&quot;* &quot;-&quot;??_);_(@_)">
                  <c:v>144941.16</c:v>
                </c:pt>
                <c:pt idx="7" formatCode="_(&quot;$&quot;* #,##0.0_);_(&quot;$&quot;* \(#,##0.0\);_(&quot;$&quot;* &quot;-&quot;??_);_(@_)">
                  <c:v>172479.9804</c:v>
                </c:pt>
              </c:numCache>
            </c:numRef>
          </c:val>
          <c:smooth val="0"/>
          <c:extLst>
            <c:ext xmlns:c16="http://schemas.microsoft.com/office/drawing/2014/chart" uri="{C3380CC4-5D6E-409C-BE32-E72D297353CC}">
              <c16:uniqueId val="{00000001-0991-524C-A100-76ACE85A7839}"/>
            </c:ext>
          </c:extLst>
        </c:ser>
        <c:ser>
          <c:idx val="3"/>
          <c:order val="2"/>
          <c:tx>
            <c:strRef>
              <c:f>'Table &amp; Charts 1'!$B$11</c:f>
              <c:strCache>
                <c:ptCount val="1"/>
                <c:pt idx="0">
                  <c:v>Europe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'Table &amp; Charts 1'!$C$7:$J$7</c:f>
              <c:strCache>
                <c:ptCount val="8"/>
                <c:pt idx="0">
                  <c:v> 2021 </c:v>
                </c:pt>
                <c:pt idx="1">
                  <c:v> 2022 </c:v>
                </c:pt>
                <c:pt idx="2">
                  <c:v> 2023 </c:v>
                </c:pt>
                <c:pt idx="3">
                  <c:v> 2024E </c:v>
                </c:pt>
                <c:pt idx="4">
                  <c:v> 2025E </c:v>
                </c:pt>
                <c:pt idx="5">
                  <c:v> 2026E </c:v>
                </c:pt>
                <c:pt idx="6">
                  <c:v> 2027E </c:v>
                </c:pt>
                <c:pt idx="7">
                  <c:v> 2028E </c:v>
                </c:pt>
              </c:strCache>
            </c:strRef>
          </c:cat>
          <c:val>
            <c:numRef>
              <c:f>'Table &amp; Charts 1'!$C$11:$J$11</c:f>
              <c:numCache>
                <c:formatCode>#,##0.0</c:formatCode>
                <c:ptCount val="8"/>
                <c:pt idx="0">
                  <c:v>8002</c:v>
                </c:pt>
                <c:pt idx="1">
                  <c:v>11580</c:v>
                </c:pt>
                <c:pt idx="2">
                  <c:v>17328</c:v>
                </c:pt>
                <c:pt idx="3" formatCode="_(&quot;$&quot;* #,##0.0_);_(&quot;$&quot;* \(#,##0.0\);_(&quot;$&quot;* &quot;-&quot;??_);_(@_)">
                  <c:v>22526.400000000001</c:v>
                </c:pt>
                <c:pt idx="4" formatCode="_(&quot;$&quot;* #,##0.0_);_(&quot;$&quot;* \(#,##0.0\);_(&quot;$&quot;* &quot;-&quot;??_);_(@_)">
                  <c:v>28833.792000000001</c:v>
                </c:pt>
                <c:pt idx="5" formatCode="_(&quot;$&quot;* #,##0.0_);_(&quot;$&quot;* \(#,##0.0\);_(&quot;$&quot;* &quot;-&quot;??_);_(@_)">
                  <c:v>36042.240000000005</c:v>
                </c:pt>
                <c:pt idx="6" formatCode="_(&quot;$&quot;* #,##0.0_);_(&quot;$&quot;* \(#,##0.0\);_(&quot;$&quot;* &quot;-&quot;??_);_(@_)">
                  <c:v>45052.800000000003</c:v>
                </c:pt>
                <c:pt idx="7" formatCode="_(&quot;$&quot;* #,##0.0_);_(&quot;$&quot;* \(#,##0.0\);_(&quot;$&quot;* &quot;-&quot;??_);_(@_)">
                  <c:v>53162.304000000004</c:v>
                </c:pt>
              </c:numCache>
            </c:numRef>
          </c:val>
          <c:smooth val="0"/>
          <c:extLst>
            <c:ext xmlns:c16="http://schemas.microsoft.com/office/drawing/2014/chart" uri="{C3380CC4-5D6E-409C-BE32-E72D297353CC}">
              <c16:uniqueId val="{00000002-0991-524C-A100-76ACE85A7839}"/>
            </c:ext>
          </c:extLst>
        </c:ser>
        <c:dLbls>
          <c:showLegendKey val="0"/>
          <c:showVal val="0"/>
          <c:showCatName val="0"/>
          <c:showSerName val="0"/>
          <c:showPercent val="0"/>
          <c:showBubbleSize val="0"/>
        </c:dLbls>
        <c:marker val="1"/>
        <c:smooth val="0"/>
        <c:axId val="1913505056"/>
        <c:axId val="1541969776"/>
      </c:lineChart>
      <c:catAx>
        <c:axId val="1913505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969776"/>
        <c:crosses val="autoZero"/>
        <c:auto val="1"/>
        <c:lblAlgn val="ctr"/>
        <c:lblOffset val="100"/>
        <c:noMultiLvlLbl val="0"/>
      </c:catAx>
      <c:valAx>
        <c:axId val="15419697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05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sz="1600" b="1"/>
              <a:t>Debt - in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'Table &amp; Charts 1'!$B$153</c:f>
              <c:strCache>
                <c:ptCount val="1"/>
                <c:pt idx="0">
                  <c:v>not listed </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 &amp; Charts 1'!$C$152:$E$152</c:f>
              <c:strCache>
                <c:ptCount val="3"/>
                <c:pt idx="0">
                  <c:v> 2021 </c:v>
                </c:pt>
                <c:pt idx="1">
                  <c:v> 2022 </c:v>
                </c:pt>
                <c:pt idx="2">
                  <c:v> 2023 </c:v>
                </c:pt>
              </c:strCache>
            </c:strRef>
          </c:cat>
          <c:val>
            <c:numRef>
              <c:f>'Table &amp; Charts 1'!$C$153:$E$153</c:f>
              <c:numCache>
                <c:formatCode>[$$-45D]#,##0</c:formatCode>
                <c:ptCount val="3"/>
              </c:numCache>
            </c:numRef>
          </c:val>
          <c:extLst>
            <c:ext xmlns:c16="http://schemas.microsoft.com/office/drawing/2014/chart" uri="{C3380CC4-5D6E-409C-BE32-E72D297353CC}">
              <c16:uniqueId val="{00000000-9B9D-6C45-8F1D-434E4BF28B0D}"/>
            </c:ext>
          </c:extLst>
        </c:ser>
        <c:ser>
          <c:idx val="1"/>
          <c:order val="1"/>
          <c:tx>
            <c:strRef>
              <c:f>'Table &amp; Charts 1'!$B$154</c:f>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 &amp; Charts 1'!$C$152:$E$152</c:f>
              <c:strCache>
                <c:ptCount val="3"/>
                <c:pt idx="0">
                  <c:v> 2021 </c:v>
                </c:pt>
                <c:pt idx="1">
                  <c:v> 2022 </c:v>
                </c:pt>
                <c:pt idx="2">
                  <c:v> 2023 </c:v>
                </c:pt>
              </c:strCache>
            </c:strRef>
          </c:cat>
          <c:val>
            <c:numRef>
              <c:f>'Table &amp; Charts 1'!$C$154:$E$154</c:f>
              <c:numCache>
                <c:formatCode>[$$-45D]#,##0</c:formatCode>
                <c:ptCount val="3"/>
              </c:numCache>
            </c:numRef>
          </c:val>
          <c:extLst>
            <c:ext xmlns:c16="http://schemas.microsoft.com/office/drawing/2014/chart" uri="{C3380CC4-5D6E-409C-BE32-E72D297353CC}">
              <c16:uniqueId val="{00000001-9B9D-6C45-8F1D-434E4BF28B0D}"/>
            </c:ext>
          </c:extLst>
        </c:ser>
        <c:dLbls>
          <c:dLblPos val="outEnd"/>
          <c:showLegendKey val="0"/>
          <c:showVal val="1"/>
          <c:showCatName val="0"/>
          <c:showSerName val="0"/>
          <c:showPercent val="0"/>
          <c:showBubbleSize val="0"/>
        </c:dLbls>
        <c:gapWidth val="219"/>
        <c:overlap val="-27"/>
        <c:axId val="1704365247"/>
        <c:axId val="1704344815"/>
      </c:barChart>
      <c:catAx>
        <c:axId val="170436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4344815"/>
        <c:crosses val="autoZero"/>
        <c:auto val="1"/>
        <c:lblAlgn val="ctr"/>
        <c:lblOffset val="100"/>
        <c:noMultiLvlLbl val="0"/>
      </c:catAx>
      <c:valAx>
        <c:axId val="1704344815"/>
        <c:scaling>
          <c:orientation val="minMax"/>
        </c:scaling>
        <c:delete val="0"/>
        <c:axPos val="l"/>
        <c:majorGridlines>
          <c:spPr>
            <a:ln w="9525" cap="flat" cmpd="sng" algn="ctr">
              <a:solidFill>
                <a:schemeClr val="tx1">
                  <a:lumMod val="15000"/>
                  <a:lumOff val="85000"/>
                </a:schemeClr>
              </a:solidFill>
              <a:round/>
            </a:ln>
            <a:effectLst/>
          </c:spPr>
        </c:majorGridlines>
        <c:numFmt formatCode="[$$-45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436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cap="all"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 </a:t>
            </a: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CAPITAL STRUCTURE in 2023 </a:t>
            </a:r>
          </a:p>
        </c:rich>
      </c:tx>
      <c:overlay val="0"/>
      <c:spPr>
        <a:noFill/>
        <a:ln>
          <a:noFill/>
        </a:ln>
        <a:effectLst/>
      </c:spPr>
      <c:txPr>
        <a:bodyPr rot="0" spcFirstLastPara="1" vertOverflow="ellipsis" vert="horz" wrap="square" anchor="ctr" anchorCtr="1"/>
        <a:lstStyle/>
        <a:p>
          <a:pPr>
            <a:defRPr sz="1600" b="1" i="0" u="none" strike="noStrike"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'Table &amp; Charts 1'!$B$136:$B$137</c:f>
              <c:strCache>
                <c:ptCount val="2"/>
                <c:pt idx="0">
                  <c:v> Liabilities </c:v>
                </c:pt>
                <c:pt idx="1">
                  <c:v> Equity </c:v>
                </c:pt>
              </c:strCache>
            </c:strRef>
          </c:tx>
          <c:dPt>
            <c:idx val="0"/>
            <c:bubble3D val="0"/>
            <c:spPr>
              <a:solidFill>
                <a:schemeClr val="accent6"/>
              </a:solidFill>
              <a:ln>
                <a:solidFill>
                  <a:schemeClr val="lt1"/>
                </a:solidFill>
              </a:ln>
              <a:effectLst/>
            </c:spPr>
            <c:extLst>
              <c:ext xmlns:c16="http://schemas.microsoft.com/office/drawing/2014/chart" uri="{C3380CC4-5D6E-409C-BE32-E72D297353CC}">
                <c16:uniqueId val="{00000001-C5DC-E246-BD4E-81FD2635FCB4}"/>
              </c:ext>
            </c:extLst>
          </c:dPt>
          <c:dPt>
            <c:idx val="1"/>
            <c:bubble3D val="0"/>
            <c:spPr>
              <a:solidFill>
                <a:schemeClr val="accent5"/>
              </a:solidFill>
              <a:ln>
                <a:solidFill>
                  <a:schemeClr val="lt1"/>
                </a:solidFill>
              </a:ln>
              <a:effectLst/>
            </c:spPr>
            <c:extLst>
              <c:ext xmlns:c16="http://schemas.microsoft.com/office/drawing/2014/chart" uri="{C3380CC4-5D6E-409C-BE32-E72D297353CC}">
                <c16:uniqueId val="{00000003-C5DC-E246-BD4E-81FD2635FCB4}"/>
              </c:ext>
            </c:extLst>
          </c:dPt>
          <c:dPt>
            <c:idx val="2"/>
            <c:bubble3D val="0"/>
            <c:spPr>
              <a:solidFill>
                <a:schemeClr val="accent4"/>
              </a:solidFill>
              <a:ln>
                <a:solidFill>
                  <a:schemeClr val="lt1"/>
                </a:solidFill>
              </a:ln>
              <a:effectLst/>
            </c:spPr>
            <c:extLst>
              <c:ext xmlns:c16="http://schemas.microsoft.com/office/drawing/2014/chart" uri="{C3380CC4-5D6E-409C-BE32-E72D297353CC}">
                <c16:uniqueId val="{00000005-C5DC-E246-BD4E-81FD2635FCB4}"/>
              </c:ext>
            </c:extLst>
          </c:dPt>
          <c:dLbls>
            <c:dLbl>
              <c:idx val="0"/>
              <c:tx>
                <c:rich>
                  <a:bodyPr/>
                  <a:lstStyle/>
                  <a:p>
                    <a:fld id="{31EBB727-1A40-F748-83B6-1C4A081BF76B}" type="CELLRANGE">
                      <a:rPr lang="en-US"/>
                      <a:pPr/>
                      <a:t>[CELLRANGE]</a:t>
                    </a:fld>
                    <a:endParaRPr lang="en-US" baseline="0"/>
                  </a:p>
                  <a:p>
                    <a:fld id="{D80F4E19-7268-154A-8484-1AEC7C86A4C9}" type="CATEGORYNAME">
                      <a:rPr lang="en-US"/>
                      <a:pPr/>
                      <a:t>[CATEGORY NAME]</a:t>
                    </a:fld>
                    <a:endParaRPr lang="en-US" baseline="0"/>
                  </a:p>
                  <a:p>
                    <a:fld id="{3E6C301A-9332-154E-8D57-61BFF51F8070}" type="PERCENTAGE">
                      <a:rPr lang="en-US"/>
                      <a:pPr/>
                      <a:t>[PERCENTAGE]</a:t>
                    </a:fld>
                    <a:endParaRPr lang="en-US"/>
                  </a:p>
                </c:rich>
              </c:tx>
              <c:dLblPos val="ct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C5DC-E246-BD4E-81FD2635FCB4}"/>
                </c:ext>
              </c:extLst>
            </c:dLbl>
            <c:dLbl>
              <c:idx val="1"/>
              <c:layout>
                <c:manualLayout>
                  <c:x val="0.15056090566488323"/>
                  <c:y val="-0.13924553208427892"/>
                </c:manualLayout>
              </c:layout>
              <c:tx>
                <c:rich>
                  <a:bodyPr/>
                  <a:lstStyle/>
                  <a:p>
                    <a:fld id="{B36C56A4-F3F1-514C-AD62-F13A667EC1ED}" type="CELLRANGE">
                      <a:rPr lang="en-US"/>
                      <a:pPr/>
                      <a:t>[CELLRANGE]</a:t>
                    </a:fld>
                    <a:endParaRPr lang="en-US" baseline="0"/>
                  </a:p>
                  <a:p>
                    <a:fld id="{CC1D7CF0-BE71-3C4A-9904-EDBC5467D31D}" type="CATEGORYNAME">
                      <a:rPr lang="en-US"/>
                      <a:pPr/>
                      <a:t>[CATEGORY NAME]</a:t>
                    </a:fld>
                    <a:endParaRPr lang="en-US" baseline="0"/>
                  </a:p>
                  <a:p>
                    <a:fld id="{33E5005D-7768-C143-B9A1-E28724BA7376}" type="PERCENTAGE">
                      <a:rPr lang="en-US"/>
                      <a:pPr/>
                      <a:t>[PERCENTAGE]</a:t>
                    </a:fld>
                    <a:endParaRPr lang="en-US"/>
                  </a:p>
                </c:rich>
              </c:tx>
              <c:dLblPos val="bestFit"/>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C5DC-E246-BD4E-81FD2635FCB4}"/>
                </c:ext>
              </c:extLst>
            </c:dLbl>
            <c:dLbl>
              <c:idx val="2"/>
              <c:tx>
                <c:rich>
                  <a:bodyPr/>
                  <a:lstStyle/>
                  <a:p>
                    <a:fld id="{9A6FD877-47E0-E44D-B49E-5FDDC0621349}" type="CELLRANGE">
                      <a:rPr lang="en-US"/>
                      <a:pPr/>
                      <a:t>[CELLRANGE]</a:t>
                    </a:fld>
                    <a:endParaRPr lang="en-US" baseline="0"/>
                  </a:p>
                  <a:p>
                    <a:fld id="{6FFD6CC2-7C06-F642-ABD0-8C3F725F3AD8}" type="CATEGORYNAME">
                      <a:rPr lang="en-US"/>
                      <a:pPr/>
                      <a:t>[CATEGORY NAME]</a:t>
                    </a:fld>
                    <a:endParaRPr lang="en-US" baseline="0"/>
                  </a:p>
                  <a:p>
                    <a:fld id="{A5818A71-CF02-5F45-9983-CD385C7F4D16}" type="PERCENTAGE">
                      <a:rPr lang="en-US"/>
                      <a:pPr/>
                      <a:t>[PERCENTAGE]</a:t>
                    </a:fld>
                    <a:endParaRPr lang="en-US"/>
                  </a:p>
                </c:rich>
              </c:tx>
              <c:dLblPos val="ct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C5DC-E246-BD4E-81FD2635FCB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a:noFill/>
                </a:ln>
                <a:effectLst/>
              </c:spPr>
            </c:leaderLines>
            <c:extLst>
              <c:ext xmlns:c15="http://schemas.microsoft.com/office/drawing/2012/chart" uri="{CE6537A1-D6FC-4f65-9D91-7224C49458BB}">
                <c15:showDataLabelsRange val="1"/>
              </c:ext>
            </c:extLst>
          </c:dLbls>
          <c:cat>
            <c:strRef>
              <c:f>'Table &amp; Charts 1'!$B$136:$B$137</c:f>
              <c:strCache>
                <c:ptCount val="2"/>
                <c:pt idx="0">
                  <c:v> Liabilities </c:v>
                </c:pt>
                <c:pt idx="1">
                  <c:v> Equity </c:v>
                </c:pt>
              </c:strCache>
            </c:strRef>
          </c:cat>
          <c:val>
            <c:numRef>
              <c:f>'Table &amp; Charts 1'!$C$136:$C$137</c:f>
              <c:numCache>
                <c:formatCode>0%</c:formatCode>
                <c:ptCount val="2"/>
                <c:pt idx="0">
                  <c:v>0.38573932398571198</c:v>
                </c:pt>
                <c:pt idx="1">
                  <c:v>0.61426067601428802</c:v>
                </c:pt>
              </c:numCache>
            </c:numRef>
          </c:val>
          <c:extLst>
            <c:ext xmlns:c15="http://schemas.microsoft.com/office/drawing/2012/chart" uri="{02D57815-91ED-43cb-92C2-25804820EDAC}">
              <c15:datalabelsRange>
                <c15:f>[2]APPENDIX!$D$273:$D$275</c15:f>
                <c15:dlblRangeCache>
                  <c:ptCount val="3"/>
                  <c:pt idx="0">
                    <c:v>61055</c:v>
                  </c:pt>
                  <c:pt idx="1">
                    <c:v>26088</c:v>
                  </c:pt>
                  <c:pt idx="2">
                    <c:v>87143</c:v>
                  </c:pt>
                </c15:dlblRangeCache>
              </c15:datalabelsRange>
            </c:ext>
            <c:ext xmlns:c16="http://schemas.microsoft.com/office/drawing/2014/chart" uri="{C3380CC4-5D6E-409C-BE32-E72D297353CC}">
              <c16:uniqueId val="{00000006-C5DC-E246-BD4E-81FD2635FCB4}"/>
            </c:ext>
          </c:extLst>
        </c:ser>
        <c:ser>
          <c:idx val="1"/>
          <c:order val="1"/>
          <c:tx>
            <c:strRef>
              <c:f>'Table &amp; Charts 1'!$D$135</c:f>
              <c:strCache>
                <c:ptCount val="1"/>
                <c:pt idx="0">
                  <c:v>Value</c:v>
                </c:pt>
              </c:strCache>
            </c:strRef>
          </c:tx>
          <c:dPt>
            <c:idx val="0"/>
            <c:bubble3D val="0"/>
            <c:spPr>
              <a:solidFill>
                <a:schemeClr val="accent6"/>
              </a:solidFill>
              <a:ln>
                <a:solidFill>
                  <a:schemeClr val="lt1"/>
                </a:solidFill>
              </a:ln>
              <a:effectLst/>
            </c:spPr>
            <c:extLst>
              <c:ext xmlns:c16="http://schemas.microsoft.com/office/drawing/2014/chart" uri="{C3380CC4-5D6E-409C-BE32-E72D297353CC}">
                <c16:uniqueId val="{00000008-C5DC-E246-BD4E-81FD2635FCB4}"/>
              </c:ext>
            </c:extLst>
          </c:dPt>
          <c:dPt>
            <c:idx val="1"/>
            <c:bubble3D val="0"/>
            <c:spPr>
              <a:solidFill>
                <a:schemeClr val="accent5"/>
              </a:solidFill>
              <a:ln>
                <a:solidFill>
                  <a:schemeClr val="lt1"/>
                </a:solidFill>
              </a:ln>
              <a:effectLst/>
            </c:spPr>
            <c:extLst>
              <c:ext xmlns:c16="http://schemas.microsoft.com/office/drawing/2014/chart" uri="{C3380CC4-5D6E-409C-BE32-E72D297353CC}">
                <c16:uniqueId val="{0000000A-C5DC-E246-BD4E-81FD2635FCB4}"/>
              </c:ext>
            </c:extLst>
          </c:dPt>
          <c:dPt>
            <c:idx val="2"/>
            <c:bubble3D val="0"/>
            <c:spPr>
              <a:solidFill>
                <a:schemeClr val="accent4"/>
              </a:solidFill>
              <a:ln>
                <a:solidFill>
                  <a:schemeClr val="lt1"/>
                </a:solidFill>
              </a:ln>
              <a:effectLst/>
            </c:spPr>
            <c:extLst>
              <c:ext xmlns:c16="http://schemas.microsoft.com/office/drawing/2014/chart" uri="{C3380CC4-5D6E-409C-BE32-E72D297353CC}">
                <c16:uniqueId val="{0000000C-C5DC-E246-BD4E-81FD2635FCB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a:noFill/>
                </a:ln>
                <a:effectLst/>
              </c:spPr>
            </c:leaderLines>
            <c:extLst>
              <c:ext xmlns:c15="http://schemas.microsoft.com/office/drawing/2012/chart" uri="{CE6537A1-D6FC-4f65-9D91-7224C49458BB}"/>
            </c:extLst>
          </c:dLbls>
          <c:cat>
            <c:strRef>
              <c:f>'Table &amp; Charts 1'!$B$136:$B$137</c:f>
              <c:strCache>
                <c:ptCount val="2"/>
                <c:pt idx="0">
                  <c:v> Liabilities </c:v>
                </c:pt>
                <c:pt idx="1">
                  <c:v> Equity </c:v>
                </c:pt>
              </c:strCache>
            </c:strRef>
          </c:cat>
          <c:val>
            <c:numRef>
              <c:f>'Table &amp; Charts 1'!$D$136:$D$137</c:f>
              <c:numCache>
                <c:formatCode>[$$-45D]#,##0</c:formatCode>
                <c:ptCount val="2"/>
                <c:pt idx="0">
                  <c:v>231530</c:v>
                </c:pt>
                <c:pt idx="1">
                  <c:v>368694</c:v>
                </c:pt>
              </c:numCache>
            </c:numRef>
          </c:val>
          <c:extLst>
            <c:ext xmlns:c16="http://schemas.microsoft.com/office/drawing/2014/chart" uri="{C3380CC4-5D6E-409C-BE32-E72D297353CC}">
              <c16:uniqueId val="{0000000D-C5DC-E246-BD4E-81FD2635FCB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GB" sz="1200" b="1"/>
              <a:t>Debt-to-Asset</a:t>
            </a:r>
          </a:p>
          <a:p>
            <a:pPr>
              <a:defRPr sz="1200" b="1"/>
            </a:pPr>
            <a:r>
              <a:rPr lang="en-GB" sz="1200" b="1"/>
              <a:t>Debt-to-Equity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 &amp; Charts 1'!$B$185</c:f>
              <c:strCache>
                <c:ptCount val="1"/>
                <c:pt idx="0">
                  <c:v>Debt-to-Asset</c:v>
                </c:pt>
              </c:strCache>
            </c:strRef>
          </c:tx>
          <c:spPr>
            <a:ln w="28575" cap="rnd">
              <a:solidFill>
                <a:srgbClr val="7030A0"/>
              </a:solidFill>
              <a:round/>
            </a:ln>
            <a:effectLst/>
          </c:spPr>
          <c:marker>
            <c:symbol val="circle"/>
            <c:size val="5"/>
            <c:spPr>
              <a:solidFill>
                <a:srgbClr val="7030A0"/>
              </a:solidFill>
              <a:ln w="9525">
                <a:solidFill>
                  <a:schemeClr val="accent1"/>
                </a:solidFill>
              </a:ln>
              <a:effectLst/>
            </c:spPr>
          </c:marker>
          <c:cat>
            <c:strRef>
              <c:f>'Table &amp; Charts 1'!$C$184:$L$184</c:f>
              <c:strCache>
                <c:ptCount val="10"/>
                <c:pt idx="0">
                  <c:v> 2019 </c:v>
                </c:pt>
                <c:pt idx="1">
                  <c:v> 2020 </c:v>
                </c:pt>
                <c:pt idx="2">
                  <c:v> 2021 </c:v>
                </c:pt>
                <c:pt idx="3">
                  <c:v> 2022 </c:v>
                </c:pt>
                <c:pt idx="4">
                  <c:v> 2023 </c:v>
                </c:pt>
                <c:pt idx="5">
                  <c:v> 2024E </c:v>
                </c:pt>
                <c:pt idx="6">
                  <c:v> 2025E </c:v>
                </c:pt>
                <c:pt idx="7">
                  <c:v> 2026E </c:v>
                </c:pt>
                <c:pt idx="8">
                  <c:v> 2027E </c:v>
                </c:pt>
                <c:pt idx="9">
                  <c:v> 2028E </c:v>
                </c:pt>
              </c:strCache>
            </c:strRef>
          </c:cat>
          <c:val>
            <c:numRef>
              <c:f>'Table &amp; Charts 1'!$C$185:$L$185</c:f>
              <c:numCache>
                <c:formatCode>0.0%</c:formatCode>
                <c:ptCount val="10"/>
                <c:pt idx="0">
                  <c:v>0.34944642289973776</c:v>
                </c:pt>
                <c:pt idx="1">
                  <c:v>0.33662612004041254</c:v>
                </c:pt>
                <c:pt idx="2">
                  <c:v>0.40444030273137443</c:v>
                </c:pt>
                <c:pt idx="3">
                  <c:v>0.38573932398571198</c:v>
                </c:pt>
                <c:pt idx="4">
                  <c:v>0.35762906549031703</c:v>
                </c:pt>
                <c:pt idx="5">
                  <c:v>0.3540742576838698</c:v>
                </c:pt>
                <c:pt idx="6">
                  <c:v>0.33809340098552426</c:v>
                </c:pt>
                <c:pt idx="7">
                  <c:v>0.32284668114397186</c:v>
                </c:pt>
                <c:pt idx="8">
                  <c:v>0.3086242498179797</c:v>
                </c:pt>
                <c:pt idx="9">
                  <c:v>0.3086242498179797</c:v>
                </c:pt>
              </c:numCache>
            </c:numRef>
          </c:val>
          <c:smooth val="0"/>
          <c:extLst>
            <c:ext xmlns:c16="http://schemas.microsoft.com/office/drawing/2014/chart" uri="{C3380CC4-5D6E-409C-BE32-E72D297353CC}">
              <c16:uniqueId val="{00000000-7CC3-FB44-BF7B-8CCEE6880F30}"/>
            </c:ext>
          </c:extLst>
        </c:ser>
        <c:ser>
          <c:idx val="1"/>
          <c:order val="1"/>
          <c:tx>
            <c:strRef>
              <c:f>'Table &amp; Charts 1'!$B$186</c:f>
              <c:strCache>
                <c:ptCount val="1"/>
                <c:pt idx="0">
                  <c:v>Debt-to-Equity</c:v>
                </c:pt>
              </c:strCache>
            </c:strRef>
          </c:tx>
          <c:spPr>
            <a:ln w="28575" cap="rnd">
              <a:solidFill>
                <a:schemeClr val="accent2"/>
              </a:solidFill>
              <a:round/>
            </a:ln>
            <a:effectLst/>
          </c:spPr>
          <c:marker>
            <c:symbol val="circle"/>
            <c:size val="5"/>
            <c:spPr>
              <a:solidFill>
                <a:schemeClr val="accent6"/>
              </a:solidFill>
              <a:ln w="9525">
                <a:solidFill>
                  <a:schemeClr val="accent2"/>
                </a:solidFill>
              </a:ln>
              <a:effectLst/>
            </c:spPr>
          </c:marker>
          <c:cat>
            <c:strRef>
              <c:f>'Table &amp; Charts 1'!$C$184:$L$184</c:f>
              <c:strCache>
                <c:ptCount val="10"/>
                <c:pt idx="0">
                  <c:v> 2019 </c:v>
                </c:pt>
                <c:pt idx="1">
                  <c:v> 2020 </c:v>
                </c:pt>
                <c:pt idx="2">
                  <c:v> 2021 </c:v>
                </c:pt>
                <c:pt idx="3">
                  <c:v> 2022 </c:v>
                </c:pt>
                <c:pt idx="4">
                  <c:v> 2023 </c:v>
                </c:pt>
                <c:pt idx="5">
                  <c:v> 2024E </c:v>
                </c:pt>
                <c:pt idx="6">
                  <c:v> 2025E </c:v>
                </c:pt>
                <c:pt idx="7">
                  <c:v> 2026E </c:v>
                </c:pt>
                <c:pt idx="8">
                  <c:v> 2027E </c:v>
                </c:pt>
                <c:pt idx="9">
                  <c:v> 2028E </c:v>
                </c:pt>
              </c:strCache>
            </c:strRef>
          </c:cat>
          <c:val>
            <c:numRef>
              <c:f>'Table &amp; Charts 1'!$C$186:$L$186</c:f>
              <c:numCache>
                <c:formatCode>0.0%</c:formatCode>
                <c:ptCount val="10"/>
                <c:pt idx="0">
                  <c:v>0.53715241173115813</c:v>
                </c:pt>
                <c:pt idx="1">
                  <c:v>0.50744554497822514</c:v>
                </c:pt>
                <c:pt idx="2">
                  <c:v>0.67909280058108556</c:v>
                </c:pt>
                <c:pt idx="3">
                  <c:v>0.62797333289936907</c:v>
                </c:pt>
                <c:pt idx="4">
                  <c:v>0.55673295019690239</c:v>
                </c:pt>
                <c:pt idx="5">
                  <c:v>0.54816557769357044</c:v>
                </c:pt>
                <c:pt idx="6">
                  <c:v>0.5107871737325439</c:v>
                </c:pt>
                <c:pt idx="7">
                  <c:v>0.47677043315594153</c:v>
                </c:pt>
                <c:pt idx="8">
                  <c:v>0.44639148789457456</c:v>
                </c:pt>
                <c:pt idx="9">
                  <c:v>0.44639148789457456</c:v>
                </c:pt>
              </c:numCache>
            </c:numRef>
          </c:val>
          <c:smooth val="0"/>
          <c:extLst>
            <c:ext xmlns:c16="http://schemas.microsoft.com/office/drawing/2014/chart" uri="{C3380CC4-5D6E-409C-BE32-E72D297353CC}">
              <c16:uniqueId val="{00000001-7CC3-FB44-BF7B-8CCEE6880F30}"/>
            </c:ext>
          </c:extLst>
        </c:ser>
        <c:dLbls>
          <c:showLegendKey val="0"/>
          <c:showVal val="0"/>
          <c:showCatName val="0"/>
          <c:showSerName val="0"/>
          <c:showPercent val="0"/>
          <c:showBubbleSize val="0"/>
        </c:dLbls>
        <c:marker val="1"/>
        <c:smooth val="0"/>
        <c:axId val="1413500000"/>
        <c:axId val="551806176"/>
      </c:lineChart>
      <c:catAx>
        <c:axId val="1413500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806176"/>
        <c:crosses val="autoZero"/>
        <c:auto val="1"/>
        <c:lblAlgn val="ctr"/>
        <c:lblOffset val="100"/>
        <c:noMultiLvlLbl val="0"/>
      </c:catAx>
      <c:valAx>
        <c:axId val="5518061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0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b="1">
                <a:solidFill>
                  <a:schemeClr val="tx1"/>
                </a:solidFill>
              </a:rPr>
              <a:t>Segment Revenue</a:t>
            </a:r>
            <a:r>
              <a:rPr lang="en-GB"/>
              <a:t>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'Table &amp; Charts 1'!$C$315</c:f>
              <c:strCache>
                <c:ptCount val="1"/>
              </c:strCache>
            </c:strRef>
          </c:tx>
          <c:spPr>
            <a:solidFill>
              <a:schemeClr val="accent4"/>
            </a:solidFill>
            <a:ln w="9525" cap="flat" cmpd="sng" algn="ctr">
              <a:solidFill>
                <a:srgbClr val="7030A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'Table &amp; Charts 1'!$B$316:$B$319</c:f>
              <c:numCache>
                <c:formatCode>General</c:formatCode>
                <c:ptCount val="4"/>
              </c:numCache>
            </c:numRef>
          </c:cat>
          <c:val>
            <c:numRef>
              <c:f>'Table &amp; Charts 1'!$C$316:$C$319</c:f>
              <c:numCache>
                <c:formatCode>General</c:formatCode>
                <c:ptCount val="4"/>
              </c:numCache>
            </c:numRef>
          </c:val>
          <c:extLst>
            <c:ext xmlns:c16="http://schemas.microsoft.com/office/drawing/2014/chart" uri="{C3380CC4-5D6E-409C-BE32-E72D297353CC}">
              <c16:uniqueId val="{00000000-6130-4E43-AC5D-AEC5BFB18D1F}"/>
            </c:ext>
          </c:extLst>
        </c:ser>
        <c:ser>
          <c:idx val="1"/>
          <c:order val="1"/>
          <c:tx>
            <c:strRef>
              <c:f>'Table &amp; Charts 1'!$D$315</c:f>
              <c:strCache>
                <c:ptCount val="1"/>
              </c:strCache>
            </c:strRef>
          </c:tx>
          <c:spPr>
            <a:solidFill>
              <a:schemeClr val="accent6"/>
            </a:solidFill>
            <a:ln w="9525" cap="flat" cmpd="sng" algn="ctr">
              <a:solidFill>
                <a:schemeClr val="accent6"/>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'Table &amp; Charts 1'!$B$316:$B$319</c:f>
              <c:numCache>
                <c:formatCode>General</c:formatCode>
                <c:ptCount val="4"/>
              </c:numCache>
            </c:numRef>
          </c:cat>
          <c:val>
            <c:numRef>
              <c:f>'Table &amp; Charts 1'!$D$316:$D$319</c:f>
              <c:numCache>
                <c:formatCode>General</c:formatCode>
                <c:ptCount val="4"/>
              </c:numCache>
            </c:numRef>
          </c:val>
          <c:extLst>
            <c:ext xmlns:c16="http://schemas.microsoft.com/office/drawing/2014/chart" uri="{C3380CC4-5D6E-409C-BE32-E72D297353CC}">
              <c16:uniqueId val="{00000001-6130-4E43-AC5D-AEC5BFB18D1F}"/>
            </c:ext>
          </c:extLst>
        </c:ser>
        <c:dLbls>
          <c:showLegendKey val="0"/>
          <c:showVal val="1"/>
          <c:showCatName val="0"/>
          <c:showSerName val="0"/>
          <c:showPercent val="0"/>
          <c:showBubbleSize val="0"/>
        </c:dLbls>
        <c:gapWidth val="100"/>
        <c:axId val="2143966128"/>
        <c:axId val="2143533360"/>
      </c:barChart>
      <c:catAx>
        <c:axId val="21439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3533360"/>
        <c:crosses val="autoZero"/>
        <c:auto val="1"/>
        <c:lblAlgn val="ctr"/>
        <c:lblOffset val="100"/>
        <c:noMultiLvlLbl val="0"/>
      </c:catAx>
      <c:valAx>
        <c:axId val="21435333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3966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011186863837142"/>
          <c:y val="4.4277929155313353E-2"/>
          <c:w val="0.87346536713398626"/>
          <c:h val="0.80565314638803665"/>
        </c:manualLayout>
      </c:layout>
      <c:barChart>
        <c:barDir val="col"/>
        <c:grouping val="clustered"/>
        <c:varyColors val="0"/>
        <c:ser>
          <c:idx val="0"/>
          <c:order val="0"/>
          <c:tx>
            <c:strRef>
              <c:f>'Table &amp; charts 2'!$A$8</c:f>
              <c:strCache>
                <c:ptCount val="1"/>
                <c:pt idx="0">
                  <c:v>Revenues</c:v>
                </c:pt>
              </c:strCache>
            </c:strRef>
          </c:tx>
          <c:spPr>
            <a:solidFill>
              <a:schemeClr val="accent5">
                <a:shade val="76000"/>
              </a:schemeClr>
            </a:solidFill>
            <a:ln>
              <a:noFill/>
            </a:ln>
            <a:effectLst/>
          </c:spPr>
          <c:invertIfNegative val="0"/>
          <c:cat>
            <c:strRef>
              <c:f>'Table &amp; charts 2'!$B$7:$I$7</c:f>
              <c:strCache>
                <c:ptCount val="8"/>
                <c:pt idx="0">
                  <c:v>2021</c:v>
                </c:pt>
                <c:pt idx="1">
                  <c:v>2022</c:v>
                </c:pt>
                <c:pt idx="2">
                  <c:v>2023</c:v>
                </c:pt>
                <c:pt idx="3">
                  <c:v>2024E</c:v>
                </c:pt>
                <c:pt idx="4">
                  <c:v>2025E</c:v>
                </c:pt>
                <c:pt idx="5">
                  <c:v>2026e</c:v>
                </c:pt>
                <c:pt idx="6">
                  <c:v>2027e</c:v>
                </c:pt>
                <c:pt idx="7">
                  <c:v>2028e</c:v>
                </c:pt>
              </c:strCache>
            </c:strRef>
          </c:cat>
          <c:val>
            <c:numRef>
              <c:f>'Table &amp; charts 2'!$B$8:$I$8</c:f>
              <c:numCache>
                <c:formatCode>#,##0</c:formatCode>
                <c:ptCount val="8"/>
                <c:pt idx="0">
                  <c:v>312789</c:v>
                </c:pt>
                <c:pt idx="1">
                  <c:v>416901</c:v>
                </c:pt>
                <c:pt idx="2">
                  <c:v>560191</c:v>
                </c:pt>
                <c:pt idx="3">
                  <c:v>691114.79999999993</c:v>
                </c:pt>
                <c:pt idx="4">
                  <c:v>808002.13199999987</c:v>
                </c:pt>
                <c:pt idx="5">
                  <c:v>924765.80159999989</c:v>
                </c:pt>
                <c:pt idx="6">
                  <c:v>1016858.537952</c:v>
                </c:pt>
                <c:pt idx="7">
                  <c:v>1093850.0912496001</c:v>
                </c:pt>
              </c:numCache>
            </c:numRef>
          </c:val>
          <c:extLst>
            <c:ext xmlns:c16="http://schemas.microsoft.com/office/drawing/2014/chart" uri="{C3380CC4-5D6E-409C-BE32-E72D297353CC}">
              <c16:uniqueId val="{00000000-63B0-B646-8226-9C73E696F554}"/>
            </c:ext>
          </c:extLst>
        </c:ser>
        <c:ser>
          <c:idx val="1"/>
          <c:order val="1"/>
          <c:tx>
            <c:strRef>
              <c:f>'Table &amp; charts 2'!$A$24</c:f>
              <c:strCache>
                <c:ptCount val="1"/>
                <c:pt idx="0">
                  <c:v>Cash and cash equivalents</c:v>
                </c:pt>
              </c:strCache>
            </c:strRef>
          </c:tx>
          <c:spPr>
            <a:solidFill>
              <a:schemeClr val="accent5">
                <a:tint val="77000"/>
              </a:schemeClr>
            </a:solidFill>
            <a:ln>
              <a:noFill/>
            </a:ln>
            <a:effectLst/>
          </c:spPr>
          <c:invertIfNegative val="0"/>
          <c:cat>
            <c:strRef>
              <c:f>'Table &amp; charts 2'!$B$7:$I$7</c:f>
              <c:strCache>
                <c:ptCount val="8"/>
                <c:pt idx="0">
                  <c:v>2021</c:v>
                </c:pt>
                <c:pt idx="1">
                  <c:v>2022</c:v>
                </c:pt>
                <c:pt idx="2">
                  <c:v>2023</c:v>
                </c:pt>
                <c:pt idx="3">
                  <c:v>2024E</c:v>
                </c:pt>
                <c:pt idx="4">
                  <c:v>2025E</c:v>
                </c:pt>
                <c:pt idx="5">
                  <c:v>2026e</c:v>
                </c:pt>
                <c:pt idx="6">
                  <c:v>2027e</c:v>
                </c:pt>
                <c:pt idx="7">
                  <c:v>2028e</c:v>
                </c:pt>
              </c:strCache>
            </c:strRef>
          </c:cat>
          <c:val>
            <c:numRef>
              <c:f>'Table &amp; charts 2'!$B$24:$I$24</c:f>
              <c:numCache>
                <c:formatCode>#,##0</c:formatCode>
                <c:ptCount val="8"/>
                <c:pt idx="0">
                  <c:v>149164</c:v>
                </c:pt>
                <c:pt idx="1">
                  <c:v>116582</c:v>
                </c:pt>
                <c:pt idx="2">
                  <c:v>85537</c:v>
                </c:pt>
                <c:pt idx="3">
                  <c:v>88103.11</c:v>
                </c:pt>
                <c:pt idx="4">
                  <c:v>90746.203300000008</c:v>
                </c:pt>
                <c:pt idx="5">
                  <c:v>93468.589399000004</c:v>
                </c:pt>
                <c:pt idx="6">
                  <c:v>96272.647080970011</c:v>
                </c:pt>
                <c:pt idx="7">
                  <c:v>99160.826493399116</c:v>
                </c:pt>
              </c:numCache>
            </c:numRef>
          </c:val>
          <c:extLst>
            <c:ext xmlns:c16="http://schemas.microsoft.com/office/drawing/2014/chart" uri="{C3380CC4-5D6E-409C-BE32-E72D297353CC}">
              <c16:uniqueId val="{00000001-63B0-B646-8226-9C73E696F554}"/>
            </c:ext>
          </c:extLst>
        </c:ser>
        <c:dLbls>
          <c:showLegendKey val="0"/>
          <c:showVal val="0"/>
          <c:showCatName val="0"/>
          <c:showSerName val="0"/>
          <c:showPercent val="0"/>
          <c:showBubbleSize val="0"/>
        </c:dLbls>
        <c:gapWidth val="219"/>
        <c:overlap val="-27"/>
        <c:axId val="670742360"/>
        <c:axId val="670742752"/>
      </c:barChart>
      <c:catAx>
        <c:axId val="670742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42752"/>
        <c:crosses val="autoZero"/>
        <c:auto val="1"/>
        <c:lblAlgn val="ctr"/>
        <c:lblOffset val="100"/>
        <c:noMultiLvlLbl val="0"/>
      </c:catAx>
      <c:valAx>
        <c:axId val="6707427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42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0"/>
    <c:plotArea>
      <c:layout/>
      <c:barChart>
        <c:barDir val="col"/>
        <c:grouping val="clustered"/>
        <c:varyColors val="0"/>
        <c:ser>
          <c:idx val="0"/>
          <c:order val="0"/>
          <c:tx>
            <c:strRef>
              <c:f>'Table &amp; charts 2'!$A$8</c:f>
              <c:strCache>
                <c:ptCount val="1"/>
                <c:pt idx="0">
                  <c:v>Revenues</c:v>
                </c:pt>
              </c:strCache>
            </c:strRef>
          </c:tx>
          <c:spPr>
            <a:solidFill>
              <a:schemeClr val="accent5">
                <a:shade val="53000"/>
              </a:schemeClr>
            </a:solidFill>
            <a:ln>
              <a:noFill/>
            </a:ln>
            <a:effectLst/>
          </c:spPr>
          <c:invertIfNegative val="0"/>
          <c:cat>
            <c:strRef>
              <c:f>'Table &amp; charts 2'!$B$7:$I$7</c:f>
              <c:strCache>
                <c:ptCount val="8"/>
                <c:pt idx="0">
                  <c:v>2021</c:v>
                </c:pt>
                <c:pt idx="1">
                  <c:v>2022</c:v>
                </c:pt>
                <c:pt idx="2">
                  <c:v>2023</c:v>
                </c:pt>
                <c:pt idx="3">
                  <c:v>2024E</c:v>
                </c:pt>
                <c:pt idx="4">
                  <c:v>2025E</c:v>
                </c:pt>
                <c:pt idx="5">
                  <c:v>2026e</c:v>
                </c:pt>
                <c:pt idx="6">
                  <c:v>2027e</c:v>
                </c:pt>
                <c:pt idx="7">
                  <c:v>2028e</c:v>
                </c:pt>
              </c:strCache>
            </c:strRef>
          </c:cat>
          <c:val>
            <c:numRef>
              <c:f>'Table &amp; charts 2'!$B$8:$I$8</c:f>
              <c:numCache>
                <c:formatCode>#,##0</c:formatCode>
                <c:ptCount val="8"/>
                <c:pt idx="0">
                  <c:v>312789</c:v>
                </c:pt>
                <c:pt idx="1">
                  <c:v>416901</c:v>
                </c:pt>
                <c:pt idx="2">
                  <c:v>560191</c:v>
                </c:pt>
                <c:pt idx="3">
                  <c:v>691114.79999999993</c:v>
                </c:pt>
                <c:pt idx="4">
                  <c:v>808002.13199999987</c:v>
                </c:pt>
                <c:pt idx="5">
                  <c:v>924765.80159999989</c:v>
                </c:pt>
                <c:pt idx="6">
                  <c:v>1016858.537952</c:v>
                </c:pt>
                <c:pt idx="7">
                  <c:v>1093850.0912496001</c:v>
                </c:pt>
              </c:numCache>
            </c:numRef>
          </c:val>
          <c:extLst>
            <c:ext xmlns:c16="http://schemas.microsoft.com/office/drawing/2014/chart" uri="{C3380CC4-5D6E-409C-BE32-E72D297353CC}">
              <c16:uniqueId val="{00000000-98F1-CE4B-B735-AB49F0C096E7}"/>
            </c:ext>
          </c:extLst>
        </c:ser>
        <c:ser>
          <c:idx val="1"/>
          <c:order val="1"/>
          <c:tx>
            <c:strRef>
              <c:f>'Table &amp; charts 2'!$A$10</c:f>
              <c:strCache>
                <c:ptCount val="1"/>
                <c:pt idx="0">
                  <c:v>  Gross Profit</c:v>
                </c:pt>
              </c:strCache>
            </c:strRef>
          </c:tx>
          <c:spPr>
            <a:solidFill>
              <a:schemeClr val="accent5">
                <a:shade val="76000"/>
              </a:schemeClr>
            </a:solidFill>
            <a:ln>
              <a:noFill/>
            </a:ln>
            <a:effectLst/>
          </c:spPr>
          <c:invertIfNegative val="0"/>
          <c:val>
            <c:numRef>
              <c:f>'Table &amp; charts 2'!$B$10:$I$10</c:f>
              <c:numCache>
                <c:formatCode>#,##0</c:formatCode>
                <c:ptCount val="8"/>
                <c:pt idx="0">
                  <c:v>168291</c:v>
                </c:pt>
                <c:pt idx="1">
                  <c:v>235907</c:v>
                </c:pt>
                <c:pt idx="2">
                  <c:v>319061</c:v>
                </c:pt>
                <c:pt idx="3">
                  <c:v>393935.43599999999</c:v>
                </c:pt>
                <c:pt idx="4">
                  <c:v>460561.21523999993</c:v>
                </c:pt>
                <c:pt idx="5">
                  <c:v>527116.50691200001</c:v>
                </c:pt>
                <c:pt idx="6">
                  <c:v>579609.36663264001</c:v>
                </c:pt>
                <c:pt idx="7">
                  <c:v>623494.55201227206</c:v>
                </c:pt>
              </c:numCache>
            </c:numRef>
          </c:val>
          <c:extLst>
            <c:ext xmlns:c16="http://schemas.microsoft.com/office/drawing/2014/chart" uri="{C3380CC4-5D6E-409C-BE32-E72D297353CC}">
              <c16:uniqueId val="{00000002-98F1-CE4B-B735-AB49F0C096E7}"/>
            </c:ext>
          </c:extLst>
        </c:ser>
        <c:ser>
          <c:idx val="2"/>
          <c:order val="2"/>
          <c:tx>
            <c:strRef>
              <c:f>'Table &amp; charts 2'!$A$14</c:f>
              <c:strCache>
                <c:ptCount val="1"/>
                <c:pt idx="0">
                  <c:v>  Operating Profit</c:v>
                </c:pt>
              </c:strCache>
            </c:strRef>
          </c:tx>
          <c:spPr>
            <a:solidFill>
              <a:schemeClr val="accent5"/>
            </a:solidFill>
            <a:ln>
              <a:noFill/>
            </a:ln>
            <a:effectLst/>
          </c:spPr>
          <c:invertIfNegative val="0"/>
          <c:val>
            <c:numRef>
              <c:f>'Table &amp; charts 2'!$B$14:$I$14</c:f>
              <c:numCache>
                <c:formatCode>#,##0</c:formatCode>
                <c:ptCount val="8"/>
                <c:pt idx="0">
                  <c:v>70726</c:v>
                </c:pt>
                <c:pt idx="1">
                  <c:v>114734</c:v>
                </c:pt>
                <c:pt idx="2">
                  <c:v>167687</c:v>
                </c:pt>
                <c:pt idx="3">
                  <c:v>208025.55479999998</c:v>
                </c:pt>
                <c:pt idx="4">
                  <c:v>243208.64173199996</c:v>
                </c:pt>
                <c:pt idx="5">
                  <c:v>278354.50628160004</c:v>
                </c:pt>
                <c:pt idx="6">
                  <c:v>306074.41992355196</c:v>
                </c:pt>
                <c:pt idx="7">
                  <c:v>329248.8774661296</c:v>
                </c:pt>
              </c:numCache>
            </c:numRef>
          </c:val>
          <c:extLst>
            <c:ext xmlns:c16="http://schemas.microsoft.com/office/drawing/2014/chart" uri="{C3380CC4-5D6E-409C-BE32-E72D297353CC}">
              <c16:uniqueId val="{00000003-98F1-CE4B-B735-AB49F0C096E7}"/>
            </c:ext>
          </c:extLst>
        </c:ser>
        <c:ser>
          <c:idx val="3"/>
          <c:order val="3"/>
          <c:tx>
            <c:strRef>
              <c:f>'Table &amp; charts 2'!$A$16</c:f>
              <c:strCache>
                <c:ptCount val="1"/>
                <c:pt idx="0">
                  <c:v>  Income before Tax</c:v>
                </c:pt>
              </c:strCache>
            </c:strRef>
          </c:tx>
          <c:spPr>
            <a:solidFill>
              <a:schemeClr val="accent5">
                <a:tint val="77000"/>
              </a:schemeClr>
            </a:solidFill>
            <a:ln>
              <a:noFill/>
            </a:ln>
            <a:effectLst/>
          </c:spPr>
          <c:invertIfNegative val="0"/>
          <c:val>
            <c:numRef>
              <c:f>'Table &amp; charts 2'!$B$16:$I$16</c:f>
              <c:numCache>
                <c:formatCode>#,##0</c:formatCode>
                <c:ptCount val="8"/>
                <c:pt idx="0">
                  <c:v>69618</c:v>
                </c:pt>
                <c:pt idx="1">
                  <c:v>116343</c:v>
                </c:pt>
                <c:pt idx="2">
                  <c:v>171270</c:v>
                </c:pt>
                <c:pt idx="3">
                  <c:v>207814.25666115995</c:v>
                </c:pt>
                <c:pt idx="4">
                  <c:v>242840.81542424814</c:v>
                </c:pt>
                <c:pt idx="5">
                  <c:v>277831.12634205126</c:v>
                </c:pt>
                <c:pt idx="6">
                  <c:v>305434.82636406377</c:v>
                </c:pt>
                <c:pt idx="7">
                  <c:v>328517.48680675111</c:v>
                </c:pt>
              </c:numCache>
            </c:numRef>
          </c:val>
          <c:extLst>
            <c:ext xmlns:c16="http://schemas.microsoft.com/office/drawing/2014/chart" uri="{C3380CC4-5D6E-409C-BE32-E72D297353CC}">
              <c16:uniqueId val="{00000004-98F1-CE4B-B735-AB49F0C096E7}"/>
            </c:ext>
          </c:extLst>
        </c:ser>
        <c:ser>
          <c:idx val="4"/>
          <c:order val="4"/>
          <c:tx>
            <c:strRef>
              <c:f>'Table &amp; charts 2'!$A$19</c:f>
              <c:strCache>
                <c:ptCount val="1"/>
                <c:pt idx="0">
                  <c:v>  Net Income </c:v>
                </c:pt>
              </c:strCache>
            </c:strRef>
          </c:tx>
          <c:spPr>
            <a:solidFill>
              <a:schemeClr val="accent5">
                <a:tint val="54000"/>
              </a:schemeClr>
            </a:solidFill>
            <a:ln>
              <a:noFill/>
            </a:ln>
            <a:effectLst/>
          </c:spPr>
          <c:invertIfNegative val="0"/>
          <c:val>
            <c:numRef>
              <c:f>'Table &amp; charts 2'!$B$19:$I$19</c:f>
              <c:numCache>
                <c:formatCode>#,##0</c:formatCode>
                <c:ptCount val="8"/>
                <c:pt idx="0">
                  <c:v>69787</c:v>
                </c:pt>
                <c:pt idx="1">
                  <c:v>87301</c:v>
                </c:pt>
                <c:pt idx="2">
                  <c:v>130400</c:v>
                </c:pt>
                <c:pt idx="3">
                  <c:v>164173.26276231636</c:v>
                </c:pt>
                <c:pt idx="4">
                  <c:v>191844.24418515601</c:v>
                </c:pt>
                <c:pt idx="5">
                  <c:v>219486.5898102205</c:v>
                </c:pt>
                <c:pt idx="6">
                  <c:v>241293.51282761039</c:v>
                </c:pt>
                <c:pt idx="7">
                  <c:v>259528.8145773334</c:v>
                </c:pt>
              </c:numCache>
            </c:numRef>
          </c:val>
          <c:extLst>
            <c:ext xmlns:c16="http://schemas.microsoft.com/office/drawing/2014/chart" uri="{C3380CC4-5D6E-409C-BE32-E72D297353CC}">
              <c16:uniqueId val="{00000005-98F1-CE4B-B735-AB49F0C096E7}"/>
            </c:ext>
          </c:extLst>
        </c:ser>
        <c:dLbls>
          <c:showLegendKey val="0"/>
          <c:showVal val="0"/>
          <c:showCatName val="0"/>
          <c:showSerName val="0"/>
          <c:showPercent val="0"/>
          <c:showBubbleSize val="0"/>
        </c:dLbls>
        <c:gapWidth val="267"/>
        <c:overlap val="-43"/>
        <c:axId val="754341439"/>
        <c:axId val="754343151"/>
      </c:barChart>
      <c:catAx>
        <c:axId val="7543414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54343151"/>
        <c:crosses val="autoZero"/>
        <c:auto val="1"/>
        <c:lblAlgn val="ctr"/>
        <c:lblOffset val="100"/>
        <c:noMultiLvlLbl val="0"/>
      </c:catAx>
      <c:valAx>
        <c:axId val="754343151"/>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54341439"/>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chemeClr val="tx1"/>
                </a:solidFill>
              </a:rPr>
              <a:t>Long term debt to equity ratio</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tx>
            <c:strRef>
              <c:f>'Table &amp; charts 2'!$A$60</c:f>
              <c:strCache>
                <c:ptCount val="1"/>
                <c:pt idx="0">
                  <c:v>FCF</c:v>
                </c:pt>
              </c:strCache>
            </c:strRef>
          </c:tx>
          <c:spPr>
            <a:solidFill>
              <a:srgbClr val="4098AF"/>
            </a:solidFill>
            <a:ln>
              <a:solidFill>
                <a:schemeClr val="accent1">
                  <a:lumMod val="40000"/>
                  <a:lumOff val="60000"/>
                </a:schemeClr>
              </a:solidFill>
            </a:ln>
            <a:effectLst/>
          </c:spPr>
          <c:invertIfNegative val="0"/>
          <c:cat>
            <c:strRef>
              <c:f>'Table &amp; charts 2'!$B$7:$I$7</c:f>
              <c:strCache>
                <c:ptCount val="8"/>
                <c:pt idx="0">
                  <c:v>2021</c:v>
                </c:pt>
                <c:pt idx="1">
                  <c:v>2022</c:v>
                </c:pt>
                <c:pt idx="2">
                  <c:v>2023</c:v>
                </c:pt>
                <c:pt idx="3">
                  <c:v>2024E</c:v>
                </c:pt>
                <c:pt idx="4">
                  <c:v>2025E</c:v>
                </c:pt>
                <c:pt idx="5">
                  <c:v>2026e</c:v>
                </c:pt>
                <c:pt idx="6">
                  <c:v>2027e</c:v>
                </c:pt>
                <c:pt idx="7">
                  <c:v>2028e</c:v>
                </c:pt>
              </c:strCache>
            </c:strRef>
          </c:cat>
          <c:val>
            <c:numRef>
              <c:f>'Table &amp; charts 2'!$B$60:$I$60</c:f>
              <c:numCache>
                <c:formatCode>#,##0</c:formatCode>
                <c:ptCount val="8"/>
                <c:pt idx="0">
                  <c:v>42451</c:v>
                </c:pt>
                <c:pt idx="1">
                  <c:v>53568</c:v>
                </c:pt>
                <c:pt idx="2">
                  <c:v>126235.0927623165</c:v>
                </c:pt>
                <c:pt idx="3">
                  <c:v>148920.54302915561</c:v>
                </c:pt>
                <c:pt idx="4">
                  <c:v>171572.99116006886</c:v>
                </c:pt>
                <c:pt idx="5">
                  <c:v>189367.26167828595</c:v>
                </c:pt>
                <c:pt idx="6">
                  <c:v>204184.07802910535</c:v>
                </c:pt>
                <c:pt idx="7">
                  <c:v>248171.75528954255</c:v>
                </c:pt>
              </c:numCache>
            </c:numRef>
          </c:val>
          <c:extLst>
            <c:ext xmlns:c16="http://schemas.microsoft.com/office/drawing/2014/chart" uri="{C3380CC4-5D6E-409C-BE32-E72D297353CC}">
              <c16:uniqueId val="{00000000-DA64-C243-A083-8B478A09FE45}"/>
            </c:ext>
          </c:extLst>
        </c:ser>
        <c:dLbls>
          <c:showLegendKey val="0"/>
          <c:showVal val="0"/>
          <c:showCatName val="0"/>
          <c:showSerName val="0"/>
          <c:showPercent val="0"/>
          <c:showBubbleSize val="0"/>
        </c:dLbls>
        <c:gapWidth val="219"/>
        <c:overlap val="-27"/>
        <c:axId val="107556464"/>
        <c:axId val="107558176"/>
      </c:barChart>
      <c:lineChart>
        <c:grouping val="standard"/>
        <c:varyColors val="0"/>
        <c:ser>
          <c:idx val="1"/>
          <c:order val="1"/>
          <c:tx>
            <c:strRef>
              <c:f>'Table &amp; charts 2'!$A$62</c:f>
              <c:strCache>
                <c:ptCount val="1"/>
                <c:pt idx="0">
                  <c:v>Gearing </c:v>
                </c:pt>
              </c:strCache>
            </c:strRef>
          </c:tx>
          <c:spPr>
            <a:ln w="28575" cap="rnd">
              <a:solidFill>
                <a:srgbClr val="91C3D5"/>
              </a:solidFill>
              <a:round/>
            </a:ln>
            <a:effectLst/>
          </c:spPr>
          <c:marker>
            <c:symbol val="none"/>
          </c:marker>
          <c:val>
            <c:numRef>
              <c:f>'Table &amp; charts 2'!$B$62:$I$62</c:f>
              <c:numCache>
                <c:formatCode>0%</c:formatCode>
                <c:ptCount val="8"/>
                <c:pt idx="0">
                  <c:v>0.33662612004041254</c:v>
                </c:pt>
                <c:pt idx="1">
                  <c:v>0.40444030273137443</c:v>
                </c:pt>
                <c:pt idx="2">
                  <c:v>0.38573932398571198</c:v>
                </c:pt>
                <c:pt idx="3">
                  <c:v>0.37009242456182423</c:v>
                </c:pt>
                <c:pt idx="4">
                  <c:v>0.35407425768386969</c:v>
                </c:pt>
                <c:pt idx="5">
                  <c:v>0.33809340098552426</c:v>
                </c:pt>
                <c:pt idx="6">
                  <c:v>0.3228466811439718</c:v>
                </c:pt>
                <c:pt idx="7">
                  <c:v>0.3086242498179797</c:v>
                </c:pt>
              </c:numCache>
            </c:numRef>
          </c:val>
          <c:smooth val="0"/>
          <c:extLst>
            <c:ext xmlns:c16="http://schemas.microsoft.com/office/drawing/2014/chart" uri="{C3380CC4-5D6E-409C-BE32-E72D297353CC}">
              <c16:uniqueId val="{00000001-DA64-C243-A083-8B478A09FE45}"/>
            </c:ext>
          </c:extLst>
        </c:ser>
        <c:dLbls>
          <c:showLegendKey val="0"/>
          <c:showVal val="0"/>
          <c:showCatName val="0"/>
          <c:showSerName val="0"/>
          <c:showPercent val="0"/>
          <c:showBubbleSize val="0"/>
        </c:dLbls>
        <c:marker val="1"/>
        <c:smooth val="0"/>
        <c:axId val="387820160"/>
        <c:axId val="108153472"/>
      </c:lineChart>
      <c:catAx>
        <c:axId val="1075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8176"/>
        <c:crosses val="autoZero"/>
        <c:auto val="1"/>
        <c:lblAlgn val="ctr"/>
        <c:lblOffset val="100"/>
        <c:noMultiLvlLbl val="0"/>
      </c:catAx>
      <c:valAx>
        <c:axId val="107558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6464"/>
        <c:crosses val="autoZero"/>
        <c:crossBetween val="between"/>
      </c:valAx>
      <c:valAx>
        <c:axId val="10815347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20160"/>
        <c:crosses val="max"/>
        <c:crossBetween val="between"/>
      </c:valAx>
      <c:catAx>
        <c:axId val="387820160"/>
        <c:scaling>
          <c:orientation val="minMax"/>
        </c:scaling>
        <c:delete val="1"/>
        <c:axPos val="b"/>
        <c:majorTickMark val="none"/>
        <c:minorTickMark val="none"/>
        <c:tickLblPos val="nextTo"/>
        <c:crossAx val="1081534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sz="1600" b="1"/>
              <a:t>Debt - in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APPENDIX!$B$244</c:f>
              <c:strCache>
                <c:ptCount val="1"/>
                <c:pt idx="0">
                  <c:v>Total Debt</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APPENDIX!$D$243:$F$243</c:f>
              <c:strCache>
                <c:ptCount val="3"/>
                <c:pt idx="0">
                  <c:v> 2021 </c:v>
                </c:pt>
                <c:pt idx="1">
                  <c:v> 2022 </c:v>
                </c:pt>
                <c:pt idx="2">
                  <c:v> 2023 </c:v>
                </c:pt>
              </c:strCache>
            </c:strRef>
          </c:cat>
          <c:val>
            <c:numRef>
              <c:f>APPENDIX!$D$244:$F$244</c:f>
              <c:numCache>
                <c:formatCode>[$$-45D]#,##0</c:formatCode>
                <c:ptCount val="3"/>
                <c:pt idx="0">
                  <c:v>20879</c:v>
                </c:pt>
                <c:pt idx="1">
                  <c:v>20264</c:v>
                </c:pt>
                <c:pt idx="2">
                  <c:v>20579</c:v>
                </c:pt>
              </c:numCache>
            </c:numRef>
          </c:val>
          <c:extLst>
            <c:ext xmlns:c16="http://schemas.microsoft.com/office/drawing/2014/chart" uri="{C3380CC4-5D6E-409C-BE32-E72D297353CC}">
              <c16:uniqueId val="{00000000-D795-224A-9538-2AA0D423E193}"/>
            </c:ext>
          </c:extLst>
        </c:ser>
        <c:ser>
          <c:idx val="1"/>
          <c:order val="1"/>
          <c:tx>
            <c:strRef>
              <c:f>APPENDIX!$B$246</c:f>
              <c:strCache>
                <c:ptCount val="1"/>
                <c:pt idx="0">
                  <c:v>Long-term Debt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APPENDIX!$D$243:$F$243</c:f>
              <c:strCache>
                <c:ptCount val="3"/>
                <c:pt idx="0">
                  <c:v> 2021 </c:v>
                </c:pt>
                <c:pt idx="1">
                  <c:v> 2022 </c:v>
                </c:pt>
                <c:pt idx="2">
                  <c:v> 2023 </c:v>
                </c:pt>
              </c:strCache>
            </c:strRef>
          </c:cat>
          <c:val>
            <c:numRef>
              <c:f>APPENDIX!$D$246:$F$246</c:f>
              <c:numCache>
                <c:formatCode>[$$-45D]#,##0</c:formatCode>
                <c:ptCount val="3"/>
                <c:pt idx="0">
                  <c:v>20733</c:v>
                </c:pt>
                <c:pt idx="1">
                  <c:v>20182</c:v>
                </c:pt>
                <c:pt idx="2">
                  <c:v>20453</c:v>
                </c:pt>
              </c:numCache>
            </c:numRef>
          </c:val>
          <c:extLst>
            <c:ext xmlns:c16="http://schemas.microsoft.com/office/drawing/2014/chart" uri="{C3380CC4-5D6E-409C-BE32-E72D297353CC}">
              <c16:uniqueId val="{00000001-D795-224A-9538-2AA0D423E193}"/>
            </c:ext>
          </c:extLst>
        </c:ser>
        <c:dLbls>
          <c:dLblPos val="outEnd"/>
          <c:showLegendKey val="0"/>
          <c:showVal val="1"/>
          <c:showCatName val="0"/>
          <c:showSerName val="0"/>
          <c:showPercent val="0"/>
          <c:showBubbleSize val="0"/>
        </c:dLbls>
        <c:gapWidth val="219"/>
        <c:overlap val="-27"/>
        <c:axId val="1704365247"/>
        <c:axId val="1704344815"/>
      </c:barChart>
      <c:catAx>
        <c:axId val="170436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4344815"/>
        <c:crosses val="autoZero"/>
        <c:auto val="1"/>
        <c:lblAlgn val="ctr"/>
        <c:lblOffset val="100"/>
        <c:noMultiLvlLbl val="0"/>
      </c:catAx>
      <c:valAx>
        <c:axId val="1704344815"/>
        <c:scaling>
          <c:orientation val="minMax"/>
        </c:scaling>
        <c:delete val="0"/>
        <c:axPos val="l"/>
        <c:majorGridlines>
          <c:spPr>
            <a:ln w="9525" cap="flat" cmpd="sng" algn="ctr">
              <a:solidFill>
                <a:schemeClr val="tx1">
                  <a:lumMod val="15000"/>
                  <a:lumOff val="85000"/>
                </a:schemeClr>
              </a:solidFill>
              <a:round/>
            </a:ln>
            <a:effectLst/>
          </c:spPr>
        </c:majorGridlines>
        <c:numFmt formatCode="[$$-45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0436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GB" sz="1200" b="1"/>
              <a:t>Debt-to-Asset</a:t>
            </a:r>
          </a:p>
          <a:p>
            <a:pPr>
              <a:defRPr sz="1200" b="1"/>
            </a:pPr>
            <a:r>
              <a:rPr lang="en-GB" sz="1200" b="1"/>
              <a:t>Debt-to-Equity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APPENDIX!$B$281</c:f>
              <c:strCache>
                <c:ptCount val="1"/>
                <c:pt idx="0">
                  <c:v>Debt-to-Asset</c:v>
                </c:pt>
              </c:strCache>
            </c:strRef>
          </c:tx>
          <c:spPr>
            <a:ln w="28575" cap="rnd">
              <a:solidFill>
                <a:srgbClr val="7030A0"/>
              </a:solidFill>
              <a:round/>
            </a:ln>
            <a:effectLst/>
          </c:spPr>
          <c:marker>
            <c:symbol val="circle"/>
            <c:size val="5"/>
            <c:spPr>
              <a:solidFill>
                <a:srgbClr val="7030A0"/>
              </a:solidFill>
              <a:ln w="9525">
                <a:solidFill>
                  <a:schemeClr val="accent1"/>
                </a:solidFill>
              </a:ln>
              <a:effectLst/>
            </c:spPr>
          </c:marker>
          <c:cat>
            <c:strRef>
              <c:f>APPENDIX!$C$280:$L$280</c:f>
              <c:strCache>
                <c:ptCount val="10"/>
                <c:pt idx="0">
                  <c:v> 2019 </c:v>
                </c:pt>
                <c:pt idx="1">
                  <c:v> 2020 </c:v>
                </c:pt>
                <c:pt idx="2">
                  <c:v> 2021 </c:v>
                </c:pt>
                <c:pt idx="3">
                  <c:v> 2022 </c:v>
                </c:pt>
                <c:pt idx="4">
                  <c:v> 2023 </c:v>
                </c:pt>
                <c:pt idx="5">
                  <c:v> 2024E </c:v>
                </c:pt>
                <c:pt idx="6">
                  <c:v> 2025E </c:v>
                </c:pt>
                <c:pt idx="7">
                  <c:v> 2026E </c:v>
                </c:pt>
                <c:pt idx="8">
                  <c:v> 2027E </c:v>
                </c:pt>
                <c:pt idx="9">
                  <c:v> 2028E </c:v>
                </c:pt>
              </c:strCache>
            </c:strRef>
          </c:cat>
          <c:val>
            <c:numRef>
              <c:f>APPENDIX!$C$281:$L$281</c:f>
              <c:numCache>
                <c:formatCode>0.0%</c:formatCode>
                <c:ptCount val="10"/>
                <c:pt idx="0">
                  <c:v>0.32316232560704372</c:v>
                </c:pt>
                <c:pt idx="1">
                  <c:v>0.29920992153609749</c:v>
                </c:pt>
                <c:pt idx="2">
                  <c:v>0.2522319001655049</c:v>
                </c:pt>
                <c:pt idx="3">
                  <c:v>0.2356443472800428</c:v>
                </c:pt>
                <c:pt idx="4">
                  <c:v>0.23615207188184936</c:v>
                </c:pt>
                <c:pt idx="5">
                  <c:v>0.23578865915491953</c:v>
                </c:pt>
                <c:pt idx="6">
                  <c:v>0.236360149590193</c:v>
                </c:pt>
                <c:pt idx="7">
                  <c:v>0.23780098656822257</c:v>
                </c:pt>
                <c:pt idx="8">
                  <c:v>0.24006703551303796</c:v>
                </c:pt>
                <c:pt idx="9">
                  <c:v>0.24313182570467853</c:v>
                </c:pt>
              </c:numCache>
            </c:numRef>
          </c:val>
          <c:smooth val="0"/>
          <c:extLst>
            <c:ext xmlns:c16="http://schemas.microsoft.com/office/drawing/2014/chart" uri="{C3380CC4-5D6E-409C-BE32-E72D297353CC}">
              <c16:uniqueId val="{00000000-DCEB-0F49-9786-FBBE9C859862}"/>
            </c:ext>
          </c:extLst>
        </c:ser>
        <c:ser>
          <c:idx val="1"/>
          <c:order val="1"/>
          <c:tx>
            <c:strRef>
              <c:f>APPENDIX!$B$282</c:f>
              <c:strCache>
                <c:ptCount val="1"/>
                <c:pt idx="0">
                  <c:v>Debt-to-Equity</c:v>
                </c:pt>
              </c:strCache>
            </c:strRef>
          </c:tx>
          <c:spPr>
            <a:ln w="28575" cap="rnd">
              <a:solidFill>
                <a:schemeClr val="accent2"/>
              </a:solidFill>
              <a:round/>
            </a:ln>
            <a:effectLst/>
          </c:spPr>
          <c:marker>
            <c:symbol val="circle"/>
            <c:size val="5"/>
            <c:spPr>
              <a:solidFill>
                <a:schemeClr val="accent6"/>
              </a:solidFill>
              <a:ln w="9525">
                <a:solidFill>
                  <a:schemeClr val="accent2"/>
                </a:solidFill>
              </a:ln>
              <a:effectLst/>
            </c:spPr>
          </c:marker>
          <c:cat>
            <c:strRef>
              <c:f>APPENDIX!$C$280:$L$280</c:f>
              <c:strCache>
                <c:ptCount val="10"/>
                <c:pt idx="0">
                  <c:v> 2019 </c:v>
                </c:pt>
                <c:pt idx="1">
                  <c:v> 2020 </c:v>
                </c:pt>
                <c:pt idx="2">
                  <c:v> 2021 </c:v>
                </c:pt>
                <c:pt idx="3">
                  <c:v> 2022 </c:v>
                </c:pt>
                <c:pt idx="4">
                  <c:v> 2023 </c:v>
                </c:pt>
                <c:pt idx="5">
                  <c:v> 2024E </c:v>
                </c:pt>
                <c:pt idx="6">
                  <c:v> 2025E </c:v>
                </c:pt>
                <c:pt idx="7">
                  <c:v> 2026E </c:v>
                </c:pt>
                <c:pt idx="8">
                  <c:v> 2027E </c:v>
                </c:pt>
                <c:pt idx="9">
                  <c:v> 2028E </c:v>
                </c:pt>
              </c:strCache>
            </c:strRef>
          </c:cat>
          <c:val>
            <c:numRef>
              <c:f>APPENDIX!$C$282:$L$282</c:f>
              <c:numCache>
                <c:formatCode>0.0%</c:formatCode>
                <c:ptCount val="10"/>
                <c:pt idx="0">
                  <c:v>0.93579996621050854</c:v>
                </c:pt>
                <c:pt idx="1">
                  <c:v>1.1998906805138017</c:v>
                </c:pt>
                <c:pt idx="2">
                  <c:v>0.85786991062562068</c:v>
                </c:pt>
                <c:pt idx="3">
                  <c:v>0.80925458117807447</c:v>
                </c:pt>
                <c:pt idx="4">
                  <c:v>0.78400030665440046</c:v>
                </c:pt>
                <c:pt idx="5">
                  <c:v>0.77998466449780357</c:v>
                </c:pt>
                <c:pt idx="6">
                  <c:v>0.78631257504484353</c:v>
                </c:pt>
                <c:pt idx="7">
                  <c:v>0.80258990244925599</c:v>
                </c:pt>
                <c:pt idx="8">
                  <c:v>0.82916816986495923</c:v>
                </c:pt>
                <c:pt idx="9">
                  <c:v>0.86715499605912261</c:v>
                </c:pt>
              </c:numCache>
            </c:numRef>
          </c:val>
          <c:smooth val="0"/>
          <c:extLst>
            <c:ext xmlns:c16="http://schemas.microsoft.com/office/drawing/2014/chart" uri="{C3380CC4-5D6E-409C-BE32-E72D297353CC}">
              <c16:uniqueId val="{00000001-DCEB-0F49-9786-FBBE9C859862}"/>
            </c:ext>
          </c:extLst>
        </c:ser>
        <c:dLbls>
          <c:showLegendKey val="0"/>
          <c:showVal val="0"/>
          <c:showCatName val="0"/>
          <c:showSerName val="0"/>
          <c:showPercent val="0"/>
          <c:showBubbleSize val="0"/>
        </c:dLbls>
        <c:marker val="1"/>
        <c:smooth val="0"/>
        <c:axId val="1413500000"/>
        <c:axId val="551806176"/>
      </c:lineChart>
      <c:catAx>
        <c:axId val="1413500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806176"/>
        <c:crosses val="autoZero"/>
        <c:auto val="1"/>
        <c:lblAlgn val="ctr"/>
        <c:lblOffset val="100"/>
        <c:noMultiLvlLbl val="0"/>
      </c:catAx>
      <c:valAx>
        <c:axId val="5518061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0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b="1">
                <a:solidFill>
                  <a:schemeClr val="tx1"/>
                </a:solidFill>
              </a:rPr>
              <a:t>Revenue</a:t>
            </a:r>
            <a:r>
              <a:rPr lang="en-GB"/>
              <a:t>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[2]Quarterly!$C$55</c:f>
              <c:strCache>
                <c:ptCount val="1"/>
                <c:pt idx="0">
                  <c:v>1Q2023</c:v>
                </c:pt>
              </c:strCache>
            </c:strRef>
          </c:tx>
          <c:spPr>
            <a:solidFill>
              <a:schemeClr val="accent4"/>
            </a:solidFill>
            <a:ln w="9525" cap="flat" cmpd="sng" algn="ctr">
              <a:solidFill>
                <a:srgbClr val="7030A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[2]Quarterly!$B$56:$B$59</c:f>
              <c:strCache>
                <c:ptCount val="4"/>
                <c:pt idx="0">
                  <c:v>FedEx Express segment </c:v>
                </c:pt>
                <c:pt idx="1">
                  <c:v>FedEx Ground segment </c:v>
                </c:pt>
                <c:pt idx="2">
                  <c:v>FedEx Freight segment </c:v>
                </c:pt>
                <c:pt idx="3">
                  <c:v>FedEx Services segment &amp; Others</c:v>
                </c:pt>
              </c:strCache>
            </c:strRef>
          </c:cat>
          <c:val>
            <c:numRef>
              <c:f>[2]Quarterly!$C$56:$C$59</c:f>
              <c:numCache>
                <c:formatCode>General</c:formatCode>
                <c:ptCount val="4"/>
                <c:pt idx="0">
                  <c:v>11127</c:v>
                </c:pt>
                <c:pt idx="1">
                  <c:v>8160</c:v>
                </c:pt>
                <c:pt idx="2">
                  <c:v>2723</c:v>
                </c:pt>
                <c:pt idx="3">
                  <c:v>1232</c:v>
                </c:pt>
              </c:numCache>
            </c:numRef>
          </c:val>
          <c:extLst>
            <c:ext xmlns:c16="http://schemas.microsoft.com/office/drawing/2014/chart" uri="{C3380CC4-5D6E-409C-BE32-E72D297353CC}">
              <c16:uniqueId val="{00000000-2FDE-0C44-8DD5-3019BCB5D5A8}"/>
            </c:ext>
          </c:extLst>
        </c:ser>
        <c:ser>
          <c:idx val="1"/>
          <c:order val="1"/>
          <c:tx>
            <c:strRef>
              <c:f>[2]Quarterly!$D$55</c:f>
              <c:strCache>
                <c:ptCount val="1"/>
                <c:pt idx="0">
                  <c:v>1Q2024</c:v>
                </c:pt>
              </c:strCache>
            </c:strRef>
          </c:tx>
          <c:spPr>
            <a:solidFill>
              <a:schemeClr val="accent6"/>
            </a:solidFill>
            <a:ln w="9525" cap="flat" cmpd="sng" algn="ctr">
              <a:solidFill>
                <a:schemeClr val="accent6"/>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[2]Quarterly!$B$56:$B$59</c:f>
              <c:strCache>
                <c:ptCount val="4"/>
                <c:pt idx="0">
                  <c:v>FedEx Express segment </c:v>
                </c:pt>
                <c:pt idx="1">
                  <c:v>FedEx Ground segment </c:v>
                </c:pt>
                <c:pt idx="2">
                  <c:v>FedEx Freight segment </c:v>
                </c:pt>
                <c:pt idx="3">
                  <c:v>FedEx Services segment &amp; Others</c:v>
                </c:pt>
              </c:strCache>
            </c:strRef>
          </c:cat>
          <c:val>
            <c:numRef>
              <c:f>[2]Quarterly!$D$56:$D$59</c:f>
              <c:numCache>
                <c:formatCode>General</c:formatCode>
                <c:ptCount val="4"/>
                <c:pt idx="0">
                  <c:v>10085</c:v>
                </c:pt>
                <c:pt idx="1">
                  <c:v>8420</c:v>
                </c:pt>
                <c:pt idx="2">
                  <c:v>2291</c:v>
                </c:pt>
                <c:pt idx="3">
                  <c:v>885</c:v>
                </c:pt>
              </c:numCache>
            </c:numRef>
          </c:val>
          <c:extLst>
            <c:ext xmlns:c16="http://schemas.microsoft.com/office/drawing/2014/chart" uri="{C3380CC4-5D6E-409C-BE32-E72D297353CC}">
              <c16:uniqueId val="{00000001-2FDE-0C44-8DD5-3019BCB5D5A8}"/>
            </c:ext>
          </c:extLst>
        </c:ser>
        <c:dLbls>
          <c:showLegendKey val="0"/>
          <c:showVal val="1"/>
          <c:showCatName val="0"/>
          <c:showSerName val="0"/>
          <c:showPercent val="0"/>
          <c:showBubbleSize val="0"/>
        </c:dLbls>
        <c:gapWidth val="100"/>
        <c:axId val="2143966128"/>
        <c:axId val="2143533360"/>
      </c:barChart>
      <c:catAx>
        <c:axId val="21439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3533360"/>
        <c:crosses val="autoZero"/>
        <c:auto val="1"/>
        <c:lblAlgn val="ctr"/>
        <c:lblOffset val="100"/>
        <c:noMultiLvlLbl val="0"/>
      </c:catAx>
      <c:valAx>
        <c:axId val="21435333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3966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Historial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APPENDIX!$B$192</c:f>
              <c:strCache>
                <c:ptCount val="1"/>
                <c:pt idx="0">
                  <c:v>Segment 1 (change name)</c:v>
                </c:pt>
              </c:strCache>
            </c:strRef>
          </c:tx>
          <c:spPr>
            <a:solidFill>
              <a:srgbClr val="7030A0"/>
            </a:solidFill>
            <a:ln>
              <a:noFill/>
            </a:ln>
            <a:effectLst/>
          </c:spPr>
          <c:invertIfNegative val="0"/>
          <c:cat>
            <c:strRef>
              <c:f>APPENDIX!$C$190:$E$190</c:f>
              <c:strCache>
                <c:ptCount val="3"/>
                <c:pt idx="0">
                  <c:v> 2021 </c:v>
                </c:pt>
                <c:pt idx="1">
                  <c:v> 2022 </c:v>
                </c:pt>
                <c:pt idx="2">
                  <c:v> 2023 </c:v>
                </c:pt>
              </c:strCache>
            </c:strRef>
          </c:cat>
          <c:val>
            <c:numRef>
              <c:f>APPENDIX!$C$192:$E$192</c:f>
              <c:numCache>
                <c:formatCode>[$$-409]#,##0</c:formatCode>
                <c:ptCount val="3"/>
                <c:pt idx="0">
                  <c:v>42078</c:v>
                </c:pt>
                <c:pt idx="1">
                  <c:v>45814</c:v>
                </c:pt>
                <c:pt idx="2">
                  <c:v>42743</c:v>
                </c:pt>
              </c:numCache>
            </c:numRef>
          </c:val>
          <c:extLst>
            <c:ext xmlns:c16="http://schemas.microsoft.com/office/drawing/2014/chart" uri="{C3380CC4-5D6E-409C-BE32-E72D297353CC}">
              <c16:uniqueId val="{00000000-7DDD-554B-922D-0D3368428B72}"/>
            </c:ext>
          </c:extLst>
        </c:ser>
        <c:ser>
          <c:idx val="1"/>
          <c:order val="1"/>
          <c:tx>
            <c:strRef>
              <c:f>APPENDIX!$B$193</c:f>
              <c:strCache>
                <c:ptCount val="1"/>
                <c:pt idx="0">
                  <c:v>Segment 2 (change name)</c:v>
                </c:pt>
              </c:strCache>
            </c:strRef>
          </c:tx>
          <c:spPr>
            <a:solidFill>
              <a:srgbClr val="A6E9E4"/>
            </a:solidFill>
            <a:ln>
              <a:noFill/>
            </a:ln>
            <a:effectLst/>
          </c:spPr>
          <c:invertIfNegative val="0"/>
          <c:cat>
            <c:strRef>
              <c:f>APPENDIX!$C$190:$E$190</c:f>
              <c:strCache>
                <c:ptCount val="3"/>
                <c:pt idx="0">
                  <c:v> 2021 </c:v>
                </c:pt>
                <c:pt idx="1">
                  <c:v> 2022 </c:v>
                </c:pt>
                <c:pt idx="2">
                  <c:v> 2023 </c:v>
                </c:pt>
              </c:strCache>
            </c:strRef>
          </c:cat>
          <c:val>
            <c:numRef>
              <c:f>APPENDIX!$C$193:$E$193</c:f>
              <c:numCache>
                <c:formatCode>[$$-409]#,##0</c:formatCode>
                <c:ptCount val="3"/>
                <c:pt idx="0">
                  <c:v>30496</c:v>
                </c:pt>
                <c:pt idx="1">
                  <c:v>33232</c:v>
                </c:pt>
                <c:pt idx="2">
                  <c:v>33507</c:v>
                </c:pt>
              </c:numCache>
            </c:numRef>
          </c:val>
          <c:extLst>
            <c:ext xmlns:c16="http://schemas.microsoft.com/office/drawing/2014/chart" uri="{C3380CC4-5D6E-409C-BE32-E72D297353CC}">
              <c16:uniqueId val="{00000001-7DDD-554B-922D-0D3368428B72}"/>
            </c:ext>
          </c:extLst>
        </c:ser>
        <c:ser>
          <c:idx val="2"/>
          <c:order val="2"/>
          <c:tx>
            <c:strRef>
              <c:f>APPENDIX!$B$194</c:f>
              <c:strCache>
                <c:ptCount val="1"/>
                <c:pt idx="0">
                  <c:v>Segment 3 (change name)</c:v>
                </c:pt>
              </c:strCache>
            </c:strRef>
          </c:tx>
          <c:spPr>
            <a:solidFill>
              <a:schemeClr val="accent6"/>
            </a:solidFill>
            <a:ln>
              <a:noFill/>
            </a:ln>
            <a:effectLst/>
          </c:spPr>
          <c:invertIfNegative val="0"/>
          <c:cat>
            <c:strRef>
              <c:f>APPENDIX!$C$190:$E$190</c:f>
              <c:strCache>
                <c:ptCount val="3"/>
                <c:pt idx="0">
                  <c:v> 2021 </c:v>
                </c:pt>
                <c:pt idx="1">
                  <c:v> 2022 </c:v>
                </c:pt>
                <c:pt idx="2">
                  <c:v> 2023 </c:v>
                </c:pt>
              </c:strCache>
            </c:strRef>
          </c:cat>
          <c:val>
            <c:numRef>
              <c:f>APPENDIX!$C$194:$E$194</c:f>
              <c:numCache>
                <c:formatCode>[$$-409]#,##0</c:formatCode>
                <c:ptCount val="3"/>
                <c:pt idx="0">
                  <c:v>7883</c:v>
                </c:pt>
                <c:pt idx="1">
                  <c:v>9532</c:v>
                </c:pt>
                <c:pt idx="2">
                  <c:v>9632</c:v>
                </c:pt>
              </c:numCache>
            </c:numRef>
          </c:val>
          <c:extLst>
            <c:ext xmlns:c16="http://schemas.microsoft.com/office/drawing/2014/chart" uri="{C3380CC4-5D6E-409C-BE32-E72D297353CC}">
              <c16:uniqueId val="{00000002-7DDD-554B-922D-0D3368428B72}"/>
            </c:ext>
          </c:extLst>
        </c:ser>
        <c:ser>
          <c:idx val="3"/>
          <c:order val="3"/>
          <c:tx>
            <c:strRef>
              <c:f>APPENDIX!$B$195</c:f>
              <c:strCache>
                <c:ptCount val="1"/>
                <c:pt idx="0">
                  <c:v>Segment 4 (change name)</c:v>
                </c:pt>
              </c:strCache>
            </c:strRef>
          </c:tx>
          <c:spPr>
            <a:solidFill>
              <a:schemeClr val="accent3"/>
            </a:solidFill>
            <a:ln>
              <a:noFill/>
            </a:ln>
            <a:effectLst/>
          </c:spPr>
          <c:invertIfNegative val="0"/>
          <c:cat>
            <c:strRef>
              <c:f>APPENDIX!$C$190:$E$190</c:f>
              <c:strCache>
                <c:ptCount val="3"/>
                <c:pt idx="0">
                  <c:v> 2021 </c:v>
                </c:pt>
                <c:pt idx="1">
                  <c:v> 2022 </c:v>
                </c:pt>
                <c:pt idx="2">
                  <c:v> 2023 </c:v>
                </c:pt>
              </c:strCache>
            </c:strRef>
          </c:cat>
          <c:val>
            <c:numRef>
              <c:f>APPENDIX!$C$195:$E$195</c:f>
              <c:numCache>
                <c:formatCode>[$$-409]#,##0</c:formatCode>
                <c:ptCount val="3"/>
                <c:pt idx="0">
                  <c:v>3502</c:v>
                </c:pt>
                <c:pt idx="1">
                  <c:v>4934</c:v>
                </c:pt>
                <c:pt idx="2">
                  <c:v>4273</c:v>
                </c:pt>
              </c:numCache>
            </c:numRef>
          </c:val>
          <c:extLst>
            <c:ext xmlns:c16="http://schemas.microsoft.com/office/drawing/2014/chart" uri="{C3380CC4-5D6E-409C-BE32-E72D297353CC}">
              <c16:uniqueId val="{00000003-7DDD-554B-922D-0D3368428B72}"/>
            </c:ext>
          </c:extLst>
        </c:ser>
        <c:dLbls>
          <c:showLegendKey val="0"/>
          <c:showVal val="0"/>
          <c:showCatName val="0"/>
          <c:showSerName val="0"/>
          <c:showPercent val="0"/>
          <c:showBubbleSize val="0"/>
        </c:dLbls>
        <c:gapWidth val="219"/>
        <c:overlap val="-27"/>
        <c:axId val="57047263"/>
        <c:axId val="922366400"/>
      </c:barChart>
      <c:catAx>
        <c:axId val="5704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366400"/>
        <c:crosses val="autoZero"/>
        <c:auto val="1"/>
        <c:lblAlgn val="ctr"/>
        <c:lblOffset val="100"/>
        <c:noMultiLvlLbl val="0"/>
      </c:catAx>
      <c:valAx>
        <c:axId val="92236640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Forecase Revenue - in million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221831717851395"/>
          <c:y val="0.20658156270943956"/>
          <c:w val="0.83056013211280399"/>
          <c:h val="0.5045938639484705"/>
        </c:manualLayout>
      </c:layout>
      <c:lineChart>
        <c:grouping val="standard"/>
        <c:varyColors val="0"/>
        <c:ser>
          <c:idx val="0"/>
          <c:order val="0"/>
          <c:tx>
            <c:strRef>
              <c:f>APPENDIX!$B$192</c:f>
              <c:strCache>
                <c:ptCount val="1"/>
                <c:pt idx="0">
                  <c:v>Segment 1 (change name)</c:v>
                </c:pt>
              </c:strCache>
            </c:strRef>
          </c:tx>
          <c:spPr>
            <a:ln w="28575" cap="rnd">
              <a:solidFill>
                <a:srgbClr val="A6E9E4"/>
              </a:solidFill>
              <a:round/>
            </a:ln>
            <a:effectLst/>
          </c:spPr>
          <c:marker>
            <c:symbol val="circle"/>
            <c:size val="5"/>
            <c:spPr>
              <a:solidFill>
                <a:srgbClr val="A6E9E4"/>
              </a:solidFill>
              <a:ln w="9525">
                <a:solidFill>
                  <a:srgbClr val="A6E9E4"/>
                </a:solidFill>
              </a:ln>
              <a:effectLst/>
            </c:spPr>
          </c:marker>
          <c:cat>
            <c:strRef>
              <c:f>APPENDIX!$C$190:$J$190</c:f>
              <c:strCache>
                <c:ptCount val="8"/>
                <c:pt idx="0">
                  <c:v> 2021 </c:v>
                </c:pt>
                <c:pt idx="1">
                  <c:v> 2022 </c:v>
                </c:pt>
                <c:pt idx="2">
                  <c:v> 2023 </c:v>
                </c:pt>
                <c:pt idx="3">
                  <c:v> 2024E </c:v>
                </c:pt>
                <c:pt idx="4">
                  <c:v> 2025E </c:v>
                </c:pt>
                <c:pt idx="5">
                  <c:v> 2026E </c:v>
                </c:pt>
                <c:pt idx="6">
                  <c:v> 2027E </c:v>
                </c:pt>
                <c:pt idx="7">
                  <c:v> 2028E </c:v>
                </c:pt>
              </c:strCache>
            </c:strRef>
          </c:cat>
          <c:val>
            <c:numRef>
              <c:f>APPENDIX!$C$192:$J$192</c:f>
              <c:numCache>
                <c:formatCode>[$$-409]#,##0</c:formatCode>
                <c:ptCount val="8"/>
                <c:pt idx="0">
                  <c:v>42078</c:v>
                </c:pt>
                <c:pt idx="1">
                  <c:v>45814</c:v>
                </c:pt>
                <c:pt idx="2">
                  <c:v>42743</c:v>
                </c:pt>
                <c:pt idx="3">
                  <c:v>43084.944000000003</c:v>
                </c:pt>
                <c:pt idx="4">
                  <c:v>43429.623552000005</c:v>
                </c:pt>
                <c:pt idx="5">
                  <c:v>43777.060540416001</c:v>
                </c:pt>
                <c:pt idx="6">
                  <c:v>44127.277024739327</c:v>
                </c:pt>
                <c:pt idx="7">
                  <c:v>44480.295240937245</c:v>
                </c:pt>
              </c:numCache>
            </c:numRef>
          </c:val>
          <c:smooth val="0"/>
          <c:extLst>
            <c:ext xmlns:c16="http://schemas.microsoft.com/office/drawing/2014/chart" uri="{C3380CC4-5D6E-409C-BE32-E72D297353CC}">
              <c16:uniqueId val="{00000000-4144-6F41-ADAF-24052475A7FA}"/>
            </c:ext>
          </c:extLst>
        </c:ser>
        <c:ser>
          <c:idx val="1"/>
          <c:order val="1"/>
          <c:tx>
            <c:strRef>
              <c:f>APPENDIX!$B$193</c:f>
              <c:strCache>
                <c:ptCount val="1"/>
                <c:pt idx="0">
                  <c:v>Segment 2 (change name)</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APPENDIX!$C$190:$J$190</c:f>
              <c:strCache>
                <c:ptCount val="8"/>
                <c:pt idx="0">
                  <c:v> 2021 </c:v>
                </c:pt>
                <c:pt idx="1">
                  <c:v> 2022 </c:v>
                </c:pt>
                <c:pt idx="2">
                  <c:v> 2023 </c:v>
                </c:pt>
                <c:pt idx="3">
                  <c:v> 2024E </c:v>
                </c:pt>
                <c:pt idx="4">
                  <c:v> 2025E </c:v>
                </c:pt>
                <c:pt idx="5">
                  <c:v> 2026E </c:v>
                </c:pt>
                <c:pt idx="6">
                  <c:v> 2027E </c:v>
                </c:pt>
                <c:pt idx="7">
                  <c:v> 2028E </c:v>
                </c:pt>
              </c:strCache>
            </c:strRef>
          </c:cat>
          <c:val>
            <c:numRef>
              <c:f>APPENDIX!$C$193:$J$193</c:f>
              <c:numCache>
                <c:formatCode>[$$-409]#,##0</c:formatCode>
                <c:ptCount val="8"/>
                <c:pt idx="0">
                  <c:v>30496</c:v>
                </c:pt>
                <c:pt idx="1">
                  <c:v>33232</c:v>
                </c:pt>
                <c:pt idx="2">
                  <c:v>33507</c:v>
                </c:pt>
                <c:pt idx="3">
                  <c:v>35115.336000000003</c:v>
                </c:pt>
                <c:pt idx="4">
                  <c:v>36800.872128000003</c:v>
                </c:pt>
                <c:pt idx="5">
                  <c:v>38567.313990144001</c:v>
                </c:pt>
                <c:pt idx="6">
                  <c:v>40418.545061670913</c:v>
                </c:pt>
                <c:pt idx="7">
                  <c:v>42358.635224631122</c:v>
                </c:pt>
              </c:numCache>
            </c:numRef>
          </c:val>
          <c:smooth val="0"/>
          <c:extLst>
            <c:ext xmlns:c16="http://schemas.microsoft.com/office/drawing/2014/chart" uri="{C3380CC4-5D6E-409C-BE32-E72D297353CC}">
              <c16:uniqueId val="{00000001-4144-6F41-ADAF-24052475A7FA}"/>
            </c:ext>
          </c:extLst>
        </c:ser>
        <c:ser>
          <c:idx val="2"/>
          <c:order val="2"/>
          <c:tx>
            <c:strRef>
              <c:f>APPENDIX!$B$194</c:f>
              <c:strCache>
                <c:ptCount val="1"/>
                <c:pt idx="0">
                  <c:v>Segment 3 (change name)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APPENDIX!$C$190:$J$190</c:f>
              <c:strCache>
                <c:ptCount val="8"/>
                <c:pt idx="0">
                  <c:v> 2021 </c:v>
                </c:pt>
                <c:pt idx="1">
                  <c:v> 2022 </c:v>
                </c:pt>
                <c:pt idx="2">
                  <c:v> 2023 </c:v>
                </c:pt>
                <c:pt idx="3">
                  <c:v> 2024E </c:v>
                </c:pt>
                <c:pt idx="4">
                  <c:v> 2025E </c:v>
                </c:pt>
                <c:pt idx="5">
                  <c:v> 2026E </c:v>
                </c:pt>
                <c:pt idx="6">
                  <c:v> 2027E </c:v>
                </c:pt>
                <c:pt idx="7">
                  <c:v> 2028E </c:v>
                </c:pt>
              </c:strCache>
            </c:strRef>
          </c:cat>
          <c:val>
            <c:numRef>
              <c:f>APPENDIX!$C$194:$J$194</c:f>
              <c:numCache>
                <c:formatCode>[$$-409]#,##0</c:formatCode>
                <c:ptCount val="8"/>
                <c:pt idx="0">
                  <c:v>7883</c:v>
                </c:pt>
                <c:pt idx="1">
                  <c:v>9532</c:v>
                </c:pt>
                <c:pt idx="2">
                  <c:v>9632</c:v>
                </c:pt>
                <c:pt idx="3">
                  <c:v>10643.36</c:v>
                </c:pt>
                <c:pt idx="4">
                  <c:v>11760.9128</c:v>
                </c:pt>
                <c:pt idx="5">
                  <c:v>12995.808644000001</c:v>
                </c:pt>
                <c:pt idx="6">
                  <c:v>14360.36855162</c:v>
                </c:pt>
                <c:pt idx="7">
                  <c:v>15868.207249540101</c:v>
                </c:pt>
              </c:numCache>
            </c:numRef>
          </c:val>
          <c:smooth val="0"/>
          <c:extLst>
            <c:ext xmlns:c16="http://schemas.microsoft.com/office/drawing/2014/chart" uri="{C3380CC4-5D6E-409C-BE32-E72D297353CC}">
              <c16:uniqueId val="{00000002-4144-6F41-ADAF-24052475A7FA}"/>
            </c:ext>
          </c:extLst>
        </c:ser>
        <c:ser>
          <c:idx val="3"/>
          <c:order val="3"/>
          <c:tx>
            <c:strRef>
              <c:f>APPENDIX!$B$195</c:f>
              <c:strCache>
                <c:ptCount val="1"/>
                <c:pt idx="0">
                  <c:v>Segment 4 (change name)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APPENDIX!$C$190:$J$190</c:f>
              <c:strCache>
                <c:ptCount val="8"/>
                <c:pt idx="0">
                  <c:v> 2021 </c:v>
                </c:pt>
                <c:pt idx="1">
                  <c:v> 2022 </c:v>
                </c:pt>
                <c:pt idx="2">
                  <c:v> 2023 </c:v>
                </c:pt>
                <c:pt idx="3">
                  <c:v> 2024E </c:v>
                </c:pt>
                <c:pt idx="4">
                  <c:v> 2025E </c:v>
                </c:pt>
                <c:pt idx="5">
                  <c:v> 2026E </c:v>
                </c:pt>
                <c:pt idx="6">
                  <c:v> 2027E </c:v>
                </c:pt>
                <c:pt idx="7">
                  <c:v> 2028E </c:v>
                </c:pt>
              </c:strCache>
            </c:strRef>
          </c:cat>
          <c:val>
            <c:numRef>
              <c:f>APPENDIX!$C$195:$J$195</c:f>
              <c:numCache>
                <c:formatCode>[$$-409]#,##0</c:formatCode>
                <c:ptCount val="8"/>
                <c:pt idx="0">
                  <c:v>3502</c:v>
                </c:pt>
                <c:pt idx="1">
                  <c:v>4934</c:v>
                </c:pt>
                <c:pt idx="2">
                  <c:v>4273</c:v>
                </c:pt>
                <c:pt idx="3">
                  <c:v>4721.665</c:v>
                </c:pt>
                <c:pt idx="4">
                  <c:v>5217.4398249999995</c:v>
                </c:pt>
                <c:pt idx="5">
                  <c:v>5765.2710066249992</c:v>
                </c:pt>
                <c:pt idx="6">
                  <c:v>6370.6244623206239</c:v>
                </c:pt>
                <c:pt idx="7">
                  <c:v>7039.5400308642893</c:v>
                </c:pt>
              </c:numCache>
            </c:numRef>
          </c:val>
          <c:smooth val="0"/>
          <c:extLst>
            <c:ext xmlns:c16="http://schemas.microsoft.com/office/drawing/2014/chart" uri="{C3380CC4-5D6E-409C-BE32-E72D297353CC}">
              <c16:uniqueId val="{00000003-4144-6F41-ADAF-24052475A7FA}"/>
            </c:ext>
          </c:extLst>
        </c:ser>
        <c:dLbls>
          <c:showLegendKey val="0"/>
          <c:showVal val="0"/>
          <c:showCatName val="0"/>
          <c:showSerName val="0"/>
          <c:showPercent val="0"/>
          <c:showBubbleSize val="0"/>
        </c:dLbls>
        <c:marker val="1"/>
        <c:smooth val="0"/>
        <c:axId val="1913505056"/>
        <c:axId val="1541969776"/>
      </c:lineChart>
      <c:catAx>
        <c:axId val="1913505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969776"/>
        <c:crosses val="autoZero"/>
        <c:auto val="1"/>
        <c:lblAlgn val="ctr"/>
        <c:lblOffset val="100"/>
        <c:noMultiLvlLbl val="0"/>
      </c:catAx>
      <c:valAx>
        <c:axId val="154196977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05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bg1"/>
                </a:solidFill>
                <a:latin typeface="+mn-lt"/>
                <a:ea typeface="+mn-ea"/>
                <a:cs typeface="+mn-cs"/>
              </a:defRPr>
            </a:pPr>
            <a:r>
              <a:rPr lang="en-US" sz="1600" b="1">
                <a:solidFill>
                  <a:schemeClr val="bg1"/>
                </a:solidFill>
              </a:rPr>
              <a:t>ATEYY performance over 6 years</a:t>
            </a:r>
          </a:p>
        </c:rich>
      </c:tx>
      <c:layout>
        <c:manualLayout>
          <c:xMode val="edge"/>
          <c:yMode val="edge"/>
          <c:x val="0.34783492836165814"/>
          <c:y val="0.11208269485016278"/>
        </c:manualLayout>
      </c:layout>
      <c:overlay val="0"/>
      <c:spPr>
        <a:solidFill>
          <a:schemeClr val="accent1"/>
        </a:solidFill>
        <a:ln>
          <a:noFill/>
        </a:ln>
        <a:effectLst/>
      </c:spPr>
      <c:txPr>
        <a:bodyPr rot="0" spcFirstLastPara="1" vertOverflow="ellipsis" vert="horz" wrap="square" anchor="ctr" anchorCtr="1"/>
        <a:lstStyle/>
        <a:p>
          <a:pPr>
            <a:defRPr sz="1600" b="1" i="0" u="none" strike="noStrike" kern="1200" cap="none" spc="20" baseline="0">
              <a:solidFill>
                <a:schemeClr val="bg1"/>
              </a:solidFill>
              <a:latin typeface="+mn-lt"/>
              <a:ea typeface="+mn-ea"/>
              <a:cs typeface="+mn-cs"/>
            </a:defRPr>
          </a:pPr>
          <a:endParaRPr lang="en-US"/>
        </a:p>
      </c:txPr>
    </c:title>
    <c:autoTitleDeleted val="0"/>
    <c:plotArea>
      <c:layout>
        <c:manualLayout>
          <c:layoutTarget val="inner"/>
          <c:xMode val="edge"/>
          <c:yMode val="edge"/>
          <c:x val="2.8284960422163587E-2"/>
          <c:y val="0.1031496062992126"/>
          <c:w val="0.94471055398531134"/>
          <c:h val="0.7963352680804332"/>
        </c:manualLayout>
      </c:layout>
      <c:lineChart>
        <c:grouping val="standard"/>
        <c:varyColors val="0"/>
        <c:ser>
          <c:idx val="0"/>
          <c:order val="0"/>
          <c:tx>
            <c:strRef>
              <c:f>'6Y STOCK PERFORMANCE'!$B$3</c:f>
              <c:strCache>
                <c:ptCount val="1"/>
                <c:pt idx="0">
                  <c:v>Cumulative Returns ATEYY</c:v>
                </c:pt>
              </c:strCache>
            </c:strRef>
          </c:tx>
          <c:spPr>
            <a:ln w="22225" cap="rnd" cmpd="sng" algn="ctr">
              <a:solidFill>
                <a:schemeClr val="accent1"/>
              </a:solidFill>
              <a:round/>
            </a:ln>
            <a:effectLst/>
          </c:spPr>
          <c:marker>
            <c:symbol val="none"/>
          </c:marker>
          <c:val>
            <c:numRef>
              <c:f>'6Y STOCK PERFORMANCE'!$B$4:$B$1261</c:f>
              <c:numCache>
                <c:formatCode>General</c:formatCode>
                <c:ptCount val="1258"/>
                <c:pt idx="0">
                  <c:v>100</c:v>
                </c:pt>
                <c:pt idx="1">
                  <c:v>103.20245466020206</c:v>
                </c:pt>
                <c:pt idx="2">
                  <c:v>103.64114902798018</c:v>
                </c:pt>
                <c:pt idx="3">
                  <c:v>103.70695025455723</c:v>
                </c:pt>
                <c:pt idx="4">
                  <c:v>102.43474579213957</c:v>
                </c:pt>
                <c:pt idx="5">
                  <c:v>104.14564462233535</c:v>
                </c:pt>
                <c:pt idx="6">
                  <c:v>104.14564462233535</c:v>
                </c:pt>
                <c:pt idx="7">
                  <c:v>105.15463581104576</c:v>
                </c:pt>
                <c:pt idx="8">
                  <c:v>106.95327518827695</c:v>
                </c:pt>
                <c:pt idx="9">
                  <c:v>106.84360368818216</c:v>
                </c:pt>
                <c:pt idx="10">
                  <c:v>107.96227474438642</c:v>
                </c:pt>
                <c:pt idx="11">
                  <c:v>108.0500069240228</c:v>
                </c:pt>
                <c:pt idx="12">
                  <c:v>109.51963180096979</c:v>
                </c:pt>
                <c:pt idx="13">
                  <c:v>110.74797435726873</c:v>
                </c:pt>
                <c:pt idx="14">
                  <c:v>112.28339209339363</c:v>
                </c:pt>
                <c:pt idx="15">
                  <c:v>115.99035071534992</c:v>
                </c:pt>
                <c:pt idx="16">
                  <c:v>113.95042901747071</c:v>
                </c:pt>
                <c:pt idx="17">
                  <c:v>111.20859967810615</c:v>
                </c:pt>
                <c:pt idx="18">
                  <c:v>100.41675504731978</c:v>
                </c:pt>
                <c:pt idx="19">
                  <c:v>105.33011690511668</c:v>
                </c:pt>
                <c:pt idx="20">
                  <c:v>104.56239966965515</c:v>
                </c:pt>
                <c:pt idx="21">
                  <c:v>104.89142253733847</c:v>
                </c:pt>
                <c:pt idx="22">
                  <c:v>104.89142253733847</c:v>
                </c:pt>
                <c:pt idx="23">
                  <c:v>109.62930330106448</c:v>
                </c:pt>
                <c:pt idx="24">
                  <c:v>109.62930330106448</c:v>
                </c:pt>
                <c:pt idx="25">
                  <c:v>109.62930330106448</c:v>
                </c:pt>
                <c:pt idx="26">
                  <c:v>112.80982700820725</c:v>
                </c:pt>
                <c:pt idx="27">
                  <c:v>115.6613278476665</c:v>
                </c:pt>
                <c:pt idx="28">
                  <c:v>109.25641852726245</c:v>
                </c:pt>
                <c:pt idx="29">
                  <c:v>110.08992862190198</c:v>
                </c:pt>
                <c:pt idx="30">
                  <c:v>115.61745757414874</c:v>
                </c:pt>
                <c:pt idx="31">
                  <c:v>112.89756755524262</c:v>
                </c:pt>
                <c:pt idx="32">
                  <c:v>111.38407240477798</c:v>
                </c:pt>
                <c:pt idx="33">
                  <c:v>104.58433899011357</c:v>
                </c:pt>
                <c:pt idx="34">
                  <c:v>108.62031211235413</c:v>
                </c:pt>
                <c:pt idx="35">
                  <c:v>104.05790407529996</c:v>
                </c:pt>
                <c:pt idx="36">
                  <c:v>109.56350207448742</c:v>
                </c:pt>
                <c:pt idx="37">
                  <c:v>109.45383057439271</c:v>
                </c:pt>
                <c:pt idx="38">
                  <c:v>109.45383057439271</c:v>
                </c:pt>
                <c:pt idx="39">
                  <c:v>105.24237635808116</c:v>
                </c:pt>
                <c:pt idx="40">
                  <c:v>104.5185377635365</c:v>
                </c:pt>
                <c:pt idx="41">
                  <c:v>102.56634824529365</c:v>
                </c:pt>
                <c:pt idx="42">
                  <c:v>104.12371366927603</c:v>
                </c:pt>
                <c:pt idx="43">
                  <c:v>109.67317357458219</c:v>
                </c:pt>
                <c:pt idx="44">
                  <c:v>105.37398717863439</c:v>
                </c:pt>
                <c:pt idx="45">
                  <c:v>108.66418238587185</c:v>
                </c:pt>
                <c:pt idx="46">
                  <c:v>109.43189125393425</c:v>
                </c:pt>
                <c:pt idx="47">
                  <c:v>111.7350262255207</c:v>
                </c:pt>
                <c:pt idx="48">
                  <c:v>116.51677726276435</c:v>
                </c:pt>
                <c:pt idx="49">
                  <c:v>115.814869621279</c:v>
                </c:pt>
                <c:pt idx="50">
                  <c:v>116.429045083128</c:v>
                </c:pt>
                <c:pt idx="51">
                  <c:v>118.49089773406649</c:v>
                </c:pt>
                <c:pt idx="52">
                  <c:v>120.11405601722679</c:v>
                </c:pt>
                <c:pt idx="53">
                  <c:v>126.03640906373403</c:v>
                </c:pt>
                <c:pt idx="54">
                  <c:v>121.49594034713829</c:v>
                </c:pt>
                <c:pt idx="55">
                  <c:v>124.89580705447054</c:v>
                </c:pt>
                <c:pt idx="56">
                  <c:v>124.80807487483419</c:v>
                </c:pt>
                <c:pt idx="57">
                  <c:v>127.22088134651534</c:v>
                </c:pt>
                <c:pt idx="58">
                  <c:v>123.4261905449227</c:v>
                </c:pt>
                <c:pt idx="59">
                  <c:v>126.12414961076952</c:v>
                </c:pt>
                <c:pt idx="60">
                  <c:v>125.37837169576642</c:v>
                </c:pt>
                <c:pt idx="61">
                  <c:v>123.75520504520699</c:v>
                </c:pt>
                <c:pt idx="62">
                  <c:v>121.51787966759674</c:v>
                </c:pt>
                <c:pt idx="63">
                  <c:v>124.8080748748342</c:v>
                </c:pt>
                <c:pt idx="64">
                  <c:v>124.98354760150596</c:v>
                </c:pt>
                <c:pt idx="65">
                  <c:v>126.25576043132267</c:v>
                </c:pt>
                <c:pt idx="66">
                  <c:v>127.04540025244445</c:v>
                </c:pt>
                <c:pt idx="67">
                  <c:v>127.813117487906</c:v>
                </c:pt>
                <c:pt idx="68">
                  <c:v>127.2647516200331</c:v>
                </c:pt>
                <c:pt idx="69">
                  <c:v>125.66352428993211</c:v>
                </c:pt>
                <c:pt idx="70">
                  <c:v>122.94362590362687</c:v>
                </c:pt>
                <c:pt idx="71">
                  <c:v>122.7462138564966</c:v>
                </c:pt>
                <c:pt idx="72">
                  <c:v>120.64049093204044</c:v>
                </c:pt>
                <c:pt idx="73">
                  <c:v>124.83000582789352</c:v>
                </c:pt>
                <c:pt idx="74">
                  <c:v>129.3266042709715</c:v>
                </c:pt>
                <c:pt idx="75">
                  <c:v>126.38736288447676</c:v>
                </c:pt>
                <c:pt idx="76">
                  <c:v>120.70629215861747</c:v>
                </c:pt>
                <c:pt idx="77">
                  <c:v>124.19389941298512</c:v>
                </c:pt>
                <c:pt idx="78">
                  <c:v>126.12414961076952</c:v>
                </c:pt>
                <c:pt idx="79">
                  <c:v>114.01623024404775</c:v>
                </c:pt>
                <c:pt idx="80">
                  <c:v>116.25356398905713</c:v>
                </c:pt>
                <c:pt idx="81">
                  <c:v>115.04716075321652</c:v>
                </c:pt>
                <c:pt idx="82">
                  <c:v>116.93354067748319</c:v>
                </c:pt>
                <c:pt idx="83">
                  <c:v>114.65233665895614</c:v>
                </c:pt>
                <c:pt idx="84">
                  <c:v>115.33231334738221</c:v>
                </c:pt>
                <c:pt idx="85">
                  <c:v>113.24852137598536</c:v>
                </c:pt>
                <c:pt idx="86">
                  <c:v>111.75696554597907</c:v>
                </c:pt>
                <c:pt idx="87">
                  <c:v>113.22658205552692</c:v>
                </c:pt>
                <c:pt idx="88">
                  <c:v>117.15288367767279</c:v>
                </c:pt>
                <c:pt idx="89">
                  <c:v>115.70519812118425</c:v>
                </c:pt>
                <c:pt idx="90">
                  <c:v>117.85479131915815</c:v>
                </c:pt>
                <c:pt idx="91">
                  <c:v>108.24741897115298</c:v>
                </c:pt>
                <c:pt idx="92">
                  <c:v>112.67821618765402</c:v>
                </c:pt>
                <c:pt idx="93">
                  <c:v>113.77494792339985</c:v>
                </c:pt>
                <c:pt idx="94">
                  <c:v>109.6293033010645</c:v>
                </c:pt>
                <c:pt idx="95">
                  <c:v>104.16758394279383</c:v>
                </c:pt>
                <c:pt idx="96">
                  <c:v>101.46961650954788</c:v>
                </c:pt>
                <c:pt idx="97">
                  <c:v>106.16363536715528</c:v>
                </c:pt>
                <c:pt idx="98">
                  <c:v>101.7108988301958</c:v>
                </c:pt>
                <c:pt idx="99">
                  <c:v>98.552314443511577</c:v>
                </c:pt>
                <c:pt idx="100">
                  <c:v>102.82956988640007</c:v>
                </c:pt>
                <c:pt idx="101">
                  <c:v>100.72383859454476</c:v>
                </c:pt>
                <c:pt idx="102">
                  <c:v>105.22044540502189</c:v>
                </c:pt>
                <c:pt idx="103">
                  <c:v>103.07085220704799</c:v>
                </c:pt>
                <c:pt idx="104">
                  <c:v>99.539374679162606</c:v>
                </c:pt>
                <c:pt idx="105">
                  <c:v>95.920156604241726</c:v>
                </c:pt>
                <c:pt idx="106">
                  <c:v>100.89931968861566</c:v>
                </c:pt>
                <c:pt idx="107">
                  <c:v>94.691814047942756</c:v>
                </c:pt>
                <c:pt idx="108">
                  <c:v>84.426412699369024</c:v>
                </c:pt>
                <c:pt idx="109">
                  <c:v>84.558015152523097</c:v>
                </c:pt>
                <c:pt idx="110">
                  <c:v>78.350517879249281</c:v>
                </c:pt>
                <c:pt idx="111">
                  <c:v>83.724496690484514</c:v>
                </c:pt>
                <c:pt idx="112">
                  <c:v>75.411276492754496</c:v>
                </c:pt>
                <c:pt idx="113">
                  <c:v>71.243692549960727</c:v>
                </c:pt>
                <c:pt idx="114">
                  <c:v>65.891644691784791</c:v>
                </c:pt>
                <c:pt idx="115">
                  <c:v>69.796006993472204</c:v>
                </c:pt>
                <c:pt idx="116">
                  <c:v>81.158148445190847</c:v>
                </c:pt>
                <c:pt idx="117">
                  <c:v>84.492213925946047</c:v>
                </c:pt>
                <c:pt idx="118">
                  <c:v>87.914019953736684</c:v>
                </c:pt>
                <c:pt idx="119">
                  <c:v>86.378593850212724</c:v>
                </c:pt>
                <c:pt idx="120">
                  <c:v>87.606928039112617</c:v>
                </c:pt>
                <c:pt idx="121">
                  <c:v>86.8611501241095</c:v>
                </c:pt>
                <c:pt idx="122">
                  <c:v>86.8611501241095</c:v>
                </c:pt>
                <c:pt idx="123">
                  <c:v>86.8611501241095</c:v>
                </c:pt>
                <c:pt idx="124">
                  <c:v>78.021495011565889</c:v>
                </c:pt>
                <c:pt idx="125">
                  <c:v>84.558015152523097</c:v>
                </c:pt>
                <c:pt idx="126">
                  <c:v>96.644003566185532</c:v>
                </c:pt>
                <c:pt idx="127">
                  <c:v>93.178327264877169</c:v>
                </c:pt>
                <c:pt idx="128">
                  <c:v>93.463479859042849</c:v>
                </c:pt>
                <c:pt idx="129">
                  <c:v>91.379687887645986</c:v>
                </c:pt>
                <c:pt idx="130">
                  <c:v>95.6788742835938</c:v>
                </c:pt>
                <c:pt idx="131">
                  <c:v>95.481462236463614</c:v>
                </c:pt>
                <c:pt idx="132">
                  <c:v>96.00789715127722</c:v>
                </c:pt>
                <c:pt idx="133">
                  <c:v>100.87738873555637</c:v>
                </c:pt>
                <c:pt idx="134">
                  <c:v>101.66702855667808</c:v>
                </c:pt>
                <c:pt idx="135">
                  <c:v>99.49550440564488</c:v>
                </c:pt>
                <c:pt idx="136">
                  <c:v>106.16363536715529</c:v>
                </c:pt>
                <c:pt idx="137">
                  <c:v>102.32507429204492</c:v>
                </c:pt>
                <c:pt idx="138">
                  <c:v>100.89931968861568</c:v>
                </c:pt>
                <c:pt idx="139">
                  <c:v>106.29523782030931</c:v>
                </c:pt>
                <c:pt idx="140">
                  <c:v>108.35709883864695</c:v>
                </c:pt>
                <c:pt idx="141">
                  <c:v>110.33121094254997</c:v>
                </c:pt>
                <c:pt idx="142">
                  <c:v>105.52752895224691</c:v>
                </c:pt>
                <c:pt idx="143">
                  <c:v>101.77670842417201</c:v>
                </c:pt>
                <c:pt idx="144">
                  <c:v>100.37288477380208</c:v>
                </c:pt>
                <c:pt idx="145">
                  <c:v>103.07085220704801</c:v>
                </c:pt>
                <c:pt idx="146">
                  <c:v>103.22439398066045</c:v>
                </c:pt>
                <c:pt idx="147">
                  <c:v>107.45777915003127</c:v>
                </c:pt>
                <c:pt idx="148">
                  <c:v>111.38407240477801</c:v>
                </c:pt>
                <c:pt idx="149">
                  <c:v>109.12480770670932</c:v>
                </c:pt>
                <c:pt idx="150">
                  <c:v>111.03311858403528</c:v>
                </c:pt>
                <c:pt idx="151">
                  <c:v>107.89646515041035</c:v>
                </c:pt>
                <c:pt idx="152">
                  <c:v>106.73393218808748</c:v>
                </c:pt>
                <c:pt idx="153">
                  <c:v>107.47971010309058</c:v>
                </c:pt>
                <c:pt idx="154">
                  <c:v>106.5145891878979</c:v>
                </c:pt>
                <c:pt idx="155">
                  <c:v>104.65014021669055</c:v>
                </c:pt>
                <c:pt idx="156">
                  <c:v>108.66418238587188</c:v>
                </c:pt>
                <c:pt idx="157">
                  <c:v>105.28624663159893</c:v>
                </c:pt>
                <c:pt idx="158">
                  <c:v>107.98420569744573</c:v>
                </c:pt>
                <c:pt idx="159">
                  <c:v>113.8626884704353</c:v>
                </c:pt>
                <c:pt idx="160">
                  <c:v>110.11186794236032</c:v>
                </c:pt>
                <c:pt idx="161">
                  <c:v>110.11186794236032</c:v>
                </c:pt>
                <c:pt idx="162">
                  <c:v>108.13774747105826</c:v>
                </c:pt>
                <c:pt idx="163">
                  <c:v>115.46391580053628</c:v>
                </c:pt>
                <c:pt idx="164">
                  <c:v>115.81486962127903</c:v>
                </c:pt>
                <c:pt idx="165">
                  <c:v>117.83286036609881</c:v>
                </c:pt>
                <c:pt idx="166">
                  <c:v>117.83286036609881</c:v>
                </c:pt>
                <c:pt idx="167">
                  <c:v>120.6185599789811</c:v>
                </c:pt>
                <c:pt idx="168">
                  <c:v>124.19389941298512</c:v>
                </c:pt>
                <c:pt idx="169">
                  <c:v>119.67537001684775</c:v>
                </c:pt>
                <c:pt idx="170">
                  <c:v>123.25070945085183</c:v>
                </c:pt>
                <c:pt idx="171">
                  <c:v>116.80192985693004</c:v>
                </c:pt>
                <c:pt idx="172">
                  <c:v>120.17986561120298</c:v>
                </c:pt>
                <c:pt idx="173">
                  <c:v>114.95942020618111</c:v>
                </c:pt>
                <c:pt idx="174">
                  <c:v>119.58762946981233</c:v>
                </c:pt>
                <c:pt idx="175">
                  <c:v>121.73722266778624</c:v>
                </c:pt>
                <c:pt idx="176">
                  <c:v>125.48804319586114</c:v>
                </c:pt>
                <c:pt idx="177">
                  <c:v>124.61066282770395</c:v>
                </c:pt>
                <c:pt idx="178">
                  <c:v>123.97455641279564</c:v>
                </c:pt>
                <c:pt idx="179">
                  <c:v>124.74226528085802</c:v>
                </c:pt>
                <c:pt idx="180">
                  <c:v>122.39526003575394</c:v>
                </c:pt>
                <c:pt idx="181">
                  <c:v>124.12809818640807</c:v>
                </c:pt>
                <c:pt idx="182">
                  <c:v>124.72033432779871</c:v>
                </c:pt>
                <c:pt idx="183">
                  <c:v>125.07128814854141</c:v>
                </c:pt>
                <c:pt idx="184">
                  <c:v>124.45712105409144</c:v>
                </c:pt>
                <c:pt idx="185">
                  <c:v>128.7124371765216</c:v>
                </c:pt>
                <c:pt idx="186">
                  <c:v>127.76924721438823</c:v>
                </c:pt>
                <c:pt idx="187">
                  <c:v>132.37551715756101</c:v>
                </c:pt>
                <c:pt idx="188">
                  <c:v>138.36367979804442</c:v>
                </c:pt>
                <c:pt idx="189">
                  <c:v>139.83329630759226</c:v>
                </c:pt>
                <c:pt idx="190">
                  <c:v>140.33779190194744</c:v>
                </c:pt>
                <c:pt idx="191">
                  <c:v>142.99188906167564</c:v>
                </c:pt>
                <c:pt idx="192">
                  <c:v>142.99188906167564</c:v>
                </c:pt>
                <c:pt idx="193">
                  <c:v>142.99188906167564</c:v>
                </c:pt>
                <c:pt idx="194">
                  <c:v>139.81136535453297</c:v>
                </c:pt>
                <c:pt idx="195">
                  <c:v>136.41149027980165</c:v>
                </c:pt>
                <c:pt idx="196">
                  <c:v>137.20113846832248</c:v>
                </c:pt>
                <c:pt idx="197">
                  <c:v>138.49528225119849</c:v>
                </c:pt>
                <c:pt idx="198">
                  <c:v>137.0037264211922</c:v>
                </c:pt>
                <c:pt idx="199">
                  <c:v>137.50822201554746</c:v>
                </c:pt>
                <c:pt idx="200">
                  <c:v>138.36367979804442</c:v>
                </c:pt>
                <c:pt idx="201">
                  <c:v>136.67471192090795</c:v>
                </c:pt>
                <c:pt idx="202">
                  <c:v>140.16231917527571</c:v>
                </c:pt>
                <c:pt idx="203">
                  <c:v>139.28493043971937</c:v>
                </c:pt>
                <c:pt idx="204">
                  <c:v>142.55318632649841</c:v>
                </c:pt>
                <c:pt idx="205">
                  <c:v>127.22088134651536</c:v>
                </c:pt>
                <c:pt idx="206">
                  <c:v>117.9425318661936</c:v>
                </c:pt>
                <c:pt idx="207">
                  <c:v>117.17481463073207</c:v>
                </c:pt>
                <c:pt idx="208">
                  <c:v>115.81486962127902</c:v>
                </c:pt>
                <c:pt idx="209">
                  <c:v>116.82386080998934</c:v>
                </c:pt>
                <c:pt idx="210">
                  <c:v>112.67821618765397</c:v>
                </c:pt>
                <c:pt idx="211">
                  <c:v>107.4358398295728</c:v>
                </c:pt>
                <c:pt idx="212">
                  <c:v>108.48870129180088</c:v>
                </c:pt>
                <c:pt idx="213">
                  <c:v>109.16867798022703</c:v>
                </c:pt>
                <c:pt idx="214">
                  <c:v>111.9105073195916</c:v>
                </c:pt>
                <c:pt idx="215">
                  <c:v>114.76200815905085</c:v>
                </c:pt>
                <c:pt idx="216">
                  <c:v>114.95942020618112</c:v>
                </c:pt>
                <c:pt idx="217">
                  <c:v>115.42004552701854</c:v>
                </c:pt>
                <c:pt idx="218">
                  <c:v>113.29239164950309</c:v>
                </c:pt>
                <c:pt idx="219">
                  <c:v>109.45383057439271</c:v>
                </c:pt>
                <c:pt idx="220">
                  <c:v>106.20749727327384</c:v>
                </c:pt>
                <c:pt idx="221">
                  <c:v>105.00109403743323</c:v>
                </c:pt>
                <c:pt idx="222">
                  <c:v>106.03202454660203</c:v>
                </c:pt>
                <c:pt idx="223">
                  <c:v>104.47466749001879</c:v>
                </c:pt>
                <c:pt idx="224">
                  <c:v>105.11076553752805</c:v>
                </c:pt>
                <c:pt idx="225">
                  <c:v>102.47861606565733</c:v>
                </c:pt>
                <c:pt idx="226">
                  <c:v>102.41280647168124</c:v>
                </c:pt>
                <c:pt idx="227">
                  <c:v>104.67207953714899</c:v>
                </c:pt>
                <c:pt idx="228">
                  <c:v>104.80368199030309</c:v>
                </c:pt>
                <c:pt idx="229">
                  <c:v>107.72099242373854</c:v>
                </c:pt>
                <c:pt idx="230">
                  <c:v>105.85654345253118</c:v>
                </c:pt>
                <c:pt idx="231">
                  <c:v>104.43079721650108</c:v>
                </c:pt>
                <c:pt idx="232">
                  <c:v>104.97916308437398</c:v>
                </c:pt>
                <c:pt idx="233">
                  <c:v>103.26826425417821</c:v>
                </c:pt>
                <c:pt idx="234">
                  <c:v>100.5922361413907</c:v>
                </c:pt>
                <c:pt idx="235">
                  <c:v>102.78569961288235</c:v>
                </c:pt>
                <c:pt idx="236">
                  <c:v>104.25531612243019</c:v>
                </c:pt>
                <c:pt idx="237">
                  <c:v>105.48365867872914</c:v>
                </c:pt>
                <c:pt idx="238">
                  <c:v>105.48365867872914</c:v>
                </c:pt>
                <c:pt idx="239">
                  <c:v>107.43583982957284</c:v>
                </c:pt>
                <c:pt idx="240">
                  <c:v>107.06295505577081</c:v>
                </c:pt>
                <c:pt idx="241">
                  <c:v>104.71594981066671</c:v>
                </c:pt>
                <c:pt idx="242">
                  <c:v>105.87848277298959</c:v>
                </c:pt>
                <c:pt idx="243">
                  <c:v>108.5764418388364</c:v>
                </c:pt>
                <c:pt idx="244">
                  <c:v>108.22548801809369</c:v>
                </c:pt>
                <c:pt idx="245">
                  <c:v>106.27330686724997</c:v>
                </c:pt>
                <c:pt idx="246">
                  <c:v>104.29918639594791</c:v>
                </c:pt>
                <c:pt idx="247">
                  <c:v>106.55845946141567</c:v>
                </c:pt>
                <c:pt idx="248">
                  <c:v>106.60232136753426</c:v>
                </c:pt>
                <c:pt idx="249">
                  <c:v>106.16363536715528</c:v>
                </c:pt>
                <c:pt idx="250">
                  <c:v>106.14169604669682</c:v>
                </c:pt>
                <c:pt idx="251">
                  <c:v>106.36104741428545</c:v>
                </c:pt>
                <c:pt idx="252">
                  <c:v>106.53652014095719</c:v>
                </c:pt>
                <c:pt idx="253">
                  <c:v>108.33515951818845</c:v>
                </c:pt>
                <c:pt idx="254">
                  <c:v>113.66527642330503</c:v>
                </c:pt>
                <c:pt idx="255">
                  <c:v>114.87167965914564</c:v>
                </c:pt>
                <c:pt idx="256">
                  <c:v>113.66527642330503</c:v>
                </c:pt>
                <c:pt idx="257">
                  <c:v>116.53871658322284</c:v>
                </c:pt>
                <c:pt idx="258">
                  <c:v>117.04321217757801</c:v>
                </c:pt>
                <c:pt idx="259">
                  <c:v>114.38912338524894</c:v>
                </c:pt>
                <c:pt idx="260">
                  <c:v>115.17876320637065</c:v>
                </c:pt>
                <c:pt idx="261">
                  <c:v>115.28844307386449</c:v>
                </c:pt>
                <c:pt idx="262">
                  <c:v>116.88967040396555</c:v>
                </c:pt>
                <c:pt idx="263">
                  <c:v>115.79293866821972</c:v>
                </c:pt>
                <c:pt idx="264">
                  <c:v>115.441984847477</c:v>
                </c:pt>
                <c:pt idx="265">
                  <c:v>114.84974870608634</c:v>
                </c:pt>
                <c:pt idx="266">
                  <c:v>114.36718406479048</c:v>
                </c:pt>
                <c:pt idx="267">
                  <c:v>115.50778607405405</c:v>
                </c:pt>
                <c:pt idx="268">
                  <c:v>113.81881819691758</c:v>
                </c:pt>
                <c:pt idx="269">
                  <c:v>124.67646405428101</c:v>
                </c:pt>
                <c:pt idx="270">
                  <c:v>127.15508011993833</c:v>
                </c:pt>
                <c:pt idx="271">
                  <c:v>123.3603893183457</c:v>
                </c:pt>
                <c:pt idx="272">
                  <c:v>127.0234692993852</c:v>
                </c:pt>
                <c:pt idx="273">
                  <c:v>128.03246048809552</c:v>
                </c:pt>
                <c:pt idx="274">
                  <c:v>135.42443841154972</c:v>
                </c:pt>
                <c:pt idx="275">
                  <c:v>134.85413322321838</c:v>
                </c:pt>
                <c:pt idx="276">
                  <c:v>139.98683808120478</c:v>
                </c:pt>
                <c:pt idx="277">
                  <c:v>136.38955932674244</c:v>
                </c:pt>
                <c:pt idx="278">
                  <c:v>138.82430511888202</c:v>
                </c:pt>
                <c:pt idx="279">
                  <c:v>138.82430511888202</c:v>
                </c:pt>
                <c:pt idx="280">
                  <c:v>144.70278789187151</c:v>
                </c:pt>
                <c:pt idx="281">
                  <c:v>152.53345181570478</c:v>
                </c:pt>
                <c:pt idx="282">
                  <c:v>151.76574294764228</c:v>
                </c:pt>
                <c:pt idx="283">
                  <c:v>153.36696191034426</c:v>
                </c:pt>
                <c:pt idx="284">
                  <c:v>148.10264623180464</c:v>
                </c:pt>
                <c:pt idx="285">
                  <c:v>148.27812732587552</c:v>
                </c:pt>
                <c:pt idx="286">
                  <c:v>151.54638321265463</c:v>
                </c:pt>
                <c:pt idx="287">
                  <c:v>154.24435064590051</c:v>
                </c:pt>
                <c:pt idx="288">
                  <c:v>152.20442894802139</c:v>
                </c:pt>
                <c:pt idx="289">
                  <c:v>156.02105070267334</c:v>
                </c:pt>
                <c:pt idx="290">
                  <c:v>153.6082442309922</c:v>
                </c:pt>
                <c:pt idx="291">
                  <c:v>156.94231807914647</c:v>
                </c:pt>
                <c:pt idx="292">
                  <c:v>156.94231807914647</c:v>
                </c:pt>
                <c:pt idx="293">
                  <c:v>160.05703219231305</c:v>
                </c:pt>
                <c:pt idx="294">
                  <c:v>158.69707881546083</c:v>
                </c:pt>
                <c:pt idx="295">
                  <c:v>158.74095745637771</c:v>
                </c:pt>
                <c:pt idx="296">
                  <c:v>164.02719572057748</c:v>
                </c:pt>
                <c:pt idx="297">
                  <c:v>164.18073749418994</c:v>
                </c:pt>
                <c:pt idx="298">
                  <c:v>159.99123096573598</c:v>
                </c:pt>
                <c:pt idx="299">
                  <c:v>161.10988528714205</c:v>
                </c:pt>
                <c:pt idx="300">
                  <c:v>156.76683698507557</c:v>
                </c:pt>
                <c:pt idx="301">
                  <c:v>159.15770413629835</c:v>
                </c:pt>
                <c:pt idx="302">
                  <c:v>154.35403051339443</c:v>
                </c:pt>
                <c:pt idx="303">
                  <c:v>156.10879124970882</c:v>
                </c:pt>
                <c:pt idx="304">
                  <c:v>152.55539113616314</c:v>
                </c:pt>
                <c:pt idx="305">
                  <c:v>152.02894785395048</c:v>
                </c:pt>
                <c:pt idx="306">
                  <c:v>153.98112900479418</c:v>
                </c:pt>
                <c:pt idx="307">
                  <c:v>157.95130926785686</c:v>
                </c:pt>
                <c:pt idx="308">
                  <c:v>155.36302170210473</c:v>
                </c:pt>
                <c:pt idx="309">
                  <c:v>159.02610168314422</c:v>
                </c:pt>
                <c:pt idx="310">
                  <c:v>165.16780609724006</c:v>
                </c:pt>
                <c:pt idx="311">
                  <c:v>165.16780609724006</c:v>
                </c:pt>
                <c:pt idx="312">
                  <c:v>165.16780609724006</c:v>
                </c:pt>
                <c:pt idx="313">
                  <c:v>164.94844636225238</c:v>
                </c:pt>
                <c:pt idx="314">
                  <c:v>173.28361424783986</c:v>
                </c:pt>
                <c:pt idx="315">
                  <c:v>173.28361424783986</c:v>
                </c:pt>
                <c:pt idx="316">
                  <c:v>172.51590537977748</c:v>
                </c:pt>
                <c:pt idx="317">
                  <c:v>177.80214364397727</c:v>
                </c:pt>
                <c:pt idx="318">
                  <c:v>177.42925887017523</c:v>
                </c:pt>
                <c:pt idx="319">
                  <c:v>175.69642071952103</c:v>
                </c:pt>
                <c:pt idx="320">
                  <c:v>184.07545051122725</c:v>
                </c:pt>
                <c:pt idx="321">
                  <c:v>189.73459028402723</c:v>
                </c:pt>
                <c:pt idx="322">
                  <c:v>187.05856217123971</c:v>
                </c:pt>
                <c:pt idx="323">
                  <c:v>195.32792883025016</c:v>
                </c:pt>
                <c:pt idx="324">
                  <c:v>197.63105543443746</c:v>
                </c:pt>
                <c:pt idx="325">
                  <c:v>194.01183735951668</c:v>
                </c:pt>
                <c:pt idx="326">
                  <c:v>194.34086022720001</c:v>
                </c:pt>
                <c:pt idx="327">
                  <c:v>192.95898426468767</c:v>
                </c:pt>
                <c:pt idx="328">
                  <c:v>192.95898426468767</c:v>
                </c:pt>
                <c:pt idx="329">
                  <c:v>184.6896176056772</c:v>
                </c:pt>
                <c:pt idx="330">
                  <c:v>183.30774164316475</c:v>
                </c:pt>
                <c:pt idx="331">
                  <c:v>176.00350426674601</c:v>
                </c:pt>
                <c:pt idx="332">
                  <c:v>177.73634241740021</c:v>
                </c:pt>
                <c:pt idx="333">
                  <c:v>182.86905564278575</c:v>
                </c:pt>
                <c:pt idx="334">
                  <c:v>180.21496685045659</c:v>
                </c:pt>
                <c:pt idx="335">
                  <c:v>174.70936885126915</c:v>
                </c:pt>
                <c:pt idx="336">
                  <c:v>176.04738290766292</c:v>
                </c:pt>
                <c:pt idx="337">
                  <c:v>176.04738290766292</c:v>
                </c:pt>
                <c:pt idx="338">
                  <c:v>191.16034488745649</c:v>
                </c:pt>
                <c:pt idx="339">
                  <c:v>184.20706969917953</c:v>
                </c:pt>
                <c:pt idx="340">
                  <c:v>187.73853049226676</c:v>
                </c:pt>
                <c:pt idx="341">
                  <c:v>192.34481717023772</c:v>
                </c:pt>
                <c:pt idx="342">
                  <c:v>197.21430875451691</c:v>
                </c:pt>
                <c:pt idx="343">
                  <c:v>196.40272124553769</c:v>
                </c:pt>
                <c:pt idx="344">
                  <c:v>189.25202564273141</c:v>
                </c:pt>
                <c:pt idx="345">
                  <c:v>199.71485577323355</c:v>
                </c:pt>
                <c:pt idx="346">
                  <c:v>201.57929637704186</c:v>
                </c:pt>
                <c:pt idx="347">
                  <c:v>199.10067194398539</c:v>
                </c:pt>
                <c:pt idx="348">
                  <c:v>194.77956296237733</c:v>
                </c:pt>
                <c:pt idx="349">
                  <c:v>194.77956296237733</c:v>
                </c:pt>
                <c:pt idx="350">
                  <c:v>182.84711632232739</c:v>
                </c:pt>
                <c:pt idx="351">
                  <c:v>188.92300277504799</c:v>
                </c:pt>
                <c:pt idx="352">
                  <c:v>187.43144694504181</c:v>
                </c:pt>
                <c:pt idx="353">
                  <c:v>181.61878213342746</c:v>
                </c:pt>
                <c:pt idx="354">
                  <c:v>174.16100298339629</c:v>
                </c:pt>
                <c:pt idx="355">
                  <c:v>174.68742953081076</c:v>
                </c:pt>
                <c:pt idx="356">
                  <c:v>166.15485796549211</c:v>
                </c:pt>
                <c:pt idx="357">
                  <c:v>168.52380253105466</c:v>
                </c:pt>
                <c:pt idx="358">
                  <c:v>169.00636717235054</c:v>
                </c:pt>
                <c:pt idx="359">
                  <c:v>171.04628887022972</c:v>
                </c:pt>
                <c:pt idx="360">
                  <c:v>179.20595892694817</c:v>
                </c:pt>
                <c:pt idx="361">
                  <c:v>174.16100298339632</c:v>
                </c:pt>
                <c:pt idx="362">
                  <c:v>182.1671480013004</c:v>
                </c:pt>
                <c:pt idx="363">
                  <c:v>186.31279262363574</c:v>
                </c:pt>
                <c:pt idx="364">
                  <c:v>185.30380143492539</c:v>
                </c:pt>
                <c:pt idx="365">
                  <c:v>184.14125173780434</c:v>
                </c:pt>
                <c:pt idx="366">
                  <c:v>185.96183043549394</c:v>
                </c:pt>
                <c:pt idx="367">
                  <c:v>182.49615413418559</c:v>
                </c:pt>
                <c:pt idx="368">
                  <c:v>183.15419986955231</c:v>
                </c:pt>
                <c:pt idx="369">
                  <c:v>180.41237053018776</c:v>
                </c:pt>
                <c:pt idx="370">
                  <c:v>188.04563077428989</c:v>
                </c:pt>
                <c:pt idx="371">
                  <c:v>191.18228420791485</c:v>
                </c:pt>
                <c:pt idx="372">
                  <c:v>193.02478549126474</c:v>
                </c:pt>
                <c:pt idx="373">
                  <c:v>195.21824896275641</c:v>
                </c:pt>
                <c:pt idx="374">
                  <c:v>202.32506592464583</c:v>
                </c:pt>
                <c:pt idx="375">
                  <c:v>214.23557324423743</c:v>
                </c:pt>
                <c:pt idx="376">
                  <c:v>210.52863135707929</c:v>
                </c:pt>
                <c:pt idx="377">
                  <c:v>215.55164798017273</c:v>
                </c:pt>
                <c:pt idx="378">
                  <c:v>213.29238328210403</c:v>
                </c:pt>
                <c:pt idx="379">
                  <c:v>216.62645713025839</c:v>
                </c:pt>
                <c:pt idx="380">
                  <c:v>216.2754949421165</c:v>
                </c:pt>
                <c:pt idx="381">
                  <c:v>216.16583180942084</c:v>
                </c:pt>
                <c:pt idx="382">
                  <c:v>215.77100771516047</c:v>
                </c:pt>
                <c:pt idx="383">
                  <c:v>212.06404909320415</c:v>
                </c:pt>
                <c:pt idx="384">
                  <c:v>212.63435428153539</c:v>
                </c:pt>
                <c:pt idx="385">
                  <c:v>212.32727073431042</c:v>
                </c:pt>
                <c:pt idx="386">
                  <c:v>206.25136754679161</c:v>
                </c:pt>
                <c:pt idx="387">
                  <c:v>207.17261818846657</c:v>
                </c:pt>
                <c:pt idx="388">
                  <c:v>210.57249326319788</c:v>
                </c:pt>
                <c:pt idx="389">
                  <c:v>211.27440090468323</c:v>
                </c:pt>
                <c:pt idx="390">
                  <c:v>217.04320381017897</c:v>
                </c:pt>
                <c:pt idx="391">
                  <c:v>221.07918529981868</c:v>
                </c:pt>
                <c:pt idx="392">
                  <c:v>213.42400247005628</c:v>
                </c:pt>
                <c:pt idx="393">
                  <c:v>209.56350207448756</c:v>
                </c:pt>
                <c:pt idx="394">
                  <c:v>208.42289169782487</c:v>
                </c:pt>
                <c:pt idx="395">
                  <c:v>208.42289169782487</c:v>
                </c:pt>
                <c:pt idx="396">
                  <c:v>204.54046871659585</c:v>
                </c:pt>
                <c:pt idx="397">
                  <c:v>209.43189962133343</c:v>
                </c:pt>
                <c:pt idx="398">
                  <c:v>206.84361205558133</c:v>
                </c:pt>
                <c:pt idx="399">
                  <c:v>211.88856799913319</c:v>
                </c:pt>
                <c:pt idx="400">
                  <c:v>202.78569124548329</c:v>
                </c:pt>
                <c:pt idx="401">
                  <c:v>197.19236943405855</c:v>
                </c:pt>
                <c:pt idx="402">
                  <c:v>186.77341794447324</c:v>
                </c:pt>
                <c:pt idx="403">
                  <c:v>182.05746813380654</c:v>
                </c:pt>
                <c:pt idx="404">
                  <c:v>186.24699139705871</c:v>
                </c:pt>
                <c:pt idx="405">
                  <c:v>181.53104158639209</c:v>
                </c:pt>
                <c:pt idx="406">
                  <c:v>185.06251911427748</c:v>
                </c:pt>
                <c:pt idx="407">
                  <c:v>182.64969590779805</c:v>
                </c:pt>
                <c:pt idx="408">
                  <c:v>192.82738181153363</c:v>
                </c:pt>
                <c:pt idx="409">
                  <c:v>190.94100188726696</c:v>
                </c:pt>
                <c:pt idx="410">
                  <c:v>192.84930439719392</c:v>
                </c:pt>
                <c:pt idx="411">
                  <c:v>192.69576262358137</c:v>
                </c:pt>
                <c:pt idx="412">
                  <c:v>191.88419184940034</c:v>
                </c:pt>
                <c:pt idx="413">
                  <c:v>196.88528588683363</c:v>
                </c:pt>
                <c:pt idx="414">
                  <c:v>194.31892090674177</c:v>
                </c:pt>
                <c:pt idx="415">
                  <c:v>196.66594288664407</c:v>
                </c:pt>
                <c:pt idx="416">
                  <c:v>198.22329994322743</c:v>
                </c:pt>
                <c:pt idx="417">
                  <c:v>205.96622332002522</c:v>
                </c:pt>
                <c:pt idx="418">
                  <c:v>209.585441394946</c:v>
                </c:pt>
                <c:pt idx="419">
                  <c:v>206.36104741428557</c:v>
                </c:pt>
                <c:pt idx="420">
                  <c:v>200.78964818852106</c:v>
                </c:pt>
                <c:pt idx="421">
                  <c:v>196.55626301915021</c:v>
                </c:pt>
                <c:pt idx="422">
                  <c:v>199.64903781185836</c:v>
                </c:pt>
                <c:pt idx="423">
                  <c:v>199.93419877342316</c:v>
                </c:pt>
                <c:pt idx="424">
                  <c:v>202.3470052451043</c:v>
                </c:pt>
                <c:pt idx="425">
                  <c:v>205.85654345253127</c:v>
                </c:pt>
                <c:pt idx="426">
                  <c:v>204.65014858408978</c:v>
                </c:pt>
                <c:pt idx="427">
                  <c:v>203.24633330111899</c:v>
                </c:pt>
                <c:pt idx="428">
                  <c:v>200.46062532083764</c:v>
                </c:pt>
                <c:pt idx="429">
                  <c:v>198.50844416999394</c:v>
                </c:pt>
                <c:pt idx="430">
                  <c:v>198.94713017037301</c:v>
                </c:pt>
                <c:pt idx="431">
                  <c:v>202.10572292445639</c:v>
                </c:pt>
                <c:pt idx="432">
                  <c:v>199.60517590573977</c:v>
                </c:pt>
                <c:pt idx="433">
                  <c:v>201.46961650954799</c:v>
                </c:pt>
                <c:pt idx="434">
                  <c:v>200.96512928259199</c:v>
                </c:pt>
                <c:pt idx="435">
                  <c:v>200.04386190611885</c:v>
                </c:pt>
                <c:pt idx="436">
                  <c:v>196.42466056599613</c:v>
                </c:pt>
                <c:pt idx="437">
                  <c:v>189.7126509635689</c:v>
                </c:pt>
                <c:pt idx="438">
                  <c:v>190.01973451079388</c:v>
                </c:pt>
                <c:pt idx="439">
                  <c:v>191.27000802015226</c:v>
                </c:pt>
                <c:pt idx="440">
                  <c:v>189.73459028402735</c:v>
                </c:pt>
                <c:pt idx="441">
                  <c:v>185.65474688826902</c:v>
                </c:pt>
                <c:pt idx="442">
                  <c:v>194.05571600043359</c:v>
                </c:pt>
                <c:pt idx="443">
                  <c:v>190.74358147273767</c:v>
                </c:pt>
                <c:pt idx="444">
                  <c:v>185.43540388807955</c:v>
                </c:pt>
                <c:pt idx="445">
                  <c:v>187.43144694504187</c:v>
                </c:pt>
                <c:pt idx="446">
                  <c:v>187.91401158633775</c:v>
                </c:pt>
                <c:pt idx="447">
                  <c:v>183.50516205769421</c:v>
                </c:pt>
                <c:pt idx="448">
                  <c:v>182.34261236057313</c:v>
                </c:pt>
                <c:pt idx="449">
                  <c:v>185.72054811484614</c:v>
                </c:pt>
                <c:pt idx="450">
                  <c:v>186.07151030298786</c:v>
                </c:pt>
                <c:pt idx="451">
                  <c:v>185.21606088788997</c:v>
                </c:pt>
                <c:pt idx="452">
                  <c:v>186.9488990385442</c:v>
                </c:pt>
                <c:pt idx="453">
                  <c:v>184.93089992632528</c:v>
                </c:pt>
                <c:pt idx="454">
                  <c:v>185.89602920891701</c:v>
                </c:pt>
                <c:pt idx="455">
                  <c:v>190.67778024616075</c:v>
                </c:pt>
                <c:pt idx="456">
                  <c:v>198.37684171683986</c:v>
                </c:pt>
                <c:pt idx="457">
                  <c:v>195.10856909526268</c:v>
                </c:pt>
                <c:pt idx="458">
                  <c:v>197.85039843462724</c:v>
                </c:pt>
                <c:pt idx="459">
                  <c:v>200.72384696194408</c:v>
                </c:pt>
                <c:pt idx="460">
                  <c:v>200.26322164110655</c:v>
                </c:pt>
                <c:pt idx="461">
                  <c:v>203.97016352826464</c:v>
                </c:pt>
                <c:pt idx="462">
                  <c:v>202.67602811278778</c:v>
                </c:pt>
                <c:pt idx="463">
                  <c:v>203.99210284872311</c:v>
                </c:pt>
                <c:pt idx="464">
                  <c:v>203.66307998103969</c:v>
                </c:pt>
                <c:pt idx="465">
                  <c:v>198.15748198185221</c:v>
                </c:pt>
                <c:pt idx="466">
                  <c:v>191.70871075532958</c:v>
                </c:pt>
                <c:pt idx="467">
                  <c:v>185.36960266150257</c:v>
                </c:pt>
                <c:pt idx="468">
                  <c:v>186.66373807697943</c:v>
                </c:pt>
                <c:pt idx="469">
                  <c:v>181.90392636019419</c:v>
                </c:pt>
                <c:pt idx="470">
                  <c:v>184.4483352850294</c:v>
                </c:pt>
                <c:pt idx="471">
                  <c:v>178.39438815276711</c:v>
                </c:pt>
                <c:pt idx="472">
                  <c:v>178.39438815276711</c:v>
                </c:pt>
                <c:pt idx="473">
                  <c:v>180.39043120972943</c:v>
                </c:pt>
                <c:pt idx="474">
                  <c:v>182.49615413418567</c:v>
                </c:pt>
                <c:pt idx="475">
                  <c:v>180.41237053018787</c:v>
                </c:pt>
                <c:pt idx="476">
                  <c:v>184.05352792556712</c:v>
                </c:pt>
                <c:pt idx="477">
                  <c:v>188.08949268040865</c:v>
                </c:pt>
                <c:pt idx="478">
                  <c:v>188.04563077429003</c:v>
                </c:pt>
                <c:pt idx="479">
                  <c:v>192.36673975589812</c:v>
                </c:pt>
                <c:pt idx="480">
                  <c:v>195.50339318952305</c:v>
                </c:pt>
                <c:pt idx="481">
                  <c:v>199.1006719439855</c:v>
                </c:pt>
                <c:pt idx="482">
                  <c:v>205.33011690511685</c:v>
                </c:pt>
                <c:pt idx="483">
                  <c:v>205.96622332002522</c:v>
                </c:pt>
                <c:pt idx="484">
                  <c:v>212.7001555081126</c:v>
                </c:pt>
                <c:pt idx="485">
                  <c:v>216.49483794230619</c:v>
                </c:pt>
                <c:pt idx="486">
                  <c:v>222.63654235640203</c:v>
                </c:pt>
                <c:pt idx="487">
                  <c:v>229.5459556385604</c:v>
                </c:pt>
                <c:pt idx="488">
                  <c:v>224.30357928047923</c:v>
                </c:pt>
                <c:pt idx="489">
                  <c:v>230.53300750681228</c:v>
                </c:pt>
                <c:pt idx="490">
                  <c:v>222.94362590362701</c:v>
                </c:pt>
                <c:pt idx="491">
                  <c:v>225.79513511048538</c:v>
                </c:pt>
                <c:pt idx="492">
                  <c:v>223.73327409214784</c:v>
                </c:pt>
                <c:pt idx="493">
                  <c:v>228.16406294124974</c:v>
                </c:pt>
                <c:pt idx="494">
                  <c:v>225.37837169576656</c:v>
                </c:pt>
                <c:pt idx="495">
                  <c:v>224.28163996002073</c:v>
                </c:pt>
                <c:pt idx="496">
                  <c:v>220.79404107305214</c:v>
                </c:pt>
                <c:pt idx="497">
                  <c:v>222.92168658316854</c:v>
                </c:pt>
                <c:pt idx="498">
                  <c:v>208.81771579208541</c:v>
                </c:pt>
                <c:pt idx="499">
                  <c:v>202.30314333898568</c:v>
                </c:pt>
                <c:pt idx="500">
                  <c:v>199.80257958547088</c:v>
                </c:pt>
                <c:pt idx="501">
                  <c:v>198.50844416999394</c:v>
                </c:pt>
                <c:pt idx="502">
                  <c:v>183.43934409631893</c:v>
                </c:pt>
                <c:pt idx="503">
                  <c:v>186.70761671789626</c:v>
                </c:pt>
                <c:pt idx="504">
                  <c:v>179.64466166212543</c:v>
                </c:pt>
                <c:pt idx="505">
                  <c:v>179.79820343573789</c:v>
                </c:pt>
                <c:pt idx="506">
                  <c:v>177.03443477591489</c:v>
                </c:pt>
                <c:pt idx="507">
                  <c:v>176.77121313480859</c:v>
                </c:pt>
                <c:pt idx="508">
                  <c:v>168.61154307809016</c:v>
                </c:pt>
                <c:pt idx="509">
                  <c:v>167.01030738059004</c:v>
                </c:pt>
                <c:pt idx="510">
                  <c:v>174.46808653062129</c:v>
                </c:pt>
                <c:pt idx="511">
                  <c:v>175.74029936043803</c:v>
                </c:pt>
                <c:pt idx="512">
                  <c:v>174.99451307803577</c:v>
                </c:pt>
                <c:pt idx="513">
                  <c:v>179.51304247417315</c:v>
                </c:pt>
                <c:pt idx="514">
                  <c:v>179.55692111508995</c:v>
                </c:pt>
                <c:pt idx="515">
                  <c:v>174.02938379544403</c:v>
                </c:pt>
                <c:pt idx="516">
                  <c:v>175.63061949294411</c:v>
                </c:pt>
                <c:pt idx="517">
                  <c:v>176.24478658739403</c:v>
                </c:pt>
                <c:pt idx="518">
                  <c:v>175.69642071952114</c:v>
                </c:pt>
                <c:pt idx="519">
                  <c:v>176.1351234546984</c:v>
                </c:pt>
                <c:pt idx="520">
                  <c:v>190.1732762844064</c:v>
                </c:pt>
                <c:pt idx="521">
                  <c:v>180.19302752999835</c:v>
                </c:pt>
                <c:pt idx="522">
                  <c:v>190.56810037866674</c:v>
                </c:pt>
                <c:pt idx="523">
                  <c:v>190.04167383125227</c:v>
                </c:pt>
                <c:pt idx="524">
                  <c:v>191.99385498209597</c:v>
                </c:pt>
                <c:pt idx="525">
                  <c:v>196.16143892488975</c:v>
                </c:pt>
                <c:pt idx="526">
                  <c:v>195.37179073636884</c:v>
                </c:pt>
                <c:pt idx="527">
                  <c:v>196.55626301915012</c:v>
                </c:pt>
                <c:pt idx="528">
                  <c:v>197.17043011360008</c:v>
                </c:pt>
                <c:pt idx="529">
                  <c:v>189.66878905745023</c:v>
                </c:pt>
                <c:pt idx="530">
                  <c:v>194.25311968016464</c:v>
                </c:pt>
                <c:pt idx="531">
                  <c:v>196.90720847249372</c:v>
                </c:pt>
                <c:pt idx="532">
                  <c:v>193.61701326525625</c:v>
                </c:pt>
                <c:pt idx="533">
                  <c:v>196.53432369869171</c:v>
                </c:pt>
                <c:pt idx="534">
                  <c:v>203.44373698085008</c:v>
                </c:pt>
                <c:pt idx="535">
                  <c:v>197.78459720805012</c:v>
                </c:pt>
                <c:pt idx="536">
                  <c:v>200.46062532083761</c:v>
                </c:pt>
                <c:pt idx="537">
                  <c:v>200.39482409426057</c:v>
                </c:pt>
                <c:pt idx="538">
                  <c:v>198.96906949083132</c:v>
                </c:pt>
                <c:pt idx="539">
                  <c:v>192.47641962339185</c:v>
                </c:pt>
                <c:pt idx="540">
                  <c:v>186.33471520929598</c:v>
                </c:pt>
                <c:pt idx="541">
                  <c:v>193.02478549126477</c:v>
                </c:pt>
                <c:pt idx="542">
                  <c:v>194.88922609507298</c:v>
                </c:pt>
                <c:pt idx="543">
                  <c:v>194.1215172270106</c:v>
                </c:pt>
                <c:pt idx="544">
                  <c:v>196.02983647173571</c:v>
                </c:pt>
                <c:pt idx="545">
                  <c:v>195.24018828321485</c:v>
                </c:pt>
                <c:pt idx="546">
                  <c:v>194.36279954765851</c:v>
                </c:pt>
                <c:pt idx="547">
                  <c:v>199.82451890592915</c:v>
                </c:pt>
                <c:pt idx="548">
                  <c:v>199.6271152261981</c:v>
                </c:pt>
                <c:pt idx="549">
                  <c:v>197.36785052812937</c:v>
                </c:pt>
                <c:pt idx="550">
                  <c:v>196.79754533979803</c:v>
                </c:pt>
                <c:pt idx="551">
                  <c:v>197.32397188721248</c:v>
                </c:pt>
                <c:pt idx="552">
                  <c:v>195.54727183043974</c:v>
                </c:pt>
                <c:pt idx="553">
                  <c:v>196.68786547230417</c:v>
                </c:pt>
                <c:pt idx="554">
                  <c:v>199.73677835889367</c:v>
                </c:pt>
                <c:pt idx="555">
                  <c:v>200.15354177361249</c:v>
                </c:pt>
                <c:pt idx="556">
                  <c:v>199.36389358509163</c:v>
                </c:pt>
                <c:pt idx="557">
                  <c:v>207.06295505577083</c:v>
                </c:pt>
                <c:pt idx="558">
                  <c:v>209.25641852726247</c:v>
                </c:pt>
                <c:pt idx="559">
                  <c:v>210.70409571635187</c:v>
                </c:pt>
                <c:pt idx="560">
                  <c:v>212.08598841366242</c:v>
                </c:pt>
                <c:pt idx="561">
                  <c:v>211.64728567848516</c:v>
                </c:pt>
                <c:pt idx="562">
                  <c:v>207.50164105614982</c:v>
                </c:pt>
                <c:pt idx="563">
                  <c:v>208.92739565957905</c:v>
                </c:pt>
                <c:pt idx="564">
                  <c:v>210.37508958346666</c:v>
                </c:pt>
                <c:pt idx="565">
                  <c:v>210.13380726281872</c:v>
                </c:pt>
                <c:pt idx="566">
                  <c:v>212.02018718708538</c:v>
                </c:pt>
                <c:pt idx="567">
                  <c:v>208.81771579208521</c:v>
                </c:pt>
                <c:pt idx="568">
                  <c:v>206.36104741428537</c:v>
                </c:pt>
                <c:pt idx="569">
                  <c:v>202.17152415103325</c:v>
                </c:pt>
                <c:pt idx="570">
                  <c:v>200.96512928259179</c:v>
                </c:pt>
                <c:pt idx="571">
                  <c:v>201.79863937723124</c:v>
                </c:pt>
                <c:pt idx="572">
                  <c:v>206.42684864086246</c:v>
                </c:pt>
                <c:pt idx="573">
                  <c:v>208.11580815059978</c:v>
                </c:pt>
                <c:pt idx="574">
                  <c:v>208.59837279189566</c:v>
                </c:pt>
                <c:pt idx="575">
                  <c:v>203.79469916899174</c:v>
                </c:pt>
                <c:pt idx="576">
                  <c:v>198.17942130231035</c:v>
                </c:pt>
                <c:pt idx="577">
                  <c:v>191.05066501996251</c:v>
                </c:pt>
                <c:pt idx="578">
                  <c:v>183.81224560491901</c:v>
                </c:pt>
                <c:pt idx="579">
                  <c:v>187.60692803911257</c:v>
                </c:pt>
                <c:pt idx="580">
                  <c:v>183.65870383130652</c:v>
                </c:pt>
                <c:pt idx="581">
                  <c:v>184.79929747317095</c:v>
                </c:pt>
                <c:pt idx="582">
                  <c:v>172.93265205969806</c:v>
                </c:pt>
                <c:pt idx="583">
                  <c:v>175.01645239849404</c:v>
                </c:pt>
                <c:pt idx="584">
                  <c:v>187.255982585769</c:v>
                </c:pt>
                <c:pt idx="585">
                  <c:v>187.84821035976049</c:v>
                </c:pt>
                <c:pt idx="586">
                  <c:v>188.15529390698543</c:v>
                </c:pt>
                <c:pt idx="587">
                  <c:v>177.95568541758962</c:v>
                </c:pt>
                <c:pt idx="588">
                  <c:v>180.34656930361064</c:v>
                </c:pt>
                <c:pt idx="589">
                  <c:v>177.2537777761043</c:v>
                </c:pt>
                <c:pt idx="590">
                  <c:v>176.92477164321906</c:v>
                </c:pt>
                <c:pt idx="591">
                  <c:v>181.13621749213144</c:v>
                </c:pt>
                <c:pt idx="592">
                  <c:v>178.24084637915448</c:v>
                </c:pt>
                <c:pt idx="593">
                  <c:v>176.33252713442937</c:v>
                </c:pt>
                <c:pt idx="594">
                  <c:v>176.22284726693553</c:v>
                </c:pt>
                <c:pt idx="595">
                  <c:v>180.30269066269386</c:v>
                </c:pt>
                <c:pt idx="596">
                  <c:v>184.0315886051086</c:v>
                </c:pt>
                <c:pt idx="597">
                  <c:v>183.1761391900107</c:v>
                </c:pt>
                <c:pt idx="598">
                  <c:v>178.87695279406279</c:v>
                </c:pt>
                <c:pt idx="599">
                  <c:v>173.61263711552326</c:v>
                </c:pt>
                <c:pt idx="600">
                  <c:v>169.20377085208153</c:v>
                </c:pt>
                <c:pt idx="601">
                  <c:v>166.63742260678788</c:v>
                </c:pt>
                <c:pt idx="602">
                  <c:v>178.21890705869603</c:v>
                </c:pt>
                <c:pt idx="603">
                  <c:v>174.13906366293773</c:v>
                </c:pt>
                <c:pt idx="604">
                  <c:v>171.19983064384203</c:v>
                </c:pt>
                <c:pt idx="605">
                  <c:v>173.28361424783984</c:v>
                </c:pt>
                <c:pt idx="606">
                  <c:v>167.66835311595662</c:v>
                </c:pt>
                <c:pt idx="607">
                  <c:v>163.63237162631691</c:v>
                </c:pt>
                <c:pt idx="608">
                  <c:v>152.27023017459834</c:v>
                </c:pt>
                <c:pt idx="609">
                  <c:v>155.23140251415239</c:v>
                </c:pt>
                <c:pt idx="610">
                  <c:v>161.48278679574216</c:v>
                </c:pt>
                <c:pt idx="611">
                  <c:v>158.65321690934209</c:v>
                </c:pt>
                <c:pt idx="612">
                  <c:v>152.62119236274006</c:v>
                </c:pt>
                <c:pt idx="613">
                  <c:v>154.00306832525243</c:v>
                </c:pt>
                <c:pt idx="614">
                  <c:v>157.77582817378584</c:v>
                </c:pt>
                <c:pt idx="615">
                  <c:v>162.60144111714811</c:v>
                </c:pt>
                <c:pt idx="616">
                  <c:v>164.77298200297963</c:v>
                </c:pt>
                <c:pt idx="617">
                  <c:v>168.94054921097515</c:v>
                </c:pt>
                <c:pt idx="618">
                  <c:v>167.84381747522932</c:v>
                </c:pt>
                <c:pt idx="619">
                  <c:v>168.26058088994813</c:v>
                </c:pt>
                <c:pt idx="620">
                  <c:v>168.01929856930019</c:v>
                </c:pt>
                <c:pt idx="621">
                  <c:v>174.68742953081059</c:v>
                </c:pt>
                <c:pt idx="622">
                  <c:v>171.59465473810246</c:v>
                </c:pt>
                <c:pt idx="623">
                  <c:v>170.43210504098141</c:v>
                </c:pt>
                <c:pt idx="624">
                  <c:v>172.36236360616485</c:v>
                </c:pt>
                <c:pt idx="625">
                  <c:v>175.23579539868351</c:v>
                </c:pt>
                <c:pt idx="626">
                  <c:v>173.83198011571272</c:v>
                </c:pt>
                <c:pt idx="627">
                  <c:v>170.14696081421479</c:v>
                </c:pt>
                <c:pt idx="628">
                  <c:v>170.41018245532115</c:v>
                </c:pt>
                <c:pt idx="629">
                  <c:v>164.83878322955664</c:v>
                </c:pt>
                <c:pt idx="630">
                  <c:v>160.34217641907944</c:v>
                </c:pt>
                <c:pt idx="631">
                  <c:v>156.21847111720254</c:v>
                </c:pt>
                <c:pt idx="632">
                  <c:v>153.60824423099206</c:v>
                </c:pt>
                <c:pt idx="633">
                  <c:v>148.89229442032536</c:v>
                </c:pt>
                <c:pt idx="634">
                  <c:v>145.20727511882754</c:v>
                </c:pt>
                <c:pt idx="635">
                  <c:v>149.63808070272762</c:v>
                </c:pt>
                <c:pt idx="636">
                  <c:v>148.67295142013586</c:v>
                </c:pt>
                <c:pt idx="637">
                  <c:v>143.93507902380901</c:v>
                </c:pt>
                <c:pt idx="638">
                  <c:v>147.72976145800251</c:v>
                </c:pt>
                <c:pt idx="639">
                  <c:v>144.46150557122351</c:v>
                </c:pt>
                <c:pt idx="640">
                  <c:v>146.94011326948166</c:v>
                </c:pt>
                <c:pt idx="641">
                  <c:v>144.373765024188</c:v>
                </c:pt>
                <c:pt idx="642">
                  <c:v>144.35182570372965</c:v>
                </c:pt>
                <c:pt idx="643">
                  <c:v>143.80345983585673</c:v>
                </c:pt>
                <c:pt idx="644">
                  <c:v>150.29610970329617</c:v>
                </c:pt>
                <c:pt idx="645">
                  <c:v>154.68303664627945</c:v>
                </c:pt>
                <c:pt idx="646">
                  <c:v>151.17349843885248</c:v>
                </c:pt>
                <c:pt idx="647">
                  <c:v>144.61504734483597</c:v>
                </c:pt>
                <c:pt idx="648">
                  <c:v>145.75564098670043</c:v>
                </c:pt>
                <c:pt idx="649">
                  <c:v>149.68194260884621</c:v>
                </c:pt>
                <c:pt idx="650">
                  <c:v>143.9789409299276</c:v>
                </c:pt>
                <c:pt idx="651">
                  <c:v>145.2292144392859</c:v>
                </c:pt>
                <c:pt idx="652">
                  <c:v>141.30291281714011</c:v>
                </c:pt>
                <c:pt idx="653">
                  <c:v>141.63193568482342</c:v>
                </c:pt>
                <c:pt idx="654">
                  <c:v>142.13643964657771</c:v>
                </c:pt>
                <c:pt idx="655">
                  <c:v>140.64488381657154</c:v>
                </c:pt>
                <c:pt idx="656">
                  <c:v>148.36586787291085</c:v>
                </c:pt>
                <c:pt idx="657">
                  <c:v>145.33889430677976</c:v>
                </c:pt>
                <c:pt idx="658">
                  <c:v>148.8045538732899</c:v>
                </c:pt>
                <c:pt idx="659">
                  <c:v>145.82145894807559</c:v>
                </c:pt>
                <c:pt idx="660">
                  <c:v>148.40974651382763</c:v>
                </c:pt>
                <c:pt idx="661">
                  <c:v>148.76069196717123</c:v>
                </c:pt>
                <c:pt idx="662">
                  <c:v>150.05484411744635</c:v>
                </c:pt>
                <c:pt idx="663">
                  <c:v>147.13753368401089</c:v>
                </c:pt>
                <c:pt idx="664">
                  <c:v>147.42267791077745</c:v>
                </c:pt>
                <c:pt idx="665">
                  <c:v>145.42663485381513</c:v>
                </c:pt>
                <c:pt idx="666">
                  <c:v>149.79162247634005</c:v>
                </c:pt>
                <c:pt idx="667">
                  <c:v>151.59026185357123</c:v>
                </c:pt>
                <c:pt idx="668">
                  <c:v>151.04189598569832</c:v>
                </c:pt>
                <c:pt idx="669">
                  <c:v>154.39789241951283</c:v>
                </c:pt>
                <c:pt idx="670">
                  <c:v>150.86641489162744</c:v>
                </c:pt>
                <c:pt idx="671">
                  <c:v>153.45470245737948</c:v>
                </c:pt>
                <c:pt idx="672">
                  <c:v>150.05484411744635</c:v>
                </c:pt>
                <c:pt idx="673">
                  <c:v>143.01381164733581</c:v>
                </c:pt>
                <c:pt idx="674">
                  <c:v>138.75849552490567</c:v>
                </c:pt>
                <c:pt idx="675">
                  <c:v>131.52006774246306</c:v>
                </c:pt>
                <c:pt idx="676">
                  <c:v>122.83395440353196</c:v>
                </c:pt>
                <c:pt idx="677">
                  <c:v>125.33450142224858</c:v>
                </c:pt>
                <c:pt idx="678">
                  <c:v>129.63368781819636</c:v>
                </c:pt>
                <c:pt idx="679">
                  <c:v>121.27659734694871</c:v>
                </c:pt>
                <c:pt idx="680">
                  <c:v>119.93858329055496</c:v>
                </c:pt>
                <c:pt idx="681">
                  <c:v>119.9824535640726</c:v>
                </c:pt>
                <c:pt idx="682">
                  <c:v>116.14389248896222</c:v>
                </c:pt>
                <c:pt idx="683">
                  <c:v>116.14389248896222</c:v>
                </c:pt>
                <c:pt idx="684">
                  <c:v>122.61461140334247</c:v>
                </c:pt>
                <c:pt idx="685">
                  <c:v>123.29457972436937</c:v>
                </c:pt>
                <c:pt idx="686">
                  <c:v>121.27659734694869</c:v>
                </c:pt>
                <c:pt idx="687">
                  <c:v>120.09212506416739</c:v>
                </c:pt>
                <c:pt idx="688">
                  <c:v>117.13095272461334</c:v>
                </c:pt>
                <c:pt idx="689">
                  <c:v>116.03422098886752</c:v>
                </c:pt>
                <c:pt idx="690">
                  <c:v>113.68721574376335</c:v>
                </c:pt>
                <c:pt idx="691">
                  <c:v>114.9813511592403</c:v>
                </c:pt>
                <c:pt idx="692">
                  <c:v>116.80192985692993</c:v>
                </c:pt>
                <c:pt idx="693">
                  <c:v>118.79798128129138</c:v>
                </c:pt>
                <c:pt idx="694">
                  <c:v>114.60846638543829</c:v>
                </c:pt>
                <c:pt idx="695">
                  <c:v>113.79688724385815</c:v>
                </c:pt>
                <c:pt idx="696">
                  <c:v>113.55560492321021</c:v>
                </c:pt>
                <c:pt idx="697">
                  <c:v>114.54266515886123</c:v>
                </c:pt>
                <c:pt idx="698">
                  <c:v>114.23558161163626</c:v>
                </c:pt>
                <c:pt idx="699">
                  <c:v>114.38912338524879</c:v>
                </c:pt>
                <c:pt idx="700">
                  <c:v>118.00833309277054</c:v>
                </c:pt>
                <c:pt idx="701">
                  <c:v>120.72823147907579</c:v>
                </c:pt>
                <c:pt idx="702">
                  <c:v>120.20179656426218</c:v>
                </c:pt>
                <c:pt idx="703">
                  <c:v>120.48694915842786</c:v>
                </c:pt>
                <c:pt idx="704">
                  <c:v>120.31146806435689</c:v>
                </c:pt>
                <c:pt idx="705">
                  <c:v>118.42509650748936</c:v>
                </c:pt>
                <c:pt idx="706">
                  <c:v>124.65453310122157</c:v>
                </c:pt>
                <c:pt idx="707">
                  <c:v>129.96271068587978</c:v>
                </c:pt>
                <c:pt idx="708">
                  <c:v>130.35753478014027</c:v>
                </c:pt>
                <c:pt idx="709">
                  <c:v>135.99473523248182</c:v>
                </c:pt>
                <c:pt idx="710">
                  <c:v>134.43737817589857</c:v>
                </c:pt>
                <c:pt idx="711">
                  <c:v>135.99473523248182</c:v>
                </c:pt>
                <c:pt idx="712">
                  <c:v>139.17525893962451</c:v>
                </c:pt>
                <c:pt idx="713">
                  <c:v>140.77648626972558</c:v>
                </c:pt>
                <c:pt idx="714">
                  <c:v>139.81136535453291</c:v>
                </c:pt>
                <c:pt idx="715">
                  <c:v>134.59091994951103</c:v>
                </c:pt>
                <c:pt idx="716">
                  <c:v>136.89405492109745</c:v>
                </c:pt>
                <c:pt idx="717">
                  <c:v>136.58697137387247</c:v>
                </c:pt>
                <c:pt idx="718">
                  <c:v>139.57008303388497</c:v>
                </c:pt>
                <c:pt idx="719">
                  <c:v>139.26299948665999</c:v>
                </c:pt>
                <c:pt idx="720">
                  <c:v>138.69269429832863</c:v>
                </c:pt>
                <c:pt idx="721">
                  <c:v>137.26694806229852</c:v>
                </c:pt>
                <c:pt idx="722">
                  <c:v>137.02566574165058</c:v>
                </c:pt>
                <c:pt idx="723">
                  <c:v>133.05549384598706</c:v>
                </c:pt>
                <c:pt idx="724">
                  <c:v>130.4014050536579</c:v>
                </c:pt>
                <c:pt idx="725">
                  <c:v>133.51611916682447</c:v>
                </c:pt>
                <c:pt idx="726">
                  <c:v>132.81421152533912</c:v>
                </c:pt>
                <c:pt idx="727">
                  <c:v>133.95481353460258</c:v>
                </c:pt>
                <c:pt idx="728">
                  <c:v>130.73041955394217</c:v>
                </c:pt>
                <c:pt idx="729">
                  <c:v>127.90085803494128</c:v>
                </c:pt>
                <c:pt idx="730">
                  <c:v>125.57578374289649</c:v>
                </c:pt>
                <c:pt idx="731">
                  <c:v>125.35644074270699</c:v>
                </c:pt>
                <c:pt idx="732">
                  <c:v>120.90370420574752</c:v>
                </c:pt>
                <c:pt idx="733">
                  <c:v>119.19280537555174</c:v>
                </c:pt>
                <c:pt idx="734">
                  <c:v>118.4031571870309</c:v>
                </c:pt>
                <c:pt idx="735">
                  <c:v>116.64838808331747</c:v>
                </c:pt>
                <c:pt idx="736">
                  <c:v>116.0561519419268</c:v>
                </c:pt>
                <c:pt idx="737">
                  <c:v>120.70629215861733</c:v>
                </c:pt>
                <c:pt idx="738">
                  <c:v>122.00043594149334</c:v>
                </c:pt>
                <c:pt idx="739">
                  <c:v>116.14389248896221</c:v>
                </c:pt>
                <c:pt idx="740">
                  <c:v>118.44702746054865</c:v>
                </c:pt>
                <c:pt idx="741">
                  <c:v>114.74007720599143</c:v>
                </c:pt>
                <c:pt idx="742">
                  <c:v>113.07304028191433</c:v>
                </c:pt>
                <c:pt idx="743">
                  <c:v>113.70914669682264</c:v>
                </c:pt>
                <c:pt idx="744">
                  <c:v>112.34920168736957</c:v>
                </c:pt>
                <c:pt idx="745">
                  <c:v>111.03311858403512</c:v>
                </c:pt>
                <c:pt idx="746">
                  <c:v>112.76595673468934</c:v>
                </c:pt>
                <c:pt idx="747">
                  <c:v>109.34415070689866</c:v>
                </c:pt>
                <c:pt idx="748">
                  <c:v>107.91840447086857</c:v>
                </c:pt>
                <c:pt idx="749">
                  <c:v>106.84360368818206</c:v>
                </c:pt>
                <c:pt idx="750">
                  <c:v>109.08093743319145</c:v>
                </c:pt>
                <c:pt idx="751">
                  <c:v>102.6979590658467</c:v>
                </c:pt>
                <c:pt idx="752">
                  <c:v>102.43474579213947</c:v>
                </c:pt>
                <c:pt idx="753">
                  <c:v>108.97126593309675</c:v>
                </c:pt>
                <c:pt idx="754">
                  <c:v>110.3312109425498</c:v>
                </c:pt>
                <c:pt idx="755">
                  <c:v>109.51963180096966</c:v>
                </c:pt>
                <c:pt idx="756">
                  <c:v>110.22153944245503</c:v>
                </c:pt>
                <c:pt idx="757">
                  <c:v>107.28229805596027</c:v>
                </c:pt>
                <c:pt idx="758">
                  <c:v>106.58039041447485</c:v>
                </c:pt>
                <c:pt idx="759">
                  <c:v>104.23338516937075</c:v>
                </c:pt>
                <c:pt idx="760">
                  <c:v>101.71089883019569</c:v>
                </c:pt>
                <c:pt idx="761">
                  <c:v>104.89142253733836</c:v>
                </c:pt>
                <c:pt idx="762">
                  <c:v>100.32902286768332</c:v>
                </c:pt>
                <c:pt idx="763">
                  <c:v>104.56239966965502</c:v>
                </c:pt>
                <c:pt idx="764">
                  <c:v>103.77275984853324</c:v>
                </c:pt>
                <c:pt idx="765">
                  <c:v>103.92630162214577</c:v>
                </c:pt>
                <c:pt idx="766">
                  <c:v>102.96117233955404</c:v>
                </c:pt>
                <c:pt idx="767">
                  <c:v>107.65519119716134</c:v>
                </c:pt>
                <c:pt idx="768">
                  <c:v>109.23447920680398</c:v>
                </c:pt>
                <c:pt idx="769">
                  <c:v>112.06404909320395</c:v>
                </c:pt>
                <c:pt idx="770">
                  <c:v>111.27440090468311</c:v>
                </c:pt>
                <c:pt idx="771">
                  <c:v>114.7181378855331</c:v>
                </c:pt>
                <c:pt idx="772">
                  <c:v>116.64838808331751</c:v>
                </c:pt>
                <c:pt idx="773">
                  <c:v>115.92454112137362</c:v>
                </c:pt>
                <c:pt idx="774">
                  <c:v>115.92454112137362</c:v>
                </c:pt>
                <c:pt idx="775">
                  <c:v>112.52467441404146</c:v>
                </c:pt>
                <c:pt idx="776">
                  <c:v>112.72208646117164</c:v>
                </c:pt>
                <c:pt idx="777">
                  <c:v>115.46391580053618</c:v>
                </c:pt>
                <c:pt idx="778">
                  <c:v>117.28449449822581</c:v>
                </c:pt>
                <c:pt idx="779">
                  <c:v>121.34239857352567</c:v>
                </c:pt>
                <c:pt idx="780">
                  <c:v>120.46500983796943</c:v>
                </c:pt>
                <c:pt idx="781">
                  <c:v>133.23097494005796</c:v>
                </c:pt>
                <c:pt idx="782">
                  <c:v>140.25005135491196</c:v>
                </c:pt>
                <c:pt idx="783">
                  <c:v>140.33779190194736</c:v>
                </c:pt>
                <c:pt idx="784">
                  <c:v>145.20727511882745</c:v>
                </c:pt>
                <c:pt idx="785">
                  <c:v>142.94801042075878</c:v>
                </c:pt>
                <c:pt idx="786">
                  <c:v>140.29392162842962</c:v>
                </c:pt>
                <c:pt idx="787">
                  <c:v>141.06163049649209</c:v>
                </c:pt>
                <c:pt idx="788">
                  <c:v>141.74161555231728</c:v>
                </c:pt>
                <c:pt idx="789">
                  <c:v>141.43453200509228</c:v>
                </c:pt>
                <c:pt idx="790">
                  <c:v>144.32990311806927</c:v>
                </c:pt>
                <c:pt idx="791">
                  <c:v>147.31301477808174</c:v>
                </c:pt>
                <c:pt idx="792">
                  <c:v>144.96599279817946</c:v>
                </c:pt>
                <c:pt idx="793">
                  <c:v>143.2550939679837</c:v>
                </c:pt>
                <c:pt idx="794">
                  <c:v>148.69489074059419</c:v>
                </c:pt>
                <c:pt idx="795">
                  <c:v>153.16955823061286</c:v>
                </c:pt>
                <c:pt idx="796">
                  <c:v>155.01205951396275</c:v>
                </c:pt>
                <c:pt idx="797">
                  <c:v>150.09870602356497</c:v>
                </c:pt>
                <c:pt idx="798">
                  <c:v>150.71287311801484</c:v>
                </c:pt>
                <c:pt idx="799">
                  <c:v>150.77867434459188</c:v>
                </c:pt>
                <c:pt idx="800">
                  <c:v>151.69994172106499</c:v>
                </c:pt>
                <c:pt idx="801">
                  <c:v>158.49967513572952</c:v>
                </c:pt>
                <c:pt idx="802">
                  <c:v>157.57840775925638</c:v>
                </c:pt>
                <c:pt idx="803">
                  <c:v>160.82474106037515</c:v>
                </c:pt>
                <c:pt idx="804">
                  <c:v>159.77187123074802</c:v>
                </c:pt>
                <c:pt idx="805">
                  <c:v>152.97213781608352</c:v>
                </c:pt>
                <c:pt idx="806">
                  <c:v>151.83154417421909</c:v>
                </c:pt>
                <c:pt idx="807">
                  <c:v>149.61614138226901</c:v>
                </c:pt>
                <c:pt idx="808">
                  <c:v>151.1076972122753</c:v>
                </c:pt>
                <c:pt idx="809">
                  <c:v>150.33998834421288</c:v>
                </c:pt>
                <c:pt idx="810">
                  <c:v>143.89120038289195</c:v>
                </c:pt>
                <c:pt idx="811">
                  <c:v>140.20618108139411</c:v>
                </c:pt>
                <c:pt idx="812">
                  <c:v>138.23206897749108</c:v>
                </c:pt>
                <c:pt idx="813">
                  <c:v>136.8501846475796</c:v>
                </c:pt>
                <c:pt idx="814">
                  <c:v>141.1493710435274</c:v>
                </c:pt>
                <c:pt idx="815">
                  <c:v>140.05263930778156</c:v>
                </c:pt>
                <c:pt idx="816">
                  <c:v>140.62294449611292</c:v>
                </c:pt>
                <c:pt idx="817">
                  <c:v>138.1443284304556</c:v>
                </c:pt>
                <c:pt idx="818">
                  <c:v>137.88111515674836</c:v>
                </c:pt>
                <c:pt idx="819">
                  <c:v>143.78153725019627</c:v>
                </c:pt>
                <c:pt idx="820">
                  <c:v>145.20727511882731</c:v>
                </c:pt>
                <c:pt idx="821">
                  <c:v>144.6150473448358</c:v>
                </c:pt>
                <c:pt idx="822">
                  <c:v>145.58017662742753</c:v>
                </c:pt>
                <c:pt idx="823">
                  <c:v>146.80851081632741</c:v>
                </c:pt>
                <c:pt idx="824">
                  <c:v>152.20442894802102</c:v>
                </c:pt>
                <c:pt idx="825">
                  <c:v>158.30225472120009</c:v>
                </c:pt>
                <c:pt idx="826">
                  <c:v>158.98223977702523</c:v>
                </c:pt>
                <c:pt idx="827">
                  <c:v>159.68414741851058</c:v>
                </c:pt>
                <c:pt idx="828">
                  <c:v>162.88660207871266</c:v>
                </c:pt>
                <c:pt idx="829">
                  <c:v>165.54069087104173</c:v>
                </c:pt>
                <c:pt idx="830">
                  <c:v>167.38319215439159</c:v>
                </c:pt>
                <c:pt idx="831">
                  <c:v>166.98836806013111</c:v>
                </c:pt>
                <c:pt idx="832">
                  <c:v>163.04014385232509</c:v>
                </c:pt>
                <c:pt idx="833">
                  <c:v>160.4957181926917</c:v>
                </c:pt>
                <c:pt idx="834">
                  <c:v>157.33714217340651</c:v>
                </c:pt>
                <c:pt idx="835">
                  <c:v>155.73590647590638</c:v>
                </c:pt>
                <c:pt idx="836">
                  <c:v>165.71617196511261</c:v>
                </c:pt>
                <c:pt idx="837">
                  <c:v>171.17789132338336</c:v>
                </c:pt>
                <c:pt idx="838">
                  <c:v>165.8916363243853</c:v>
                </c:pt>
                <c:pt idx="839">
                  <c:v>160.40797764565622</c:v>
                </c:pt>
                <c:pt idx="840">
                  <c:v>165.84777441826671</c:v>
                </c:pt>
                <c:pt idx="841">
                  <c:v>166.41807960659807</c:v>
                </c:pt>
                <c:pt idx="842">
                  <c:v>166.28646041864579</c:v>
                </c:pt>
                <c:pt idx="843">
                  <c:v>168.56766443717282</c:v>
                </c:pt>
                <c:pt idx="844">
                  <c:v>167.84381747522903</c:v>
                </c:pt>
                <c:pt idx="845">
                  <c:v>167.07610860716665</c:v>
                </c:pt>
                <c:pt idx="846">
                  <c:v>166.65936192724598</c:v>
                </c:pt>
                <c:pt idx="847">
                  <c:v>165.36520977697086</c:v>
                </c:pt>
                <c:pt idx="848">
                  <c:v>164.33427926780212</c:v>
                </c:pt>
                <c:pt idx="849">
                  <c:v>161.81179292862706</c:v>
                </c:pt>
                <c:pt idx="850">
                  <c:v>162.7549828907604</c:v>
                </c:pt>
                <c:pt idx="851">
                  <c:v>167.03224670104805</c:v>
                </c:pt>
                <c:pt idx="852">
                  <c:v>174.29260543654988</c:v>
                </c:pt>
                <c:pt idx="853">
                  <c:v>174.27066611609152</c:v>
                </c:pt>
                <c:pt idx="854">
                  <c:v>173.7223002482186</c:v>
                </c:pt>
                <c:pt idx="855">
                  <c:v>177.8898841910123</c:v>
                </c:pt>
                <c:pt idx="856">
                  <c:v>178.43825005888522</c:v>
                </c:pt>
                <c:pt idx="857">
                  <c:v>180.17108820953942</c:v>
                </c:pt>
                <c:pt idx="858">
                  <c:v>180.4781717567644</c:v>
                </c:pt>
                <c:pt idx="859">
                  <c:v>177.34151832313938</c:v>
                </c:pt>
                <c:pt idx="860">
                  <c:v>182.01360622768746</c:v>
                </c:pt>
                <c:pt idx="861">
                  <c:v>181.72844526612266</c:v>
                </c:pt>
                <c:pt idx="862">
                  <c:v>184.18513037872069</c:v>
                </c:pt>
                <c:pt idx="863">
                  <c:v>184.09738983168526</c:v>
                </c:pt>
                <c:pt idx="864">
                  <c:v>182.21100990741851</c:v>
                </c:pt>
                <c:pt idx="865">
                  <c:v>182.49615413418516</c:v>
                </c:pt>
                <c:pt idx="866">
                  <c:v>191.35774856718712</c:v>
                </c:pt>
                <c:pt idx="867">
                  <c:v>193.33186903848926</c:v>
                </c:pt>
                <c:pt idx="868">
                  <c:v>194.31892090674123</c:v>
                </c:pt>
                <c:pt idx="869">
                  <c:v>194.51634132127054</c:v>
                </c:pt>
                <c:pt idx="870">
                  <c:v>199.75871767935163</c:v>
                </c:pt>
                <c:pt idx="871">
                  <c:v>204.12370530187656</c:v>
                </c:pt>
                <c:pt idx="872">
                  <c:v>201.27221282981634</c:v>
                </c:pt>
                <c:pt idx="873">
                  <c:v>199.05681003786626</c:v>
                </c:pt>
                <c:pt idx="874">
                  <c:v>198.57424539657038</c:v>
                </c:pt>
                <c:pt idx="875">
                  <c:v>200.2632216411059</c:v>
                </c:pt>
                <c:pt idx="876">
                  <c:v>198.83746703767676</c:v>
                </c:pt>
                <c:pt idx="877">
                  <c:v>203.22439398066001</c:v>
                </c:pt>
                <c:pt idx="878">
                  <c:v>193.52928945301852</c:v>
                </c:pt>
                <c:pt idx="879">
                  <c:v>188.70365977485798</c:v>
                </c:pt>
                <c:pt idx="880">
                  <c:v>187.4314469450413</c:v>
                </c:pt>
                <c:pt idx="881">
                  <c:v>186.09343288864756</c:v>
                </c:pt>
                <c:pt idx="882">
                  <c:v>184.25093160529769</c:v>
                </c:pt>
                <c:pt idx="883">
                  <c:v>187.21210394485175</c:v>
                </c:pt>
                <c:pt idx="884">
                  <c:v>187.32178381234567</c:v>
                </c:pt>
                <c:pt idx="885">
                  <c:v>192.93704494422877</c:v>
                </c:pt>
                <c:pt idx="886">
                  <c:v>189.07654454866005</c:v>
                </c:pt>
                <c:pt idx="887">
                  <c:v>187.43144694504133</c:v>
                </c:pt>
                <c:pt idx="888">
                  <c:v>182.49615413418513</c:v>
                </c:pt>
                <c:pt idx="889">
                  <c:v>184.51415324640411</c:v>
                </c:pt>
                <c:pt idx="890">
                  <c:v>192.45448030293292</c:v>
                </c:pt>
                <c:pt idx="891">
                  <c:v>198.15748198185159</c:v>
                </c:pt>
                <c:pt idx="892">
                  <c:v>192.84930439719338</c:v>
                </c:pt>
                <c:pt idx="893">
                  <c:v>191.86225252894141</c:v>
                </c:pt>
                <c:pt idx="894">
                  <c:v>183.04452000205805</c:v>
                </c:pt>
                <c:pt idx="895">
                  <c:v>174.05132311590191</c:v>
                </c:pt>
                <c:pt idx="896">
                  <c:v>169.79601536087091</c:v>
                </c:pt>
                <c:pt idx="897">
                  <c:v>172.14302060597507</c:v>
                </c:pt>
                <c:pt idx="898">
                  <c:v>175.84996249313318</c:v>
                </c:pt>
                <c:pt idx="899">
                  <c:v>177.14411464340833</c:v>
                </c:pt>
                <c:pt idx="900">
                  <c:v>178.08730460554159</c:v>
                </c:pt>
                <c:pt idx="901">
                  <c:v>180.9168744919416</c:v>
                </c:pt>
                <c:pt idx="902">
                  <c:v>179.73240220916031</c:v>
                </c:pt>
                <c:pt idx="903">
                  <c:v>185.58894566169147</c:v>
                </c:pt>
                <c:pt idx="904">
                  <c:v>187.73853049226628</c:v>
                </c:pt>
                <c:pt idx="905">
                  <c:v>191.00680311384349</c:v>
                </c:pt>
                <c:pt idx="906">
                  <c:v>196.60012492526823</c:v>
                </c:pt>
                <c:pt idx="907">
                  <c:v>198.72778717018284</c:v>
                </c:pt>
                <c:pt idx="908">
                  <c:v>206.62425232059314</c:v>
                </c:pt>
                <c:pt idx="909">
                  <c:v>215.22264184728701</c:v>
                </c:pt>
                <c:pt idx="910">
                  <c:v>231.76135843050972</c:v>
                </c:pt>
                <c:pt idx="911">
                  <c:v>221.64949048814938</c:v>
                </c:pt>
                <c:pt idx="912">
                  <c:v>227.72537694087001</c:v>
                </c:pt>
                <c:pt idx="913">
                  <c:v>220.02631547019089</c:v>
                </c:pt>
                <c:pt idx="914">
                  <c:v>219.28054592258684</c:v>
                </c:pt>
                <c:pt idx="915">
                  <c:v>259.48673537138012</c:v>
                </c:pt>
                <c:pt idx="916">
                  <c:v>273.15200342728605</c:v>
                </c:pt>
                <c:pt idx="917">
                  <c:v>280.82912557750677</c:v>
                </c:pt>
                <c:pt idx="918">
                  <c:v>275.82803154007354</c:v>
                </c:pt>
                <c:pt idx="919">
                  <c:v>286.61986780346081</c:v>
                </c:pt>
                <c:pt idx="920">
                  <c:v>277.93375446452967</c:v>
                </c:pt>
                <c:pt idx="921">
                  <c:v>287.0147086325195</c:v>
                </c:pt>
                <c:pt idx="922">
                  <c:v>284.42640433196914</c:v>
                </c:pt>
                <c:pt idx="923">
                  <c:v>268.30445116346522</c:v>
                </c:pt>
                <c:pt idx="924">
                  <c:v>276.3763974079464</c:v>
                </c:pt>
                <c:pt idx="925">
                  <c:v>280.52204203028174</c:v>
                </c:pt>
                <c:pt idx="926">
                  <c:v>292.82737344413368</c:v>
                </c:pt>
                <c:pt idx="927">
                  <c:v>306.01007685874362</c:v>
                </c:pt>
                <c:pt idx="928">
                  <c:v>301.14058527446451</c:v>
                </c:pt>
                <c:pt idx="929">
                  <c:v>305.57139085836462</c:v>
                </c:pt>
                <c:pt idx="930">
                  <c:v>305.87847440558954</c:v>
                </c:pt>
                <c:pt idx="931">
                  <c:v>301.53542610352309</c:v>
                </c:pt>
                <c:pt idx="932">
                  <c:v>305.76879453809562</c:v>
                </c:pt>
                <c:pt idx="933">
                  <c:v>287.47531721855853</c:v>
                </c:pt>
                <c:pt idx="934">
                  <c:v>279.53499016202966</c:v>
                </c:pt>
                <c:pt idx="935">
                  <c:v>275.41126812535458</c:v>
                </c:pt>
                <c:pt idx="936">
                  <c:v>276.96862518193785</c:v>
                </c:pt>
                <c:pt idx="937">
                  <c:v>281.6845749926045</c:v>
                </c:pt>
                <c:pt idx="938">
                  <c:v>285.91797689677355</c:v>
                </c:pt>
                <c:pt idx="939">
                  <c:v>294.80147718063739</c:v>
                </c:pt>
                <c:pt idx="940">
                  <c:v>307.80873297077301</c:v>
                </c:pt>
                <c:pt idx="941">
                  <c:v>309.27834948032086</c:v>
                </c:pt>
                <c:pt idx="942">
                  <c:v>304.16757557539376</c:v>
                </c:pt>
                <c:pt idx="943">
                  <c:v>310.87956844302278</c:v>
                </c:pt>
                <c:pt idx="944">
                  <c:v>305.5494682727043</c:v>
                </c:pt>
                <c:pt idx="945">
                  <c:v>317.59156131065168</c:v>
                </c:pt>
                <c:pt idx="946">
                  <c:v>316.16582344202072</c:v>
                </c:pt>
                <c:pt idx="947">
                  <c:v>332.20003606348916</c:v>
                </c:pt>
                <c:pt idx="948">
                  <c:v>344.37376502418704</c:v>
                </c:pt>
                <c:pt idx="949">
                  <c:v>347.68588281708469</c:v>
                </c:pt>
                <c:pt idx="950">
                  <c:v>349.90130234383292</c:v>
                </c:pt>
                <c:pt idx="951">
                  <c:v>345.03181075955382</c:v>
                </c:pt>
                <c:pt idx="952">
                  <c:v>327.46214693236408</c:v>
                </c:pt>
                <c:pt idx="953">
                  <c:v>313.46787274357291</c:v>
                </c:pt>
                <c:pt idx="954">
                  <c:v>316.2974258951748</c:v>
                </c:pt>
                <c:pt idx="955">
                  <c:v>321.51787966759576</c:v>
                </c:pt>
                <c:pt idx="956">
                  <c:v>298.64003825574781</c:v>
                </c:pt>
                <c:pt idx="957">
                  <c:v>310.81376721644574</c:v>
                </c:pt>
                <c:pt idx="958">
                  <c:v>312.67822455505222</c:v>
                </c:pt>
                <c:pt idx="959">
                  <c:v>302.91731880083381</c:v>
                </c:pt>
                <c:pt idx="960">
                  <c:v>308.64225980021075</c:v>
                </c:pt>
                <c:pt idx="961">
                  <c:v>290.41455023765417</c:v>
                </c:pt>
                <c:pt idx="962">
                  <c:v>290.80939106671286</c:v>
                </c:pt>
                <c:pt idx="963">
                  <c:v>294.01182899211665</c:v>
                </c:pt>
                <c:pt idx="964">
                  <c:v>288.74753004837527</c:v>
                </c:pt>
                <c:pt idx="965">
                  <c:v>272.42815646534206</c:v>
                </c:pt>
                <c:pt idx="966">
                  <c:v>276.92476327581915</c:v>
                </c:pt>
                <c:pt idx="967">
                  <c:v>278.17503678517744</c:v>
                </c:pt>
                <c:pt idx="968">
                  <c:v>273.67842997470035</c:v>
                </c:pt>
                <c:pt idx="969">
                  <c:v>274.35841503052552</c:v>
                </c:pt>
                <c:pt idx="970">
                  <c:v>269.83986889958999</c:v>
                </c:pt>
                <c:pt idx="971">
                  <c:v>269.79600699347139</c:v>
                </c:pt>
                <c:pt idx="972">
                  <c:v>269.83986889958999</c:v>
                </c:pt>
                <c:pt idx="973">
                  <c:v>279.62273070906514</c:v>
                </c:pt>
                <c:pt idx="974">
                  <c:v>285.1502512939129</c:v>
                </c:pt>
                <c:pt idx="975">
                  <c:v>288.13336295392537</c:v>
                </c:pt>
                <c:pt idx="976">
                  <c:v>294.40666982117534</c:v>
                </c:pt>
                <c:pt idx="977">
                  <c:v>286.22506044399859</c:v>
                </c:pt>
                <c:pt idx="978">
                  <c:v>268.89667893745673</c:v>
                </c:pt>
                <c:pt idx="979">
                  <c:v>272.42815646534211</c:v>
                </c:pt>
                <c:pt idx="980">
                  <c:v>276.37639740794634</c:v>
                </c:pt>
                <c:pt idx="981">
                  <c:v>271.37530337051311</c:v>
                </c:pt>
                <c:pt idx="982">
                  <c:v>274.64355925729217</c:v>
                </c:pt>
                <c:pt idx="983">
                  <c:v>273.87585038922975</c:v>
                </c:pt>
                <c:pt idx="984">
                  <c:v>267.1419182011424</c:v>
                </c:pt>
                <c:pt idx="985">
                  <c:v>271.92366923838608</c:v>
                </c:pt>
                <c:pt idx="986">
                  <c:v>253.10374863663625</c:v>
                </c:pt>
                <c:pt idx="987">
                  <c:v>259.22351373027374</c:v>
                </c:pt>
                <c:pt idx="988">
                  <c:v>253.58631327793211</c:v>
                </c:pt>
                <c:pt idx="989">
                  <c:v>246.76464054280927</c:v>
                </c:pt>
                <c:pt idx="990">
                  <c:v>243.80346820325525</c:v>
                </c:pt>
                <c:pt idx="991">
                  <c:v>249.06778388179475</c:v>
                </c:pt>
                <c:pt idx="992">
                  <c:v>240.18425012833436</c:v>
                </c:pt>
                <c:pt idx="993">
                  <c:v>241.19324131704471</c:v>
                </c:pt>
                <c:pt idx="994">
                  <c:v>236.23600918573015</c:v>
                </c:pt>
                <c:pt idx="995">
                  <c:v>239.54814371342599</c:v>
                </c:pt>
                <c:pt idx="996">
                  <c:v>232.02456333681778</c:v>
                </c:pt>
                <c:pt idx="997">
                  <c:v>235.7315219587741</c:v>
                </c:pt>
                <c:pt idx="998">
                  <c:v>241.43452363769271</c:v>
                </c:pt>
                <c:pt idx="999">
                  <c:v>233.88900394062603</c:v>
                </c:pt>
                <c:pt idx="1000">
                  <c:v>242.18030992009494</c:v>
                </c:pt>
                <c:pt idx="1001">
                  <c:v>240.8422958637012</c:v>
                </c:pt>
                <c:pt idx="1002">
                  <c:v>245.66790880706353</c:v>
                </c:pt>
                <c:pt idx="1003">
                  <c:v>249.33098878810304</c:v>
                </c:pt>
                <c:pt idx="1004">
                  <c:v>242.66285782659261</c:v>
                </c:pt>
                <c:pt idx="1005">
                  <c:v>242.37771359982608</c:v>
                </c:pt>
                <c:pt idx="1006">
                  <c:v>248.4536000525467</c:v>
                </c:pt>
                <c:pt idx="1007">
                  <c:v>248.67295978753447</c:v>
                </c:pt>
                <c:pt idx="1008">
                  <c:v>246.98398354299883</c:v>
                </c:pt>
                <c:pt idx="1009">
                  <c:v>253.30116905116563</c:v>
                </c:pt>
                <c:pt idx="1010">
                  <c:v>260.5834671071259</c:v>
                </c:pt>
                <c:pt idx="1011">
                  <c:v>265.58456114455913</c:v>
                </c:pt>
                <c:pt idx="1012">
                  <c:v>260.5834671071259</c:v>
                </c:pt>
                <c:pt idx="1013">
                  <c:v>259.00417073008418</c:v>
                </c:pt>
                <c:pt idx="1014">
                  <c:v>254.79272488117181</c:v>
                </c:pt>
                <c:pt idx="1015">
                  <c:v>250.23031684411762</c:v>
                </c:pt>
                <c:pt idx="1016">
                  <c:v>248.03685337262601</c:v>
                </c:pt>
                <c:pt idx="1017">
                  <c:v>246.54529754261983</c:v>
                </c:pt>
                <c:pt idx="1018">
                  <c:v>244.17635297705723</c:v>
                </c:pt>
                <c:pt idx="1019">
                  <c:v>244.52731516519904</c:v>
                </c:pt>
                <c:pt idx="1020">
                  <c:v>243.03575933519275</c:v>
                </c:pt>
                <c:pt idx="1021">
                  <c:v>231.71747978959277</c:v>
                </c:pt>
                <c:pt idx="1022">
                  <c:v>232.5071279781136</c:v>
                </c:pt>
                <c:pt idx="1023">
                  <c:v>231.1910532421783</c:v>
                </c:pt>
                <c:pt idx="1024">
                  <c:v>208.20354869763472</c:v>
                </c:pt>
                <c:pt idx="1025">
                  <c:v>210.66023381023271</c:v>
                </c:pt>
                <c:pt idx="1026">
                  <c:v>233.55999780774081</c:v>
                </c:pt>
                <c:pt idx="1027">
                  <c:v>241.01776022297378</c:v>
                </c:pt>
                <c:pt idx="1028">
                  <c:v>247.15946463706973</c:v>
                </c:pt>
                <c:pt idx="1029">
                  <c:v>246.4575569955843</c:v>
                </c:pt>
                <c:pt idx="1030">
                  <c:v>249.87935465597587</c:v>
                </c:pt>
                <c:pt idx="1031">
                  <c:v>245.66790880706347</c:v>
                </c:pt>
                <c:pt idx="1032">
                  <c:v>253.21342850413012</c:v>
                </c:pt>
                <c:pt idx="1033">
                  <c:v>251.01996503263848</c:v>
                </c:pt>
                <c:pt idx="1034">
                  <c:v>268.3921917105007</c:v>
                </c:pt>
                <c:pt idx="1035">
                  <c:v>275.93771140756735</c:v>
                </c:pt>
                <c:pt idx="1036">
                  <c:v>274.88484157794016</c:v>
                </c:pt>
                <c:pt idx="1037">
                  <c:v>276.81508340832551</c:v>
                </c:pt>
                <c:pt idx="1038">
                  <c:v>276.28865686091092</c:v>
                </c:pt>
                <c:pt idx="1039">
                  <c:v>278.83308252054439</c:v>
                </c:pt>
                <c:pt idx="1040">
                  <c:v>269.6205258994006</c:v>
                </c:pt>
                <c:pt idx="1041">
                  <c:v>266.98837642752989</c:v>
                </c:pt>
                <c:pt idx="1042">
                  <c:v>269.79600699347145</c:v>
                </c:pt>
                <c:pt idx="1043">
                  <c:v>266.98837642752989</c:v>
                </c:pt>
                <c:pt idx="1044">
                  <c:v>269.26958044605698</c:v>
                </c:pt>
                <c:pt idx="1045">
                  <c:v>273.30554520089839</c:v>
                </c:pt>
                <c:pt idx="1046">
                  <c:v>278.2188986912962</c:v>
                </c:pt>
                <c:pt idx="1047">
                  <c:v>272.34043265310481</c:v>
                </c:pt>
                <c:pt idx="1048">
                  <c:v>258.82868963601322</c:v>
                </c:pt>
                <c:pt idx="1049">
                  <c:v>259.88155946564046</c:v>
                </c:pt>
                <c:pt idx="1050">
                  <c:v>254.26628159895913</c:v>
                </c:pt>
                <c:pt idx="1051">
                  <c:v>259.09191127711966</c:v>
                </c:pt>
                <c:pt idx="1052">
                  <c:v>267.16385752160073</c:v>
                </c:pt>
                <c:pt idx="1053">
                  <c:v>266.7251547864235</c:v>
                </c:pt>
                <c:pt idx="1054">
                  <c:v>284.3606031053921</c:v>
                </c:pt>
                <c:pt idx="1055">
                  <c:v>291.64291789615066</c:v>
                </c:pt>
                <c:pt idx="1056">
                  <c:v>296.38077355767939</c:v>
                </c:pt>
                <c:pt idx="1057">
                  <c:v>293.39766189766681</c:v>
                </c:pt>
                <c:pt idx="1058">
                  <c:v>304.8914225373378</c:v>
                </c:pt>
                <c:pt idx="1059">
                  <c:v>295.67888265099219</c:v>
                </c:pt>
                <c:pt idx="1060">
                  <c:v>306.64620000845036</c:v>
                </c:pt>
                <c:pt idx="1061">
                  <c:v>299.1884041236209</c:v>
                </c:pt>
                <c:pt idx="1062">
                  <c:v>300.94318159473357</c:v>
                </c:pt>
                <c:pt idx="1063">
                  <c:v>301.90831087732533</c:v>
                </c:pt>
                <c:pt idx="1064">
                  <c:v>297.43366012210487</c:v>
                </c:pt>
                <c:pt idx="1065">
                  <c:v>296.11756865137124</c:v>
                </c:pt>
                <c:pt idx="1066">
                  <c:v>286.46634276464664</c:v>
                </c:pt>
                <c:pt idx="1067">
                  <c:v>281.7284536335215</c:v>
                </c:pt>
                <c:pt idx="1068">
                  <c:v>279.97367616240888</c:v>
                </c:pt>
                <c:pt idx="1069">
                  <c:v>288.48432514206723</c:v>
                </c:pt>
                <c:pt idx="1070">
                  <c:v>299.10068031138366</c:v>
                </c:pt>
                <c:pt idx="1071">
                  <c:v>302.78568287808332</c:v>
                </c:pt>
                <c:pt idx="1072">
                  <c:v>302.78568287808332</c:v>
                </c:pt>
                <c:pt idx="1073">
                  <c:v>308.92738729217922</c:v>
                </c:pt>
                <c:pt idx="1074">
                  <c:v>305.50558963178764</c:v>
                </c:pt>
                <c:pt idx="1075">
                  <c:v>316.20970208293761</c:v>
                </c:pt>
                <c:pt idx="1076">
                  <c:v>309.98027385660458</c:v>
                </c:pt>
                <c:pt idx="1077">
                  <c:v>328.58083472336665</c:v>
                </c:pt>
                <c:pt idx="1078">
                  <c:v>357.44682204089975</c:v>
                </c:pt>
                <c:pt idx="1079">
                  <c:v>356.83262147685338</c:v>
                </c:pt>
                <c:pt idx="1080">
                  <c:v>349.63806396792847</c:v>
                </c:pt>
                <c:pt idx="1081">
                  <c:v>361.92147279612033</c:v>
                </c:pt>
                <c:pt idx="1082">
                  <c:v>354.99012019350363</c:v>
                </c:pt>
                <c:pt idx="1083">
                  <c:v>338.40754170416221</c:v>
                </c:pt>
                <c:pt idx="1084">
                  <c:v>342.9699497412164</c:v>
                </c:pt>
                <c:pt idx="1085">
                  <c:v>340.33780026934568</c:v>
                </c:pt>
                <c:pt idx="1086">
                  <c:v>348.58521087309958</c:v>
                </c:pt>
                <c:pt idx="1087">
                  <c:v>356.657173852379</c:v>
                </c:pt>
                <c:pt idx="1088">
                  <c:v>369.20378758687883</c:v>
                </c:pt>
                <c:pt idx="1089">
                  <c:v>354.55143419312452</c:v>
                </c:pt>
                <c:pt idx="1090">
                  <c:v>356.657173852379</c:v>
                </c:pt>
                <c:pt idx="1091">
                  <c:v>367.18577173986159</c:v>
                </c:pt>
                <c:pt idx="1092">
                  <c:v>396.7536834336783</c:v>
                </c:pt>
                <c:pt idx="1093">
                  <c:v>393.94605286773685</c:v>
                </c:pt>
                <c:pt idx="1094">
                  <c:v>395.61307305701575</c:v>
                </c:pt>
                <c:pt idx="1095">
                  <c:v>386.66373807697829</c:v>
                </c:pt>
                <c:pt idx="1096">
                  <c:v>404.21144584891135</c:v>
                </c:pt>
                <c:pt idx="1097">
                  <c:v>414.38911501784872</c:v>
                </c:pt>
                <c:pt idx="1098">
                  <c:v>403.6850025666987</c:v>
                </c:pt>
                <c:pt idx="1099">
                  <c:v>381.66264403954511</c:v>
                </c:pt>
                <c:pt idx="1100">
                  <c:v>381.66264403954511</c:v>
                </c:pt>
                <c:pt idx="1101">
                  <c:v>421.40819143270284</c:v>
                </c:pt>
                <c:pt idx="1102">
                  <c:v>418.24959867861941</c:v>
                </c:pt>
                <c:pt idx="1103">
                  <c:v>417.6354315841694</c:v>
                </c:pt>
                <c:pt idx="1104">
                  <c:v>403.94824094260326</c:v>
                </c:pt>
                <c:pt idx="1105">
                  <c:v>396.22724015146576</c:v>
                </c:pt>
                <c:pt idx="1106">
                  <c:v>411.49376063967003</c:v>
                </c:pt>
                <c:pt idx="1107">
                  <c:v>428.60274894162751</c:v>
                </c:pt>
                <c:pt idx="1108">
                  <c:v>430.97169350719014</c:v>
                </c:pt>
                <c:pt idx="1109">
                  <c:v>413.07305701671157</c:v>
                </c:pt>
                <c:pt idx="1110">
                  <c:v>433.42839535458631</c:v>
                </c:pt>
                <c:pt idx="1111">
                  <c:v>421.75915362084442</c:v>
                </c:pt>
                <c:pt idx="1112">
                  <c:v>396.5782023396074</c:v>
                </c:pt>
                <c:pt idx="1113">
                  <c:v>383.154183134753</c:v>
                </c:pt>
                <c:pt idx="1114">
                  <c:v>404.6501318492904</c:v>
                </c:pt>
                <c:pt idx="1115">
                  <c:v>388.68172045439894</c:v>
                </c:pt>
                <c:pt idx="1116">
                  <c:v>378.76725619176972</c:v>
                </c:pt>
                <c:pt idx="1117">
                  <c:v>381.5749202273077</c:v>
                </c:pt>
                <c:pt idx="1118">
                  <c:v>392.45448030293221</c:v>
                </c:pt>
                <c:pt idx="1119">
                  <c:v>382.54001604030293</c:v>
                </c:pt>
                <c:pt idx="1120">
                  <c:v>390.43649792551145</c:v>
                </c:pt>
                <c:pt idx="1121">
                  <c:v>394.82342486849473</c:v>
                </c:pt>
                <c:pt idx="1122">
                  <c:v>380.7852720387869</c:v>
                </c:pt>
                <c:pt idx="1123">
                  <c:v>391.577108302174</c:v>
                </c:pt>
                <c:pt idx="1124">
                  <c:v>392.01579430255316</c:v>
                </c:pt>
                <c:pt idx="1125">
                  <c:v>390.78746011365325</c:v>
                </c:pt>
                <c:pt idx="1126">
                  <c:v>391.13842230179506</c:v>
                </c:pt>
                <c:pt idx="1127">
                  <c:v>382.3645684158285</c:v>
                </c:pt>
                <c:pt idx="1128">
                  <c:v>367.97541992838228</c:v>
                </c:pt>
                <c:pt idx="1129">
                  <c:v>372.71330905950742</c:v>
                </c:pt>
                <c:pt idx="1130">
                  <c:v>357.35906475906597</c:v>
                </c:pt>
                <c:pt idx="1131">
                  <c:v>353.23534272239084</c:v>
                </c:pt>
                <c:pt idx="1132">
                  <c:v>345.95306140122875</c:v>
                </c:pt>
                <c:pt idx="1133">
                  <c:v>345.77758030715785</c:v>
                </c:pt>
                <c:pt idx="1134">
                  <c:v>339.021708798612</c:v>
                </c:pt>
                <c:pt idx="1135">
                  <c:v>346.56722849567865</c:v>
                </c:pt>
                <c:pt idx="1136">
                  <c:v>335.51218732598323</c:v>
                </c:pt>
                <c:pt idx="1137">
                  <c:v>331.91490857152081</c:v>
                </c:pt>
                <c:pt idx="1138">
                  <c:v>326.82605725225392</c:v>
                </c:pt>
                <c:pt idx="1139">
                  <c:v>303.31212616029586</c:v>
                </c:pt>
                <c:pt idx="1140">
                  <c:v>318.1399271785246</c:v>
                </c:pt>
                <c:pt idx="1141">
                  <c:v>300.85545778249605</c:v>
                </c:pt>
                <c:pt idx="1142">
                  <c:v>298.39875593509993</c:v>
                </c:pt>
                <c:pt idx="1143">
                  <c:v>301.03093887656706</c:v>
                </c:pt>
                <c:pt idx="1144">
                  <c:v>303.57533106660395</c:v>
                </c:pt>
                <c:pt idx="1145">
                  <c:v>304.27725544288762</c:v>
                </c:pt>
                <c:pt idx="1146">
                  <c:v>282.07941582166319</c:v>
                </c:pt>
                <c:pt idx="1147">
                  <c:v>283.39547382280028</c:v>
                </c:pt>
                <c:pt idx="1148">
                  <c:v>277.7802126909171</c:v>
                </c:pt>
                <c:pt idx="1149">
                  <c:v>279.79819506833786</c:v>
                </c:pt>
                <c:pt idx="1150">
                  <c:v>291.55516061431683</c:v>
                </c:pt>
                <c:pt idx="1151">
                  <c:v>298.83747540507539</c:v>
                </c:pt>
                <c:pt idx="1152">
                  <c:v>301.2941437828751</c:v>
                </c:pt>
                <c:pt idx="1153">
                  <c:v>293.4854191795003</c:v>
                </c:pt>
                <c:pt idx="1154">
                  <c:v>291.64291789615049</c:v>
                </c:pt>
                <c:pt idx="1155">
                  <c:v>289.62490204913337</c:v>
                </c:pt>
                <c:pt idx="1156">
                  <c:v>289.71265933096703</c:v>
                </c:pt>
                <c:pt idx="1157">
                  <c:v>288.13336295392537</c:v>
                </c:pt>
                <c:pt idx="1158">
                  <c:v>298.57423702917089</c:v>
                </c:pt>
                <c:pt idx="1159">
                  <c:v>310.76988857552891</c:v>
                </c:pt>
                <c:pt idx="1160">
                  <c:v>305.33010853771663</c:v>
                </c:pt>
                <c:pt idx="1161">
                  <c:v>309.27834948032086</c:v>
                </c:pt>
                <c:pt idx="1162">
                  <c:v>315.42005389441675</c:v>
                </c:pt>
                <c:pt idx="1163">
                  <c:v>311.47181295181252</c:v>
                </c:pt>
                <c:pt idx="1164">
                  <c:v>311.82277513995427</c:v>
                </c:pt>
                <c:pt idx="1165">
                  <c:v>321.47400102667893</c:v>
                </c:pt>
                <c:pt idx="1166">
                  <c:v>317.78899845997921</c:v>
                </c:pt>
                <c:pt idx="1167">
                  <c:v>319.36829483702104</c:v>
                </c:pt>
                <c:pt idx="1168">
                  <c:v>310.59444095105448</c:v>
                </c:pt>
                <c:pt idx="1169">
                  <c:v>295.4156442750874</c:v>
                </c:pt>
                <c:pt idx="1170">
                  <c:v>291.73064170838774</c:v>
                </c:pt>
                <c:pt idx="1171">
                  <c:v>298.83747540507539</c:v>
                </c:pt>
                <c:pt idx="1172">
                  <c:v>297.69686502841267</c:v>
                </c:pt>
                <c:pt idx="1173">
                  <c:v>305.94427563216658</c:v>
                </c:pt>
                <c:pt idx="1174">
                  <c:v>304.97914634957476</c:v>
                </c:pt>
                <c:pt idx="1175">
                  <c:v>296.11756865137102</c:v>
                </c:pt>
                <c:pt idx="1176">
                  <c:v>301.82058706508792</c:v>
                </c:pt>
                <c:pt idx="1177">
                  <c:v>301.11866268880425</c:v>
                </c:pt>
                <c:pt idx="1178">
                  <c:v>311.64729404588337</c:v>
                </c:pt>
                <c:pt idx="1179">
                  <c:v>309.62931166846261</c:v>
                </c:pt>
                <c:pt idx="1180">
                  <c:v>309.62931166846261</c:v>
                </c:pt>
                <c:pt idx="1181">
                  <c:v>302.08379197139601</c:v>
                </c:pt>
                <c:pt idx="1182">
                  <c:v>303.39988344212958</c:v>
                </c:pt>
                <c:pt idx="1183">
                  <c:v>315.8587398947958</c:v>
                </c:pt>
                <c:pt idx="1184">
                  <c:v>316.2974258951748</c:v>
                </c:pt>
                <c:pt idx="1185">
                  <c:v>310.59444095105448</c:v>
                </c:pt>
                <c:pt idx="1186">
                  <c:v>329.80916891226644</c:v>
                </c:pt>
                <c:pt idx="1187">
                  <c:v>339.63587589306201</c:v>
                </c:pt>
                <c:pt idx="1188">
                  <c:v>343.49639302342899</c:v>
                </c:pt>
                <c:pt idx="1189">
                  <c:v>357.09585985275777</c:v>
                </c:pt>
                <c:pt idx="1190">
                  <c:v>349.02389687347846</c:v>
                </c:pt>
                <c:pt idx="1191">
                  <c:v>354.46371038088711</c:v>
                </c:pt>
                <c:pt idx="1192">
                  <c:v>366.22067592686608</c:v>
                </c:pt>
                <c:pt idx="1193">
                  <c:v>364.02721245537441</c:v>
                </c:pt>
                <c:pt idx="1194">
                  <c:v>365.95743755096157</c:v>
                </c:pt>
                <c:pt idx="1195">
                  <c:v>373.15199505988642</c:v>
                </c:pt>
                <c:pt idx="1196">
                  <c:v>387.10242407735706</c:v>
                </c:pt>
                <c:pt idx="1197">
                  <c:v>359.72800932462837</c:v>
                </c:pt>
                <c:pt idx="1198">
                  <c:v>358.85063732387033</c:v>
                </c:pt>
                <c:pt idx="1199">
                  <c:v>354.72691528719514</c:v>
                </c:pt>
                <c:pt idx="1200">
                  <c:v>360.16669532500742</c:v>
                </c:pt>
                <c:pt idx="1201">
                  <c:v>337.17920751526208</c:v>
                </c:pt>
                <c:pt idx="1202">
                  <c:v>339.72363317489544</c:v>
                </c:pt>
                <c:pt idx="1203">
                  <c:v>336.21407823267032</c:v>
                </c:pt>
                <c:pt idx="1204">
                  <c:v>339.19718989268284</c:v>
                </c:pt>
                <c:pt idx="1205">
                  <c:v>342.00482045862447</c:v>
                </c:pt>
                <c:pt idx="1206">
                  <c:v>330.16013110040814</c:v>
                </c:pt>
                <c:pt idx="1207">
                  <c:v>321.38627721444163</c:v>
                </c:pt>
                <c:pt idx="1208">
                  <c:v>320.85983393222898</c:v>
                </c:pt>
                <c:pt idx="1209">
                  <c:v>325.86092796966221</c:v>
                </c:pt>
                <c:pt idx="1210">
                  <c:v>318.92957536704546</c:v>
                </c:pt>
                <c:pt idx="1211">
                  <c:v>384.73347951179454</c:v>
                </c:pt>
                <c:pt idx="1212">
                  <c:v>377.71440309694066</c:v>
                </c:pt>
                <c:pt idx="1213">
                  <c:v>363.32528807909097</c:v>
                </c:pt>
                <c:pt idx="1214">
                  <c:v>355.69204456978702</c:v>
                </c:pt>
                <c:pt idx="1215">
                  <c:v>363.76397407947007</c:v>
                </c:pt>
                <c:pt idx="1216">
                  <c:v>351.56832253311194</c:v>
                </c:pt>
                <c:pt idx="1217">
                  <c:v>360.42993370091216</c:v>
                </c:pt>
                <c:pt idx="1218">
                  <c:v>351.12963653273289</c:v>
                </c:pt>
                <c:pt idx="1219">
                  <c:v>357.09585985275788</c:v>
                </c:pt>
                <c:pt idx="1220">
                  <c:v>382.80325441620749</c:v>
                </c:pt>
                <c:pt idx="1221">
                  <c:v>370.78305049432396</c:v>
                </c:pt>
                <c:pt idx="1222">
                  <c:v>382.54001604030293</c:v>
                </c:pt>
                <c:pt idx="1223">
                  <c:v>387.45338626549898</c:v>
                </c:pt>
                <c:pt idx="1224">
                  <c:v>401.14061037666141</c:v>
                </c:pt>
                <c:pt idx="1225">
                  <c:v>393.94605286773668</c:v>
                </c:pt>
                <c:pt idx="1226">
                  <c:v>396.22724015146554</c:v>
                </c:pt>
                <c:pt idx="1227">
                  <c:v>388.59399664216158</c:v>
                </c:pt>
                <c:pt idx="1228">
                  <c:v>389.47136864291974</c:v>
                </c:pt>
                <c:pt idx="1229">
                  <c:v>371.48497487060757</c:v>
                </c:pt>
                <c:pt idx="1230">
                  <c:v>375.08225362507</c:v>
                </c:pt>
                <c:pt idx="1231">
                  <c:v>390.69970283181959</c:v>
                </c:pt>
                <c:pt idx="1232">
                  <c:v>386.22505207659901</c:v>
                </c:pt>
                <c:pt idx="1233">
                  <c:v>403.94824094260292</c:v>
                </c:pt>
                <c:pt idx="1234">
                  <c:v>375.60869690728271</c:v>
                </c:pt>
                <c:pt idx="1235">
                  <c:v>372.01141815282028</c:v>
                </c:pt>
                <c:pt idx="1236">
                  <c:v>370.16888339987389</c:v>
                </c:pt>
                <c:pt idx="1237">
                  <c:v>346.65495230791589</c:v>
                </c:pt>
                <c:pt idx="1238">
                  <c:v>357.00810257092411</c:v>
                </c:pt>
                <c:pt idx="1239">
                  <c:v>365.08006555020353</c:v>
                </c:pt>
                <c:pt idx="1240">
                  <c:v>377.36344090879885</c:v>
                </c:pt>
                <c:pt idx="1241">
                  <c:v>391.2261461140323</c:v>
                </c:pt>
                <c:pt idx="1242">
                  <c:v>397.01688833998639</c:v>
                </c:pt>
                <c:pt idx="1243">
                  <c:v>396.22724015146554</c:v>
                </c:pt>
                <c:pt idx="1244">
                  <c:v>376.92475490841986</c:v>
                </c:pt>
                <c:pt idx="1245">
                  <c:v>379.90786656843233</c:v>
                </c:pt>
                <c:pt idx="1246">
                  <c:v>398.59618471702805</c:v>
                </c:pt>
                <c:pt idx="1247">
                  <c:v>388.33075826625702</c:v>
                </c:pt>
                <c:pt idx="1248">
                  <c:v>390.96294120772421</c:v>
                </c:pt>
                <c:pt idx="1249">
                  <c:v>402.36894456556138</c:v>
                </c:pt>
                <c:pt idx="1250">
                  <c:v>406.22942822633195</c:v>
                </c:pt>
                <c:pt idx="1251">
                  <c:v>435.18313935610223</c:v>
                </c:pt>
                <c:pt idx="1252">
                  <c:v>409.38802098041538</c:v>
                </c:pt>
                <c:pt idx="1253">
                  <c:v>415.35424430044031</c:v>
                </c:pt>
                <c:pt idx="1254">
                  <c:v>408.24741060375271</c:v>
                </c:pt>
                <c:pt idx="1255">
                  <c:v>412.28340882819049</c:v>
                </c:pt>
                <c:pt idx="1256">
                  <c:v>415.00328211229845</c:v>
                </c:pt>
                <c:pt idx="1257">
                  <c:v>423.68941218602771</c:v>
                </c:pt>
              </c:numCache>
            </c:numRef>
          </c:val>
          <c:smooth val="0"/>
          <c:extLst>
            <c:ext xmlns:c15="http://schemas.microsoft.com/office/drawing/2012/chart" uri="{02D57815-91ED-43cb-92C2-25804820EDAC}">
              <c15:filteredCategoryTitle>
                <c15:cat>
                  <c:multiLvlStrRef>
                    <c:extLst>
                      <c:ext uri="{02D57815-91ED-43cb-92C2-25804820EDAC}">
                        <c15:formulaRef>
                          <c15:sqref>'6Y STOCK PERFORMANCE'!#REF!</c15:sqref>
                        </c15:formulaRef>
                      </c:ext>
                    </c:extLst>
                  </c:multiLvlStrRef>
                </c15:cat>
              </c15:filteredCategoryTitle>
            </c:ext>
            <c:ext xmlns:c16="http://schemas.microsoft.com/office/drawing/2014/chart" uri="{C3380CC4-5D6E-409C-BE32-E72D297353CC}">
              <c16:uniqueId val="{00000000-6618-DE4C-9C0E-4580B43E1D47}"/>
            </c:ext>
          </c:extLst>
        </c:ser>
        <c:ser>
          <c:idx val="1"/>
          <c:order val="1"/>
          <c:tx>
            <c:strRef>
              <c:f>'6Y STOCK PERFORMANCE'!$C$3</c:f>
              <c:strCache>
                <c:ptCount val="1"/>
                <c:pt idx="0">
                  <c:v>Cumulative NASDAQ</c:v>
                </c:pt>
              </c:strCache>
            </c:strRef>
          </c:tx>
          <c:spPr>
            <a:ln w="22225" cap="rnd" cmpd="sng" algn="ctr">
              <a:solidFill>
                <a:schemeClr val="accent2"/>
              </a:solidFill>
              <a:round/>
            </a:ln>
            <a:effectLst/>
          </c:spPr>
          <c:marker>
            <c:symbol val="none"/>
          </c:marker>
          <c:val>
            <c:numRef>
              <c:f>'6Y STOCK PERFORMANCE'!$C$4:$C$1261</c:f>
              <c:numCache>
                <c:formatCode>General</c:formatCode>
                <c:ptCount val="1258"/>
                <c:pt idx="0">
                  <c:v>100</c:v>
                </c:pt>
                <c:pt idx="1">
                  <c:v>98.334522079314951</c:v>
                </c:pt>
                <c:pt idx="2">
                  <c:v>99.339518740147753</c:v>
                </c:pt>
                <c:pt idx="3">
                  <c:v>99.93074342590333</c:v>
                </c:pt>
                <c:pt idx="4">
                  <c:v>101.26629370605337</c:v>
                </c:pt>
                <c:pt idx="5">
                  <c:v>101.16084082942925</c:v>
                </c:pt>
                <c:pt idx="6">
                  <c:v>102.41846288823419</c:v>
                </c:pt>
                <c:pt idx="7">
                  <c:v>102.11015606387488</c:v>
                </c:pt>
                <c:pt idx="8">
                  <c:v>102.52077359685322</c:v>
                </c:pt>
                <c:pt idx="9">
                  <c:v>101.67477554671575</c:v>
                </c:pt>
                <c:pt idx="10">
                  <c:v>102.59794696143148</c:v>
                </c:pt>
                <c:pt idx="11">
                  <c:v>101.86028619995406</c:v>
                </c:pt>
                <c:pt idx="12">
                  <c:v>102.05497787533227</c:v>
                </c:pt>
                <c:pt idx="13">
                  <c:v>102.88463296961511</c:v>
                </c:pt>
                <c:pt idx="14">
                  <c:v>103.60507317753336</c:v>
                </c:pt>
                <c:pt idx="15">
                  <c:v>104.64664050075358</c:v>
                </c:pt>
                <c:pt idx="16">
                  <c:v>104.02900810225205</c:v>
                </c:pt>
                <c:pt idx="17">
                  <c:v>104.3700069753675</c:v>
                </c:pt>
                <c:pt idx="18">
                  <c:v>104.22395753359942</c:v>
                </c:pt>
                <c:pt idx="19">
                  <c:v>105.40591594135978</c:v>
                </c:pt>
                <c:pt idx="20">
                  <c:v>105.99412733709484</c:v>
                </c:pt>
                <c:pt idx="21">
                  <c:v>106.01272258915625</c:v>
                </c:pt>
                <c:pt idx="22">
                  <c:v>105.71044848188485</c:v>
                </c:pt>
                <c:pt idx="23">
                  <c:v>106.01070963777801</c:v>
                </c:pt>
                <c:pt idx="24">
                  <c:v>106.52338626045311</c:v>
                </c:pt>
                <c:pt idx="25">
                  <c:v>106.38476264541582</c:v>
                </c:pt>
                <c:pt idx="26">
                  <c:v>106.65887998157906</c:v>
                </c:pt>
                <c:pt idx="27">
                  <c:v>106.60872803443525</c:v>
                </c:pt>
                <c:pt idx="28">
                  <c:v>106.57001554268497</c:v>
                </c:pt>
                <c:pt idx="29">
                  <c:v>107.34689203375724</c:v>
                </c:pt>
                <c:pt idx="30">
                  <c:v>107.46139705453668</c:v>
                </c:pt>
                <c:pt idx="31">
                  <c:v>107.72181650205272</c:v>
                </c:pt>
                <c:pt idx="32">
                  <c:v>107.16967866790739</c:v>
                </c:pt>
                <c:pt idx="33">
                  <c:v>106.91176313552042</c:v>
                </c:pt>
                <c:pt idx="34">
                  <c:v>107.08357590011154</c:v>
                </c:pt>
                <c:pt idx="35">
                  <c:v>108.49893847500039</c:v>
                </c:pt>
                <c:pt idx="36">
                  <c:v>108.69299189750255</c:v>
                </c:pt>
                <c:pt idx="37">
                  <c:v>109.41254837066937</c:v>
                </c:pt>
                <c:pt idx="38">
                  <c:v>108.9134468957038</c:v>
                </c:pt>
                <c:pt idx="39">
                  <c:v>107.68825912968582</c:v>
                </c:pt>
                <c:pt idx="40">
                  <c:v>107.09312514506452</c:v>
                </c:pt>
                <c:pt idx="41">
                  <c:v>107.67166455490892</c:v>
                </c:pt>
                <c:pt idx="42">
                  <c:v>107.7223197398973</c:v>
                </c:pt>
                <c:pt idx="43">
                  <c:v>108.80108984133409</c:v>
                </c:pt>
                <c:pt idx="44">
                  <c:v>108.36495446740813</c:v>
                </c:pt>
                <c:pt idx="45">
                  <c:v>108.29393656085547</c:v>
                </c:pt>
                <c:pt idx="46">
                  <c:v>108.76991364315855</c:v>
                </c:pt>
                <c:pt idx="47">
                  <c:v>109.56513990441681</c:v>
                </c:pt>
                <c:pt idx="48">
                  <c:v>109.78584038449343</c:v>
                </c:pt>
                <c:pt idx="49">
                  <c:v>110.7831718737669</c:v>
                </c:pt>
                <c:pt idx="50">
                  <c:v>110.89792237642173</c:v>
                </c:pt>
                <c:pt idx="51">
                  <c:v>110.95297168697974</c:v>
                </c:pt>
                <c:pt idx="52">
                  <c:v>111.70054991622324</c:v>
                </c:pt>
                <c:pt idx="53">
                  <c:v>112.17489454405492</c:v>
                </c:pt>
                <c:pt idx="54">
                  <c:v>112.43494576875786</c:v>
                </c:pt>
                <c:pt idx="55">
                  <c:v>112.52581088493643</c:v>
                </c:pt>
                <c:pt idx="56">
                  <c:v>113.39945633129061</c:v>
                </c:pt>
                <c:pt idx="57">
                  <c:v>113.20125426509421</c:v>
                </c:pt>
                <c:pt idx="58">
                  <c:v>112.43921715338976</c:v>
                </c:pt>
                <c:pt idx="59">
                  <c:v>112.77366166043208</c:v>
                </c:pt>
                <c:pt idx="60">
                  <c:v>114.27675945758821</c:v>
                </c:pt>
                <c:pt idx="61">
                  <c:v>113.37909360972634</c:v>
                </c:pt>
                <c:pt idx="62">
                  <c:v>114.01632773597841</c:v>
                </c:pt>
                <c:pt idx="63">
                  <c:v>113.98000869251325</c:v>
                </c:pt>
                <c:pt idx="64">
                  <c:v>114.74242630112455</c:v>
                </c:pt>
                <c:pt idx="65">
                  <c:v>115.6748892048241</c:v>
                </c:pt>
                <c:pt idx="66">
                  <c:v>115.3660852796671</c:v>
                </c:pt>
                <c:pt idx="67">
                  <c:v>116.56098058226094</c:v>
                </c:pt>
                <c:pt idx="68">
                  <c:v>116.27693350423785</c:v>
                </c:pt>
                <c:pt idx="69">
                  <c:v>116.36956608991932</c:v>
                </c:pt>
                <c:pt idx="70">
                  <c:v>117.6066965491754</c:v>
                </c:pt>
                <c:pt idx="71">
                  <c:v>118.00651287963622</c:v>
                </c:pt>
                <c:pt idx="72">
                  <c:v>117.7786320547042</c:v>
                </c:pt>
                <c:pt idx="73">
                  <c:v>117.9415215531246</c:v>
                </c:pt>
                <c:pt idx="74">
                  <c:v>118.17669318975595</c:v>
                </c:pt>
                <c:pt idx="75">
                  <c:v>117.07605065322119</c:v>
                </c:pt>
                <c:pt idx="76">
                  <c:v>114.86898448198605</c:v>
                </c:pt>
                <c:pt idx="77">
                  <c:v>116.50756372617437</c:v>
                </c:pt>
                <c:pt idx="78">
                  <c:v>116.57644594041106</c:v>
                </c:pt>
                <c:pt idx="79">
                  <c:v>116.87519738277052</c:v>
                </c:pt>
                <c:pt idx="80">
                  <c:v>115.01516893878562</c:v>
                </c:pt>
                <c:pt idx="81">
                  <c:v>116.55432802343771</c:v>
                </c:pt>
                <c:pt idx="82">
                  <c:v>118.99980619205947</c:v>
                </c:pt>
                <c:pt idx="83">
                  <c:v>119.51147633904542</c:v>
                </c:pt>
                <c:pt idx="84">
                  <c:v>120.30921878952651</c:v>
                </c:pt>
                <c:pt idx="85">
                  <c:v>119.66016471097403</c:v>
                </c:pt>
                <c:pt idx="86">
                  <c:v>121.01607157564146</c:v>
                </c:pt>
                <c:pt idx="87">
                  <c:v>121.1486808847315</c:v>
                </c:pt>
                <c:pt idx="88">
                  <c:v>122.24240083238006</c:v>
                </c:pt>
                <c:pt idx="89">
                  <c:v>122.06656216503242</c:v>
                </c:pt>
                <c:pt idx="90">
                  <c:v>122.30800586358018</c:v>
                </c:pt>
                <c:pt idx="91">
                  <c:v>122.32761986542448</c:v>
                </c:pt>
                <c:pt idx="92">
                  <c:v>123.38891165733293</c:v>
                </c:pt>
                <c:pt idx="93">
                  <c:v>122.55674037382727</c:v>
                </c:pt>
                <c:pt idx="94">
                  <c:v>120.3650168198045</c:v>
                </c:pt>
                <c:pt idx="95">
                  <c:v>115.89924736484421</c:v>
                </c:pt>
                <c:pt idx="96">
                  <c:v>112.68581597132093</c:v>
                </c:pt>
                <c:pt idx="97">
                  <c:v>112.87648174394261</c:v>
                </c:pt>
                <c:pt idx="98">
                  <c:v>107.66928338071756</c:v>
                </c:pt>
                <c:pt idx="99">
                  <c:v>107.68046508014193</c:v>
                </c:pt>
                <c:pt idx="100">
                  <c:v>112.51688761876575</c:v>
                </c:pt>
                <c:pt idx="101">
                  <c:v>109.14747704161454</c:v>
                </c:pt>
                <c:pt idx="102">
                  <c:v>113.34541349642176</c:v>
                </c:pt>
                <c:pt idx="103">
                  <c:v>109.8324696667253</c:v>
                </c:pt>
                <c:pt idx="104">
                  <c:v>107.78415662431009</c:v>
                </c:pt>
                <c:pt idx="105">
                  <c:v>99.929491468338881</c:v>
                </c:pt>
                <c:pt idx="106">
                  <c:v>104.87614150606331</c:v>
                </c:pt>
                <c:pt idx="107">
                  <c:v>99.94670588485117</c:v>
                </c:pt>
                <c:pt idx="108">
                  <c:v>90.517059701560399</c:v>
                </c:pt>
                <c:pt idx="109">
                  <c:v>98.976782446965871</c:v>
                </c:pt>
                <c:pt idx="110">
                  <c:v>86.781525181346737</c:v>
                </c:pt>
                <c:pt idx="111">
                  <c:v>92.188441461348759</c:v>
                </c:pt>
                <c:pt idx="112">
                  <c:v>87.853004471084191</c:v>
                </c:pt>
                <c:pt idx="113">
                  <c:v>89.873295757422724</c:v>
                </c:pt>
                <c:pt idx="114">
                  <c:v>86.466430783132651</c:v>
                </c:pt>
                <c:pt idx="115">
                  <c:v>86.229510088139094</c:v>
                </c:pt>
                <c:pt idx="116">
                  <c:v>93.232647714729495</c:v>
                </c:pt>
                <c:pt idx="117">
                  <c:v>92.810842345279895</c:v>
                </c:pt>
                <c:pt idx="118">
                  <c:v>98.004723316764597</c:v>
                </c:pt>
                <c:pt idx="119">
                  <c:v>94.294952119373974</c:v>
                </c:pt>
                <c:pt idx="120">
                  <c:v>97.710740359834759</c:v>
                </c:pt>
                <c:pt idx="121">
                  <c:v>96.780032651544303</c:v>
                </c:pt>
                <c:pt idx="122">
                  <c:v>92.512716881702715</c:v>
                </c:pt>
                <c:pt idx="123">
                  <c:v>94.105544441363705</c:v>
                </c:pt>
                <c:pt idx="124">
                  <c:v>92.669825281957472</c:v>
                </c:pt>
                <c:pt idx="125">
                  <c:v>99.458921124341416</c:v>
                </c:pt>
                <c:pt idx="126">
                  <c:v>99.13238113368692</c:v>
                </c:pt>
                <c:pt idx="127">
                  <c:v>101.69186722229041</c:v>
                </c:pt>
                <c:pt idx="128">
                  <c:v>102.47967379386476</c:v>
                </c:pt>
                <c:pt idx="129">
                  <c:v>102.96783905128135</c:v>
                </c:pt>
                <c:pt idx="130">
                  <c:v>107.03154601662089</c:v>
                </c:pt>
                <c:pt idx="131">
                  <c:v>105.4911227003105</c:v>
                </c:pt>
                <c:pt idx="132">
                  <c:v>107.24043881849087</c:v>
                </c:pt>
                <c:pt idx="133">
                  <c:v>108.72076817170381</c:v>
                </c:pt>
                <c:pt idx="134">
                  <c:v>107.59701351660031</c:v>
                </c:pt>
                <c:pt idx="135">
                  <c:v>103.857833590537</c:v>
                </c:pt>
                <c:pt idx="136">
                  <c:v>106.77564343561217</c:v>
                </c:pt>
                <c:pt idx="137">
                  <c:v>106.76772664513058</c:v>
                </c:pt>
                <c:pt idx="138">
                  <c:v>108.52444404185422</c:v>
                </c:pt>
                <c:pt idx="139">
                  <c:v>109.72651968930347</c:v>
                </c:pt>
                <c:pt idx="140">
                  <c:v>108.18774110155825</c:v>
                </c:pt>
                <c:pt idx="141">
                  <c:v>112.04606565584601</c:v>
                </c:pt>
                <c:pt idx="142">
                  <c:v>111.72983590395822</c:v>
                </c:pt>
                <c:pt idx="143">
                  <c:v>108.15279675659534</c:v>
                </c:pt>
                <c:pt idx="144">
                  <c:v>109.48205656368833</c:v>
                </c:pt>
                <c:pt idx="145">
                  <c:v>110.71894154106903</c:v>
                </c:pt>
                <c:pt idx="146">
                  <c:v>111.28791943186667</c:v>
                </c:pt>
                <c:pt idx="147">
                  <c:v>112.86240335838856</c:v>
                </c:pt>
                <c:pt idx="148">
                  <c:v>114.64288340065072</c:v>
                </c:pt>
                <c:pt idx="149">
                  <c:v>115.53550459597315</c:v>
                </c:pt>
                <c:pt idx="150">
                  <c:v>113.15009584226131</c:v>
                </c:pt>
                <c:pt idx="151">
                  <c:v>111.39827580895188</c:v>
                </c:pt>
                <c:pt idx="152">
                  <c:v>112.4106798853748</c:v>
                </c:pt>
                <c:pt idx="153">
                  <c:v>113.30104264744358</c:v>
                </c:pt>
                <c:pt idx="154">
                  <c:v>116.06955041590163</c:v>
                </c:pt>
                <c:pt idx="155">
                  <c:v>115.44450446476309</c:v>
                </c:pt>
                <c:pt idx="156">
                  <c:v>117.84110719199306</c:v>
                </c:pt>
                <c:pt idx="157">
                  <c:v>116.69860999570292</c:v>
                </c:pt>
                <c:pt idx="158">
                  <c:v>117.19771147066849</c:v>
                </c:pt>
                <c:pt idx="159">
                  <c:v>117.39415834145581</c:v>
                </c:pt>
                <c:pt idx="160">
                  <c:v>118.3008701964261</c:v>
                </c:pt>
                <c:pt idx="161">
                  <c:v>117.75576541801092</c:v>
                </c:pt>
                <c:pt idx="162">
                  <c:v>119.27506501894331</c:v>
                </c:pt>
                <c:pt idx="163">
                  <c:v>120.05658111746058</c:v>
                </c:pt>
                <c:pt idx="164">
                  <c:v>120.76457539429614</c:v>
                </c:pt>
                <c:pt idx="165">
                  <c:v>121.70132195672137</c:v>
                </c:pt>
                <c:pt idx="166">
                  <c:v>120.85795669969755</c:v>
                </c:pt>
                <c:pt idx="167">
                  <c:v>123.34995368370724</c:v>
                </c:pt>
                <c:pt idx="168">
                  <c:v>124.74092763427531</c:v>
                </c:pt>
                <c:pt idx="169">
                  <c:v>125.10541912286635</c:v>
                </c:pt>
                <c:pt idx="170">
                  <c:v>125.94248776978623</c:v>
                </c:pt>
                <c:pt idx="171">
                  <c:v>119.31101583959537</c:v>
                </c:pt>
                <c:pt idx="172">
                  <c:v>120.5186025551473</c:v>
                </c:pt>
                <c:pt idx="173">
                  <c:v>122.24314955210001</c:v>
                </c:pt>
                <c:pt idx="174">
                  <c:v>124.37794585921797</c:v>
                </c:pt>
                <c:pt idx="175">
                  <c:v>124.56220455489176</c:v>
                </c:pt>
                <c:pt idx="176">
                  <c:v>124.97093187742955</c:v>
                </c:pt>
                <c:pt idx="177">
                  <c:v>125.00952162824213</c:v>
                </c:pt>
                <c:pt idx="178">
                  <c:v>126.39660469108512</c:v>
                </c:pt>
                <c:pt idx="179">
                  <c:v>127.33786812001769</c:v>
                </c:pt>
                <c:pt idx="180">
                  <c:v>124.54510674227029</c:v>
                </c:pt>
                <c:pt idx="181">
                  <c:v>125.90038762815547</c:v>
                </c:pt>
                <c:pt idx="182">
                  <c:v>122.63529457395467</c:v>
                </c:pt>
                <c:pt idx="183">
                  <c:v>124.10495773968157</c:v>
                </c:pt>
                <c:pt idx="184">
                  <c:v>126.42537516688178</c:v>
                </c:pt>
                <c:pt idx="185">
                  <c:v>127.63021248542925</c:v>
                </c:pt>
                <c:pt idx="186">
                  <c:v>128.29635210250945</c:v>
                </c:pt>
                <c:pt idx="187">
                  <c:v>131.1371297350847</c:v>
                </c:pt>
                <c:pt idx="188">
                  <c:v>130.00895640622406</c:v>
                </c:pt>
                <c:pt idx="189">
                  <c:v>131.87679117384661</c:v>
                </c:pt>
                <c:pt idx="190">
                  <c:v>132.57121030297264</c:v>
                </c:pt>
                <c:pt idx="191">
                  <c:v>133.44712645667425</c:v>
                </c:pt>
                <c:pt idx="192">
                  <c:v>130.59905801239967</c:v>
                </c:pt>
                <c:pt idx="193">
                  <c:v>131.82752296145421</c:v>
                </c:pt>
                <c:pt idx="194">
                  <c:v>132.60565141009099</c:v>
                </c:pt>
                <c:pt idx="195">
                  <c:v>131.64213504915358</c:v>
                </c:pt>
                <c:pt idx="196">
                  <c:v>132.01115567834574</c:v>
                </c:pt>
                <c:pt idx="197">
                  <c:v>135.32802086006799</c:v>
                </c:pt>
                <c:pt idx="198">
                  <c:v>134.23794631826911</c:v>
                </c:pt>
                <c:pt idx="199">
                  <c:v>134.56183510466931</c:v>
                </c:pt>
                <c:pt idx="200">
                  <c:v>131.48615586552566</c:v>
                </c:pt>
                <c:pt idx="201">
                  <c:v>130.25140658046092</c:v>
                </c:pt>
                <c:pt idx="202">
                  <c:v>132.42691605661366</c:v>
                </c:pt>
                <c:pt idx="203">
                  <c:v>130.74045557262895</c:v>
                </c:pt>
                <c:pt idx="204">
                  <c:v>132.51076039115586</c:v>
                </c:pt>
                <c:pt idx="205">
                  <c:v>133.07470590350783</c:v>
                </c:pt>
                <c:pt idx="206">
                  <c:v>135.05376850887325</c:v>
                </c:pt>
                <c:pt idx="207">
                  <c:v>137.03371484899012</c:v>
                </c:pt>
                <c:pt idx="208">
                  <c:v>137.51597626730339</c:v>
                </c:pt>
                <c:pt idx="209">
                  <c:v>138.23528725859478</c:v>
                </c:pt>
                <c:pt idx="210">
                  <c:v>139.61369253714247</c:v>
                </c:pt>
                <c:pt idx="211">
                  <c:v>138.39340213453869</c:v>
                </c:pt>
                <c:pt idx="212">
                  <c:v>137.8577238601388</c:v>
                </c:pt>
                <c:pt idx="213">
                  <c:v>135.52573196251359</c:v>
                </c:pt>
                <c:pt idx="214">
                  <c:v>138.40923571550186</c:v>
                </c:pt>
                <c:pt idx="215">
                  <c:v>138.78956078505607</c:v>
                </c:pt>
                <c:pt idx="216">
                  <c:v>138.49796513936448</c:v>
                </c:pt>
                <c:pt idx="217">
                  <c:v>139.88593193695891</c:v>
                </c:pt>
                <c:pt idx="218">
                  <c:v>140.905369069112</c:v>
                </c:pt>
                <c:pt idx="219">
                  <c:v>140.09619943733114</c:v>
                </c:pt>
                <c:pt idx="220">
                  <c:v>141.58546433080858</c:v>
                </c:pt>
                <c:pt idx="221">
                  <c:v>142.17430170532592</c:v>
                </c:pt>
                <c:pt idx="222">
                  <c:v>143.02796492702268</c:v>
                </c:pt>
                <c:pt idx="223">
                  <c:v>144.11829722479072</c:v>
                </c:pt>
                <c:pt idx="224">
                  <c:v>146.61430783746314</c:v>
                </c:pt>
                <c:pt idx="225">
                  <c:v>146.11508362155988</c:v>
                </c:pt>
                <c:pt idx="226">
                  <c:v>146.99853606883619</c:v>
                </c:pt>
                <c:pt idx="227">
                  <c:v>148.0018941381507</c:v>
                </c:pt>
                <c:pt idx="228">
                  <c:v>150.06579527965371</c:v>
                </c:pt>
                <c:pt idx="229">
                  <c:v>151.53344549400236</c:v>
                </c:pt>
                <c:pt idx="230">
                  <c:v>144.01309596708887</c:v>
                </c:pt>
                <c:pt idx="231">
                  <c:v>142.19101902104052</c:v>
                </c:pt>
                <c:pt idx="232">
                  <c:v>136.34106318936693</c:v>
                </c:pt>
                <c:pt idx="233">
                  <c:v>140.03460803479376</c:v>
                </c:pt>
                <c:pt idx="234">
                  <c:v>137.24474334317605</c:v>
                </c:pt>
                <c:pt idx="235">
                  <c:v>136.41470775198636</c:v>
                </c:pt>
                <c:pt idx="236">
                  <c:v>138.96741240378199</c:v>
                </c:pt>
                <c:pt idx="237">
                  <c:v>140.6474658108188</c:v>
                </c:pt>
                <c:pt idx="238">
                  <c:v>138.88972966431226</c:v>
                </c:pt>
                <c:pt idx="239">
                  <c:v>137.12773440726758</c:v>
                </c:pt>
                <c:pt idx="240">
                  <c:v>135.65719978088302</c:v>
                </c:pt>
                <c:pt idx="241">
                  <c:v>135.47519951846289</c:v>
                </c:pt>
                <c:pt idx="242">
                  <c:v>137.79839089085507</c:v>
                </c:pt>
                <c:pt idx="243">
                  <c:v>133.64256685177239</c:v>
                </c:pt>
                <c:pt idx="244">
                  <c:v>134.13625545138544</c:v>
                </c:pt>
                <c:pt idx="245">
                  <c:v>137.16895081414688</c:v>
                </c:pt>
                <c:pt idx="246">
                  <c:v>139.73259168349148</c:v>
                </c:pt>
                <c:pt idx="247">
                  <c:v>139.32687151392733</c:v>
                </c:pt>
                <c:pt idx="248">
                  <c:v>140.36076752854134</c:v>
                </c:pt>
                <c:pt idx="249">
                  <c:v>142.3591863797819</c:v>
                </c:pt>
                <c:pt idx="250">
                  <c:v>139.19828810759381</c:v>
                </c:pt>
                <c:pt idx="251">
                  <c:v>142.43435293002881</c:v>
                </c:pt>
                <c:pt idx="252">
                  <c:v>140.19850400890323</c:v>
                </c:pt>
                <c:pt idx="253">
                  <c:v>142.83792513318321</c:v>
                </c:pt>
                <c:pt idx="254">
                  <c:v>143.5465576628948</c:v>
                </c:pt>
                <c:pt idx="255">
                  <c:v>145.5444732762908</c:v>
                </c:pt>
                <c:pt idx="256">
                  <c:v>149.26881382298632</c:v>
                </c:pt>
                <c:pt idx="257">
                  <c:v>149.11347289223443</c:v>
                </c:pt>
                <c:pt idx="258">
                  <c:v>147.91731335798229</c:v>
                </c:pt>
                <c:pt idx="259">
                  <c:v>147.22779159227045</c:v>
                </c:pt>
                <c:pt idx="260">
                  <c:v>146.69600420559561</c:v>
                </c:pt>
                <c:pt idx="261">
                  <c:v>144.27427640841861</c:v>
                </c:pt>
                <c:pt idx="262">
                  <c:v>144.74698858177888</c:v>
                </c:pt>
                <c:pt idx="263">
                  <c:v>144.3473072663495</c:v>
                </c:pt>
                <c:pt idx="264">
                  <c:v>144.61526300744026</c:v>
                </c:pt>
                <c:pt idx="265">
                  <c:v>145.14654715627054</c:v>
                </c:pt>
                <c:pt idx="266">
                  <c:v>142.76679675978664</c:v>
                </c:pt>
                <c:pt idx="267">
                  <c:v>143.67688399054364</c:v>
                </c:pt>
                <c:pt idx="268">
                  <c:v>138.31660312982035</c:v>
                </c:pt>
                <c:pt idx="269">
                  <c:v>140.58801010059733</c:v>
                </c:pt>
                <c:pt idx="270">
                  <c:v>137.14419396701297</c:v>
                </c:pt>
                <c:pt idx="271">
                  <c:v>137.72261063591964</c:v>
                </c:pt>
                <c:pt idx="272">
                  <c:v>140.27354781821239</c:v>
                </c:pt>
                <c:pt idx="273">
                  <c:v>145.68071571713671</c:v>
                </c:pt>
                <c:pt idx="274">
                  <c:v>149.45319525959778</c:v>
                </c:pt>
                <c:pt idx="275">
                  <c:v>149.50725036856045</c:v>
                </c:pt>
                <c:pt idx="276">
                  <c:v>147.22666237564357</c:v>
                </c:pt>
                <c:pt idx="277">
                  <c:v>145.21668132807176</c:v>
                </c:pt>
                <c:pt idx="278">
                  <c:v>148.13976903346799</c:v>
                </c:pt>
                <c:pt idx="279">
                  <c:v>147.17399423927694</c:v>
                </c:pt>
                <c:pt idx="280">
                  <c:v>148.67846673493528</c:v>
                </c:pt>
                <c:pt idx="281">
                  <c:v>149.87047762549318</c:v>
                </c:pt>
                <c:pt idx="282">
                  <c:v>149.55889975514418</c:v>
                </c:pt>
                <c:pt idx="283">
                  <c:v>148.33043480608967</c:v>
                </c:pt>
                <c:pt idx="284">
                  <c:v>149.62639499678491</c:v>
                </c:pt>
                <c:pt idx="285">
                  <c:v>149.00122630470867</c:v>
                </c:pt>
                <c:pt idx="286">
                  <c:v>149.32374039260665</c:v>
                </c:pt>
                <c:pt idx="287">
                  <c:v>151.28646617916434</c:v>
                </c:pt>
                <c:pt idx="288">
                  <c:v>152.01055179293223</c:v>
                </c:pt>
                <c:pt idx="289">
                  <c:v>153.41132047032869</c:v>
                </c:pt>
                <c:pt idx="290">
                  <c:v>153.32196506768378</c:v>
                </c:pt>
                <c:pt idx="291">
                  <c:v>155.28732978440198</c:v>
                </c:pt>
                <c:pt idx="292">
                  <c:v>155.21518266122249</c:v>
                </c:pt>
                <c:pt idx="293">
                  <c:v>155.564712029508</c:v>
                </c:pt>
                <c:pt idx="294">
                  <c:v>156.65882474815717</c:v>
                </c:pt>
                <c:pt idx="295">
                  <c:v>157.35914771638656</c:v>
                </c:pt>
                <c:pt idx="296">
                  <c:v>158.14870334632312</c:v>
                </c:pt>
                <c:pt idx="297">
                  <c:v>155.08421808069761</c:v>
                </c:pt>
                <c:pt idx="298">
                  <c:v>155.92455163656027</c:v>
                </c:pt>
                <c:pt idx="299">
                  <c:v>155.57338981380332</c:v>
                </c:pt>
                <c:pt idx="300">
                  <c:v>156.35478317138288</c:v>
                </c:pt>
                <c:pt idx="301">
                  <c:v>158.30317281641732</c:v>
                </c:pt>
                <c:pt idx="302">
                  <c:v>159.09664388226648</c:v>
                </c:pt>
                <c:pt idx="303">
                  <c:v>160.43595617215701</c:v>
                </c:pt>
                <c:pt idx="304">
                  <c:v>160.32145115137757</c:v>
                </c:pt>
                <c:pt idx="305">
                  <c:v>160.15654870157891</c:v>
                </c:pt>
                <c:pt idx="306">
                  <c:v>160.97854476134933</c:v>
                </c:pt>
                <c:pt idx="307">
                  <c:v>160.51589734488036</c:v>
                </c:pt>
                <c:pt idx="308">
                  <c:v>160.93845757109682</c:v>
                </c:pt>
                <c:pt idx="309">
                  <c:v>162.12857825121418</c:v>
                </c:pt>
                <c:pt idx="310">
                  <c:v>161.51019713299269</c:v>
                </c:pt>
                <c:pt idx="311">
                  <c:v>161.75880890230209</c:v>
                </c:pt>
                <c:pt idx="312">
                  <c:v>161.98856766358091</c:v>
                </c:pt>
                <c:pt idx="313">
                  <c:v>159.6026556720245</c:v>
                </c:pt>
                <c:pt idx="314">
                  <c:v>161.11730339141812</c:v>
                </c:pt>
                <c:pt idx="315">
                  <c:v>160.13481128151244</c:v>
                </c:pt>
                <c:pt idx="316">
                  <c:v>164.24087614445196</c:v>
                </c:pt>
                <c:pt idx="317">
                  <c:v>165.93136253119317</c:v>
                </c:pt>
                <c:pt idx="318">
                  <c:v>163.85060905894409</c:v>
                </c:pt>
                <c:pt idx="319">
                  <c:v>164.30308125167781</c:v>
                </c:pt>
                <c:pt idx="320">
                  <c:v>165.01346897679849</c:v>
                </c:pt>
                <c:pt idx="321">
                  <c:v>164.80846706265356</c:v>
                </c:pt>
                <c:pt idx="322">
                  <c:v>163.37388325692103</c:v>
                </c:pt>
                <c:pt idx="323">
                  <c:v>165.8710230862203</c:v>
                </c:pt>
                <c:pt idx="324">
                  <c:v>169.13976154627079</c:v>
                </c:pt>
                <c:pt idx="325">
                  <c:v>170.06557189114704</c:v>
                </c:pt>
                <c:pt idx="326">
                  <c:v>170.21827389173842</c:v>
                </c:pt>
                <c:pt idx="327">
                  <c:v>171.3862889289762</c:v>
                </c:pt>
                <c:pt idx="328">
                  <c:v>171.26147366943005</c:v>
                </c:pt>
                <c:pt idx="329">
                  <c:v>166.7938140040292</c:v>
                </c:pt>
                <c:pt idx="330">
                  <c:v>167.63039168719828</c:v>
                </c:pt>
                <c:pt idx="331">
                  <c:v>164.28122109067365</c:v>
                </c:pt>
                <c:pt idx="332">
                  <c:v>168.46280845257937</c:v>
                </c:pt>
                <c:pt idx="333">
                  <c:v>171.09457054234693</c:v>
                </c:pt>
                <c:pt idx="334">
                  <c:v>171.06641377123876</c:v>
                </c:pt>
                <c:pt idx="335">
                  <c:v>173.16789818786518</c:v>
                </c:pt>
                <c:pt idx="336">
                  <c:v>174.15528766118504</c:v>
                </c:pt>
                <c:pt idx="337">
                  <c:v>175.80605508048689</c:v>
                </c:pt>
                <c:pt idx="338">
                  <c:v>176.05818951470826</c:v>
                </c:pt>
                <c:pt idx="339">
                  <c:v>175.61615030167897</c:v>
                </c:pt>
                <c:pt idx="340">
                  <c:v>176.28529707173277</c:v>
                </c:pt>
                <c:pt idx="341">
                  <c:v>177.16133596637206</c:v>
                </c:pt>
                <c:pt idx="342">
                  <c:v>176.55842020630064</c:v>
                </c:pt>
                <c:pt idx="343">
                  <c:v>175.52766635969172</c:v>
                </c:pt>
                <c:pt idx="344">
                  <c:v>174.26916670318224</c:v>
                </c:pt>
                <c:pt idx="345">
                  <c:v>174.38353670893019</c:v>
                </c:pt>
                <c:pt idx="346">
                  <c:v>170.09246443059695</c:v>
                </c:pt>
                <c:pt idx="347">
                  <c:v>169.23968494365161</c:v>
                </c:pt>
                <c:pt idx="348">
                  <c:v>170.90842163623256</c:v>
                </c:pt>
                <c:pt idx="349">
                  <c:v>164.89380883663574</c:v>
                </c:pt>
                <c:pt idx="350">
                  <c:v>165.81031541843441</c:v>
                </c:pt>
                <c:pt idx="351">
                  <c:v>170.79354839264005</c:v>
                </c:pt>
                <c:pt idx="352">
                  <c:v>167.90225059010785</c:v>
                </c:pt>
                <c:pt idx="353">
                  <c:v>163.36445675290577</c:v>
                </c:pt>
                <c:pt idx="354">
                  <c:v>159.91711795440943</c:v>
                </c:pt>
                <c:pt idx="355">
                  <c:v>162.38913271376171</c:v>
                </c:pt>
                <c:pt idx="356">
                  <c:v>158.48039845636094</c:v>
                </c:pt>
                <c:pt idx="357">
                  <c:v>164.32055956120612</c:v>
                </c:pt>
                <c:pt idx="358">
                  <c:v>164.25783894204193</c:v>
                </c:pt>
                <c:pt idx="359">
                  <c:v>168.40348775738937</c:v>
                </c:pt>
                <c:pt idx="360">
                  <c:v>167.41295611606441</c:v>
                </c:pt>
                <c:pt idx="361">
                  <c:v>169.17067998847719</c:v>
                </c:pt>
                <c:pt idx="362">
                  <c:v>169.31974885731267</c:v>
                </c:pt>
                <c:pt idx="363">
                  <c:v>169.99380526487445</c:v>
                </c:pt>
                <c:pt idx="364">
                  <c:v>164.85283791163181</c:v>
                </c:pt>
                <c:pt idx="365">
                  <c:v>166.09802017640095</c:v>
                </c:pt>
                <c:pt idx="366">
                  <c:v>168.13791319049002</c:v>
                </c:pt>
                <c:pt idx="367">
                  <c:v>166.25462533881117</c:v>
                </c:pt>
                <c:pt idx="368">
                  <c:v>162.91373975558122</c:v>
                </c:pt>
                <c:pt idx="369">
                  <c:v>163.11219957774679</c:v>
                </c:pt>
                <c:pt idx="370">
                  <c:v>165.13639402590414</c:v>
                </c:pt>
                <c:pt idx="371">
                  <c:v>164.14246246060492</c:v>
                </c:pt>
                <c:pt idx="372">
                  <c:v>163.96322386928301</c:v>
                </c:pt>
                <c:pt idx="373">
                  <c:v>166.49556579951437</c:v>
                </c:pt>
                <c:pt idx="374">
                  <c:v>169.42708580733049</c:v>
                </c:pt>
                <c:pt idx="375">
                  <c:v>172.2610635919572</c:v>
                </c:pt>
                <c:pt idx="376">
                  <c:v>172.17044395765399</c:v>
                </c:pt>
                <c:pt idx="377">
                  <c:v>172.05053833561581</c:v>
                </c:pt>
                <c:pt idx="378">
                  <c:v>173.81605625757248</c:v>
                </c:pt>
                <c:pt idx="379">
                  <c:v>174.70693453157958</c:v>
                </c:pt>
                <c:pt idx="380">
                  <c:v>174.0761074822754</c:v>
                </c:pt>
                <c:pt idx="381">
                  <c:v>175.91238555481556</c:v>
                </c:pt>
                <c:pt idx="382">
                  <c:v>174.17464390706022</c:v>
                </c:pt>
                <c:pt idx="383">
                  <c:v>176.44856706706003</c:v>
                </c:pt>
                <c:pt idx="384">
                  <c:v>176.6192506150243</c:v>
                </c:pt>
                <c:pt idx="385">
                  <c:v>174.89017447747051</c:v>
                </c:pt>
                <c:pt idx="386">
                  <c:v>173.27510012285157</c:v>
                </c:pt>
                <c:pt idx="387">
                  <c:v>175.33573635541177</c:v>
                </c:pt>
                <c:pt idx="388">
                  <c:v>173.67906509700663</c:v>
                </c:pt>
                <c:pt idx="389">
                  <c:v>176.17268226139393</c:v>
                </c:pt>
                <c:pt idx="390">
                  <c:v>177.70569202506732</c:v>
                </c:pt>
                <c:pt idx="391">
                  <c:v>177.09535043826511</c:v>
                </c:pt>
                <c:pt idx="392">
                  <c:v>176.60279105527891</c:v>
                </c:pt>
                <c:pt idx="393">
                  <c:v>176.99894970579632</c:v>
                </c:pt>
                <c:pt idx="394">
                  <c:v>175.49234151782201</c:v>
                </c:pt>
                <c:pt idx="395">
                  <c:v>174.64320743672636</c:v>
                </c:pt>
                <c:pt idx="396">
                  <c:v>171.35498998986304</c:v>
                </c:pt>
                <c:pt idx="397">
                  <c:v>170.71298124113449</c:v>
                </c:pt>
                <c:pt idx="398">
                  <c:v>171.3466927024746</c:v>
                </c:pt>
                <c:pt idx="399">
                  <c:v>172.84739705134561</c:v>
                </c:pt>
                <c:pt idx="400">
                  <c:v>168.44358722173578</c:v>
                </c:pt>
                <c:pt idx="401">
                  <c:v>168.28735028213868</c:v>
                </c:pt>
                <c:pt idx="402">
                  <c:v>163.79090786684742</c:v>
                </c:pt>
                <c:pt idx="403">
                  <c:v>164.96369752656167</c:v>
                </c:pt>
                <c:pt idx="404">
                  <c:v>168.79701975184017</c:v>
                </c:pt>
                <c:pt idx="405">
                  <c:v>168.15688893945841</c:v>
                </c:pt>
                <c:pt idx="406">
                  <c:v>167.20908341854647</c:v>
                </c:pt>
                <c:pt idx="407">
                  <c:v>167.16007296212325</c:v>
                </c:pt>
                <c:pt idx="408">
                  <c:v>170.12627955893313</c:v>
                </c:pt>
                <c:pt idx="409">
                  <c:v>169.31245804561345</c:v>
                </c:pt>
                <c:pt idx="410">
                  <c:v>171.70276416273947</c:v>
                </c:pt>
                <c:pt idx="411">
                  <c:v>171.65248947465795</c:v>
                </c:pt>
                <c:pt idx="412">
                  <c:v>172.66841621599286</c:v>
                </c:pt>
                <c:pt idx="413">
                  <c:v>172.64680153686407</c:v>
                </c:pt>
                <c:pt idx="414">
                  <c:v>172.80340669927426</c:v>
                </c:pt>
                <c:pt idx="415">
                  <c:v>172.64931772608691</c:v>
                </c:pt>
                <c:pt idx="416">
                  <c:v>172.89880095605395</c:v>
                </c:pt>
                <c:pt idx="417">
                  <c:v>171.11630796241352</c:v>
                </c:pt>
                <c:pt idx="418">
                  <c:v>173.62979688461431</c:v>
                </c:pt>
                <c:pt idx="419">
                  <c:v>174.47478232201576</c:v>
                </c:pt>
                <c:pt idx="420">
                  <c:v>175.01762866717729</c:v>
                </c:pt>
                <c:pt idx="421">
                  <c:v>174.85222297953408</c:v>
                </c:pt>
                <c:pt idx="422">
                  <c:v>176.21693036943455</c:v>
                </c:pt>
                <c:pt idx="423">
                  <c:v>176.83392451506006</c:v>
                </c:pt>
                <c:pt idx="424">
                  <c:v>178.15011241228811</c:v>
                </c:pt>
                <c:pt idx="425">
                  <c:v>176.87716614741146</c:v>
                </c:pt>
                <c:pt idx="426">
                  <c:v>176.46012926339145</c:v>
                </c:pt>
                <c:pt idx="427">
                  <c:v>177.98935860618371</c:v>
                </c:pt>
                <c:pt idx="428">
                  <c:v>176.34324306842069</c:v>
                </c:pt>
                <c:pt idx="429">
                  <c:v>177.73962989434125</c:v>
                </c:pt>
                <c:pt idx="430">
                  <c:v>179.1446699563696</c:v>
                </c:pt>
                <c:pt idx="431">
                  <c:v>179.37669942499585</c:v>
                </c:pt>
                <c:pt idx="432">
                  <c:v>180.60817152702401</c:v>
                </c:pt>
                <c:pt idx="433">
                  <c:v>180.49102757608404</c:v>
                </c:pt>
                <c:pt idx="434">
                  <c:v>182.25215137247108</c:v>
                </c:pt>
                <c:pt idx="435">
                  <c:v>182.60181575578807</c:v>
                </c:pt>
                <c:pt idx="436">
                  <c:v>182.29539300482244</c:v>
                </c:pt>
                <c:pt idx="437">
                  <c:v>182.52702970244803</c:v>
                </c:pt>
                <c:pt idx="438">
                  <c:v>183.99693835005033</c:v>
                </c:pt>
                <c:pt idx="439">
                  <c:v>184.30247736626453</c:v>
                </c:pt>
                <c:pt idx="440">
                  <c:v>184.32032389860598</c:v>
                </c:pt>
                <c:pt idx="441">
                  <c:v>182.99710294564778</c:v>
                </c:pt>
                <c:pt idx="442">
                  <c:v>184.78360956795098</c:v>
                </c:pt>
                <c:pt idx="443">
                  <c:v>185.17726430333931</c:v>
                </c:pt>
                <c:pt idx="444">
                  <c:v>184.47857378958133</c:v>
                </c:pt>
                <c:pt idx="445">
                  <c:v>184.06757575969613</c:v>
                </c:pt>
                <c:pt idx="446">
                  <c:v>182.78782964687093</c:v>
                </c:pt>
                <c:pt idx="447">
                  <c:v>181.33125066510274</c:v>
                </c:pt>
                <c:pt idx="448">
                  <c:v>179.41754760906204</c:v>
                </c:pt>
                <c:pt idx="449">
                  <c:v>182.23166590996908</c:v>
                </c:pt>
                <c:pt idx="450">
                  <c:v>183.90418302343119</c:v>
                </c:pt>
                <c:pt idx="451">
                  <c:v>184.565916240848</c:v>
                </c:pt>
                <c:pt idx="452">
                  <c:v>186.48126402545384</c:v>
                </c:pt>
                <c:pt idx="453">
                  <c:v>186.52801604862341</c:v>
                </c:pt>
                <c:pt idx="454">
                  <c:v>184.26402263048345</c:v>
                </c:pt>
                <c:pt idx="455">
                  <c:v>185.54602717656232</c:v>
                </c:pt>
                <c:pt idx="456">
                  <c:v>185.74310002613186</c:v>
                </c:pt>
                <c:pt idx="457">
                  <c:v>184.41609865229253</c:v>
                </c:pt>
                <c:pt idx="458">
                  <c:v>184.52155766596354</c:v>
                </c:pt>
                <c:pt idx="459">
                  <c:v>185.52981309869224</c:v>
                </c:pt>
                <c:pt idx="460">
                  <c:v>185.77163729414687</c:v>
                </c:pt>
                <c:pt idx="461">
                  <c:v>187.2118794571073</c:v>
                </c:pt>
                <c:pt idx="462">
                  <c:v>186.46579866730374</c:v>
                </c:pt>
                <c:pt idx="463">
                  <c:v>186.77272465611392</c:v>
                </c:pt>
                <c:pt idx="464">
                  <c:v>185.86665105401968</c:v>
                </c:pt>
                <c:pt idx="465">
                  <c:v>185.5781975763332</c:v>
                </c:pt>
                <c:pt idx="466">
                  <c:v>186.22070956290631</c:v>
                </c:pt>
                <c:pt idx="467">
                  <c:v>186.30417340054163</c:v>
                </c:pt>
                <c:pt idx="468">
                  <c:v>185.93791444244772</c:v>
                </c:pt>
                <c:pt idx="469">
                  <c:v>184.20871556395622</c:v>
                </c:pt>
                <c:pt idx="470">
                  <c:v>182.57140055142619</c:v>
                </c:pt>
                <c:pt idx="471">
                  <c:v>182.77098959021856</c:v>
                </c:pt>
                <c:pt idx="472">
                  <c:v>184.94373739527305</c:v>
                </c:pt>
                <c:pt idx="473">
                  <c:v>187.80927187498219</c:v>
                </c:pt>
                <c:pt idx="474">
                  <c:v>188.77893755689831</c:v>
                </c:pt>
                <c:pt idx="475">
                  <c:v>189.05620933516045</c:v>
                </c:pt>
                <c:pt idx="476">
                  <c:v>187.84897856832785</c:v>
                </c:pt>
                <c:pt idx="477">
                  <c:v>190.15772333235287</c:v>
                </c:pt>
                <c:pt idx="478">
                  <c:v>191.87196009053886</c:v>
                </c:pt>
                <c:pt idx="479">
                  <c:v>191.78838578605959</c:v>
                </c:pt>
                <c:pt idx="480">
                  <c:v>192.41857458248774</c:v>
                </c:pt>
                <c:pt idx="481">
                  <c:v>192.69256917771327</c:v>
                </c:pt>
                <c:pt idx="482">
                  <c:v>193.09903806699739</c:v>
                </c:pt>
                <c:pt idx="483">
                  <c:v>193.23491228503022</c:v>
                </c:pt>
                <c:pt idx="484">
                  <c:v>192.13276003496176</c:v>
                </c:pt>
                <c:pt idx="485">
                  <c:v>191.6502531347731</c:v>
                </c:pt>
                <c:pt idx="486">
                  <c:v>189.98163918312983</c:v>
                </c:pt>
                <c:pt idx="487">
                  <c:v>189.85708167955283</c:v>
                </c:pt>
                <c:pt idx="488">
                  <c:v>189.00467041542058</c:v>
                </c:pt>
                <c:pt idx="489">
                  <c:v>190.56030133391187</c:v>
                </c:pt>
                <c:pt idx="490">
                  <c:v>190.81657213773366</c:v>
                </c:pt>
                <c:pt idx="491">
                  <c:v>189.08272137770336</c:v>
                </c:pt>
                <c:pt idx="492">
                  <c:v>184.93418815031998</c:v>
                </c:pt>
                <c:pt idx="493">
                  <c:v>185.34266999098236</c:v>
                </c:pt>
                <c:pt idx="494">
                  <c:v>187.23361687717366</c:v>
                </c:pt>
                <c:pt idx="495">
                  <c:v>189.18667067784065</c:v>
                </c:pt>
                <c:pt idx="496">
                  <c:v>189.12960841590436</c:v>
                </c:pt>
                <c:pt idx="497">
                  <c:v>188.15263964819513</c:v>
                </c:pt>
                <c:pt idx="498">
                  <c:v>182.83244597772435</c:v>
                </c:pt>
                <c:pt idx="499">
                  <c:v>182.40210397605776</c:v>
                </c:pt>
                <c:pt idx="500">
                  <c:v>181.59946416216249</c:v>
                </c:pt>
                <c:pt idx="501">
                  <c:v>183.08407717410111</c:v>
                </c:pt>
                <c:pt idx="502">
                  <c:v>179.17245850466443</c:v>
                </c:pt>
                <c:pt idx="503">
                  <c:v>181.41407624986186</c:v>
                </c:pt>
                <c:pt idx="504">
                  <c:v>182.2697524229369</c:v>
                </c:pt>
                <c:pt idx="505">
                  <c:v>184.18156526853704</c:v>
                </c:pt>
                <c:pt idx="506">
                  <c:v>183.24545695898783</c:v>
                </c:pt>
                <c:pt idx="507">
                  <c:v>182.07229907646047</c:v>
                </c:pt>
                <c:pt idx="508">
                  <c:v>181.81740297114089</c:v>
                </c:pt>
                <c:pt idx="509">
                  <c:v>183.14615954038928</c:v>
                </c:pt>
                <c:pt idx="510">
                  <c:v>186.31082595936476</c:v>
                </c:pt>
                <c:pt idx="511">
                  <c:v>187.23977847224612</c:v>
                </c:pt>
                <c:pt idx="512">
                  <c:v>188.80419764187667</c:v>
                </c:pt>
                <c:pt idx="513">
                  <c:v>190.15256821296938</c:v>
                </c:pt>
                <c:pt idx="514">
                  <c:v>190.05943238944337</c:v>
                </c:pt>
                <c:pt idx="515">
                  <c:v>191.24114531532834</c:v>
                </c:pt>
                <c:pt idx="516">
                  <c:v>189.66377697677055</c:v>
                </c:pt>
                <c:pt idx="517">
                  <c:v>191.37952344849023</c:v>
                </c:pt>
                <c:pt idx="518">
                  <c:v>191.49264149667368</c:v>
                </c:pt>
                <c:pt idx="519">
                  <c:v>191.49427395114509</c:v>
                </c:pt>
                <c:pt idx="520">
                  <c:v>194.16235508437779</c:v>
                </c:pt>
                <c:pt idx="521">
                  <c:v>194.79417633527731</c:v>
                </c:pt>
                <c:pt idx="522">
                  <c:v>196.02000235417134</c:v>
                </c:pt>
                <c:pt idx="523">
                  <c:v>196.69468474051538</c:v>
                </c:pt>
                <c:pt idx="524">
                  <c:v>198.7305641259417</c:v>
                </c:pt>
                <c:pt idx="525">
                  <c:v>200.34852289259658</c:v>
                </c:pt>
                <c:pt idx="526">
                  <c:v>200.74167439014036</c:v>
                </c:pt>
                <c:pt idx="527">
                  <c:v>200.87704537032863</c:v>
                </c:pt>
                <c:pt idx="528">
                  <c:v>199.67271128962574</c:v>
                </c:pt>
                <c:pt idx="529">
                  <c:v>196.35671756856115</c:v>
                </c:pt>
                <c:pt idx="530">
                  <c:v>197.38194807297361</c:v>
                </c:pt>
                <c:pt idx="531">
                  <c:v>199.35120367741686</c:v>
                </c:pt>
                <c:pt idx="532">
                  <c:v>199.26183600067822</c:v>
                </c:pt>
                <c:pt idx="533">
                  <c:v>200.77021165815538</c:v>
                </c:pt>
                <c:pt idx="534">
                  <c:v>200.11299530724591</c:v>
                </c:pt>
                <c:pt idx="535">
                  <c:v>201.01969488812244</c:v>
                </c:pt>
                <c:pt idx="536">
                  <c:v>201.82070224754631</c:v>
                </c:pt>
                <c:pt idx="537">
                  <c:v>199.27327545607173</c:v>
                </c:pt>
                <c:pt idx="538">
                  <c:v>198.27255631691776</c:v>
                </c:pt>
                <c:pt idx="539">
                  <c:v>199.15350484906503</c:v>
                </c:pt>
                <c:pt idx="540">
                  <c:v>194.70959555510893</c:v>
                </c:pt>
                <c:pt idx="541">
                  <c:v>198.36921480535571</c:v>
                </c:pt>
                <c:pt idx="542">
                  <c:v>195.28813496495331</c:v>
                </c:pt>
                <c:pt idx="543">
                  <c:v>191.72314897767248</c:v>
                </c:pt>
                <c:pt idx="544">
                  <c:v>193.32277024823512</c:v>
                </c:pt>
                <c:pt idx="545">
                  <c:v>189.60432126654916</c:v>
                </c:pt>
                <c:pt idx="546">
                  <c:v>191.35992172073975</c:v>
                </c:pt>
                <c:pt idx="547">
                  <c:v>197.16375150802602</c:v>
                </c:pt>
                <c:pt idx="548">
                  <c:v>198.42150244481553</c:v>
                </c:pt>
                <c:pt idx="549">
                  <c:v>195.03273562178916</c:v>
                </c:pt>
                <c:pt idx="550">
                  <c:v>196.45587997212812</c:v>
                </c:pt>
                <c:pt idx="551">
                  <c:v>193.72446451504268</c:v>
                </c:pt>
                <c:pt idx="552">
                  <c:v>191.51689510596299</c:v>
                </c:pt>
                <c:pt idx="553">
                  <c:v>195.63867080892797</c:v>
                </c:pt>
                <c:pt idx="554">
                  <c:v>190.79784187064075</c:v>
                </c:pt>
                <c:pt idx="555">
                  <c:v>190.66272864642164</c:v>
                </c:pt>
                <c:pt idx="556">
                  <c:v>188.29052681760623</c:v>
                </c:pt>
                <c:pt idx="557">
                  <c:v>192.81712668129015</c:v>
                </c:pt>
                <c:pt idx="558">
                  <c:v>195.08954012775627</c:v>
                </c:pt>
                <c:pt idx="559">
                  <c:v>196.74207501656093</c:v>
                </c:pt>
                <c:pt idx="560">
                  <c:v>199.48065854440796</c:v>
                </c:pt>
                <c:pt idx="561">
                  <c:v>198.35525916073928</c:v>
                </c:pt>
                <c:pt idx="562">
                  <c:v>198.16044474442336</c:v>
                </c:pt>
                <c:pt idx="563">
                  <c:v>197.85049932854577</c:v>
                </c:pt>
                <c:pt idx="564">
                  <c:v>196.63649326195218</c:v>
                </c:pt>
                <c:pt idx="565">
                  <c:v>198.99726790946781</c:v>
                </c:pt>
                <c:pt idx="566">
                  <c:v>196.35684030949869</c:v>
                </c:pt>
                <c:pt idx="567">
                  <c:v>189.78908320006741</c:v>
                </c:pt>
                <c:pt idx="568">
                  <c:v>189.54638754395512</c:v>
                </c:pt>
                <c:pt idx="569">
                  <c:v>187.72443333884445</c:v>
                </c:pt>
                <c:pt idx="570">
                  <c:v>187.81153030823569</c:v>
                </c:pt>
                <c:pt idx="571">
                  <c:v>190.45874548205956</c:v>
                </c:pt>
                <c:pt idx="572">
                  <c:v>190.89788800895914</c:v>
                </c:pt>
                <c:pt idx="573">
                  <c:v>186.1019331574947</c:v>
                </c:pt>
                <c:pt idx="574">
                  <c:v>187.19465890354789</c:v>
                </c:pt>
                <c:pt idx="575">
                  <c:v>182.33247304210107</c:v>
                </c:pt>
                <c:pt idx="576">
                  <c:v>180.2380216812048</c:v>
                </c:pt>
                <c:pt idx="577">
                  <c:v>177.89722925834656</c:v>
                </c:pt>
                <c:pt idx="578">
                  <c:v>173.0570385729354</c:v>
                </c:pt>
                <c:pt idx="579">
                  <c:v>174.14058329684866</c:v>
                </c:pt>
                <c:pt idx="580">
                  <c:v>170.17089588978658</c:v>
                </c:pt>
                <c:pt idx="581">
                  <c:v>170.20646621353177</c:v>
                </c:pt>
                <c:pt idx="582">
                  <c:v>167.82671581704784</c:v>
                </c:pt>
                <c:pt idx="583">
                  <c:v>173.07778179140649</c:v>
                </c:pt>
                <c:pt idx="584">
                  <c:v>178.97637985669019</c:v>
                </c:pt>
                <c:pt idx="585">
                  <c:v>180.31016880438423</c:v>
                </c:pt>
                <c:pt idx="586">
                  <c:v>181.20945483262372</c:v>
                </c:pt>
                <c:pt idx="587">
                  <c:v>174.4383405376127</c:v>
                </c:pt>
                <c:pt idx="588">
                  <c:v>177.19326088426749</c:v>
                </c:pt>
                <c:pt idx="589">
                  <c:v>176.15835839396433</c:v>
                </c:pt>
                <c:pt idx="590">
                  <c:v>178.4053890145143</c:v>
                </c:pt>
                <c:pt idx="591">
                  <c:v>182.12470945685791</c:v>
                </c:pt>
                <c:pt idx="592">
                  <c:v>178.29465214052223</c:v>
                </c:pt>
                <c:pt idx="593">
                  <c:v>173.33644604351343</c:v>
                </c:pt>
                <c:pt idx="594">
                  <c:v>173.33354935738373</c:v>
                </c:pt>
                <c:pt idx="595">
                  <c:v>177.71800294111841</c:v>
                </c:pt>
                <c:pt idx="596">
                  <c:v>177.52105283248656</c:v>
                </c:pt>
                <c:pt idx="597">
                  <c:v>172.40095143865273</c:v>
                </c:pt>
                <c:pt idx="598">
                  <c:v>170.28125226687175</c:v>
                </c:pt>
                <c:pt idx="599">
                  <c:v>168.1879301226023</c:v>
                </c:pt>
                <c:pt idx="600">
                  <c:v>163.86393872477817</c:v>
                </c:pt>
                <c:pt idx="601">
                  <c:v>169.34513168322877</c:v>
                </c:pt>
                <c:pt idx="602">
                  <c:v>172.1231886966398</c:v>
                </c:pt>
                <c:pt idx="603">
                  <c:v>172.83684133070329</c:v>
                </c:pt>
                <c:pt idx="604">
                  <c:v>170.08505087795984</c:v>
                </c:pt>
                <c:pt idx="605">
                  <c:v>172.84462310615342</c:v>
                </c:pt>
                <c:pt idx="606">
                  <c:v>170.15393309219655</c:v>
                </c:pt>
                <c:pt idx="607">
                  <c:v>167.33226622362105</c:v>
                </c:pt>
                <c:pt idx="608">
                  <c:v>161.26812745566266</c:v>
                </c:pt>
                <c:pt idx="609">
                  <c:v>160.82306881556599</c:v>
                </c:pt>
                <c:pt idx="610">
                  <c:v>166.60465794494121</c:v>
                </c:pt>
                <c:pt idx="611">
                  <c:v>165.02616038975657</c:v>
                </c:pt>
                <c:pt idx="612">
                  <c:v>161.42962998148707</c:v>
                </c:pt>
                <c:pt idx="613">
                  <c:v>158.12922435951026</c:v>
                </c:pt>
                <c:pt idx="614">
                  <c:v>162.74695936943573</c:v>
                </c:pt>
                <c:pt idx="615">
                  <c:v>168.87958758063016</c:v>
                </c:pt>
                <c:pt idx="616">
                  <c:v>171.11970788638766</c:v>
                </c:pt>
                <c:pt idx="617">
                  <c:v>174.62711609979391</c:v>
                </c:pt>
                <c:pt idx="618">
                  <c:v>173.93106451619647</c:v>
                </c:pt>
                <c:pt idx="619">
                  <c:v>177.32913510230043</c:v>
                </c:pt>
                <c:pt idx="620">
                  <c:v>174.98858816131758</c:v>
                </c:pt>
                <c:pt idx="621">
                  <c:v>178.37258036186745</c:v>
                </c:pt>
                <c:pt idx="622">
                  <c:v>178.08928200356431</c:v>
                </c:pt>
                <c:pt idx="623">
                  <c:v>180.42203489500326</c:v>
                </c:pt>
                <c:pt idx="624">
                  <c:v>183.74945579736763</c:v>
                </c:pt>
                <c:pt idx="625">
                  <c:v>181.52014896822141</c:v>
                </c:pt>
                <c:pt idx="626">
                  <c:v>178.73304594770192</c:v>
                </c:pt>
                <c:pt idx="627">
                  <c:v>179.24811601866213</c:v>
                </c:pt>
                <c:pt idx="628">
                  <c:v>182.65485211496761</c:v>
                </c:pt>
                <c:pt idx="629">
                  <c:v>178.52755306980617</c:v>
                </c:pt>
                <c:pt idx="630">
                  <c:v>174.56402725781658</c:v>
                </c:pt>
                <c:pt idx="631">
                  <c:v>174.67060321402067</c:v>
                </c:pt>
                <c:pt idx="632">
                  <c:v>172.32906207144245</c:v>
                </c:pt>
                <c:pt idx="633">
                  <c:v>168.57052589950399</c:v>
                </c:pt>
                <c:pt idx="634">
                  <c:v>168.06288165527457</c:v>
                </c:pt>
                <c:pt idx="635">
                  <c:v>171.48180592669357</c:v>
                </c:pt>
                <c:pt idx="636">
                  <c:v>167.80534661979445</c:v>
                </c:pt>
                <c:pt idx="637">
                  <c:v>167.57006451631918</c:v>
                </c:pt>
                <c:pt idx="638">
                  <c:v>171.18104153295585</c:v>
                </c:pt>
                <c:pt idx="639">
                  <c:v>169.0872284249356</c:v>
                </c:pt>
                <c:pt idx="640">
                  <c:v>165.58785974294867</c:v>
                </c:pt>
                <c:pt idx="641">
                  <c:v>161.37282547551999</c:v>
                </c:pt>
                <c:pt idx="642">
                  <c:v>163.453689414613</c:v>
                </c:pt>
                <c:pt idx="643">
                  <c:v>156.99201729763499</c:v>
                </c:pt>
                <c:pt idx="644">
                  <c:v>156.96926112778559</c:v>
                </c:pt>
                <c:pt idx="645">
                  <c:v>161.77804240723958</c:v>
                </c:pt>
                <c:pt idx="646">
                  <c:v>155.03004023079728</c:v>
                </c:pt>
                <c:pt idx="647">
                  <c:v>157.56111792937034</c:v>
                </c:pt>
                <c:pt idx="648">
                  <c:v>157.90977583699822</c:v>
                </c:pt>
                <c:pt idx="649">
                  <c:v>162.95107754882926</c:v>
                </c:pt>
                <c:pt idx="650">
                  <c:v>154.81701105932686</c:v>
                </c:pt>
                <c:pt idx="651">
                  <c:v>152.6422503028941</c:v>
                </c:pt>
                <c:pt idx="652">
                  <c:v>146.0888170608923</c:v>
                </c:pt>
                <c:pt idx="653">
                  <c:v>147.52692353153677</c:v>
                </c:pt>
                <c:pt idx="654">
                  <c:v>142.83340826667592</c:v>
                </c:pt>
                <c:pt idx="655">
                  <c:v>142.91786630590661</c:v>
                </c:pt>
                <c:pt idx="656">
                  <c:v>148.37317320059648</c:v>
                </c:pt>
                <c:pt idx="657">
                  <c:v>146.58578284354186</c:v>
                </c:pt>
                <c:pt idx="658">
                  <c:v>150.62949531013024</c:v>
                </c:pt>
                <c:pt idx="659">
                  <c:v>143.51098733914964</c:v>
                </c:pt>
                <c:pt idx="660">
                  <c:v>143.13832130410785</c:v>
                </c:pt>
                <c:pt idx="661">
                  <c:v>142.7124961689486</c:v>
                </c:pt>
                <c:pt idx="662">
                  <c:v>144.98301940497416</c:v>
                </c:pt>
                <c:pt idx="663">
                  <c:v>141.57917999479835</c:v>
                </c:pt>
                <c:pt idx="664">
                  <c:v>143.71949964411277</c:v>
                </c:pt>
                <c:pt idx="665">
                  <c:v>147.56438406572249</c:v>
                </c:pt>
                <c:pt idx="666">
                  <c:v>152.47219273371206</c:v>
                </c:pt>
                <c:pt idx="667">
                  <c:v>151.84702404163582</c:v>
                </c:pt>
                <c:pt idx="668">
                  <c:v>150.7544333106141</c:v>
                </c:pt>
                <c:pt idx="669">
                  <c:v>154.80708131746698</c:v>
                </c:pt>
                <c:pt idx="670">
                  <c:v>150.98406933095521</c:v>
                </c:pt>
                <c:pt idx="671">
                  <c:v>151.59540511935276</c:v>
                </c:pt>
                <c:pt idx="672">
                  <c:v>153.02647853426708</c:v>
                </c:pt>
                <c:pt idx="673">
                  <c:v>151.90835768820398</c:v>
                </c:pt>
                <c:pt idx="674">
                  <c:v>147.73506761368674</c:v>
                </c:pt>
                <c:pt idx="675">
                  <c:v>142.52898619299475</c:v>
                </c:pt>
                <c:pt idx="676">
                  <c:v>135.85767255442678</c:v>
                </c:pt>
                <c:pt idx="677">
                  <c:v>136.09797476225395</c:v>
                </c:pt>
                <c:pt idx="678">
                  <c:v>139.5015809646481</c:v>
                </c:pt>
                <c:pt idx="679">
                  <c:v>133.80733428653951</c:v>
                </c:pt>
                <c:pt idx="680">
                  <c:v>135.72091460164251</c:v>
                </c:pt>
                <c:pt idx="681">
                  <c:v>139.12639874038348</c:v>
                </c:pt>
                <c:pt idx="682">
                  <c:v>138.92253831695916</c:v>
                </c:pt>
                <c:pt idx="683">
                  <c:v>141.17371758120333</c:v>
                </c:pt>
                <c:pt idx="684">
                  <c:v>145.89237019010494</c:v>
                </c:pt>
                <c:pt idx="685">
                  <c:v>144.84828667766189</c:v>
                </c:pt>
                <c:pt idx="686">
                  <c:v>140.53710943373355</c:v>
                </c:pt>
                <c:pt idx="687">
                  <c:v>140.49122887122164</c:v>
                </c:pt>
                <c:pt idx="688">
                  <c:v>138.61661880383809</c:v>
                </c:pt>
                <c:pt idx="689">
                  <c:v>139.86229203235803</c:v>
                </c:pt>
                <c:pt idx="690">
                  <c:v>142.30552404181989</c:v>
                </c:pt>
                <c:pt idx="691">
                  <c:v>142.80336128512718</c:v>
                </c:pt>
                <c:pt idx="692">
                  <c:v>146.06493167441602</c:v>
                </c:pt>
                <c:pt idx="693">
                  <c:v>146.24038984485679</c:v>
                </c:pt>
                <c:pt idx="694">
                  <c:v>142.93847450934626</c:v>
                </c:pt>
                <c:pt idx="695">
                  <c:v>141.58270265971029</c:v>
                </c:pt>
                <c:pt idx="696">
                  <c:v>141.36714502492325</c:v>
                </c:pt>
                <c:pt idx="697">
                  <c:v>141.41252234959057</c:v>
                </c:pt>
                <c:pt idx="698">
                  <c:v>143.94170983772307</c:v>
                </c:pt>
                <c:pt idx="699">
                  <c:v>142.78074013030923</c:v>
                </c:pt>
                <c:pt idx="700">
                  <c:v>147.218745585162</c:v>
                </c:pt>
                <c:pt idx="701">
                  <c:v>149.53766557292229</c:v>
                </c:pt>
                <c:pt idx="702">
                  <c:v>151.57328720237945</c:v>
                </c:pt>
                <c:pt idx="703">
                  <c:v>148.73905166178355</c:v>
                </c:pt>
                <c:pt idx="704">
                  <c:v>148.09251377245388</c:v>
                </c:pt>
                <c:pt idx="705">
                  <c:v>145.32615397040556</c:v>
                </c:pt>
                <c:pt idx="706">
                  <c:v>151.23153960954403</c:v>
                </c:pt>
                <c:pt idx="707">
                  <c:v>152.86760266450949</c:v>
                </c:pt>
                <c:pt idx="708">
                  <c:v>155.73452411681464</c:v>
                </c:pt>
                <c:pt idx="709">
                  <c:v>155.46165873821593</c:v>
                </c:pt>
                <c:pt idx="710">
                  <c:v>155.20751135261631</c:v>
                </c:pt>
                <c:pt idx="711">
                  <c:v>159.22195010556348</c:v>
                </c:pt>
                <c:pt idx="712">
                  <c:v>159.88079891094435</c:v>
                </c:pt>
                <c:pt idx="713">
                  <c:v>159.08859207675349</c:v>
                </c:pt>
                <c:pt idx="714">
                  <c:v>158.9240701238617</c:v>
                </c:pt>
                <c:pt idx="715">
                  <c:v>157.03210448788752</c:v>
                </c:pt>
                <c:pt idx="716">
                  <c:v>161.56776263277365</c:v>
                </c:pt>
                <c:pt idx="717">
                  <c:v>160.62649920384109</c:v>
                </c:pt>
                <c:pt idx="718">
                  <c:v>163.98585729819473</c:v>
                </c:pt>
                <c:pt idx="719">
                  <c:v>165.00215226234275</c:v>
                </c:pt>
                <c:pt idx="720">
                  <c:v>164.68165112582304</c:v>
                </c:pt>
                <c:pt idx="721">
                  <c:v>162.6149883132218</c:v>
                </c:pt>
                <c:pt idx="722">
                  <c:v>162.95710412887033</c:v>
                </c:pt>
                <c:pt idx="723">
                  <c:v>159.6877396900376</c:v>
                </c:pt>
                <c:pt idx="724">
                  <c:v>155.61989635509758</c:v>
                </c:pt>
                <c:pt idx="725">
                  <c:v>155.61649643112332</c:v>
                </c:pt>
                <c:pt idx="726">
                  <c:v>156.24782671827208</c:v>
                </c:pt>
                <c:pt idx="727">
                  <c:v>158.85883331547473</c:v>
                </c:pt>
                <c:pt idx="728">
                  <c:v>152.60517026561527</c:v>
                </c:pt>
                <c:pt idx="729">
                  <c:v>151.04615169724346</c:v>
                </c:pt>
                <c:pt idx="730">
                  <c:v>149.35528481359538</c:v>
                </c:pt>
                <c:pt idx="731">
                  <c:v>148.51394478204361</c:v>
                </c:pt>
                <c:pt idx="732">
                  <c:v>148.12343221466037</c:v>
                </c:pt>
                <c:pt idx="733">
                  <c:v>146.18446907364122</c:v>
                </c:pt>
                <c:pt idx="734">
                  <c:v>145.10418925867074</c:v>
                </c:pt>
                <c:pt idx="735">
                  <c:v>148.20852850676712</c:v>
                </c:pt>
                <c:pt idx="736">
                  <c:v>149.09121996022972</c:v>
                </c:pt>
                <c:pt idx="737">
                  <c:v>152.23564639857861</c:v>
                </c:pt>
                <c:pt idx="738">
                  <c:v>154.17248612137556</c:v>
                </c:pt>
                <c:pt idx="739">
                  <c:v>146.21852968385272</c:v>
                </c:pt>
                <c:pt idx="740">
                  <c:v>147.30081017610772</c:v>
                </c:pt>
                <c:pt idx="741">
                  <c:v>145.19782832004134</c:v>
                </c:pt>
                <c:pt idx="742">
                  <c:v>143.8911896677663</c:v>
                </c:pt>
                <c:pt idx="743">
                  <c:v>144.97987723696917</c:v>
                </c:pt>
                <c:pt idx="744">
                  <c:v>143.59770381163415</c:v>
                </c:pt>
                <c:pt idx="745">
                  <c:v>141.02289351695893</c:v>
                </c:pt>
                <c:pt idx="746">
                  <c:v>139.09509980127038</c:v>
                </c:pt>
                <c:pt idx="747">
                  <c:v>136.59544378274828</c:v>
                </c:pt>
                <c:pt idx="748">
                  <c:v>135.77835736048581</c:v>
                </c:pt>
                <c:pt idx="749">
                  <c:v>136.11243364471503</c:v>
                </c:pt>
                <c:pt idx="750">
                  <c:v>138.90443402864869</c:v>
                </c:pt>
                <c:pt idx="751">
                  <c:v>134.95623855977769</c:v>
                </c:pt>
                <c:pt idx="752">
                  <c:v>132.92150066507199</c:v>
                </c:pt>
                <c:pt idx="753">
                  <c:v>135.9355885016783</c:v>
                </c:pt>
                <c:pt idx="754">
                  <c:v>140.47263361916043</c:v>
                </c:pt>
                <c:pt idx="755">
                  <c:v>140.12359521462571</c:v>
                </c:pt>
                <c:pt idx="756">
                  <c:v>139.17679616940291</c:v>
                </c:pt>
                <c:pt idx="757">
                  <c:v>133.88652673954314</c:v>
                </c:pt>
                <c:pt idx="758">
                  <c:v>132.50019239642012</c:v>
                </c:pt>
                <c:pt idx="759">
                  <c:v>131.04336793277653</c:v>
                </c:pt>
                <c:pt idx="760">
                  <c:v>130.9291083938725</c:v>
                </c:pt>
                <c:pt idx="761">
                  <c:v>133.84567855547692</c:v>
                </c:pt>
                <c:pt idx="762">
                  <c:v>129.72616128576561</c:v>
                </c:pt>
                <c:pt idx="763">
                  <c:v>134.18062630036383</c:v>
                </c:pt>
                <c:pt idx="764">
                  <c:v>135.39476738198888</c:v>
                </c:pt>
                <c:pt idx="765">
                  <c:v>134.23982425461608</c:v>
                </c:pt>
                <c:pt idx="766">
                  <c:v>133.41444054496517</c:v>
                </c:pt>
                <c:pt idx="767">
                  <c:v>136.49225547642482</c:v>
                </c:pt>
                <c:pt idx="768">
                  <c:v>137.65976727581801</c:v>
                </c:pt>
                <c:pt idx="769">
                  <c:v>140.75806766977959</c:v>
                </c:pt>
                <c:pt idx="770">
                  <c:v>137.89077799466133</c:v>
                </c:pt>
                <c:pt idx="771">
                  <c:v>135.64952847227701</c:v>
                </c:pt>
                <c:pt idx="772">
                  <c:v>139.54305512749684</c:v>
                </c:pt>
                <c:pt idx="773">
                  <c:v>138.10645837038604</c:v>
                </c:pt>
                <c:pt idx="774">
                  <c:v>136.88351676352795</c:v>
                </c:pt>
                <c:pt idx="775">
                  <c:v>132.28275682528627</c:v>
                </c:pt>
                <c:pt idx="776">
                  <c:v>129.99702598707981</c:v>
                </c:pt>
                <c:pt idx="777">
                  <c:v>131.65998158149515</c:v>
                </c:pt>
                <c:pt idx="778">
                  <c:v>132.78198104118954</c:v>
                </c:pt>
                <c:pt idx="779">
                  <c:v>133.43153835758659</c:v>
                </c:pt>
                <c:pt idx="780">
                  <c:v>130.12559711931954</c:v>
                </c:pt>
                <c:pt idx="781">
                  <c:v>139.69011104495402</c:v>
                </c:pt>
                <c:pt idx="782">
                  <c:v>142.31922193046731</c:v>
                </c:pt>
                <c:pt idx="783">
                  <c:v>140.72161361128292</c:v>
                </c:pt>
                <c:pt idx="784">
                  <c:v>142.76013192686975</c:v>
                </c:pt>
                <c:pt idx="785">
                  <c:v>140.56375649130817</c:v>
                </c:pt>
                <c:pt idx="786">
                  <c:v>140.07734642930066</c:v>
                </c:pt>
                <c:pt idx="787">
                  <c:v>140.09116705888556</c:v>
                </c:pt>
                <c:pt idx="788">
                  <c:v>138.56344742962702</c:v>
                </c:pt>
                <c:pt idx="789">
                  <c:v>140.44749627511962</c:v>
                </c:pt>
                <c:pt idx="790">
                  <c:v>141.84148965275509</c:v>
                </c:pt>
                <c:pt idx="791">
                  <c:v>141.10044124139716</c:v>
                </c:pt>
                <c:pt idx="792">
                  <c:v>138.87754148919885</c:v>
                </c:pt>
                <c:pt idx="793">
                  <c:v>138.05153180076567</c:v>
                </c:pt>
                <c:pt idx="794">
                  <c:v>144.13753072972824</c:v>
                </c:pt>
                <c:pt idx="795">
                  <c:v>144.3191504952415</c:v>
                </c:pt>
                <c:pt idx="796">
                  <c:v>144.05583436159577</c:v>
                </c:pt>
                <c:pt idx="797">
                  <c:v>141.27112478936144</c:v>
                </c:pt>
                <c:pt idx="798">
                  <c:v>138.44253533189971</c:v>
                </c:pt>
                <c:pt idx="799">
                  <c:v>137.73441831412646</c:v>
                </c:pt>
                <c:pt idx="800">
                  <c:v>139.28602332986122</c:v>
                </c:pt>
                <c:pt idx="801">
                  <c:v>138.31346096181539</c:v>
                </c:pt>
                <c:pt idx="802">
                  <c:v>140.06201608618204</c:v>
                </c:pt>
                <c:pt idx="803">
                  <c:v>141.48314748514275</c:v>
                </c:pt>
                <c:pt idx="804">
                  <c:v>140.40324816707911</c:v>
                </c:pt>
                <c:pt idx="805">
                  <c:v>135.87400937323466</c:v>
                </c:pt>
                <c:pt idx="806">
                  <c:v>134.55278909756095</c:v>
                </c:pt>
                <c:pt idx="807">
                  <c:v>132.54959562384389</c:v>
                </c:pt>
                <c:pt idx="808">
                  <c:v>132.56317077155342</c:v>
                </c:pt>
                <c:pt idx="809">
                  <c:v>134.60256054779791</c:v>
                </c:pt>
                <c:pt idx="810">
                  <c:v>131.67091779904408</c:v>
                </c:pt>
                <c:pt idx="811">
                  <c:v>131.94416367454969</c:v>
                </c:pt>
                <c:pt idx="812">
                  <c:v>130.12635811313325</c:v>
                </c:pt>
                <c:pt idx="813">
                  <c:v>128.36749274999988</c:v>
                </c:pt>
                <c:pt idx="814">
                  <c:v>131.69567464617799</c:v>
                </c:pt>
                <c:pt idx="815">
                  <c:v>131.5497602194414</c:v>
                </c:pt>
                <c:pt idx="816">
                  <c:v>130.55055079382112</c:v>
                </c:pt>
                <c:pt idx="817">
                  <c:v>131.45272123409654</c:v>
                </c:pt>
                <c:pt idx="818">
                  <c:v>129.52318459709269</c:v>
                </c:pt>
                <c:pt idx="819">
                  <c:v>132.84193998925551</c:v>
                </c:pt>
                <c:pt idx="820">
                  <c:v>133.67600148320176</c:v>
                </c:pt>
                <c:pt idx="821">
                  <c:v>135.02059163341335</c:v>
                </c:pt>
                <c:pt idx="822">
                  <c:v>137.39657388310991</c:v>
                </c:pt>
                <c:pt idx="823">
                  <c:v>138.26921285377495</c:v>
                </c:pt>
                <c:pt idx="824">
                  <c:v>139.25033026517841</c:v>
                </c:pt>
                <c:pt idx="825">
                  <c:v>139.45080303872226</c:v>
                </c:pt>
                <c:pt idx="826">
                  <c:v>137.7150620682514</c:v>
                </c:pt>
                <c:pt idx="827">
                  <c:v>136.39861641505419</c:v>
                </c:pt>
                <c:pt idx="828">
                  <c:v>140.02040690830216</c:v>
                </c:pt>
                <c:pt idx="829">
                  <c:v>142.8355439589921</c:v>
                </c:pt>
                <c:pt idx="830">
                  <c:v>142.45671632887783</c:v>
                </c:pt>
                <c:pt idx="831">
                  <c:v>142.19391570717045</c:v>
                </c:pt>
                <c:pt idx="832">
                  <c:v>144.69570741800851</c:v>
                </c:pt>
                <c:pt idx="833">
                  <c:v>146.06946081501741</c:v>
                </c:pt>
                <c:pt idx="834">
                  <c:v>143.20505555193509</c:v>
                </c:pt>
                <c:pt idx="835">
                  <c:v>145.60240699888507</c:v>
                </c:pt>
                <c:pt idx="836">
                  <c:v>148.51545449557753</c:v>
                </c:pt>
                <c:pt idx="837">
                  <c:v>153.34810888741401</c:v>
                </c:pt>
                <c:pt idx="838">
                  <c:v>150.9114189699315</c:v>
                </c:pt>
                <c:pt idx="839">
                  <c:v>149.40946266349599</c:v>
                </c:pt>
                <c:pt idx="840">
                  <c:v>152.254253924734</c:v>
                </c:pt>
                <c:pt idx="841">
                  <c:v>149.69941358062241</c:v>
                </c:pt>
                <c:pt idx="842">
                  <c:v>148.17936525997004</c:v>
                </c:pt>
                <c:pt idx="843">
                  <c:v>147.28120844835738</c:v>
                </c:pt>
                <c:pt idx="844">
                  <c:v>149.46400873620942</c:v>
                </c:pt>
                <c:pt idx="845">
                  <c:v>150.3232075741964</c:v>
                </c:pt>
                <c:pt idx="846">
                  <c:v>151.71128483863478</c:v>
                </c:pt>
                <c:pt idx="847">
                  <c:v>149.01203978132028</c:v>
                </c:pt>
                <c:pt idx="848">
                  <c:v>148.15032475411044</c:v>
                </c:pt>
                <c:pt idx="849">
                  <c:v>144.44294700500492</c:v>
                </c:pt>
                <c:pt idx="850">
                  <c:v>144.62859267327471</c:v>
                </c:pt>
                <c:pt idx="851">
                  <c:v>145.67594109466054</c:v>
                </c:pt>
                <c:pt idx="852">
                  <c:v>143.21926895252065</c:v>
                </c:pt>
                <c:pt idx="853">
                  <c:v>144.12471657583262</c:v>
                </c:pt>
                <c:pt idx="854">
                  <c:v>143.9809255673182</c:v>
                </c:pt>
                <c:pt idx="855">
                  <c:v>143.02495777404928</c:v>
                </c:pt>
                <c:pt idx="856">
                  <c:v>144.07444188775108</c:v>
                </c:pt>
                <c:pt idx="857">
                  <c:v>146.91532998717025</c:v>
                </c:pt>
                <c:pt idx="858">
                  <c:v>146.74854960102482</c:v>
                </c:pt>
                <c:pt idx="859">
                  <c:v>144.92093703868622</c:v>
                </c:pt>
                <c:pt idx="860">
                  <c:v>145.49494730792952</c:v>
                </c:pt>
                <c:pt idx="861">
                  <c:v>142.50799749264849</c:v>
                </c:pt>
                <c:pt idx="862">
                  <c:v>140.00105066242705</c:v>
                </c:pt>
                <c:pt idx="863">
                  <c:v>140.62885828466383</c:v>
                </c:pt>
                <c:pt idx="864">
                  <c:v>143.63667405935368</c:v>
                </c:pt>
                <c:pt idx="865">
                  <c:v>143.71082185981766</c:v>
                </c:pt>
                <c:pt idx="866">
                  <c:v>147.27065272771517</c:v>
                </c:pt>
                <c:pt idx="867">
                  <c:v>146.18006267397797</c:v>
                </c:pt>
                <c:pt idx="868">
                  <c:v>146.74603341180196</c:v>
                </c:pt>
                <c:pt idx="869">
                  <c:v>149.06583713431365</c:v>
                </c:pt>
                <c:pt idx="870">
                  <c:v>146.67589924000072</c:v>
                </c:pt>
                <c:pt idx="871">
                  <c:v>148.1519694826755</c:v>
                </c:pt>
                <c:pt idx="872">
                  <c:v>148.61147473113937</c:v>
                </c:pt>
                <c:pt idx="873">
                  <c:v>147.91868805648471</c:v>
                </c:pt>
                <c:pt idx="874">
                  <c:v>147.25556786647192</c:v>
                </c:pt>
                <c:pt idx="875">
                  <c:v>149.8970019421302</c:v>
                </c:pt>
                <c:pt idx="876">
                  <c:v>150.99336081993928</c:v>
                </c:pt>
                <c:pt idx="877">
                  <c:v>153.61318021646872</c:v>
                </c:pt>
                <c:pt idx="878">
                  <c:v>153.2052016136509</c:v>
                </c:pt>
                <c:pt idx="879">
                  <c:v>152.41186556283321</c:v>
                </c:pt>
                <c:pt idx="880">
                  <c:v>150.78460303310075</c:v>
                </c:pt>
                <c:pt idx="881">
                  <c:v>151.92960414451994</c:v>
                </c:pt>
                <c:pt idx="882">
                  <c:v>151.88436183488409</c:v>
                </c:pt>
                <c:pt idx="883">
                  <c:v>151.22475203568948</c:v>
                </c:pt>
                <c:pt idx="884">
                  <c:v>149.93595991575586</c:v>
                </c:pt>
                <c:pt idx="885">
                  <c:v>152.91385144983471</c:v>
                </c:pt>
                <c:pt idx="886">
                  <c:v>152.37591474218115</c:v>
                </c:pt>
                <c:pt idx="887">
                  <c:v>152.80639175887922</c:v>
                </c:pt>
                <c:pt idx="888">
                  <c:v>152.75222618307265</c:v>
                </c:pt>
                <c:pt idx="889">
                  <c:v>152.80024243790052</c:v>
                </c:pt>
                <c:pt idx="890">
                  <c:v>151.57264894950364</c:v>
                </c:pt>
                <c:pt idx="891">
                  <c:v>151.73478972820405</c:v>
                </c:pt>
                <c:pt idx="892">
                  <c:v>151.29162129854791</c:v>
                </c:pt>
                <c:pt idx="893">
                  <c:v>148.29977411985269</c:v>
                </c:pt>
                <c:pt idx="894">
                  <c:v>148.993432255165</c:v>
                </c:pt>
                <c:pt idx="895">
                  <c:v>152.61183509853248</c:v>
                </c:pt>
                <c:pt idx="896">
                  <c:v>153.67187493287642</c:v>
                </c:pt>
                <c:pt idx="897">
                  <c:v>153.49615900646648</c:v>
                </c:pt>
                <c:pt idx="898">
                  <c:v>151.83596508314938</c:v>
                </c:pt>
                <c:pt idx="899">
                  <c:v>151.14242968877477</c:v>
                </c:pt>
                <c:pt idx="900">
                  <c:v>150.40176177432372</c:v>
                </c:pt>
                <c:pt idx="901">
                  <c:v>153.78285728874388</c:v>
                </c:pt>
                <c:pt idx="902">
                  <c:v>154.05320647811979</c:v>
                </c:pt>
                <c:pt idx="903">
                  <c:v>153.08076685101167</c:v>
                </c:pt>
                <c:pt idx="904">
                  <c:v>154.67561349909784</c:v>
                </c:pt>
                <c:pt idx="905">
                  <c:v>154.95299574420389</c:v>
                </c:pt>
                <c:pt idx="906">
                  <c:v>154.40287086143681</c:v>
                </c:pt>
                <c:pt idx="907">
                  <c:v>155.41426846217061</c:v>
                </c:pt>
                <c:pt idx="908">
                  <c:v>155.13574472634397</c:v>
                </c:pt>
                <c:pt idx="909">
                  <c:v>157.11556832552313</c:v>
                </c:pt>
                <c:pt idx="910">
                  <c:v>159.48186631523524</c:v>
                </c:pt>
                <c:pt idx="911">
                  <c:v>159.09299847641716</c:v>
                </c:pt>
                <c:pt idx="912">
                  <c:v>159.88331510016747</c:v>
                </c:pt>
                <c:pt idx="913">
                  <c:v>157.86566274398945</c:v>
                </c:pt>
                <c:pt idx="914">
                  <c:v>156.90931445381366</c:v>
                </c:pt>
                <c:pt idx="915">
                  <c:v>159.59812653142373</c:v>
                </c:pt>
                <c:pt idx="916">
                  <c:v>163.08719724873774</c:v>
                </c:pt>
                <c:pt idx="917">
                  <c:v>163.61180429055719</c:v>
                </c:pt>
                <c:pt idx="918">
                  <c:v>162.57941798947687</c:v>
                </c:pt>
                <c:pt idx="919">
                  <c:v>164.66192665713504</c:v>
                </c:pt>
                <c:pt idx="920">
                  <c:v>166.41888953573405</c:v>
                </c:pt>
                <c:pt idx="921">
                  <c:v>166.27636275887792</c:v>
                </c:pt>
                <c:pt idx="922">
                  <c:v>166.86696760289814</c:v>
                </c:pt>
                <c:pt idx="923">
                  <c:v>164.71119486952742</c:v>
                </c:pt>
                <c:pt idx="924">
                  <c:v>166.3906100236882</c:v>
                </c:pt>
                <c:pt idx="925">
                  <c:v>166.64977751363969</c:v>
                </c:pt>
                <c:pt idx="926">
                  <c:v>169.1984562626788</c:v>
                </c:pt>
                <c:pt idx="927">
                  <c:v>170.59861123538676</c:v>
                </c:pt>
                <c:pt idx="928">
                  <c:v>171.26676380384518</c:v>
                </c:pt>
                <c:pt idx="929">
                  <c:v>173.23174802365654</c:v>
                </c:pt>
                <c:pt idx="930">
                  <c:v>172.05971935775599</c:v>
                </c:pt>
                <c:pt idx="931">
                  <c:v>171.77968590839566</c:v>
                </c:pt>
                <c:pt idx="932">
                  <c:v>169.70472580840598</c:v>
                </c:pt>
                <c:pt idx="933">
                  <c:v>171.3186709463981</c:v>
                </c:pt>
                <c:pt idx="934">
                  <c:v>169.58305271686493</c:v>
                </c:pt>
                <c:pt idx="935">
                  <c:v>167.6130483927017</c:v>
                </c:pt>
                <c:pt idx="936">
                  <c:v>170.37676926458951</c:v>
                </c:pt>
                <c:pt idx="937">
                  <c:v>170.83024793301234</c:v>
                </c:pt>
                <c:pt idx="938">
                  <c:v>170.82497007269129</c:v>
                </c:pt>
                <c:pt idx="939">
                  <c:v>173.29584334132295</c:v>
                </c:pt>
                <c:pt idx="940">
                  <c:v>173.65844461947344</c:v>
                </c:pt>
                <c:pt idx="941">
                  <c:v>173.342730379524</c:v>
                </c:pt>
                <c:pt idx="942">
                  <c:v>171.92736780463514</c:v>
                </c:pt>
                <c:pt idx="943">
                  <c:v>171.69710580551177</c:v>
                </c:pt>
                <c:pt idx="944">
                  <c:v>172.00831545304766</c:v>
                </c:pt>
                <c:pt idx="945">
                  <c:v>172.95372752567445</c:v>
                </c:pt>
                <c:pt idx="946">
                  <c:v>174.94284261383746</c:v>
                </c:pt>
                <c:pt idx="947">
                  <c:v>177.70305309490706</c:v>
                </c:pt>
                <c:pt idx="948">
                  <c:v>177.39046874886893</c:v>
                </c:pt>
                <c:pt idx="949">
                  <c:v>179.04010695154392</c:v>
                </c:pt>
                <c:pt idx="950">
                  <c:v>180.40618903994661</c:v>
                </c:pt>
                <c:pt idx="951">
                  <c:v>180.46123835050463</c:v>
                </c:pt>
                <c:pt idx="952">
                  <c:v>176.75712551034192</c:v>
                </c:pt>
                <c:pt idx="953">
                  <c:v>176.3737810137203</c:v>
                </c:pt>
                <c:pt idx="954">
                  <c:v>176.70132748006395</c:v>
                </c:pt>
                <c:pt idx="955">
                  <c:v>177.77833011199789</c:v>
                </c:pt>
                <c:pt idx="956">
                  <c:v>177.56115229683323</c:v>
                </c:pt>
                <c:pt idx="957">
                  <c:v>176.59122885894794</c:v>
                </c:pt>
                <c:pt idx="958">
                  <c:v>179.94140593116171</c:v>
                </c:pt>
                <c:pt idx="959">
                  <c:v>180.31041428626008</c:v>
                </c:pt>
                <c:pt idx="960">
                  <c:v>179.52978192249424</c:v>
                </c:pt>
                <c:pt idx="961">
                  <c:v>175.62771249801054</c:v>
                </c:pt>
                <c:pt idx="962">
                  <c:v>175.4551387396057</c:v>
                </c:pt>
                <c:pt idx="963">
                  <c:v>174.82067855854564</c:v>
                </c:pt>
                <c:pt idx="964">
                  <c:v>175.8910286316563</c:v>
                </c:pt>
                <c:pt idx="965">
                  <c:v>174.50746823372526</c:v>
                </c:pt>
                <c:pt idx="966">
                  <c:v>172.46756294554243</c:v>
                </c:pt>
                <c:pt idx="967">
                  <c:v>172.66829347505544</c:v>
                </c:pt>
                <c:pt idx="968">
                  <c:v>171.49763950765714</c:v>
                </c:pt>
                <c:pt idx="969">
                  <c:v>173.30099846070641</c:v>
                </c:pt>
                <c:pt idx="970">
                  <c:v>171.32419428859464</c:v>
                </c:pt>
                <c:pt idx="971">
                  <c:v>169.35820359309415</c:v>
                </c:pt>
                <c:pt idx="972">
                  <c:v>167.37612156066132</c:v>
                </c:pt>
                <c:pt idx="973">
                  <c:v>167.04745815178461</c:v>
                </c:pt>
                <c:pt idx="974">
                  <c:v>169.64677981171835</c:v>
                </c:pt>
                <c:pt idx="975">
                  <c:v>169.75085185279335</c:v>
                </c:pt>
                <c:pt idx="976">
                  <c:v>172.45512928855351</c:v>
                </c:pt>
                <c:pt idx="977">
                  <c:v>169.22421958550188</c:v>
                </c:pt>
                <c:pt idx="978">
                  <c:v>170.8164273034275</c:v>
                </c:pt>
                <c:pt idx="979">
                  <c:v>172.25528249379195</c:v>
                </c:pt>
                <c:pt idx="980">
                  <c:v>175.25454322512419</c:v>
                </c:pt>
                <c:pt idx="981">
                  <c:v>176.2041039414452</c:v>
                </c:pt>
                <c:pt idx="982">
                  <c:v>176.40093130913937</c:v>
                </c:pt>
                <c:pt idx="983">
                  <c:v>176.36121234169994</c:v>
                </c:pt>
                <c:pt idx="984">
                  <c:v>176.22472441897861</c:v>
                </c:pt>
                <c:pt idx="985">
                  <c:v>174.35852210582743</c:v>
                </c:pt>
                <c:pt idx="986">
                  <c:v>172.80453591590128</c:v>
                </c:pt>
                <c:pt idx="987">
                  <c:v>172.96416050537889</c:v>
                </c:pt>
                <c:pt idx="988">
                  <c:v>174.92939020706564</c:v>
                </c:pt>
                <c:pt idx="989">
                  <c:v>173.1159910453126</c:v>
                </c:pt>
                <c:pt idx="990">
                  <c:v>173.61848017015868</c:v>
                </c:pt>
                <c:pt idx="991">
                  <c:v>175.03195253460697</c:v>
                </c:pt>
                <c:pt idx="992">
                  <c:v>172.29550469907591</c:v>
                </c:pt>
                <c:pt idx="993">
                  <c:v>172.31951282648984</c:v>
                </c:pt>
                <c:pt idx="994">
                  <c:v>171.9166893430554</c:v>
                </c:pt>
                <c:pt idx="995">
                  <c:v>169.28907589698207</c:v>
                </c:pt>
                <c:pt idx="996">
                  <c:v>166.20787331564193</c:v>
                </c:pt>
                <c:pt idx="997">
                  <c:v>166.05490128498764</c:v>
                </c:pt>
                <c:pt idx="998">
                  <c:v>166.80287228523179</c:v>
                </c:pt>
                <c:pt idx="999">
                  <c:v>164.19223391084222</c:v>
                </c:pt>
                <c:pt idx="1000">
                  <c:v>164.5597325524069</c:v>
                </c:pt>
                <c:pt idx="1001">
                  <c:v>165.92256200596057</c:v>
                </c:pt>
                <c:pt idx="1002">
                  <c:v>166.149301340172</c:v>
                </c:pt>
                <c:pt idx="1003">
                  <c:v>167.26099056109967</c:v>
                </c:pt>
                <c:pt idx="1004">
                  <c:v>164.14019175325785</c:v>
                </c:pt>
                <c:pt idx="1005">
                  <c:v>166.35906560269964</c:v>
                </c:pt>
                <c:pt idx="1006">
                  <c:v>166.15570841711988</c:v>
                </c:pt>
                <c:pt idx="1007">
                  <c:v>168.81410529036816</c:v>
                </c:pt>
                <c:pt idx="1008">
                  <c:v>169.47899294988383</c:v>
                </c:pt>
                <c:pt idx="1009">
                  <c:v>170.46688566104825</c:v>
                </c:pt>
                <c:pt idx="1010">
                  <c:v>171.68403389564693</c:v>
                </c:pt>
                <c:pt idx="1011">
                  <c:v>170.60991567574894</c:v>
                </c:pt>
                <c:pt idx="1012">
                  <c:v>168.51108246337679</c:v>
                </c:pt>
                <c:pt idx="1013">
                  <c:v>170.53149649065301</c:v>
                </c:pt>
                <c:pt idx="1014">
                  <c:v>170.10126495583037</c:v>
                </c:pt>
                <c:pt idx="1015">
                  <c:v>167.34306742613902</c:v>
                </c:pt>
                <c:pt idx="1016">
                  <c:v>165.73276769399658</c:v>
                </c:pt>
                <c:pt idx="1017">
                  <c:v>163.18924406434084</c:v>
                </c:pt>
                <c:pt idx="1018">
                  <c:v>163.62312100501316</c:v>
                </c:pt>
                <c:pt idx="1019">
                  <c:v>165.15071789333402</c:v>
                </c:pt>
                <c:pt idx="1020">
                  <c:v>161.14570564440211</c:v>
                </c:pt>
                <c:pt idx="1021">
                  <c:v>158.31009540530397</c:v>
                </c:pt>
                <c:pt idx="1022">
                  <c:v>158.90584309461377</c:v>
                </c:pt>
                <c:pt idx="1023">
                  <c:v>160.74678532278651</c:v>
                </c:pt>
                <c:pt idx="1024">
                  <c:v>161.52302356098272</c:v>
                </c:pt>
                <c:pt idx="1025">
                  <c:v>164.16532909729867</c:v>
                </c:pt>
                <c:pt idx="1026">
                  <c:v>167.09031928722922</c:v>
                </c:pt>
                <c:pt idx="1027">
                  <c:v>169.40408415560614</c:v>
                </c:pt>
                <c:pt idx="1028">
                  <c:v>169.91311537243155</c:v>
                </c:pt>
                <c:pt idx="1029">
                  <c:v>171.43493116258676</c:v>
                </c:pt>
                <c:pt idx="1030">
                  <c:v>171.56752819758302</c:v>
                </c:pt>
                <c:pt idx="1031">
                  <c:v>169.94667274479843</c:v>
                </c:pt>
                <c:pt idx="1032">
                  <c:v>173.42392350981203</c:v>
                </c:pt>
                <c:pt idx="1033">
                  <c:v>173.04221146766179</c:v>
                </c:pt>
                <c:pt idx="1034">
                  <c:v>177.14763807772525</c:v>
                </c:pt>
                <c:pt idx="1035">
                  <c:v>177.26653722407431</c:v>
                </c:pt>
                <c:pt idx="1036">
                  <c:v>177.39008825196217</c:v>
                </c:pt>
                <c:pt idx="1037">
                  <c:v>177.53853114201539</c:v>
                </c:pt>
                <c:pt idx="1038">
                  <c:v>179.53757597203821</c:v>
                </c:pt>
                <c:pt idx="1039">
                  <c:v>178.47489720753376</c:v>
                </c:pt>
                <c:pt idx="1040">
                  <c:v>179.30291984734521</c:v>
                </c:pt>
                <c:pt idx="1041">
                  <c:v>179.11425475200801</c:v>
                </c:pt>
                <c:pt idx="1042">
                  <c:v>178.99070372412015</c:v>
                </c:pt>
                <c:pt idx="1043">
                  <c:v>179.50275436801297</c:v>
                </c:pt>
                <c:pt idx="1044">
                  <c:v>179.21028726166372</c:v>
                </c:pt>
                <c:pt idx="1045">
                  <c:v>178.80468983303729</c:v>
                </c:pt>
                <c:pt idx="1046">
                  <c:v>179.79523374845601</c:v>
                </c:pt>
                <c:pt idx="1047">
                  <c:v>178.29277420417591</c:v>
                </c:pt>
                <c:pt idx="1048">
                  <c:v>178.85107363339372</c:v>
                </c:pt>
                <c:pt idx="1049">
                  <c:v>177.80535766647927</c:v>
                </c:pt>
                <c:pt idx="1050">
                  <c:v>180.23463403132476</c:v>
                </c:pt>
                <c:pt idx="1051">
                  <c:v>181.03877128465996</c:v>
                </c:pt>
                <c:pt idx="1052">
                  <c:v>181.39723619321001</c:v>
                </c:pt>
                <c:pt idx="1053">
                  <c:v>182.66554285064163</c:v>
                </c:pt>
                <c:pt idx="1054">
                  <c:v>185.18631031044796</c:v>
                </c:pt>
                <c:pt idx="1055">
                  <c:v>185.53320074857299</c:v>
                </c:pt>
                <c:pt idx="1056">
                  <c:v>186.19130083423389</c:v>
                </c:pt>
                <c:pt idx="1057">
                  <c:v>187.33366301549253</c:v>
                </c:pt>
                <c:pt idx="1058">
                  <c:v>188.57054799287323</c:v>
                </c:pt>
                <c:pt idx="1059">
                  <c:v>185.73908639746932</c:v>
                </c:pt>
                <c:pt idx="1060">
                  <c:v>188.07597565850872</c:v>
                </c:pt>
                <c:pt idx="1061">
                  <c:v>188.44171910466429</c:v>
                </c:pt>
                <c:pt idx="1062">
                  <c:v>189.46733010598365</c:v>
                </c:pt>
                <c:pt idx="1063">
                  <c:v>189.77663726898521</c:v>
                </c:pt>
                <c:pt idx="1064">
                  <c:v>189.72585934305911</c:v>
                </c:pt>
                <c:pt idx="1065">
                  <c:v>188.67272982350764</c:v>
                </c:pt>
                <c:pt idx="1066">
                  <c:v>185.58826233322472</c:v>
                </c:pt>
                <c:pt idx="1067">
                  <c:v>183.40470105155893</c:v>
                </c:pt>
                <c:pt idx="1068">
                  <c:v>182.37519916251452</c:v>
                </c:pt>
                <c:pt idx="1069">
                  <c:v>182.54827615876394</c:v>
                </c:pt>
                <c:pt idx="1070">
                  <c:v>186.56647078440471</c:v>
                </c:pt>
                <c:pt idx="1071">
                  <c:v>186.7416834729701</c:v>
                </c:pt>
                <c:pt idx="1072">
                  <c:v>188.1486260195328</c:v>
                </c:pt>
                <c:pt idx="1073">
                  <c:v>188.15541359338755</c:v>
                </c:pt>
                <c:pt idx="1074">
                  <c:v>188.18770673409617</c:v>
                </c:pt>
                <c:pt idx="1075">
                  <c:v>187.83062879814213</c:v>
                </c:pt>
                <c:pt idx="1076">
                  <c:v>186.71541691230249</c:v>
                </c:pt>
                <c:pt idx="1077">
                  <c:v>189.22953181328555</c:v>
                </c:pt>
                <c:pt idx="1078">
                  <c:v>192.43855680714543</c:v>
                </c:pt>
                <c:pt idx="1079">
                  <c:v>193.05844763890062</c:v>
                </c:pt>
                <c:pt idx="1080">
                  <c:v>193.88358586667613</c:v>
                </c:pt>
                <c:pt idx="1081">
                  <c:v>194.58717374384827</c:v>
                </c:pt>
                <c:pt idx="1082">
                  <c:v>194.94638737211827</c:v>
                </c:pt>
                <c:pt idx="1083">
                  <c:v>194.25335521558821</c:v>
                </c:pt>
                <c:pt idx="1084">
                  <c:v>196.42370957235761</c:v>
                </c:pt>
                <c:pt idx="1085">
                  <c:v>194.93885107854356</c:v>
                </c:pt>
                <c:pt idx="1086">
                  <c:v>190.591465257994</c:v>
                </c:pt>
                <c:pt idx="1087">
                  <c:v>193.07541043649061</c:v>
                </c:pt>
                <c:pt idx="1088">
                  <c:v>196.43514902775112</c:v>
                </c:pt>
                <c:pt idx="1089">
                  <c:v>196.04212027114505</c:v>
                </c:pt>
                <c:pt idx="1090">
                  <c:v>196.18440156612579</c:v>
                </c:pt>
                <c:pt idx="1091">
                  <c:v>198.04003588454108</c:v>
                </c:pt>
                <c:pt idx="1092">
                  <c:v>198.5059604840466</c:v>
                </c:pt>
                <c:pt idx="1093">
                  <c:v>200.98136289327937</c:v>
                </c:pt>
                <c:pt idx="1094">
                  <c:v>200.37667966370509</c:v>
                </c:pt>
                <c:pt idx="1095">
                  <c:v>196.77009677263803</c:v>
                </c:pt>
                <c:pt idx="1096">
                  <c:v>199.32845978166156</c:v>
                </c:pt>
                <c:pt idx="1097">
                  <c:v>199.91943284849486</c:v>
                </c:pt>
                <c:pt idx="1098">
                  <c:v>198.27897566795974</c:v>
                </c:pt>
                <c:pt idx="1099">
                  <c:v>196.45815067947592</c:v>
                </c:pt>
                <c:pt idx="1100">
                  <c:v>195.83084629508372</c:v>
                </c:pt>
                <c:pt idx="1101">
                  <c:v>201.62186192847423</c:v>
                </c:pt>
                <c:pt idx="1102">
                  <c:v>201.05878787677992</c:v>
                </c:pt>
                <c:pt idx="1103">
                  <c:v>200.80024636561069</c:v>
                </c:pt>
                <c:pt idx="1104">
                  <c:v>201.54242399359543</c:v>
                </c:pt>
                <c:pt idx="1105">
                  <c:v>200.44191647209215</c:v>
                </c:pt>
                <c:pt idx="1106">
                  <c:v>202.25406367628065</c:v>
                </c:pt>
                <c:pt idx="1107">
                  <c:v>204.55438841197952</c:v>
                </c:pt>
                <c:pt idx="1108">
                  <c:v>203.70687451126147</c:v>
                </c:pt>
                <c:pt idx="1109">
                  <c:v>200.33947688548852</c:v>
                </c:pt>
                <c:pt idx="1110">
                  <c:v>201.49516873258133</c:v>
                </c:pt>
                <c:pt idx="1111">
                  <c:v>204.53477441013524</c:v>
                </c:pt>
                <c:pt idx="1112">
                  <c:v>202.16847642042313</c:v>
                </c:pt>
                <c:pt idx="1113">
                  <c:v>201.3409447443625</c:v>
                </c:pt>
                <c:pt idx="1114">
                  <c:v>204.43748994291502</c:v>
                </c:pt>
                <c:pt idx="1115">
                  <c:v>203.33307925959289</c:v>
                </c:pt>
                <c:pt idx="1116">
                  <c:v>202.71420717762061</c:v>
                </c:pt>
                <c:pt idx="1117">
                  <c:v>200.76153387386046</c:v>
                </c:pt>
                <c:pt idx="1118">
                  <c:v>202.39898390142196</c:v>
                </c:pt>
                <c:pt idx="1119">
                  <c:v>203.19508162333787</c:v>
                </c:pt>
                <c:pt idx="1120">
                  <c:v>205.74174742099871</c:v>
                </c:pt>
                <c:pt idx="1121">
                  <c:v>206.14934552690966</c:v>
                </c:pt>
                <c:pt idx="1122">
                  <c:v>206.48845418958453</c:v>
                </c:pt>
                <c:pt idx="1123">
                  <c:v>205.93103849511814</c:v>
                </c:pt>
                <c:pt idx="1124">
                  <c:v>205.06668453774779</c:v>
                </c:pt>
                <c:pt idx="1125">
                  <c:v>206.12018228011237</c:v>
                </c:pt>
                <c:pt idx="1126">
                  <c:v>205.86806011998479</c:v>
                </c:pt>
                <c:pt idx="1127">
                  <c:v>206.08637942587004</c:v>
                </c:pt>
                <c:pt idx="1128">
                  <c:v>204.1208919682141</c:v>
                </c:pt>
                <c:pt idx="1129">
                  <c:v>204.58605557390587</c:v>
                </c:pt>
                <c:pt idx="1130">
                  <c:v>201.71562373078251</c:v>
                </c:pt>
                <c:pt idx="1131">
                  <c:v>204.22231280503476</c:v>
                </c:pt>
                <c:pt idx="1132">
                  <c:v>204.29069178142691</c:v>
                </c:pt>
                <c:pt idx="1133">
                  <c:v>204.95280549575057</c:v>
                </c:pt>
                <c:pt idx="1134">
                  <c:v>203.23995571016056</c:v>
                </c:pt>
                <c:pt idx="1135">
                  <c:v>206.65660927423212</c:v>
                </c:pt>
                <c:pt idx="1136">
                  <c:v>203.29939914628818</c:v>
                </c:pt>
                <c:pt idx="1137">
                  <c:v>199.65360052562627</c:v>
                </c:pt>
                <c:pt idx="1138">
                  <c:v>199.40512377134834</c:v>
                </c:pt>
                <c:pt idx="1139">
                  <c:v>197.11913517717272</c:v>
                </c:pt>
                <c:pt idx="1140">
                  <c:v>196.09013652597287</c:v>
                </c:pt>
                <c:pt idx="1141">
                  <c:v>192.07456855639887</c:v>
                </c:pt>
                <c:pt idx="1142">
                  <c:v>194.20244227463061</c:v>
                </c:pt>
                <c:pt idx="1143">
                  <c:v>197.28591556331816</c:v>
                </c:pt>
                <c:pt idx="1144">
                  <c:v>197.48840128824025</c:v>
                </c:pt>
                <c:pt idx="1145">
                  <c:v>196.21908815511949</c:v>
                </c:pt>
                <c:pt idx="1146">
                  <c:v>200.19255598306273</c:v>
                </c:pt>
                <c:pt idx="1147">
                  <c:v>200.88609137743734</c:v>
                </c:pt>
                <c:pt idx="1148">
                  <c:v>196.79800806187075</c:v>
                </c:pt>
                <c:pt idx="1149">
                  <c:v>196.14016573217901</c:v>
                </c:pt>
                <c:pt idx="1150">
                  <c:v>199.09983023700957</c:v>
                </c:pt>
                <c:pt idx="1151">
                  <c:v>203.06361380496836</c:v>
                </c:pt>
                <c:pt idx="1152">
                  <c:v>205.48836102921274</c:v>
                </c:pt>
                <c:pt idx="1153">
                  <c:v>205.27858449259131</c:v>
                </c:pt>
                <c:pt idx="1154">
                  <c:v>204.90404052120272</c:v>
                </c:pt>
                <c:pt idx="1155">
                  <c:v>205.45077775408927</c:v>
                </c:pt>
                <c:pt idx="1156">
                  <c:v>205.38303703057318</c:v>
                </c:pt>
                <c:pt idx="1157">
                  <c:v>205.97841649706987</c:v>
                </c:pt>
                <c:pt idx="1158">
                  <c:v>207.52360216176299</c:v>
                </c:pt>
                <c:pt idx="1159">
                  <c:v>210.4296166027253</c:v>
                </c:pt>
                <c:pt idx="1160">
                  <c:v>209.87571129907712</c:v>
                </c:pt>
                <c:pt idx="1161">
                  <c:v>209.72049310926295</c:v>
                </c:pt>
                <c:pt idx="1162">
                  <c:v>211.08920185373239</c:v>
                </c:pt>
                <c:pt idx="1163">
                  <c:v>211.56366922250177</c:v>
                </c:pt>
                <c:pt idx="1164">
                  <c:v>211.17303391418085</c:v>
                </c:pt>
                <c:pt idx="1165">
                  <c:v>210.34966315590819</c:v>
                </c:pt>
                <c:pt idx="1166">
                  <c:v>212.67184805261127</c:v>
                </c:pt>
                <c:pt idx="1167">
                  <c:v>213.91730034744336</c:v>
                </c:pt>
                <c:pt idx="1168">
                  <c:v>212.66922139654451</c:v>
                </c:pt>
                <c:pt idx="1169">
                  <c:v>210.36287008080461</c:v>
                </c:pt>
                <c:pt idx="1170">
                  <c:v>210.33697174295011</c:v>
                </c:pt>
                <c:pt idx="1171">
                  <c:v>211.51403278729629</c:v>
                </c:pt>
                <c:pt idx="1172">
                  <c:v>211.87074250043725</c:v>
                </c:pt>
                <c:pt idx="1173">
                  <c:v>216.02908272874276</c:v>
                </c:pt>
                <c:pt idx="1174">
                  <c:v>215.8433020454415</c:v>
                </c:pt>
                <c:pt idx="1175">
                  <c:v>215.3407024537515</c:v>
                </c:pt>
                <c:pt idx="1176">
                  <c:v>216.08726193321212</c:v>
                </c:pt>
                <c:pt idx="1177">
                  <c:v>217.98540143835257</c:v>
                </c:pt>
                <c:pt idx="1178">
                  <c:v>221.31470027706371</c:v>
                </c:pt>
                <c:pt idx="1179">
                  <c:v>222.05777391389361</c:v>
                </c:pt>
                <c:pt idx="1180">
                  <c:v>222.32574192907811</c:v>
                </c:pt>
                <c:pt idx="1181">
                  <c:v>224.43902174981741</c:v>
                </c:pt>
                <c:pt idx="1182">
                  <c:v>224.50451631417363</c:v>
                </c:pt>
                <c:pt idx="1183">
                  <c:v>222.73685042580726</c:v>
                </c:pt>
                <c:pt idx="1184">
                  <c:v>222.33175623502538</c:v>
                </c:pt>
                <c:pt idx="1185">
                  <c:v>219.91179590735123</c:v>
                </c:pt>
                <c:pt idx="1186">
                  <c:v>222.68733673153946</c:v>
                </c:pt>
                <c:pt idx="1187">
                  <c:v>223.78721827426048</c:v>
                </c:pt>
                <c:pt idx="1188">
                  <c:v>224.45988770922628</c:v>
                </c:pt>
                <c:pt idx="1189">
                  <c:v>222.87522855896916</c:v>
                </c:pt>
                <c:pt idx="1190">
                  <c:v>224.71906747327154</c:v>
                </c:pt>
                <c:pt idx="1191">
                  <c:v>226.59756842838016</c:v>
                </c:pt>
                <c:pt idx="1192">
                  <c:v>228.60278712756926</c:v>
                </c:pt>
                <c:pt idx="1193">
                  <c:v>230.66981816298357</c:v>
                </c:pt>
                <c:pt idx="1194">
                  <c:v>231.31057495414757</c:v>
                </c:pt>
                <c:pt idx="1195">
                  <c:v>231.63168979535581</c:v>
                </c:pt>
                <c:pt idx="1196">
                  <c:v>234.37367324717712</c:v>
                </c:pt>
                <c:pt idx="1197">
                  <c:v>229.79818566800768</c:v>
                </c:pt>
                <c:pt idx="1198">
                  <c:v>231.24407391410227</c:v>
                </c:pt>
                <c:pt idx="1199">
                  <c:v>232.17567763123796</c:v>
                </c:pt>
                <c:pt idx="1200">
                  <c:v>232.63782180986234</c:v>
                </c:pt>
                <c:pt idx="1201">
                  <c:v>226.19738387510625</c:v>
                </c:pt>
                <c:pt idx="1202">
                  <c:v>224.6175116214194</c:v>
                </c:pt>
                <c:pt idx="1203">
                  <c:v>222.8040879114788</c:v>
                </c:pt>
                <c:pt idx="1204">
                  <c:v>226.33124514176083</c:v>
                </c:pt>
                <c:pt idx="1205">
                  <c:v>226.20278447636503</c:v>
                </c:pt>
                <c:pt idx="1206">
                  <c:v>217.97106529682927</c:v>
                </c:pt>
                <c:pt idx="1207">
                  <c:v>215.95141226336676</c:v>
                </c:pt>
                <c:pt idx="1208">
                  <c:v>218.16551149033205</c:v>
                </c:pt>
                <c:pt idx="1209">
                  <c:v>218.32033690914562</c:v>
                </c:pt>
                <c:pt idx="1210">
                  <c:v>215.52029699379267</c:v>
                </c:pt>
                <c:pt idx="1211">
                  <c:v>221.20109126512946</c:v>
                </c:pt>
                <c:pt idx="1212">
                  <c:v>216.10763692887008</c:v>
                </c:pt>
                <c:pt idx="1213">
                  <c:v>210.85405476528857</c:v>
                </c:pt>
                <c:pt idx="1214">
                  <c:v>203.61349320586004</c:v>
                </c:pt>
                <c:pt idx="1215">
                  <c:v>205.70956474713395</c:v>
                </c:pt>
                <c:pt idx="1216">
                  <c:v>203.55981859380427</c:v>
                </c:pt>
                <c:pt idx="1217">
                  <c:v>209.39432134142154</c:v>
                </c:pt>
                <c:pt idx="1218">
                  <c:v>210.46619340215966</c:v>
                </c:pt>
                <c:pt idx="1219">
                  <c:v>210.90997553650425</c:v>
                </c:pt>
                <c:pt idx="1220">
                  <c:v>216.02542504879929</c:v>
                </c:pt>
                <c:pt idx="1221">
                  <c:v>216.08814566796352</c:v>
                </c:pt>
                <c:pt idx="1222">
                  <c:v>221.13949986259215</c:v>
                </c:pt>
                <c:pt idx="1223">
                  <c:v>221.60731467253822</c:v>
                </c:pt>
                <c:pt idx="1224">
                  <c:v>224.68725302222003</c:v>
                </c:pt>
                <c:pt idx="1225">
                  <c:v>223.93526839331315</c:v>
                </c:pt>
                <c:pt idx="1226">
                  <c:v>225.21791119226805</c:v>
                </c:pt>
                <c:pt idx="1227">
                  <c:v>221.45182645266109</c:v>
                </c:pt>
                <c:pt idx="1228">
                  <c:v>224.70006717611585</c:v>
                </c:pt>
                <c:pt idx="1229">
                  <c:v>222.78938354714256</c:v>
                </c:pt>
                <c:pt idx="1230">
                  <c:v>223.15451328860965</c:v>
                </c:pt>
                <c:pt idx="1231">
                  <c:v>220.65597421262061</c:v>
                </c:pt>
                <c:pt idx="1232">
                  <c:v>220.15825971025103</c:v>
                </c:pt>
                <c:pt idx="1233">
                  <c:v>222.63666927245742</c:v>
                </c:pt>
                <c:pt idx="1234">
                  <c:v>215.38054416212864</c:v>
                </c:pt>
                <c:pt idx="1235">
                  <c:v>214.72697321706883</c:v>
                </c:pt>
                <c:pt idx="1236">
                  <c:v>215.27194298045254</c:v>
                </c:pt>
                <c:pt idx="1237">
                  <c:v>209.78156899986203</c:v>
                </c:pt>
                <c:pt idx="1238">
                  <c:v>212.21699468568622</c:v>
                </c:pt>
                <c:pt idx="1239">
                  <c:v>213.99271237956563</c:v>
                </c:pt>
                <c:pt idx="1240">
                  <c:v>218.6387023533494</c:v>
                </c:pt>
                <c:pt idx="1241">
                  <c:v>220.82754149533622</c:v>
                </c:pt>
                <c:pt idx="1242">
                  <c:v>222.26415052654079</c:v>
                </c:pt>
                <c:pt idx="1243">
                  <c:v>221.10972291110633</c:v>
                </c:pt>
                <c:pt idx="1244">
                  <c:v>221.56131136908863</c:v>
                </c:pt>
                <c:pt idx="1245">
                  <c:v>220.87305383503508</c:v>
                </c:pt>
                <c:pt idx="1246">
                  <c:v>226.41181229326651</c:v>
                </c:pt>
                <c:pt idx="1247">
                  <c:v>225.58655132455328</c:v>
                </c:pt>
                <c:pt idx="1248">
                  <c:v>225.91269854420716</c:v>
                </c:pt>
                <c:pt idx="1249">
                  <c:v>227.17270791425031</c:v>
                </c:pt>
                <c:pt idx="1250">
                  <c:v>227.26937867678208</c:v>
                </c:pt>
                <c:pt idx="1251">
                  <c:v>228.62777718248483</c:v>
                </c:pt>
                <c:pt idx="1252">
                  <c:v>227.73918188991894</c:v>
                </c:pt>
                <c:pt idx="1253">
                  <c:v>228.61371107102454</c:v>
                </c:pt>
                <c:pt idx="1254">
                  <c:v>225.10943275152962</c:v>
                </c:pt>
                <c:pt idx="1255">
                  <c:v>225.29494340476793</c:v>
                </c:pt>
                <c:pt idx="1256">
                  <c:v>225.21150411532014</c:v>
                </c:pt>
                <c:pt idx="1257">
                  <c:v>227.96868289522857</c:v>
                </c:pt>
              </c:numCache>
            </c:numRef>
          </c:val>
          <c:smooth val="0"/>
          <c:extLst>
            <c:ext xmlns:c15="http://schemas.microsoft.com/office/drawing/2012/chart" uri="{02D57815-91ED-43cb-92C2-25804820EDAC}">
              <c15:filteredCategoryTitle>
                <c15:cat>
                  <c:multiLvlStrRef>
                    <c:extLst>
                      <c:ext uri="{02D57815-91ED-43cb-92C2-25804820EDAC}">
                        <c15:formulaRef>
                          <c15:sqref>'6Y STOCK PERFORMANCE'!#REF!</c15:sqref>
                        </c15:formulaRef>
                      </c:ext>
                    </c:extLst>
                  </c:multiLvlStrRef>
                </c15:cat>
              </c15:filteredCategoryTitle>
            </c:ext>
            <c:ext xmlns:c16="http://schemas.microsoft.com/office/drawing/2014/chart" uri="{C3380CC4-5D6E-409C-BE32-E72D297353CC}">
              <c16:uniqueId val="{00000001-6618-DE4C-9C0E-4580B43E1D4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234488623"/>
        <c:axId val="234490335"/>
      </c:lineChart>
      <c:catAx>
        <c:axId val="234488623"/>
        <c:scaling>
          <c:orientation val="minMax"/>
        </c:scaling>
        <c:delete val="0"/>
        <c:axPos val="b"/>
        <c:numFmt formatCode="yyyy\-mm\-dd\ hh:mm:ss"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34490335"/>
        <c:crosses val="autoZero"/>
        <c:auto val="1"/>
        <c:lblAlgn val="ctr"/>
        <c:lblOffset val="100"/>
        <c:noMultiLvlLbl val="0"/>
      </c:catAx>
      <c:valAx>
        <c:axId val="234490335"/>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34488623"/>
        <c:crosses val="autoZero"/>
        <c:crossBetween val="between"/>
      </c:valAx>
      <c:spPr>
        <a:solidFill>
          <a:schemeClr val="accent1">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sz="2000" b="1">
                <a:solidFill>
                  <a:schemeClr val="bg1"/>
                </a:solidFill>
              </a:rPr>
              <a:t>6</a:t>
            </a:r>
            <a:r>
              <a:rPr lang="zh-CN" sz="2000" b="1">
                <a:solidFill>
                  <a:schemeClr val="bg1"/>
                </a:solidFill>
              </a:rPr>
              <a:t> </a:t>
            </a:r>
            <a:r>
              <a:rPr lang="en-US" sz="2000" b="1">
                <a:solidFill>
                  <a:schemeClr val="bg1"/>
                </a:solidFill>
              </a:rPr>
              <a:t>Years</a:t>
            </a:r>
            <a:r>
              <a:rPr lang="zh-CN" sz="2000" b="1">
                <a:solidFill>
                  <a:schemeClr val="bg1"/>
                </a:solidFill>
              </a:rPr>
              <a:t> </a:t>
            </a:r>
            <a:r>
              <a:rPr lang="fr-CA" sz="2000" b="1">
                <a:solidFill>
                  <a:schemeClr val="bg1"/>
                </a:solidFill>
              </a:rPr>
              <a:t>performance against NASDAQ</a:t>
            </a:r>
            <a:endParaRPr lang="en-US" sz="2000" b="1">
              <a:solidFill>
                <a:schemeClr val="bg1"/>
              </a:solidFill>
            </a:endParaRPr>
          </a:p>
        </c:rich>
      </c:tx>
      <c:layout>
        <c:manualLayout>
          <c:xMode val="edge"/>
          <c:yMode val="edge"/>
          <c:x val="0.2815579009572492"/>
          <c:y val="5.7979759205190329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lotArea>
      <c:layout/>
      <c:lineChart>
        <c:grouping val="stacked"/>
        <c:varyColors val="0"/>
        <c:ser>
          <c:idx val="0"/>
          <c:order val="0"/>
          <c:tx>
            <c:strRef>
              <c:f>'6Y STOCK PERFORMANCE'!$H$3</c:f>
              <c:strCache>
                <c:ptCount val="1"/>
                <c:pt idx="0">
                  <c:v>AAR</c:v>
                </c:pt>
              </c:strCache>
            </c:strRef>
          </c:tx>
          <c:spPr>
            <a:ln w="22225" cap="rnd" cmpd="sng" algn="ctr">
              <a:solidFill>
                <a:schemeClr val="accent1"/>
              </a:solidFill>
              <a:round/>
            </a:ln>
            <a:effectLst/>
          </c:spPr>
          <c:marker>
            <c:symbol val="none"/>
          </c:marker>
          <c:val>
            <c:numRef>
              <c:f>'6Y STOCK PERFORMANCE'!$H$4:$H$1261</c:f>
              <c:numCache>
                <c:formatCode>General</c:formatCode>
                <c:ptCount val="1258"/>
                <c:pt idx="0">
                  <c:v>0</c:v>
                </c:pt>
                <c:pt idx="1">
                  <c:v>4.8679325808871141</c:v>
                </c:pt>
                <c:pt idx="2">
                  <c:v>4.301630287832424</c:v>
                </c:pt>
                <c:pt idx="3">
                  <c:v>3.7762068286538977</c:v>
                </c:pt>
                <c:pt idx="4">
                  <c:v>1.1684520860861909</c:v>
                </c:pt>
                <c:pt idx="5">
                  <c:v>2.9848037929061064</c:v>
                </c:pt>
                <c:pt idx="6">
                  <c:v>1.7271817341011655</c:v>
                </c:pt>
                <c:pt idx="7">
                  <c:v>3.0444797471708824</c:v>
                </c:pt>
                <c:pt idx="8">
                  <c:v>4.4325015914237298</c:v>
                </c:pt>
                <c:pt idx="9">
                  <c:v>5.1688281414664061</c:v>
                </c:pt>
                <c:pt idx="10">
                  <c:v>5.3643277829549447</c:v>
                </c:pt>
                <c:pt idx="11">
                  <c:v>6.1897207240687351</c:v>
                </c:pt>
                <c:pt idx="12">
                  <c:v>7.4646539256375206</c:v>
                </c:pt>
                <c:pt idx="13">
                  <c:v>7.8633413876536196</c:v>
                </c:pt>
                <c:pt idx="14">
                  <c:v>8.6783189158602738</c:v>
                </c:pt>
                <c:pt idx="15">
                  <c:v>11.343710214596342</c:v>
                </c:pt>
                <c:pt idx="16">
                  <c:v>9.9214209152186612</c:v>
                </c:pt>
                <c:pt idx="17">
                  <c:v>6.8385927027386515</c:v>
                </c:pt>
                <c:pt idx="18">
                  <c:v>-3.8072024862796354</c:v>
                </c:pt>
                <c:pt idx="19">
                  <c:v>-7.5799036243097362E-2</c:v>
                </c:pt>
                <c:pt idx="20">
                  <c:v>-1.4317276674396879</c:v>
                </c:pt>
                <c:pt idx="21">
                  <c:v>-1.1213000518177836</c:v>
                </c:pt>
                <c:pt idx="22">
                  <c:v>-0.81902594454638233</c:v>
                </c:pt>
                <c:pt idx="23">
                  <c:v>3.6185936632864752</c:v>
                </c:pt>
                <c:pt idx="24">
                  <c:v>3.1059170406113736</c:v>
                </c:pt>
                <c:pt idx="25">
                  <c:v>3.2445406556486631</c:v>
                </c:pt>
                <c:pt idx="26">
                  <c:v>6.150947026628188</c:v>
                </c:pt>
                <c:pt idx="27">
                  <c:v>9.0525998132312537</c:v>
                </c:pt>
                <c:pt idx="28">
                  <c:v>2.6864029845774837</c:v>
                </c:pt>
                <c:pt idx="29">
                  <c:v>2.7430365881447329</c:v>
                </c:pt>
                <c:pt idx="30">
                  <c:v>8.156060519612069</c:v>
                </c:pt>
                <c:pt idx="31">
                  <c:v>5.1757510531898987</c:v>
                </c:pt>
                <c:pt idx="32">
                  <c:v>4.2143937368705906</c:v>
                </c:pt>
                <c:pt idx="33">
                  <c:v>-2.3274241454068516</c:v>
                </c:pt>
                <c:pt idx="34">
                  <c:v>1.5367362122425874</c:v>
                </c:pt>
                <c:pt idx="35">
                  <c:v>-4.4410343997004276</c:v>
                </c:pt>
                <c:pt idx="36">
                  <c:v>0.87051017698486532</c:v>
                </c:pt>
                <c:pt idx="37">
                  <c:v>4.1282203723341127E-2</c:v>
                </c:pt>
                <c:pt idx="38">
                  <c:v>0.54038367868891157</c:v>
                </c:pt>
                <c:pt idx="39">
                  <c:v>-2.4458827716046585</c:v>
                </c:pt>
                <c:pt idx="40">
                  <c:v>-2.5745873815280191</c:v>
                </c:pt>
                <c:pt idx="41">
                  <c:v>-5.1053163096152616</c:v>
                </c:pt>
                <c:pt idx="42">
                  <c:v>-3.5986060706212726</c:v>
                </c:pt>
                <c:pt idx="43">
                  <c:v>0.87208373324810395</c:v>
                </c:pt>
                <c:pt idx="44">
                  <c:v>-2.9909672887737315</c:v>
                </c:pt>
                <c:pt idx="45">
                  <c:v>0.37024582501638292</c:v>
                </c:pt>
                <c:pt idx="46">
                  <c:v>0.6619776107757076</c:v>
                </c:pt>
                <c:pt idx="47">
                  <c:v>2.1698863211038883</c:v>
                </c:pt>
                <c:pt idx="48">
                  <c:v>6.7309368782709242</c:v>
                </c:pt>
                <c:pt idx="49">
                  <c:v>5.0316977475120979</c:v>
                </c:pt>
                <c:pt idx="50">
                  <c:v>5.5311227067062703</c:v>
                </c:pt>
                <c:pt idx="51">
                  <c:v>7.5379260470867564</c:v>
                </c:pt>
                <c:pt idx="52">
                  <c:v>8.4135061010035486</c:v>
                </c:pt>
                <c:pt idx="53">
                  <c:v>13.861514519679105</c:v>
                </c:pt>
                <c:pt idx="54">
                  <c:v>9.0609945783804307</c:v>
                </c:pt>
                <c:pt idx="55">
                  <c:v>12.369996169534105</c:v>
                </c:pt>
                <c:pt idx="56">
                  <c:v>11.408618543543582</c:v>
                </c:pt>
                <c:pt idx="57">
                  <c:v>14.019627081421135</c:v>
                </c:pt>
                <c:pt idx="58">
                  <c:v>10.986973391532942</c:v>
                </c:pt>
                <c:pt idx="59">
                  <c:v>13.350487950337438</c:v>
                </c:pt>
                <c:pt idx="60">
                  <c:v>11.101612238178205</c:v>
                </c:pt>
                <c:pt idx="61">
                  <c:v>10.376111435480652</c:v>
                </c:pt>
                <c:pt idx="62">
                  <c:v>7.5015519316183372</c:v>
                </c:pt>
                <c:pt idx="63">
                  <c:v>10.828066182320953</c:v>
                </c:pt>
                <c:pt idx="64">
                  <c:v>10.241121300381408</c:v>
                </c:pt>
                <c:pt idx="65">
                  <c:v>10.580871226498573</c:v>
                </c:pt>
                <c:pt idx="66">
                  <c:v>11.679314972777348</c:v>
                </c:pt>
                <c:pt idx="67">
                  <c:v>11.25213690564506</c:v>
                </c:pt>
                <c:pt idx="68">
                  <c:v>10.98781811579525</c:v>
                </c:pt>
                <c:pt idx="69">
                  <c:v>9.2939582000127956</c:v>
                </c:pt>
                <c:pt idx="70">
                  <c:v>5.3369293544514704</c:v>
                </c:pt>
                <c:pt idx="71">
                  <c:v>4.7397009768603766</c:v>
                </c:pt>
                <c:pt idx="72">
                  <c:v>2.8618588773362319</c:v>
                </c:pt>
                <c:pt idx="73">
                  <c:v>6.8884842747689135</c:v>
                </c:pt>
                <c:pt idx="74">
                  <c:v>11.149911081215549</c:v>
                </c:pt>
                <c:pt idx="75">
                  <c:v>9.3113122312555703</c:v>
                </c:pt>
                <c:pt idx="76">
                  <c:v>5.8373076766314256</c:v>
                </c:pt>
                <c:pt idx="77">
                  <c:v>7.6863356868107502</c:v>
                </c:pt>
                <c:pt idx="78">
                  <c:v>9.5477036703584588</c:v>
                </c:pt>
                <c:pt idx="79">
                  <c:v>-2.8589671387227753</c:v>
                </c:pt>
                <c:pt idx="80">
                  <c:v>1.2383950502715066</c:v>
                </c:pt>
                <c:pt idx="81">
                  <c:v>-1.5071672702211885</c:v>
                </c:pt>
                <c:pt idx="82">
                  <c:v>-2.0662655145762727</c:v>
                </c:pt>
                <c:pt idx="83">
                  <c:v>-4.859139680089271</c:v>
                </c:pt>
                <c:pt idx="84">
                  <c:v>-4.9769054421443002</c:v>
                </c:pt>
                <c:pt idx="85">
                  <c:v>-6.4116433349886677</c:v>
                </c:pt>
                <c:pt idx="86">
                  <c:v>-9.2591060296623908</c:v>
                </c:pt>
                <c:pt idx="87">
                  <c:v>-7.922098829204586</c:v>
                </c:pt>
                <c:pt idx="88">
                  <c:v>-5.0895171547072664</c:v>
                </c:pt>
                <c:pt idx="89">
                  <c:v>-6.3613640438481696</c:v>
                </c:pt>
                <c:pt idx="90">
                  <c:v>-4.4532145444220248</c:v>
                </c:pt>
                <c:pt idx="91">
                  <c:v>-14.080200894271499</c:v>
                </c:pt>
                <c:pt idx="92">
                  <c:v>-10.71069546967891</c:v>
                </c:pt>
                <c:pt idx="93">
                  <c:v>-8.7817924504274174</c:v>
                </c:pt>
                <c:pt idx="94">
                  <c:v>-10.735713518739999</c:v>
                </c:pt>
                <c:pt idx="95">
                  <c:v>-11.731663422050389</c:v>
                </c:pt>
                <c:pt idx="96">
                  <c:v>-11.216199461773058</c:v>
                </c:pt>
                <c:pt idx="97">
                  <c:v>-6.7128463767873257</c:v>
                </c:pt>
                <c:pt idx="98">
                  <c:v>-5.9583845505217568</c:v>
                </c:pt>
                <c:pt idx="99">
                  <c:v>-9.1281506366303518</c:v>
                </c:pt>
                <c:pt idx="100">
                  <c:v>-9.6873177323656847</c:v>
                </c:pt>
                <c:pt idx="101">
                  <c:v>-8.4236384470697772</c:v>
                </c:pt>
                <c:pt idx="102">
                  <c:v>-8.1249680913998645</c:v>
                </c:pt>
                <c:pt idx="103">
                  <c:v>-6.7616174596773106</c:v>
                </c:pt>
                <c:pt idx="104">
                  <c:v>-8.24478194514748</c:v>
                </c:pt>
                <c:pt idx="105">
                  <c:v>-4.0093348640971556</c:v>
                </c:pt>
                <c:pt idx="106">
                  <c:v>-3.9768218174476431</c:v>
                </c:pt>
                <c:pt idx="107">
                  <c:v>-5.2548918369084134</c:v>
                </c:pt>
                <c:pt idx="108">
                  <c:v>-6.0906470021913748</c:v>
                </c:pt>
                <c:pt idx="109">
                  <c:v>-14.418767294442773</c:v>
                </c:pt>
                <c:pt idx="110">
                  <c:v>-8.4310073020974556</c:v>
                </c:pt>
                <c:pt idx="111">
                  <c:v>-8.463944770864245</c:v>
                </c:pt>
                <c:pt idx="112">
                  <c:v>-12.441727978329695</c:v>
                </c:pt>
                <c:pt idx="113">
                  <c:v>-18.629603207461997</c:v>
                </c:pt>
                <c:pt idx="114">
                  <c:v>-20.57478609134786</c:v>
                </c:pt>
                <c:pt idx="115">
                  <c:v>-16.433503094666889</c:v>
                </c:pt>
                <c:pt idx="116">
                  <c:v>-12.074499269538649</c:v>
                </c:pt>
                <c:pt idx="117">
                  <c:v>-8.318628419333848</c:v>
                </c:pt>
                <c:pt idx="118">
                  <c:v>-10.090703363027913</c:v>
                </c:pt>
                <c:pt idx="119">
                  <c:v>-7.9163582691612504</c:v>
                </c:pt>
                <c:pt idx="120">
                  <c:v>-10.103812320722142</c:v>
                </c:pt>
                <c:pt idx="121">
                  <c:v>-9.9188825274348034</c:v>
                </c:pt>
                <c:pt idx="122">
                  <c:v>-5.6515667575932156</c:v>
                </c:pt>
                <c:pt idx="123">
                  <c:v>-7.2443943172542049</c:v>
                </c:pt>
                <c:pt idx="124">
                  <c:v>-14.648330270391583</c:v>
                </c:pt>
                <c:pt idx="125">
                  <c:v>-14.900905971818318</c:v>
                </c:pt>
                <c:pt idx="126">
                  <c:v>-2.4883775675013879</c:v>
                </c:pt>
                <c:pt idx="127">
                  <c:v>-8.5135399574132435</c:v>
                </c:pt>
                <c:pt idx="128">
                  <c:v>-9.0161939348219136</c:v>
                </c:pt>
                <c:pt idx="129">
                  <c:v>-11.588151163635359</c:v>
                </c:pt>
                <c:pt idx="130">
                  <c:v>-11.352671733027094</c:v>
                </c:pt>
                <c:pt idx="131">
                  <c:v>-10.009660463846885</c:v>
                </c:pt>
                <c:pt idx="132">
                  <c:v>-11.232541667213653</c:v>
                </c:pt>
                <c:pt idx="133">
                  <c:v>-7.843379436147444</c:v>
                </c:pt>
                <c:pt idx="134">
                  <c:v>-5.929984959922237</c:v>
                </c:pt>
                <c:pt idx="135">
                  <c:v>-4.3623291848921184</c:v>
                </c:pt>
                <c:pt idx="136">
                  <c:v>-0.61200806845687339</c:v>
                </c:pt>
                <c:pt idx="137">
                  <c:v>-4.4426523530856628</c:v>
                </c:pt>
                <c:pt idx="138">
                  <c:v>-7.6251243532385473</c:v>
                </c:pt>
                <c:pt idx="139">
                  <c:v>-3.4312818689941622</c:v>
                </c:pt>
                <c:pt idx="140">
                  <c:v>0.16935773708870272</c:v>
                </c:pt>
                <c:pt idx="141">
                  <c:v>-1.7148547132960346</c:v>
                </c:pt>
                <c:pt idx="142">
                  <c:v>-6.2023069517113072</c:v>
                </c:pt>
                <c:pt idx="143">
                  <c:v>-6.376088332423322</c:v>
                </c:pt>
                <c:pt idx="144">
                  <c:v>-9.109171789886247</c:v>
                </c:pt>
                <c:pt idx="145">
                  <c:v>-7.648089334021023</c:v>
                </c:pt>
                <c:pt idx="146">
                  <c:v>-8.0635254512062176</c:v>
                </c:pt>
                <c:pt idx="147">
                  <c:v>-5.4046242083572906</c:v>
                </c:pt>
                <c:pt idx="148">
                  <c:v>-3.2588109958727074</c:v>
                </c:pt>
                <c:pt idx="149">
                  <c:v>-6.4106968892638321</c:v>
                </c:pt>
                <c:pt idx="150">
                  <c:v>-2.1169772582260293</c:v>
                </c:pt>
                <c:pt idx="151">
                  <c:v>-3.5018106585415296</c:v>
                </c:pt>
                <c:pt idx="152">
                  <c:v>-5.6767476972873254</c:v>
                </c:pt>
                <c:pt idx="153">
                  <c:v>-5.8213325443529982</c:v>
                </c:pt>
                <c:pt idx="154">
                  <c:v>-9.5549612280037337</c:v>
                </c:pt>
                <c:pt idx="155">
                  <c:v>-10.79436424807254</c:v>
                </c:pt>
                <c:pt idx="156">
                  <c:v>-9.1769248061211783</c:v>
                </c:pt>
                <c:pt idx="157">
                  <c:v>-11.412363364103996</c:v>
                </c:pt>
                <c:pt idx="158">
                  <c:v>-9.2135057732227637</c:v>
                </c:pt>
                <c:pt idx="159">
                  <c:v>-3.531469871020505</c:v>
                </c:pt>
                <c:pt idx="160">
                  <c:v>-8.1890022540657839</c:v>
                </c:pt>
                <c:pt idx="161">
                  <c:v>-7.6438974756506042</c:v>
                </c:pt>
                <c:pt idx="162">
                  <c:v>-11.137317547885047</c:v>
                </c:pt>
                <c:pt idx="163">
                  <c:v>-4.5926653169242968</c:v>
                </c:pt>
                <c:pt idx="164">
                  <c:v>-4.949705773017115</c:v>
                </c:pt>
                <c:pt idx="165">
                  <c:v>-3.8684615906225588</c:v>
                </c:pt>
                <c:pt idx="166">
                  <c:v>-3.0250963335987393</c:v>
                </c:pt>
                <c:pt idx="167">
                  <c:v>-2.7313937047261447</c:v>
                </c:pt>
                <c:pt idx="168">
                  <c:v>-0.54702822129019069</c:v>
                </c:pt>
                <c:pt idx="169">
                  <c:v>-5.4300491060186005</c:v>
                </c:pt>
                <c:pt idx="170">
                  <c:v>-2.6917783189343965</c:v>
                </c:pt>
                <c:pt idx="171">
                  <c:v>-2.5090859826653258</c:v>
                </c:pt>
                <c:pt idx="172">
                  <c:v>-0.33873694394431197</c:v>
                </c:pt>
                <c:pt idx="173">
                  <c:v>-7.2837293459188999</c:v>
                </c:pt>
                <c:pt idx="174">
                  <c:v>-4.7903163894056462</c:v>
                </c:pt>
                <c:pt idx="175">
                  <c:v>-2.8249818871055226</c:v>
                </c:pt>
                <c:pt idx="176">
                  <c:v>0.51711131843158853</c:v>
                </c:pt>
                <c:pt idx="177">
                  <c:v>-0.39885880053817857</c:v>
                </c:pt>
                <c:pt idx="178">
                  <c:v>-2.4220482782894805</c:v>
                </c:pt>
                <c:pt idx="179">
                  <c:v>-2.5956028391596675</c:v>
                </c:pt>
                <c:pt idx="180">
                  <c:v>-2.1498467065163567</c:v>
                </c:pt>
                <c:pt idx="181">
                  <c:v>-1.7722894417474038</c:v>
                </c:pt>
                <c:pt idx="182">
                  <c:v>2.0850397538440433</c:v>
                </c:pt>
                <c:pt idx="183">
                  <c:v>0.96633040885984656</c:v>
                </c:pt>
                <c:pt idx="184">
                  <c:v>-1.9682541127903335</c:v>
                </c:pt>
                <c:pt idx="185">
                  <c:v>1.0822246910923496</c:v>
                </c:pt>
                <c:pt idx="186">
                  <c:v>-0.52710488812121525</c:v>
                </c:pt>
                <c:pt idx="187">
                  <c:v>1.2383874224763076</c:v>
                </c:pt>
                <c:pt idx="188">
                  <c:v>8.3547233918203574</c:v>
                </c:pt>
                <c:pt idx="189">
                  <c:v>7.9565051337456509</c:v>
                </c:pt>
                <c:pt idx="190">
                  <c:v>7.7665815989747955</c:v>
                </c:pt>
                <c:pt idx="191">
                  <c:v>9.544762605001381</c:v>
                </c:pt>
                <c:pt idx="192">
                  <c:v>12.392831049275969</c:v>
                </c:pt>
                <c:pt idx="193">
                  <c:v>11.164366100221429</c:v>
                </c:pt>
                <c:pt idx="194">
                  <c:v>7.2057139444419818</c:v>
                </c:pt>
                <c:pt idx="195">
                  <c:v>4.769355230648074</c:v>
                </c:pt>
                <c:pt idx="196">
                  <c:v>5.1899827899767388</c:v>
                </c:pt>
                <c:pt idx="197">
                  <c:v>3.167261391130495</c:v>
                </c:pt>
                <c:pt idx="198">
                  <c:v>2.7657801029230882</c:v>
                </c:pt>
                <c:pt idx="199">
                  <c:v>2.9463869108781466</c:v>
                </c:pt>
                <c:pt idx="200">
                  <c:v>6.8775239325187556</c:v>
                </c:pt>
                <c:pt idx="201">
                  <c:v>6.4233053404470297</c:v>
                </c:pt>
                <c:pt idx="202">
                  <c:v>7.7354031186620489</c:v>
                </c:pt>
                <c:pt idx="203">
                  <c:v>8.5444748670904289</c:v>
                </c:pt>
                <c:pt idx="204">
                  <c:v>10.04242593534255</c:v>
                </c:pt>
                <c:pt idx="205">
                  <c:v>-5.8538245569924783</c:v>
                </c:pt>
                <c:pt idx="206">
                  <c:v>-17.111236642679643</c:v>
                </c:pt>
                <c:pt idx="207">
                  <c:v>-19.858900218258043</c:v>
                </c:pt>
                <c:pt idx="208">
                  <c:v>-21.701106646024371</c:v>
                </c:pt>
                <c:pt idx="209">
                  <c:v>-21.41142644860544</c:v>
                </c:pt>
                <c:pt idx="210">
                  <c:v>-26.935476349488496</c:v>
                </c:pt>
                <c:pt idx="211">
                  <c:v>-30.95756230496589</c:v>
                </c:pt>
                <c:pt idx="212">
                  <c:v>-29.369022568337925</c:v>
                </c:pt>
                <c:pt idx="213">
                  <c:v>-26.357053982286558</c:v>
                </c:pt>
                <c:pt idx="214">
                  <c:v>-26.498728395910263</c:v>
                </c:pt>
                <c:pt idx="215">
                  <c:v>-24.027552626005217</c:v>
                </c:pt>
                <c:pt idx="216">
                  <c:v>-23.53854493318336</c:v>
                </c:pt>
                <c:pt idx="217">
                  <c:v>-24.465886409940367</c:v>
                </c:pt>
                <c:pt idx="218">
                  <c:v>-27.61297741960891</c:v>
                </c:pt>
                <c:pt idx="219">
                  <c:v>-30.642368862938426</c:v>
                </c:pt>
                <c:pt idx="220">
                  <c:v>-35.377967057534732</c:v>
                </c:pt>
                <c:pt idx="221">
                  <c:v>-37.173207667892683</c:v>
                </c:pt>
                <c:pt idx="222">
                  <c:v>-36.995940380420649</c:v>
                </c:pt>
                <c:pt idx="223">
                  <c:v>-39.643629734771935</c:v>
                </c:pt>
                <c:pt idx="224">
                  <c:v>-41.503542299935091</c:v>
                </c:pt>
                <c:pt idx="225">
                  <c:v>-43.636467555902541</c:v>
                </c:pt>
                <c:pt idx="226">
                  <c:v>-44.585729597154952</c:v>
                </c:pt>
                <c:pt idx="227">
                  <c:v>-43.329814601001715</c:v>
                </c:pt>
                <c:pt idx="228">
                  <c:v>-45.262113289350623</c:v>
                </c:pt>
                <c:pt idx="229">
                  <c:v>-43.812453070263828</c:v>
                </c:pt>
                <c:pt idx="230">
                  <c:v>-38.156552514557688</c:v>
                </c:pt>
                <c:pt idx="231">
                  <c:v>-37.760221804539441</c:v>
                </c:pt>
                <c:pt idx="232">
                  <c:v>-31.361900104992955</c:v>
                </c:pt>
                <c:pt idx="233">
                  <c:v>-36.766343780615557</c:v>
                </c:pt>
                <c:pt idx="234">
                  <c:v>-36.652507201785355</c:v>
                </c:pt>
                <c:pt idx="235">
                  <c:v>-33.629008139104002</c:v>
                </c:pt>
                <c:pt idx="236">
                  <c:v>-34.712096281351805</c:v>
                </c:pt>
                <c:pt idx="237">
                  <c:v>-35.163807132089659</c:v>
                </c:pt>
                <c:pt idx="238">
                  <c:v>-33.406070985583113</c:v>
                </c:pt>
                <c:pt idx="239">
                  <c:v>-29.69189457769474</c:v>
                </c:pt>
                <c:pt idx="240">
                  <c:v>-28.594244725112205</c:v>
                </c:pt>
                <c:pt idx="241">
                  <c:v>-30.759249707796172</c:v>
                </c:pt>
                <c:pt idx="242">
                  <c:v>-31.919908117865489</c:v>
                </c:pt>
                <c:pt idx="243">
                  <c:v>-25.066125012935984</c:v>
                </c:pt>
                <c:pt idx="244">
                  <c:v>-25.910767433291753</c:v>
                </c:pt>
                <c:pt idx="245">
                  <c:v>-30.895643946896911</c:v>
                </c:pt>
                <c:pt idx="246">
                  <c:v>-35.433405287543565</c:v>
                </c:pt>
                <c:pt idx="247">
                  <c:v>-32.768412052511664</c:v>
                </c:pt>
                <c:pt idx="248">
                  <c:v>-33.758446161007086</c:v>
                </c:pt>
                <c:pt idx="249">
                  <c:v>-36.195551012626623</c:v>
                </c:pt>
                <c:pt idx="250">
                  <c:v>-33.056592060896989</c:v>
                </c:pt>
                <c:pt idx="251">
                  <c:v>-36.073305515743357</c:v>
                </c:pt>
                <c:pt idx="252">
                  <c:v>-33.661983867946034</c:v>
                </c:pt>
                <c:pt idx="253">
                  <c:v>-34.502765614994757</c:v>
                </c:pt>
                <c:pt idx="254">
                  <c:v>-29.881281239589768</c:v>
                </c:pt>
                <c:pt idx="255">
                  <c:v>-30.67279361714516</c:v>
                </c:pt>
                <c:pt idx="256">
                  <c:v>-35.603537399681287</c:v>
                </c:pt>
                <c:pt idx="257">
                  <c:v>-32.57475630901159</c:v>
                </c:pt>
                <c:pt idx="258">
                  <c:v>-30.874101180404281</c:v>
                </c:pt>
                <c:pt idx="259">
                  <c:v>-32.838668207021513</c:v>
                </c:pt>
                <c:pt idx="260">
                  <c:v>-31.517240999224967</c:v>
                </c:pt>
                <c:pt idx="261">
                  <c:v>-28.98583333455413</c:v>
                </c:pt>
                <c:pt idx="262">
                  <c:v>-27.857318177813326</c:v>
                </c:pt>
                <c:pt idx="263">
                  <c:v>-28.554368598129784</c:v>
                </c:pt>
                <c:pt idx="264">
                  <c:v>-29.17327815996326</c:v>
                </c:pt>
                <c:pt idx="265">
                  <c:v>-30.296798450184198</c:v>
                </c:pt>
                <c:pt idx="266">
                  <c:v>-28.399612694996165</c:v>
                </c:pt>
                <c:pt idx="267">
                  <c:v>-28.169097916489591</c:v>
                </c:pt>
                <c:pt idx="268">
                  <c:v>-24.497784932902775</c:v>
                </c:pt>
                <c:pt idx="269">
                  <c:v>-15.911546046316317</c:v>
                </c:pt>
                <c:pt idx="270">
                  <c:v>-9.9891138470746341</c:v>
                </c:pt>
                <c:pt idx="271">
                  <c:v>-14.36222131757394</c:v>
                </c:pt>
                <c:pt idx="272">
                  <c:v>-13.250078518827195</c:v>
                </c:pt>
                <c:pt idx="273">
                  <c:v>-17.648255229041183</c:v>
                </c:pt>
                <c:pt idx="274">
                  <c:v>-14.028756848048062</c:v>
                </c:pt>
                <c:pt idx="275">
                  <c:v>-14.653117145342065</c:v>
                </c:pt>
                <c:pt idx="276">
                  <c:v>-7.2398242944387903</c:v>
                </c:pt>
                <c:pt idx="277">
                  <c:v>-8.8271220013293146</c:v>
                </c:pt>
                <c:pt idx="278">
                  <c:v>-9.3154639145859619</c:v>
                </c:pt>
                <c:pt idx="279">
                  <c:v>-8.3496891203949133</c:v>
                </c:pt>
                <c:pt idx="280">
                  <c:v>-3.9756788430637755</c:v>
                </c:pt>
                <c:pt idx="281">
                  <c:v>2.6629741902115995</c:v>
                </c:pt>
                <c:pt idx="282">
                  <c:v>2.2068431924980985</c:v>
                </c:pt>
                <c:pt idx="283">
                  <c:v>5.0365271042545885</c:v>
                </c:pt>
                <c:pt idx="284">
                  <c:v>-1.5237487649802688</c:v>
                </c:pt>
                <c:pt idx="285">
                  <c:v>-0.72309897883314989</c:v>
                </c:pt>
                <c:pt idx="286">
                  <c:v>2.2226428200479802</c:v>
                </c:pt>
                <c:pt idx="287">
                  <c:v>2.957884466736175</c:v>
                </c:pt>
                <c:pt idx="288">
                  <c:v>0.19387715508915448</c:v>
                </c:pt>
                <c:pt idx="289">
                  <c:v>2.6097302323446456</c:v>
                </c:pt>
                <c:pt idx="290">
                  <c:v>0.2862791633084214</c:v>
                </c:pt>
                <c:pt idx="291">
                  <c:v>1.6549882947444985</c:v>
                </c:pt>
                <c:pt idx="292">
                  <c:v>1.7271354179239893</c:v>
                </c:pt>
                <c:pt idx="293">
                  <c:v>4.4923201628050435</c:v>
                </c:pt>
                <c:pt idx="294">
                  <c:v>2.0382540673036544</c:v>
                </c:pt>
                <c:pt idx="295">
                  <c:v>1.3818097399911551</c:v>
                </c:pt>
                <c:pt idx="296">
                  <c:v>5.878492374254364</c:v>
                </c:pt>
                <c:pt idx="297">
                  <c:v>9.0965194134923308</c:v>
                </c:pt>
                <c:pt idx="298">
                  <c:v>4.0666793291757131</c:v>
                </c:pt>
                <c:pt idx="299">
                  <c:v>5.5364954733387322</c:v>
                </c:pt>
                <c:pt idx="300">
                  <c:v>0.41205381369269389</c:v>
                </c:pt>
                <c:pt idx="301">
                  <c:v>0.85453131988103337</c:v>
                </c:pt>
                <c:pt idx="302">
                  <c:v>-4.7426133688720427</c:v>
                </c:pt>
                <c:pt idx="303">
                  <c:v>-4.3271649224481905</c:v>
                </c:pt>
                <c:pt idx="304">
                  <c:v>-7.7660600152144355</c:v>
                </c:pt>
                <c:pt idx="305">
                  <c:v>-8.1276008476284289</c:v>
                </c:pt>
                <c:pt idx="306">
                  <c:v>-6.9974157565551423</c:v>
                </c:pt>
                <c:pt idx="307">
                  <c:v>-2.564588077023501</c:v>
                </c:pt>
                <c:pt idx="308">
                  <c:v>-5.5754358689920878</c:v>
                </c:pt>
                <c:pt idx="309">
                  <c:v>-3.1024765680699602</c:v>
                </c:pt>
                <c:pt idx="310">
                  <c:v>3.6576089642473733</c:v>
                </c:pt>
                <c:pt idx="311">
                  <c:v>3.4089971949379674</c:v>
                </c:pt>
                <c:pt idx="312">
                  <c:v>3.179238433659151</c:v>
                </c:pt>
                <c:pt idx="313">
                  <c:v>5.3457906902278864</c:v>
                </c:pt>
                <c:pt idx="314">
                  <c:v>12.166310856421745</c:v>
                </c:pt>
                <c:pt idx="315">
                  <c:v>13.148802966327423</c:v>
                </c:pt>
                <c:pt idx="316">
                  <c:v>8.275029235325519</c:v>
                </c:pt>
                <c:pt idx="317">
                  <c:v>11.870781112784101</c:v>
                </c:pt>
                <c:pt idx="318">
                  <c:v>13.578649811231145</c:v>
                </c:pt>
                <c:pt idx="319">
                  <c:v>11.393339467843219</c:v>
                </c:pt>
                <c:pt idx="320">
                  <c:v>19.061981534428753</c:v>
                </c:pt>
                <c:pt idx="321">
                  <c:v>24.926123221373672</c:v>
                </c:pt>
                <c:pt idx="322">
                  <c:v>23.684678914318681</c:v>
                </c:pt>
                <c:pt idx="323">
                  <c:v>29.456905744029854</c:v>
                </c:pt>
                <c:pt idx="324">
                  <c:v>28.491293888166666</c:v>
                </c:pt>
                <c:pt idx="325">
                  <c:v>23.946265468369631</c:v>
                </c:pt>
                <c:pt idx="326">
                  <c:v>24.122586335461591</c:v>
                </c:pt>
                <c:pt idx="327">
                  <c:v>21.572695335711472</c:v>
                </c:pt>
                <c:pt idx="328">
                  <c:v>21.697510595257626</c:v>
                </c:pt>
                <c:pt idx="329">
                  <c:v>17.895803601647998</c:v>
                </c:pt>
                <c:pt idx="330">
                  <c:v>15.677349955966463</c:v>
                </c:pt>
                <c:pt idx="331">
                  <c:v>11.722283176072352</c:v>
                </c:pt>
                <c:pt idx="332">
                  <c:v>9.2735339648208424</c:v>
                </c:pt>
                <c:pt idx="333">
                  <c:v>11.774485100438824</c:v>
                </c:pt>
                <c:pt idx="334">
                  <c:v>9.1485530792178338</c:v>
                </c:pt>
                <c:pt idx="335">
                  <c:v>1.5414706634039703</c:v>
                </c:pt>
                <c:pt idx="336">
                  <c:v>1.8920952464778793</c:v>
                </c:pt>
                <c:pt idx="337">
                  <c:v>0.24132782717603618</c:v>
                </c:pt>
                <c:pt idx="338">
                  <c:v>15.102155372748229</c:v>
                </c:pt>
                <c:pt idx="339">
                  <c:v>8.5909193975005564</c:v>
                </c:pt>
                <c:pt idx="340">
                  <c:v>11.453233420533991</c:v>
                </c:pt>
                <c:pt idx="341">
                  <c:v>15.183481203865654</c:v>
                </c:pt>
                <c:pt idx="342">
                  <c:v>20.655888548216268</c:v>
                </c:pt>
                <c:pt idx="343">
                  <c:v>20.875054885845969</c:v>
                </c:pt>
                <c:pt idx="344">
                  <c:v>14.982858939549175</c:v>
                </c:pt>
                <c:pt idx="345">
                  <c:v>25.331319064303358</c:v>
                </c:pt>
                <c:pt idx="346">
                  <c:v>31.486831946444909</c:v>
                </c:pt>
                <c:pt idx="347">
                  <c:v>29.860987000333779</c:v>
                </c:pt>
                <c:pt idx="348">
                  <c:v>23.871141326144766</c:v>
                </c:pt>
                <c:pt idx="349">
                  <c:v>29.885754125741585</c:v>
                </c:pt>
                <c:pt idx="350">
                  <c:v>17.036800903892981</c:v>
                </c:pt>
                <c:pt idx="351">
                  <c:v>18.129454382407943</c:v>
                </c:pt>
                <c:pt idx="352">
                  <c:v>19.529196354933958</c:v>
                </c:pt>
                <c:pt idx="353">
                  <c:v>18.254325380521692</c:v>
                </c:pt>
                <c:pt idx="354">
                  <c:v>14.243885028986853</c:v>
                </c:pt>
                <c:pt idx="355">
                  <c:v>12.298296817049049</c:v>
                </c:pt>
                <c:pt idx="356">
                  <c:v>7.674459509131168</c:v>
                </c:pt>
                <c:pt idx="357">
                  <c:v>4.2032429698485316</c:v>
                </c:pt>
                <c:pt idx="358">
                  <c:v>4.748528230308608</c:v>
                </c:pt>
                <c:pt idx="359">
                  <c:v>2.6428011128403455</c:v>
                </c:pt>
                <c:pt idx="360">
                  <c:v>11.793002810883763</c:v>
                </c:pt>
                <c:pt idx="361">
                  <c:v>4.9903229949191257</c:v>
                </c:pt>
                <c:pt idx="362">
                  <c:v>12.84739914398773</c:v>
                </c:pt>
                <c:pt idx="363">
                  <c:v>16.318987358761291</c:v>
                </c:pt>
                <c:pt idx="364">
                  <c:v>20.450963523293581</c:v>
                </c:pt>
                <c:pt idx="365">
                  <c:v>18.043231561403388</c:v>
                </c:pt>
                <c:pt idx="366">
                  <c:v>17.823917245003912</c:v>
                </c:pt>
                <c:pt idx="367">
                  <c:v>16.241528795374421</c:v>
                </c:pt>
                <c:pt idx="368">
                  <c:v>20.240460113971096</c:v>
                </c:pt>
                <c:pt idx="369">
                  <c:v>17.300170952440965</c:v>
                </c:pt>
                <c:pt idx="370">
                  <c:v>22.909236748385752</c:v>
                </c:pt>
                <c:pt idx="371">
                  <c:v>27.039821747309929</c:v>
                </c:pt>
                <c:pt idx="372">
                  <c:v>29.061561621981724</c:v>
                </c:pt>
                <c:pt idx="373">
                  <c:v>28.722683163242039</c:v>
                </c:pt>
                <c:pt idx="374">
                  <c:v>32.897980117315342</c:v>
                </c:pt>
                <c:pt idx="375">
                  <c:v>41.974509652280233</c:v>
                </c:pt>
                <c:pt idx="376">
                  <c:v>38.358187399425304</c:v>
                </c:pt>
                <c:pt idx="377">
                  <c:v>43.501109644556919</c:v>
                </c:pt>
                <c:pt idx="378">
                  <c:v>39.476327024531543</c:v>
                </c:pt>
                <c:pt idx="379">
                  <c:v>41.91952259867881</c:v>
                </c:pt>
                <c:pt idx="380">
                  <c:v>42.199387459841091</c:v>
                </c:pt>
                <c:pt idx="381">
                  <c:v>40.253446254605279</c:v>
                </c:pt>
                <c:pt idx="382">
                  <c:v>41.59636380810025</c:v>
                </c:pt>
                <c:pt idx="383">
                  <c:v>35.615482026144122</c:v>
                </c:pt>
                <c:pt idx="384">
                  <c:v>36.015103666511095</c:v>
                </c:pt>
                <c:pt idx="385">
                  <c:v>37.437096256839908</c:v>
                </c:pt>
                <c:pt idx="386">
                  <c:v>32.976267423940044</c:v>
                </c:pt>
                <c:pt idx="387">
                  <c:v>31.836881833054804</c:v>
                </c:pt>
                <c:pt idx="388">
                  <c:v>36.893428166191256</c:v>
                </c:pt>
                <c:pt idx="389">
                  <c:v>35.101718643289303</c:v>
                </c:pt>
                <c:pt idx="390">
                  <c:v>39.337511785111644</c:v>
                </c:pt>
                <c:pt idx="391">
                  <c:v>43.983834861553561</c:v>
                </c:pt>
                <c:pt idx="392">
                  <c:v>36.821211414777366</c:v>
                </c:pt>
                <c:pt idx="393">
                  <c:v>32.564552368691238</c:v>
                </c:pt>
                <c:pt idx="394">
                  <c:v>32.930550180002854</c:v>
                </c:pt>
                <c:pt idx="395">
                  <c:v>33.77968426109851</c:v>
                </c:pt>
                <c:pt idx="396">
                  <c:v>33.185478726732811</c:v>
                </c:pt>
                <c:pt idx="397">
                  <c:v>38.718918380198943</c:v>
                </c:pt>
                <c:pt idx="398">
                  <c:v>35.496919353106733</c:v>
                </c:pt>
                <c:pt idx="399">
                  <c:v>39.041170947787577</c:v>
                </c:pt>
                <c:pt idx="400">
                  <c:v>34.34210402374751</c:v>
                </c:pt>
                <c:pt idx="401">
                  <c:v>28.905019151919873</c:v>
                </c:pt>
                <c:pt idx="402">
                  <c:v>22.982510077625818</c:v>
                </c:pt>
                <c:pt idx="403">
                  <c:v>17.093770607244863</c:v>
                </c:pt>
                <c:pt idx="404">
                  <c:v>17.44997164521854</c:v>
                </c:pt>
                <c:pt idx="405">
                  <c:v>13.37415264693368</c:v>
                </c:pt>
                <c:pt idx="406">
                  <c:v>17.853435695731008</c:v>
                </c:pt>
                <c:pt idx="407">
                  <c:v>15.489622945674796</c:v>
                </c:pt>
                <c:pt idx="408">
                  <c:v>22.701102252600492</c:v>
                </c:pt>
                <c:pt idx="409">
                  <c:v>21.62854384165351</c:v>
                </c:pt>
                <c:pt idx="410">
                  <c:v>21.146540234454449</c:v>
                </c:pt>
                <c:pt idx="411">
                  <c:v>21.043273148923419</c:v>
                </c:pt>
                <c:pt idx="412">
                  <c:v>19.215775633407475</c:v>
                </c:pt>
                <c:pt idx="413">
                  <c:v>24.238484349969553</c:v>
                </c:pt>
                <c:pt idx="414">
                  <c:v>21.515514207467504</c:v>
                </c:pt>
                <c:pt idx="415">
                  <c:v>24.016625160557169</c:v>
                </c:pt>
                <c:pt idx="416">
                  <c:v>25.324498987173484</c:v>
                </c:pt>
                <c:pt idx="417">
                  <c:v>34.849915357611707</c:v>
                </c:pt>
                <c:pt idx="418">
                  <c:v>35.955644510331695</c:v>
                </c:pt>
                <c:pt idx="419">
                  <c:v>31.886265092269809</c:v>
                </c:pt>
                <c:pt idx="420">
                  <c:v>25.772019521343765</c:v>
                </c:pt>
                <c:pt idx="421">
                  <c:v>21.704040039616132</c:v>
                </c:pt>
                <c:pt idx="422">
                  <c:v>23.432107442423813</c:v>
                </c:pt>
                <c:pt idx="423">
                  <c:v>23.1002742583631</c:v>
                </c:pt>
                <c:pt idx="424">
                  <c:v>24.196892832816189</c:v>
                </c:pt>
                <c:pt idx="425">
                  <c:v>28.979377305119812</c:v>
                </c:pt>
                <c:pt idx="426">
                  <c:v>28.190019320698326</c:v>
                </c:pt>
                <c:pt idx="427">
                  <c:v>25.25697469493528</c:v>
                </c:pt>
                <c:pt idx="428">
                  <c:v>24.117382252416945</c:v>
                </c:pt>
                <c:pt idx="429">
                  <c:v>20.768814275652687</c:v>
                </c:pt>
                <c:pt idx="430">
                  <c:v>19.802460214003418</c:v>
                </c:pt>
                <c:pt idx="431">
                  <c:v>22.729023499460538</c:v>
                </c:pt>
                <c:pt idx="432">
                  <c:v>18.997004378715758</c:v>
                </c:pt>
                <c:pt idx="433">
                  <c:v>20.978588933463953</c:v>
                </c:pt>
                <c:pt idx="434">
                  <c:v>18.712977910120912</c:v>
                </c:pt>
                <c:pt idx="435">
                  <c:v>17.442046150330782</c:v>
                </c:pt>
                <c:pt idx="436">
                  <c:v>14.129267561173691</c:v>
                </c:pt>
                <c:pt idx="437">
                  <c:v>7.1856212611208718</c:v>
                </c:pt>
                <c:pt idx="438">
                  <c:v>6.0227961607435532</c:v>
                </c:pt>
                <c:pt idx="439">
                  <c:v>6.9675306538877351</c:v>
                </c:pt>
                <c:pt idx="440">
                  <c:v>5.4142663854213708</c:v>
                </c:pt>
                <c:pt idx="441">
                  <c:v>2.6576439426212346</c:v>
                </c:pt>
                <c:pt idx="442">
                  <c:v>9.2721064324826159</c:v>
                </c:pt>
                <c:pt idx="443">
                  <c:v>5.56631716939836</c:v>
                </c:pt>
                <c:pt idx="444">
                  <c:v>0.95683009849821588</c:v>
                </c:pt>
                <c:pt idx="445">
                  <c:v>3.3638711853457437</c:v>
                </c:pt>
                <c:pt idx="446">
                  <c:v>5.126181939466818</c:v>
                </c:pt>
                <c:pt idx="447">
                  <c:v>2.1739113925914637</c:v>
                </c:pt>
                <c:pt idx="448">
                  <c:v>2.925064751511087</c:v>
                </c:pt>
                <c:pt idx="449">
                  <c:v>3.4888822048770578</c:v>
                </c:pt>
                <c:pt idx="450">
                  <c:v>2.1673272795566731</c:v>
                </c:pt>
                <c:pt idx="451">
                  <c:v>0.65014464704196939</c:v>
                </c:pt>
                <c:pt idx="452">
                  <c:v>0.4676350130903586</c:v>
                </c:pt>
                <c:pt idx="453">
                  <c:v>-1.5971161222981323</c:v>
                </c:pt>
                <c:pt idx="454">
                  <c:v>1.6320065784335611</c:v>
                </c:pt>
                <c:pt idx="455">
                  <c:v>5.1317530695984317</c:v>
                </c:pt>
                <c:pt idx="456">
                  <c:v>12.633741690708007</c:v>
                </c:pt>
                <c:pt idx="457">
                  <c:v>10.692470442970148</c:v>
                </c:pt>
                <c:pt idx="458">
                  <c:v>13.328840768663696</c:v>
                </c:pt>
                <c:pt idx="459">
                  <c:v>15.194033863251832</c:v>
                </c:pt>
                <c:pt idx="460">
                  <c:v>14.491584346959684</c:v>
                </c:pt>
                <c:pt idx="461">
                  <c:v>16.758284071157334</c:v>
                </c:pt>
                <c:pt idx="462">
                  <c:v>16.210229445484032</c:v>
                </c:pt>
                <c:pt idx="463">
                  <c:v>17.219378192609184</c:v>
                </c:pt>
                <c:pt idx="464">
                  <c:v>17.796428927020003</c:v>
                </c:pt>
                <c:pt idx="465">
                  <c:v>12.579284405519019</c:v>
                </c:pt>
                <c:pt idx="466">
                  <c:v>5.488001192423269</c:v>
                </c:pt>
                <c:pt idx="467">
                  <c:v>-0.93457073903906007</c:v>
                </c:pt>
                <c:pt idx="468">
                  <c:v>0.72582363453170728</c:v>
                </c:pt>
                <c:pt idx="469">
                  <c:v>-2.3047892037620272</c:v>
                </c:pt>
                <c:pt idx="470">
                  <c:v>1.876934733603207</c:v>
                </c:pt>
                <c:pt idx="471">
                  <c:v>-4.3766014374514555</c:v>
                </c:pt>
                <c:pt idx="472">
                  <c:v>-6.5493492425059401</c:v>
                </c:pt>
                <c:pt idx="473">
                  <c:v>-7.418840665252759</c:v>
                </c:pt>
                <c:pt idx="474">
                  <c:v>-6.2827834227126402</c:v>
                </c:pt>
                <c:pt idx="475">
                  <c:v>-8.6438388049725745</c:v>
                </c:pt>
                <c:pt idx="476">
                  <c:v>-3.7954506427607271</c:v>
                </c:pt>
                <c:pt idx="477">
                  <c:v>-2.0682306519442193</c:v>
                </c:pt>
                <c:pt idx="478">
                  <c:v>-3.826329316248831</c:v>
                </c:pt>
                <c:pt idx="479">
                  <c:v>0.57835396983853116</c:v>
                </c:pt>
                <c:pt idx="480">
                  <c:v>3.0848186070353165</c:v>
                </c:pt>
                <c:pt idx="481">
                  <c:v>6.4081027662722363</c:v>
                </c:pt>
                <c:pt idx="482">
                  <c:v>12.231078838119458</c:v>
                </c:pt>
                <c:pt idx="483">
                  <c:v>12.731311034995002</c:v>
                </c:pt>
                <c:pt idx="484">
                  <c:v>20.567395473150839</c:v>
                </c:pt>
                <c:pt idx="485">
                  <c:v>24.844584807533096</c:v>
                </c:pt>
                <c:pt idx="486">
                  <c:v>32.654903173272203</c:v>
                </c:pt>
                <c:pt idx="487">
                  <c:v>39.688873959007566</c:v>
                </c:pt>
                <c:pt idx="488">
                  <c:v>35.29890886505865</c:v>
                </c:pt>
                <c:pt idx="489">
                  <c:v>39.972706172900416</c:v>
                </c:pt>
                <c:pt idx="490">
                  <c:v>32.127053765893351</c:v>
                </c:pt>
                <c:pt idx="491">
                  <c:v>36.712413732782011</c:v>
                </c:pt>
                <c:pt idx="492">
                  <c:v>38.799085941827855</c:v>
                </c:pt>
                <c:pt idx="493">
                  <c:v>42.821392950267381</c:v>
                </c:pt>
                <c:pt idx="494">
                  <c:v>38.144754818592901</c:v>
                </c:pt>
                <c:pt idx="495">
                  <c:v>35.094969282180074</c:v>
                </c:pt>
                <c:pt idx="496">
                  <c:v>31.664432657147785</c:v>
                </c:pt>
                <c:pt idx="497">
                  <c:v>34.769046934973403</c:v>
                </c:pt>
                <c:pt idx="498">
                  <c:v>25.985269814361061</c:v>
                </c:pt>
                <c:pt idx="499">
                  <c:v>19.901039362927918</c:v>
                </c:pt>
                <c:pt idx="500">
                  <c:v>18.20311542330839</c:v>
                </c:pt>
                <c:pt idx="501">
                  <c:v>15.424366995892825</c:v>
                </c:pt>
                <c:pt idx="502">
                  <c:v>4.2668855916544999</c:v>
                </c:pt>
                <c:pt idx="503">
                  <c:v>5.2935404680343936</c:v>
                </c:pt>
                <c:pt idx="504">
                  <c:v>-2.6250907608114744</c:v>
                </c:pt>
                <c:pt idx="505">
                  <c:v>-4.383361832799153</c:v>
                </c:pt>
                <c:pt idx="506">
                  <c:v>-6.2110221830729415</c:v>
                </c:pt>
                <c:pt idx="507">
                  <c:v>-5.301085941651877</c:v>
                </c:pt>
                <c:pt idx="508">
                  <c:v>-13.205859893050729</c:v>
                </c:pt>
                <c:pt idx="509">
                  <c:v>-16.135852159799242</c:v>
                </c:pt>
                <c:pt idx="510">
                  <c:v>-11.842739428743471</c:v>
                </c:pt>
                <c:pt idx="511">
                  <c:v>-11.499479111808085</c:v>
                </c:pt>
                <c:pt idx="512">
                  <c:v>-13.809684563840904</c:v>
                </c:pt>
                <c:pt idx="513">
                  <c:v>-10.639525738796237</c:v>
                </c:pt>
                <c:pt idx="514">
                  <c:v>-10.502511274353424</c:v>
                </c:pt>
                <c:pt idx="515">
                  <c:v>-17.211761519884305</c:v>
                </c:pt>
                <c:pt idx="516">
                  <c:v>-14.033157483826443</c:v>
                </c:pt>
                <c:pt idx="517">
                  <c:v>-15.134736861096201</c:v>
                </c:pt>
                <c:pt idx="518">
                  <c:v>-15.796220777152541</c:v>
                </c:pt>
                <c:pt idx="519">
                  <c:v>-15.359150496446688</c:v>
                </c:pt>
                <c:pt idx="520">
                  <c:v>-3.989078799971395</c:v>
                </c:pt>
                <c:pt idx="521">
                  <c:v>-14.601148805278967</c:v>
                </c:pt>
                <c:pt idx="522">
                  <c:v>-5.4519019755045974</c:v>
                </c:pt>
                <c:pt idx="523">
                  <c:v>-6.6530109092631164</c:v>
                </c:pt>
                <c:pt idx="524">
                  <c:v>-6.7367091438457294</c:v>
                </c:pt>
                <c:pt idx="525">
                  <c:v>-4.1870839677068261</c:v>
                </c:pt>
                <c:pt idx="526">
                  <c:v>-5.3698836537715238</c:v>
                </c:pt>
                <c:pt idx="527">
                  <c:v>-4.320782351178508</c:v>
                </c:pt>
                <c:pt idx="528">
                  <c:v>-2.5022811760256616</c:v>
                </c:pt>
                <c:pt idx="529">
                  <c:v>-6.6879285111109255</c:v>
                </c:pt>
                <c:pt idx="530">
                  <c:v>-3.1288283928089697</c:v>
                </c:pt>
                <c:pt idx="531">
                  <c:v>-2.4439952049231408</c:v>
                </c:pt>
                <c:pt idx="532">
                  <c:v>-5.6448227354219682</c:v>
                </c:pt>
                <c:pt idx="533">
                  <c:v>-4.2358879594636676</c:v>
                </c:pt>
                <c:pt idx="534">
                  <c:v>3.330741673604166</c:v>
                </c:pt>
                <c:pt idx="535">
                  <c:v>-3.2350976800723288</c:v>
                </c:pt>
                <c:pt idx="536">
                  <c:v>-1.3600769267087003</c:v>
                </c:pt>
                <c:pt idx="537">
                  <c:v>1.1215486381888411</c:v>
                </c:pt>
                <c:pt idx="538">
                  <c:v>0.6965131739135586</c:v>
                </c:pt>
                <c:pt idx="539">
                  <c:v>-6.6770852256731814</c:v>
                </c:pt>
                <c:pt idx="540">
                  <c:v>-8.3748803458129544</c:v>
                </c:pt>
                <c:pt idx="541">
                  <c:v>-5.3444293140909451</c:v>
                </c:pt>
                <c:pt idx="542">
                  <c:v>-0.39890886988033003</c:v>
                </c:pt>
                <c:pt idx="543">
                  <c:v>2.3983682493381195</c:v>
                </c:pt>
                <c:pt idx="544">
                  <c:v>2.7070662235005898</c:v>
                </c:pt>
                <c:pt idx="545">
                  <c:v>5.635867016665685</c:v>
                </c:pt>
                <c:pt idx="546">
                  <c:v>3.0028778269187626</c:v>
                </c:pt>
                <c:pt idx="547">
                  <c:v>2.660767397903129</c:v>
                </c:pt>
                <c:pt idx="548">
                  <c:v>1.2056127813825697</c:v>
                </c:pt>
                <c:pt idx="549">
                  <c:v>2.335114906340209</c:v>
                </c:pt>
                <c:pt idx="550">
                  <c:v>0.3416653676699184</c:v>
                </c:pt>
                <c:pt idx="551">
                  <c:v>3.5995073721697963</c:v>
                </c:pt>
                <c:pt idx="552">
                  <c:v>4.0303767244767528</c:v>
                </c:pt>
                <c:pt idx="553">
                  <c:v>1.0491946633761984</c:v>
                </c:pt>
                <c:pt idx="554">
                  <c:v>8.9389364882529208</c:v>
                </c:pt>
                <c:pt idx="555">
                  <c:v>9.4908131271908474</c:v>
                </c:pt>
                <c:pt idx="556">
                  <c:v>11.073366767485396</c:v>
                </c:pt>
                <c:pt idx="557">
                  <c:v>14.245828374480681</c:v>
                </c:pt>
                <c:pt idx="558">
                  <c:v>14.166878399506203</c:v>
                </c:pt>
                <c:pt idx="559">
                  <c:v>13.962020699790941</c:v>
                </c:pt>
                <c:pt idx="560">
                  <c:v>12.605329869254462</c:v>
                </c:pt>
                <c:pt idx="561">
                  <c:v>13.292026517745882</c:v>
                </c:pt>
                <c:pt idx="562">
                  <c:v>9.3411963117264634</c:v>
                </c:pt>
                <c:pt idx="563">
                  <c:v>11.076896331033282</c:v>
                </c:pt>
                <c:pt idx="564">
                  <c:v>13.738596321514478</c:v>
                </c:pt>
                <c:pt idx="565">
                  <c:v>11.136539353350912</c:v>
                </c:pt>
                <c:pt idx="566">
                  <c:v>15.66334687758669</c:v>
                </c:pt>
                <c:pt idx="567">
                  <c:v>19.0286325920178</c:v>
                </c:pt>
                <c:pt idx="568">
                  <c:v>16.814659870330246</c:v>
                </c:pt>
                <c:pt idx="569">
                  <c:v>14.447090812188804</c:v>
                </c:pt>
                <c:pt idx="570">
                  <c:v>13.1535989743561</c:v>
                </c:pt>
                <c:pt idx="571">
                  <c:v>11.339893895171684</c:v>
                </c:pt>
                <c:pt idx="572">
                  <c:v>15.528960631903317</c:v>
                </c:pt>
                <c:pt idx="573">
                  <c:v>22.013874993105077</c:v>
                </c:pt>
                <c:pt idx="574">
                  <c:v>21.403713888347767</c:v>
                </c:pt>
                <c:pt idx="575">
                  <c:v>21.46222612689067</c:v>
                </c:pt>
                <c:pt idx="576">
                  <c:v>17.941399621105546</c:v>
                </c:pt>
                <c:pt idx="577">
                  <c:v>13.153435761615953</c:v>
                </c:pt>
                <c:pt idx="578">
                  <c:v>10.755207031983616</c:v>
                </c:pt>
                <c:pt idx="579">
                  <c:v>13.466344742263914</c:v>
                </c:pt>
                <c:pt idx="580">
                  <c:v>13.487807941519947</c:v>
                </c:pt>
                <c:pt idx="581">
                  <c:v>14.592831259639183</c:v>
                </c:pt>
                <c:pt idx="582">
                  <c:v>5.1059362426502162</c:v>
                </c:pt>
                <c:pt idx="583">
                  <c:v>1.9386706070875448</c:v>
                </c:pt>
                <c:pt idx="584">
                  <c:v>8.2796027290788174</c:v>
                </c:pt>
                <c:pt idx="585">
                  <c:v>7.5380415553762532</c:v>
                </c:pt>
                <c:pt idx="586">
                  <c:v>6.9458390743617144</c:v>
                </c:pt>
                <c:pt idx="587">
                  <c:v>3.5173448799769176</c:v>
                </c:pt>
                <c:pt idx="588">
                  <c:v>3.1533084193431478</c:v>
                </c:pt>
                <c:pt idx="589">
                  <c:v>1.0954193821399656</c:v>
                </c:pt>
                <c:pt idx="590">
                  <c:v>-1.4806173712952386</c:v>
                </c:pt>
                <c:pt idx="591">
                  <c:v>-0.98849196472647805</c:v>
                </c:pt>
                <c:pt idx="592">
                  <c:v>-5.3805761367755167E-2</c:v>
                </c:pt>
                <c:pt idx="593">
                  <c:v>2.9960810909159363</c:v>
                </c:pt>
                <c:pt idx="594">
                  <c:v>2.8892979095518001</c:v>
                </c:pt>
                <c:pt idx="595">
                  <c:v>2.5846877215754489</c:v>
                </c:pt>
                <c:pt idx="596">
                  <c:v>6.5105357726220348</c:v>
                </c:pt>
                <c:pt idx="597">
                  <c:v>10.775187751357976</c:v>
                </c:pt>
                <c:pt idx="598">
                  <c:v>8.5957005271910418</c:v>
                </c:pt>
                <c:pt idx="599">
                  <c:v>5.4247069929209601</c:v>
                </c:pt>
                <c:pt idx="600">
                  <c:v>5.3398321273033673</c:v>
                </c:pt>
                <c:pt idx="601">
                  <c:v>-2.7077090764408922</c:v>
                </c:pt>
                <c:pt idx="602">
                  <c:v>6.0957183620562319</c:v>
                </c:pt>
                <c:pt idx="603">
                  <c:v>1.302222332234436</c:v>
                </c:pt>
                <c:pt idx="604">
                  <c:v>1.1147797658821901</c:v>
                </c:pt>
                <c:pt idx="605">
                  <c:v>0.43899114168641518</c:v>
                </c:pt>
                <c:pt idx="606">
                  <c:v>-2.4855799762399329</c:v>
                </c:pt>
                <c:pt idx="607">
                  <c:v>-3.6998945973041373</c:v>
                </c:pt>
                <c:pt idx="608">
                  <c:v>-8.9978972810643256</c:v>
                </c:pt>
                <c:pt idx="609">
                  <c:v>-5.5916663014135963</c:v>
                </c:pt>
                <c:pt idx="610">
                  <c:v>-5.1218711491990518</c:v>
                </c:pt>
                <c:pt idx="611">
                  <c:v>-6.3729434804144773</c:v>
                </c:pt>
                <c:pt idx="612">
                  <c:v>-8.808437618747007</c:v>
                </c:pt>
                <c:pt idx="613">
                  <c:v>-4.1261560342578321</c:v>
                </c:pt>
                <c:pt idx="614">
                  <c:v>-4.9711311956498889</c:v>
                </c:pt>
                <c:pt idx="615">
                  <c:v>-6.2781464634820452</c:v>
                </c:pt>
                <c:pt idx="616">
                  <c:v>-6.3467258834080269</c:v>
                </c:pt>
                <c:pt idx="617">
                  <c:v>-5.6865668888187599</c:v>
                </c:pt>
                <c:pt idx="618">
                  <c:v>-6.0872470409671564</c:v>
                </c:pt>
                <c:pt idx="619">
                  <c:v>-9.0685542123522964</c:v>
                </c:pt>
                <c:pt idx="620">
                  <c:v>-6.9692895920173896</c:v>
                </c:pt>
                <c:pt idx="621">
                  <c:v>-3.685150831056859</c:v>
                </c:pt>
                <c:pt idx="622">
                  <c:v>-6.494627265461844</c:v>
                </c:pt>
                <c:pt idx="623">
                  <c:v>-9.9899298540218524</c:v>
                </c:pt>
                <c:pt idx="624">
                  <c:v>-11.387092191202782</c:v>
                </c:pt>
                <c:pt idx="625">
                  <c:v>-6.2843535695378989</c:v>
                </c:pt>
                <c:pt idx="626">
                  <c:v>-4.9010658319892002</c:v>
                </c:pt>
                <c:pt idx="627">
                  <c:v>-9.1011552044473376</c:v>
                </c:pt>
                <c:pt idx="628">
                  <c:v>-12.244669659646462</c:v>
                </c:pt>
                <c:pt idx="629">
                  <c:v>-13.688769840249535</c:v>
                </c:pt>
                <c:pt idx="630">
                  <c:v>-14.22185083873714</c:v>
                </c:pt>
                <c:pt idx="631">
                  <c:v>-18.452132096818133</c:v>
                </c:pt>
                <c:pt idx="632">
                  <c:v>-18.720817840450394</c:v>
                </c:pt>
                <c:pt idx="633">
                  <c:v>-19.678231479178635</c:v>
                </c:pt>
                <c:pt idx="634">
                  <c:v>-22.855606536447027</c:v>
                </c:pt>
                <c:pt idx="635">
                  <c:v>-21.843725223965947</c:v>
                </c:pt>
                <c:pt idx="636">
                  <c:v>-19.132395199658589</c:v>
                </c:pt>
                <c:pt idx="637">
                  <c:v>-23.634985492510168</c:v>
                </c:pt>
                <c:pt idx="638">
                  <c:v>-23.451280074953331</c:v>
                </c:pt>
                <c:pt idx="639">
                  <c:v>-24.625722853712091</c:v>
                </c:pt>
                <c:pt idx="640">
                  <c:v>-18.647746473467009</c:v>
                </c:pt>
                <c:pt idx="641">
                  <c:v>-16.999060451331985</c:v>
                </c:pt>
                <c:pt idx="642">
                  <c:v>-19.10186371088335</c:v>
                </c:pt>
                <c:pt idx="643">
                  <c:v>-13.188557461778259</c:v>
                </c:pt>
                <c:pt idx="644">
                  <c:v>-6.6731514244894186</c:v>
                </c:pt>
                <c:pt idx="645">
                  <c:v>-7.0950057609601345</c:v>
                </c:pt>
                <c:pt idx="646">
                  <c:v>-3.8565417919448066</c:v>
                </c:pt>
                <c:pt idx="647">
                  <c:v>-12.946070584534368</c:v>
                </c:pt>
                <c:pt idx="648">
                  <c:v>-12.154134850297794</c:v>
                </c:pt>
                <c:pt idx="649">
                  <c:v>-13.269134939983047</c:v>
                </c:pt>
                <c:pt idx="650">
                  <c:v>-10.838070129399256</c:v>
                </c:pt>
                <c:pt idx="651">
                  <c:v>-7.4130358636082008</c:v>
                </c:pt>
                <c:pt idx="652">
                  <c:v>-4.785904243752185</c:v>
                </c:pt>
                <c:pt idx="653">
                  <c:v>-5.8949878467133487</c:v>
                </c:pt>
                <c:pt idx="654">
                  <c:v>-0.69696862009820393</c:v>
                </c:pt>
                <c:pt idx="655">
                  <c:v>-2.2729824893350781</c:v>
                </c:pt>
                <c:pt idx="656">
                  <c:v>-7.3053276856285265E-3</c:v>
                </c:pt>
                <c:pt idx="657">
                  <c:v>-1.2468885367620999</c:v>
                </c:pt>
                <c:pt idx="658">
                  <c:v>-1.8249414368403336</c:v>
                </c:pt>
                <c:pt idx="659">
                  <c:v>2.3104716089259512</c:v>
                </c:pt>
                <c:pt idx="660">
                  <c:v>5.27142520971978</c:v>
                </c:pt>
                <c:pt idx="661">
                  <c:v>6.048195798222622</c:v>
                </c:pt>
                <c:pt idx="662">
                  <c:v>5.0718247124721927</c:v>
                </c:pt>
                <c:pt idx="663">
                  <c:v>5.558353689212538</c:v>
                </c:pt>
                <c:pt idx="664">
                  <c:v>3.7031782666646791</c:v>
                </c:pt>
                <c:pt idx="665">
                  <c:v>-2.1377492119073622</c:v>
                </c:pt>
                <c:pt idx="666">
                  <c:v>-2.6805702573720112</c:v>
                </c:pt>
                <c:pt idx="667">
                  <c:v>-0.25676218806458451</c:v>
                </c:pt>
                <c:pt idx="668">
                  <c:v>0.28746267508421397</c:v>
                </c:pt>
                <c:pt idx="669">
                  <c:v>-0.40918889795415225</c:v>
                </c:pt>
                <c:pt idx="670">
                  <c:v>-0.1176544393277652</c:v>
                </c:pt>
                <c:pt idx="671">
                  <c:v>1.859297338026721</c:v>
                </c:pt>
                <c:pt idx="672">
                  <c:v>-2.9716344168207343</c:v>
                </c:pt>
                <c:pt idx="673">
                  <c:v>-8.894546040868164</c:v>
                </c:pt>
                <c:pt idx="674">
                  <c:v>-8.9765720887810687</c:v>
                </c:pt>
                <c:pt idx="675">
                  <c:v>-11.008918450531695</c:v>
                </c:pt>
                <c:pt idx="676">
                  <c:v>-13.023718150894823</c:v>
                </c:pt>
                <c:pt idx="677">
                  <c:v>-10.763473340005376</c:v>
                </c:pt>
                <c:pt idx="678">
                  <c:v>-9.8678931464517348</c:v>
                </c:pt>
                <c:pt idx="679">
                  <c:v>-12.53073693959081</c:v>
                </c:pt>
                <c:pt idx="680">
                  <c:v>-15.782331311087546</c:v>
                </c:pt>
                <c:pt idx="681">
                  <c:v>-19.143945176310879</c:v>
                </c:pt>
                <c:pt idx="682">
                  <c:v>-22.778645827996939</c:v>
                </c:pt>
                <c:pt idx="683">
                  <c:v>-25.029825092241111</c:v>
                </c:pt>
                <c:pt idx="684">
                  <c:v>-23.277758786762476</c:v>
                </c:pt>
                <c:pt idx="685">
                  <c:v>-21.553706953292519</c:v>
                </c:pt>
                <c:pt idx="686">
                  <c:v>-19.260512086784857</c:v>
                </c:pt>
                <c:pt idx="687">
                  <c:v>-20.399103807054246</c:v>
                </c:pt>
                <c:pt idx="688">
                  <c:v>-21.485666079224757</c:v>
                </c:pt>
                <c:pt idx="689">
                  <c:v>-23.82807104349051</c:v>
                </c:pt>
                <c:pt idx="690">
                  <c:v>-28.618308298056547</c:v>
                </c:pt>
                <c:pt idx="691">
                  <c:v>-27.822010125886877</c:v>
                </c:pt>
                <c:pt idx="692">
                  <c:v>-29.263001817486085</c:v>
                </c:pt>
                <c:pt idx="693">
                  <c:v>-27.442408563565408</c:v>
                </c:pt>
                <c:pt idx="694">
                  <c:v>-28.330008123907973</c:v>
                </c:pt>
                <c:pt idx="695">
                  <c:v>-27.785815415852142</c:v>
                </c:pt>
                <c:pt idx="696">
                  <c:v>-27.811540101713035</c:v>
                </c:pt>
                <c:pt idx="697">
                  <c:v>-26.869857190729348</c:v>
                </c:pt>
                <c:pt idx="698">
                  <c:v>-29.706128226086804</c:v>
                </c:pt>
                <c:pt idx="699">
                  <c:v>-28.391616745060432</c:v>
                </c:pt>
                <c:pt idx="700">
                  <c:v>-29.210412492391455</c:v>
                </c:pt>
                <c:pt idx="701">
                  <c:v>-28.809434093846505</c:v>
                </c:pt>
                <c:pt idx="702">
                  <c:v>-31.371490638117265</c:v>
                </c:pt>
                <c:pt idx="703">
                  <c:v>-28.252102503355687</c:v>
                </c:pt>
                <c:pt idx="704">
                  <c:v>-27.781045708096997</c:v>
                </c:pt>
                <c:pt idx="705">
                  <c:v>-26.901057462916199</c:v>
                </c:pt>
                <c:pt idx="706">
                  <c:v>-26.577006508322455</c:v>
                </c:pt>
                <c:pt idx="707">
                  <c:v>-22.904891978629706</c:v>
                </c:pt>
                <c:pt idx="708">
                  <c:v>-25.37698933667437</c:v>
                </c:pt>
                <c:pt idx="709">
                  <c:v>-19.466923505734115</c:v>
                </c:pt>
                <c:pt idx="710">
                  <c:v>-20.770133176717735</c:v>
                </c:pt>
                <c:pt idx="711">
                  <c:v>-23.227214873081664</c:v>
                </c:pt>
                <c:pt idx="712">
                  <c:v>-20.705539971319837</c:v>
                </c:pt>
                <c:pt idx="713">
                  <c:v>-18.312105807027905</c:v>
                </c:pt>
                <c:pt idx="714">
                  <c:v>-19.112704769328786</c:v>
                </c:pt>
                <c:pt idx="715">
                  <c:v>-22.44118453837649</c:v>
                </c:pt>
                <c:pt idx="716">
                  <c:v>-24.673707711676201</c:v>
                </c:pt>
                <c:pt idx="717">
                  <c:v>-24.03952782996862</c:v>
                </c:pt>
                <c:pt idx="718">
                  <c:v>-24.415774264309761</c:v>
                </c:pt>
                <c:pt idx="719">
                  <c:v>-25.739152775682754</c:v>
                </c:pt>
                <c:pt idx="720">
                  <c:v>-25.988956827494405</c:v>
                </c:pt>
                <c:pt idx="721">
                  <c:v>-25.348040250923276</c:v>
                </c:pt>
                <c:pt idx="722">
                  <c:v>-25.931438387219742</c:v>
                </c:pt>
                <c:pt idx="723">
                  <c:v>-26.632245844050544</c:v>
                </c:pt>
                <c:pt idx="724">
                  <c:v>-25.218491301439684</c:v>
                </c:pt>
                <c:pt idx="725">
                  <c:v>-22.100377264298857</c:v>
                </c:pt>
                <c:pt idx="726">
                  <c:v>-23.433615192932962</c:v>
                </c:pt>
                <c:pt idx="727">
                  <c:v>-24.904019780872147</c:v>
                </c:pt>
                <c:pt idx="728">
                  <c:v>-21.874750711673101</c:v>
                </c:pt>
                <c:pt idx="729">
                  <c:v>-23.14529366230218</c:v>
                </c:pt>
                <c:pt idx="730">
                  <c:v>-23.779501070698885</c:v>
                </c:pt>
                <c:pt idx="731">
                  <c:v>-23.157504039336615</c:v>
                </c:pt>
                <c:pt idx="732">
                  <c:v>-27.219728008912853</c:v>
                </c:pt>
                <c:pt idx="733">
                  <c:v>-26.991663698089482</c:v>
                </c:pt>
                <c:pt idx="734">
                  <c:v>-26.701032071639844</c:v>
                </c:pt>
                <c:pt idx="735">
                  <c:v>-31.560140423449653</c:v>
                </c:pt>
                <c:pt idx="736">
                  <c:v>-33.035068018302923</c:v>
                </c:pt>
                <c:pt idx="737">
                  <c:v>-31.529354239961279</c:v>
                </c:pt>
                <c:pt idx="738">
                  <c:v>-32.17205017988222</c:v>
                </c:pt>
                <c:pt idx="739">
                  <c:v>-30.074637194890514</c:v>
                </c:pt>
                <c:pt idx="740">
                  <c:v>-28.853782715559063</c:v>
                </c:pt>
                <c:pt idx="741">
                  <c:v>-30.457751114049913</c:v>
                </c:pt>
                <c:pt idx="742">
                  <c:v>-30.818149385851967</c:v>
                </c:pt>
                <c:pt idx="743">
                  <c:v>-31.270730540146531</c:v>
                </c:pt>
                <c:pt idx="744">
                  <c:v>-31.248502124264576</c:v>
                </c:pt>
                <c:pt idx="745">
                  <c:v>-29.989774932923808</c:v>
                </c:pt>
                <c:pt idx="746">
                  <c:v>-26.32914306658104</c:v>
                </c:pt>
                <c:pt idx="747">
                  <c:v>-27.251293075849617</c:v>
                </c:pt>
                <c:pt idx="748">
                  <c:v>-27.859952889617247</c:v>
                </c:pt>
                <c:pt idx="749">
                  <c:v>-29.268829956532969</c:v>
                </c:pt>
                <c:pt idx="750">
                  <c:v>-29.823496595457243</c:v>
                </c:pt>
                <c:pt idx="751">
                  <c:v>-32.258279493930985</c:v>
                </c:pt>
                <c:pt idx="752">
                  <c:v>-30.486754872932522</c:v>
                </c:pt>
                <c:pt idx="753">
                  <c:v>-26.964322568581551</c:v>
                </c:pt>
                <c:pt idx="754">
                  <c:v>-30.141422676610631</c:v>
                </c:pt>
                <c:pt idx="755">
                  <c:v>-30.603963413656047</c:v>
                </c:pt>
                <c:pt idx="756">
                  <c:v>-28.95525672694788</c:v>
                </c:pt>
                <c:pt idx="757">
                  <c:v>-26.604228683582875</c:v>
                </c:pt>
                <c:pt idx="758">
                  <c:v>-25.91980198194527</c:v>
                </c:pt>
                <c:pt idx="759">
                  <c:v>-26.809982763405785</c:v>
                </c:pt>
                <c:pt idx="760">
                  <c:v>-29.218209563676808</c:v>
                </c:pt>
                <c:pt idx="761">
                  <c:v>-28.954256018138565</c:v>
                </c:pt>
                <c:pt idx="762">
                  <c:v>-29.397138418082292</c:v>
                </c:pt>
                <c:pt idx="763">
                  <c:v>-29.618226630708804</c:v>
                </c:pt>
                <c:pt idx="764">
                  <c:v>-31.622007533455644</c:v>
                </c:pt>
                <c:pt idx="765">
                  <c:v>-30.31352263247031</c:v>
                </c:pt>
                <c:pt idx="766">
                  <c:v>-30.453268205411135</c:v>
                </c:pt>
                <c:pt idx="767">
                  <c:v>-28.837064279263473</c:v>
                </c:pt>
                <c:pt idx="768">
                  <c:v>-28.42528806901403</c:v>
                </c:pt>
                <c:pt idx="769">
                  <c:v>-28.694018576575644</c:v>
                </c:pt>
                <c:pt idx="770">
                  <c:v>-26.616377089978229</c:v>
                </c:pt>
                <c:pt idx="771">
                  <c:v>-20.931390586743916</c:v>
                </c:pt>
                <c:pt idx="772">
                  <c:v>-22.894667044179329</c:v>
                </c:pt>
                <c:pt idx="773">
                  <c:v>-22.181917249012415</c:v>
                </c:pt>
                <c:pt idx="774">
                  <c:v>-20.958975642154329</c:v>
                </c:pt>
                <c:pt idx="775">
                  <c:v>-19.758082411244814</c:v>
                </c:pt>
                <c:pt idx="776">
                  <c:v>-17.274939525908167</c:v>
                </c:pt>
                <c:pt idx="777">
                  <c:v>-16.196065780958961</c:v>
                </c:pt>
                <c:pt idx="778">
                  <c:v>-15.497486542963728</c:v>
                </c:pt>
                <c:pt idx="779">
                  <c:v>-12.089139784060919</c:v>
                </c:pt>
                <c:pt idx="780">
                  <c:v>-9.6605872813501037</c:v>
                </c:pt>
                <c:pt idx="781">
                  <c:v>-6.4591361048960607</c:v>
                </c:pt>
                <c:pt idx="782">
                  <c:v>-2.0691705755553471</c:v>
                </c:pt>
                <c:pt idx="783">
                  <c:v>-0.38382170933556381</c:v>
                </c:pt>
                <c:pt idx="784">
                  <c:v>2.4471431919577071</c:v>
                </c:pt>
                <c:pt idx="785">
                  <c:v>2.3842539294506082</c:v>
                </c:pt>
                <c:pt idx="786">
                  <c:v>0.21657519912895395</c:v>
                </c:pt>
                <c:pt idx="787">
                  <c:v>0.97046343760652576</c:v>
                </c:pt>
                <c:pt idx="788">
                  <c:v>3.1781681226902663</c:v>
                </c:pt>
                <c:pt idx="789">
                  <c:v>0.98703572997266065</c:v>
                </c:pt>
                <c:pt idx="790">
                  <c:v>2.4884134653141814</c:v>
                </c:pt>
                <c:pt idx="791">
                  <c:v>6.2125735366845731</c:v>
                </c:pt>
                <c:pt idx="792">
                  <c:v>6.0884513089806092</c:v>
                </c:pt>
                <c:pt idx="793">
                  <c:v>5.2035621672180241</c:v>
                </c:pt>
                <c:pt idx="794">
                  <c:v>4.5573600108659491</c:v>
                </c:pt>
                <c:pt idx="795">
                  <c:v>8.8504077353713626</c:v>
                </c:pt>
                <c:pt idx="796">
                  <c:v>10.956225152366983</c:v>
                </c:pt>
                <c:pt idx="797">
                  <c:v>8.8275812342035351</c:v>
                </c:pt>
                <c:pt idx="798">
                  <c:v>12.270337786115135</c:v>
                </c:pt>
                <c:pt idx="799">
                  <c:v>13.044256030465419</c:v>
                </c:pt>
                <c:pt idx="800">
                  <c:v>12.413918391203765</c:v>
                </c:pt>
                <c:pt idx="801">
                  <c:v>20.186214173914124</c:v>
                </c:pt>
                <c:pt idx="802">
                  <c:v>17.516391673074338</c:v>
                </c:pt>
                <c:pt idx="803">
                  <c:v>19.341593575232395</c:v>
                </c:pt>
                <c:pt idx="804">
                  <c:v>19.368623063668906</c:v>
                </c:pt>
                <c:pt idx="805">
                  <c:v>17.098128442848861</c:v>
                </c:pt>
                <c:pt idx="806">
                  <c:v>17.278755076658143</c:v>
                </c:pt>
                <c:pt idx="807">
                  <c:v>17.066545758425121</c:v>
                </c:pt>
                <c:pt idx="808">
                  <c:v>18.544526440721881</c:v>
                </c:pt>
                <c:pt idx="809">
                  <c:v>15.737427796414977</c:v>
                </c:pt>
                <c:pt idx="810">
                  <c:v>12.220282583847876</c:v>
                </c:pt>
                <c:pt idx="811">
                  <c:v>8.2620174068444214</c:v>
                </c:pt>
                <c:pt idx="812">
                  <c:v>8.1057108643578317</c:v>
                </c:pt>
                <c:pt idx="813">
                  <c:v>8.4826918975797128</c:v>
                </c:pt>
                <c:pt idx="814">
                  <c:v>9.4536963973494039</c:v>
                </c:pt>
                <c:pt idx="815">
                  <c:v>8.5028790883401655</c:v>
                </c:pt>
                <c:pt idx="816">
                  <c:v>10.072393702291805</c:v>
                </c:pt>
                <c:pt idx="817">
                  <c:v>6.6916071963590582</c:v>
                </c:pt>
                <c:pt idx="818">
                  <c:v>8.3579305596556708</c:v>
                </c:pt>
                <c:pt idx="819">
                  <c:v>10.939597260940758</c:v>
                </c:pt>
                <c:pt idx="820">
                  <c:v>11.531273635625553</c:v>
                </c:pt>
                <c:pt idx="821">
                  <c:v>9.5944557114224551</c:v>
                </c:pt>
                <c:pt idx="822">
                  <c:v>8.1836027443176249</c:v>
                </c:pt>
                <c:pt idx="823">
                  <c:v>8.5392979625524674</c:v>
                </c:pt>
                <c:pt idx="824">
                  <c:v>12.954098682842613</c:v>
                </c:pt>
                <c:pt idx="825">
                  <c:v>18.85145168247783</c:v>
                </c:pt>
                <c:pt idx="826">
                  <c:v>21.267177708773829</c:v>
                </c:pt>
                <c:pt idx="827">
                  <c:v>23.285531003456384</c:v>
                </c:pt>
                <c:pt idx="828">
                  <c:v>22.866195170410492</c:v>
                </c:pt>
                <c:pt idx="829">
                  <c:v>22.705146912049628</c:v>
                </c:pt>
                <c:pt idx="830">
                  <c:v>24.926475825513762</c:v>
                </c:pt>
                <c:pt idx="831">
                  <c:v>24.794452352960661</c:v>
                </c:pt>
                <c:pt idx="832">
                  <c:v>18.344436434316577</c:v>
                </c:pt>
                <c:pt idx="833">
                  <c:v>14.42625737767429</c:v>
                </c:pt>
                <c:pt idx="834">
                  <c:v>14.132086621471416</c:v>
                </c:pt>
                <c:pt idx="835">
                  <c:v>10.133499477021303</c:v>
                </c:pt>
                <c:pt idx="836">
                  <c:v>17.200717469535078</c:v>
                </c:pt>
                <c:pt idx="837">
                  <c:v>17.829782435969349</c:v>
                </c:pt>
                <c:pt idx="838">
                  <c:v>14.980217354453799</c:v>
                </c:pt>
                <c:pt idx="839">
                  <c:v>10.998514982160231</c:v>
                </c:pt>
                <c:pt idx="840">
                  <c:v>13.593520493532708</c:v>
                </c:pt>
                <c:pt idx="841">
                  <c:v>16.718666025975665</c:v>
                </c:pt>
                <c:pt idx="842">
                  <c:v>18.107095158675747</c:v>
                </c:pt>
                <c:pt idx="843">
                  <c:v>21.286455988815447</c:v>
                </c:pt>
                <c:pt idx="844">
                  <c:v>18.379808739019609</c:v>
                </c:pt>
                <c:pt idx="845">
                  <c:v>16.752901032970243</c:v>
                </c:pt>
                <c:pt idx="846">
                  <c:v>14.9480770886112</c:v>
                </c:pt>
                <c:pt idx="847">
                  <c:v>16.353169995650575</c:v>
                </c:pt>
                <c:pt idx="848">
                  <c:v>16.183954513691674</c:v>
                </c:pt>
                <c:pt idx="849">
                  <c:v>17.368845923622132</c:v>
                </c:pt>
                <c:pt idx="850">
                  <c:v>18.126390217485692</c:v>
                </c:pt>
                <c:pt idx="851">
                  <c:v>21.356305606387508</c:v>
                </c:pt>
                <c:pt idx="852">
                  <c:v>31.073336484029227</c:v>
                </c:pt>
                <c:pt idx="853">
                  <c:v>30.145949540258897</c:v>
                </c:pt>
                <c:pt idx="854">
                  <c:v>29.741374680900407</c:v>
                </c:pt>
                <c:pt idx="855">
                  <c:v>34.864926416963016</c:v>
                </c:pt>
                <c:pt idx="856">
                  <c:v>34.363808171134139</c:v>
                </c:pt>
                <c:pt idx="857">
                  <c:v>33.255758222369167</c:v>
                </c:pt>
                <c:pt idx="858">
                  <c:v>33.729622155739577</c:v>
                </c:pt>
                <c:pt idx="859">
                  <c:v>32.420581284453164</c:v>
                </c:pt>
                <c:pt idx="860">
                  <c:v>36.518658919757939</c:v>
                </c:pt>
                <c:pt idx="861">
                  <c:v>39.220447773474177</c:v>
                </c:pt>
                <c:pt idx="862">
                  <c:v>44.184079716293638</c:v>
                </c:pt>
                <c:pt idx="863">
                  <c:v>43.468531547021428</c:v>
                </c:pt>
                <c:pt idx="864">
                  <c:v>38.574335848064834</c:v>
                </c:pt>
                <c:pt idx="865">
                  <c:v>38.785332274367505</c:v>
                </c:pt>
                <c:pt idx="866">
                  <c:v>44.087095839471942</c:v>
                </c:pt>
                <c:pt idx="867">
                  <c:v>47.151806364511287</c:v>
                </c:pt>
                <c:pt idx="868">
                  <c:v>47.572887494939266</c:v>
                </c:pt>
                <c:pt idx="869">
                  <c:v>45.450504186956891</c:v>
                </c:pt>
                <c:pt idx="870">
                  <c:v>53.082818439350916</c:v>
                </c:pt>
                <c:pt idx="871">
                  <c:v>55.971735819201058</c:v>
                </c:pt>
                <c:pt idx="872">
                  <c:v>52.660738098676973</c:v>
                </c:pt>
                <c:pt idx="873">
                  <c:v>51.138121981381545</c:v>
                </c:pt>
                <c:pt idx="874">
                  <c:v>51.318677530098455</c:v>
                </c:pt>
                <c:pt idx="875">
                  <c:v>50.366219698975698</c:v>
                </c:pt>
                <c:pt idx="876">
                  <c:v>47.844106217737476</c:v>
                </c:pt>
                <c:pt idx="877">
                  <c:v>49.611213764191291</c:v>
                </c:pt>
                <c:pt idx="878">
                  <c:v>40.324087839367621</c:v>
                </c:pt>
                <c:pt idx="879">
                  <c:v>36.291794212024769</c:v>
                </c:pt>
                <c:pt idx="880">
                  <c:v>36.64684391194055</c:v>
                </c:pt>
                <c:pt idx="881">
                  <c:v>34.163828744127613</c:v>
                </c:pt>
                <c:pt idx="882">
                  <c:v>32.366569770413605</c:v>
                </c:pt>
                <c:pt idx="883">
                  <c:v>35.987351909162271</c:v>
                </c:pt>
                <c:pt idx="884">
                  <c:v>37.385823896589812</c:v>
                </c:pt>
                <c:pt idx="885">
                  <c:v>40.023193494394064</c:v>
                </c:pt>
                <c:pt idx="886">
                  <c:v>36.700629806478901</c:v>
                </c:pt>
                <c:pt idx="887">
                  <c:v>34.625055186162115</c:v>
                </c:pt>
                <c:pt idx="888">
                  <c:v>29.743927951112482</c:v>
                </c:pt>
                <c:pt idx="889">
                  <c:v>31.713910808503584</c:v>
                </c:pt>
                <c:pt idx="890">
                  <c:v>40.881831353429277</c:v>
                </c:pt>
                <c:pt idx="891">
                  <c:v>46.42269225364754</c:v>
                </c:pt>
                <c:pt idx="892">
                  <c:v>41.557683098645469</c:v>
                </c:pt>
                <c:pt idx="893">
                  <c:v>43.562478409088726</c:v>
                </c:pt>
                <c:pt idx="894">
                  <c:v>34.051087746893046</c:v>
                </c:pt>
                <c:pt idx="895">
                  <c:v>21.439488017369428</c:v>
                </c:pt>
                <c:pt idx="896">
                  <c:v>16.12414042799449</c:v>
                </c:pt>
                <c:pt idx="897">
                  <c:v>18.646861599508583</c:v>
                </c:pt>
                <c:pt idx="898">
                  <c:v>24.013997409983801</c:v>
                </c:pt>
                <c:pt idx="899">
                  <c:v>26.001684954633561</c:v>
                </c:pt>
                <c:pt idx="900">
                  <c:v>27.685542831217873</c:v>
                </c:pt>
                <c:pt idx="901">
                  <c:v>27.134017203197715</c:v>
                </c:pt>
                <c:pt idx="902">
                  <c:v>25.679195731040522</c:v>
                </c:pt>
                <c:pt idx="903">
                  <c:v>32.508178810679794</c:v>
                </c:pt>
                <c:pt idx="904">
                  <c:v>33.062916993168443</c:v>
                </c:pt>
                <c:pt idx="905">
                  <c:v>36.0538073696396</c:v>
                </c:pt>
                <c:pt idx="906">
                  <c:v>42.197254063831423</c:v>
                </c:pt>
                <c:pt idx="907">
                  <c:v>43.313518708012225</c:v>
                </c:pt>
                <c:pt idx="908">
                  <c:v>51.488507594249171</c:v>
                </c:pt>
                <c:pt idx="909">
                  <c:v>58.10707352176388</c:v>
                </c:pt>
                <c:pt idx="910">
                  <c:v>72.279492115274479</c:v>
                </c:pt>
                <c:pt idx="911">
                  <c:v>62.556492011732217</c:v>
                </c:pt>
                <c:pt idx="912">
                  <c:v>67.842061840702542</c:v>
                </c:pt>
                <c:pt idx="913">
                  <c:v>62.160652726201448</c:v>
                </c:pt>
                <c:pt idx="914">
                  <c:v>62.371231468773175</c:v>
                </c:pt>
                <c:pt idx="915">
                  <c:v>99.88860883995639</c:v>
                </c:pt>
                <c:pt idx="916">
                  <c:v>110.06480617854831</c:v>
                </c:pt>
                <c:pt idx="917">
                  <c:v>117.21732128694958</c:v>
                </c:pt>
                <c:pt idx="918">
                  <c:v>113.24861355059667</c:v>
                </c:pt>
                <c:pt idx="919">
                  <c:v>121.95794114632577</c:v>
                </c:pt>
                <c:pt idx="920">
                  <c:v>111.51486492879562</c:v>
                </c:pt>
                <c:pt idx="921">
                  <c:v>120.73834587364158</c:v>
                </c:pt>
                <c:pt idx="922">
                  <c:v>117.559436729071</c:v>
                </c:pt>
                <c:pt idx="923">
                  <c:v>103.5932562939378</c:v>
                </c:pt>
                <c:pt idx="924">
                  <c:v>109.9857873842582</c:v>
                </c:pt>
                <c:pt idx="925">
                  <c:v>113.87226451664205</c:v>
                </c:pt>
                <c:pt idx="926">
                  <c:v>123.62891718145488</c:v>
                </c:pt>
                <c:pt idx="927">
                  <c:v>135.41146562335686</c:v>
                </c:pt>
                <c:pt idx="928">
                  <c:v>129.87382147061933</c:v>
                </c:pt>
                <c:pt idx="929">
                  <c:v>132.33964283470809</c:v>
                </c:pt>
                <c:pt idx="930">
                  <c:v>133.81875504783355</c:v>
                </c:pt>
                <c:pt idx="931">
                  <c:v>129.75574019512743</c:v>
                </c:pt>
                <c:pt idx="932">
                  <c:v>136.06406872968964</c:v>
                </c:pt>
                <c:pt idx="933">
                  <c:v>116.15664627216043</c:v>
                </c:pt>
                <c:pt idx="934">
                  <c:v>109.95193744516473</c:v>
                </c:pt>
                <c:pt idx="935">
                  <c:v>107.79821973265288</c:v>
                </c:pt>
                <c:pt idx="936">
                  <c:v>106.59185591734834</c:v>
                </c:pt>
                <c:pt idx="937">
                  <c:v>110.85432705959215</c:v>
                </c:pt>
                <c:pt idx="938">
                  <c:v>115.09300682408227</c:v>
                </c:pt>
                <c:pt idx="939">
                  <c:v>121.50563383931444</c:v>
                </c:pt>
                <c:pt idx="940">
                  <c:v>134.15028835129957</c:v>
                </c:pt>
                <c:pt idx="941">
                  <c:v>135.93561910079686</c:v>
                </c:pt>
                <c:pt idx="942">
                  <c:v>132.24020777075862</c:v>
                </c:pt>
                <c:pt idx="943">
                  <c:v>139.18246263751101</c:v>
                </c:pt>
                <c:pt idx="944">
                  <c:v>133.54115281965665</c:v>
                </c:pt>
                <c:pt idx="945">
                  <c:v>144.63783378497723</c:v>
                </c:pt>
                <c:pt idx="946">
                  <c:v>141.22298082818327</c:v>
                </c:pt>
                <c:pt idx="947">
                  <c:v>154.4969829685821</c:v>
                </c:pt>
                <c:pt idx="948">
                  <c:v>166.98329627531811</c:v>
                </c:pt>
                <c:pt idx="949">
                  <c:v>168.64577586554077</c:v>
                </c:pt>
                <c:pt idx="950">
                  <c:v>169.49511330388631</c:v>
                </c:pt>
                <c:pt idx="951">
                  <c:v>164.57057240904919</c:v>
                </c:pt>
                <c:pt idx="952">
                  <c:v>150.70502142202216</c:v>
                </c:pt>
                <c:pt idx="953">
                  <c:v>137.09409172985261</c:v>
                </c:pt>
                <c:pt idx="954">
                  <c:v>139.59609841511084</c:v>
                </c:pt>
                <c:pt idx="955">
                  <c:v>143.73954955559788</c:v>
                </c:pt>
                <c:pt idx="956">
                  <c:v>121.07888595891458</c:v>
                </c:pt>
                <c:pt idx="957">
                  <c:v>134.2225383574978</c:v>
                </c:pt>
                <c:pt idx="958">
                  <c:v>132.73681862389051</c:v>
                </c:pt>
                <c:pt idx="959">
                  <c:v>122.60690451457373</c:v>
                </c:pt>
                <c:pt idx="960">
                  <c:v>129.11247787771651</c:v>
                </c:pt>
                <c:pt idx="961">
                  <c:v>114.78683773964363</c:v>
                </c:pt>
                <c:pt idx="962">
                  <c:v>115.35425232710716</c:v>
                </c:pt>
                <c:pt idx="963">
                  <c:v>119.19115043357101</c:v>
                </c:pt>
                <c:pt idx="964">
                  <c:v>112.85650141671897</c:v>
                </c:pt>
                <c:pt idx="965">
                  <c:v>97.920688231616793</c:v>
                </c:pt>
                <c:pt idx="966">
                  <c:v>104.45720033027672</c:v>
                </c:pt>
                <c:pt idx="967">
                  <c:v>105.506743310122</c:v>
                </c:pt>
                <c:pt idx="968">
                  <c:v>102.18079046704321</c:v>
                </c:pt>
                <c:pt idx="969">
                  <c:v>101.05741656981911</c:v>
                </c:pt>
                <c:pt idx="970">
                  <c:v>98.515674610995347</c:v>
                </c:pt>
                <c:pt idx="971">
                  <c:v>100.43780340037725</c:v>
                </c:pt>
                <c:pt idx="972">
                  <c:v>102.46374733892867</c:v>
                </c:pt>
                <c:pt idx="973">
                  <c:v>112.57527255728053</c:v>
                </c:pt>
                <c:pt idx="974">
                  <c:v>115.50347148219456</c:v>
                </c:pt>
                <c:pt idx="975">
                  <c:v>118.38251110113202</c:v>
                </c:pt>
                <c:pt idx="976">
                  <c:v>121.95154053262183</c:v>
                </c:pt>
                <c:pt idx="977">
                  <c:v>117.0008408584967</c:v>
                </c:pt>
                <c:pt idx="978">
                  <c:v>98.080251634029224</c:v>
                </c:pt>
                <c:pt idx="979">
                  <c:v>100.17287397155016</c:v>
                </c:pt>
                <c:pt idx="980">
                  <c:v>101.12185418282215</c:v>
                </c:pt>
                <c:pt idx="981">
                  <c:v>95.171199429067912</c:v>
                </c:pt>
                <c:pt idx="982">
                  <c:v>98.242627948152801</c:v>
                </c:pt>
                <c:pt idx="983">
                  <c:v>97.514638047529814</c:v>
                </c:pt>
                <c:pt idx="984">
                  <c:v>90.917193782163793</c:v>
                </c:pt>
                <c:pt idx="985">
                  <c:v>97.56514713255865</c:v>
                </c:pt>
                <c:pt idx="986">
                  <c:v>80.299212720734971</c:v>
                </c:pt>
                <c:pt idx="987">
                  <c:v>86.259353224894852</c:v>
                </c:pt>
                <c:pt idx="988">
                  <c:v>78.656923070866469</c:v>
                </c:pt>
                <c:pt idx="989">
                  <c:v>73.648649497496677</c:v>
                </c:pt>
                <c:pt idx="990">
                  <c:v>70.184988033096573</c:v>
                </c:pt>
                <c:pt idx="991">
                  <c:v>74.035831347187781</c:v>
                </c:pt>
                <c:pt idx="992">
                  <c:v>67.888745429258449</c:v>
                </c:pt>
                <c:pt idx="993">
                  <c:v>68.873728490554868</c:v>
                </c:pt>
                <c:pt idx="994">
                  <c:v>64.319319842674759</c:v>
                </c:pt>
                <c:pt idx="995">
                  <c:v>70.259067816443917</c:v>
                </c:pt>
                <c:pt idx="996">
                  <c:v>65.816690021175845</c:v>
                </c:pt>
                <c:pt idx="997">
                  <c:v>69.676620673786459</c:v>
                </c:pt>
                <c:pt idx="998">
                  <c:v>74.631651352460921</c:v>
                </c:pt>
                <c:pt idx="999">
                  <c:v>69.696770029783806</c:v>
                </c:pt>
                <c:pt idx="1000">
                  <c:v>77.620577367688043</c:v>
                </c:pt>
                <c:pt idx="1001">
                  <c:v>74.919733857740624</c:v>
                </c:pt>
                <c:pt idx="1002">
                  <c:v>79.518607466891524</c:v>
                </c:pt>
                <c:pt idx="1003">
                  <c:v>82.069998227003367</c:v>
                </c:pt>
                <c:pt idx="1004">
                  <c:v>78.522666073334761</c:v>
                </c:pt>
                <c:pt idx="1005">
                  <c:v>76.018647997126436</c:v>
                </c:pt>
                <c:pt idx="1006">
                  <c:v>82.297891635426822</c:v>
                </c:pt>
                <c:pt idx="1007">
                  <c:v>79.858854497166305</c:v>
                </c:pt>
                <c:pt idx="1008">
                  <c:v>77.504990593114996</c:v>
                </c:pt>
                <c:pt idx="1009">
                  <c:v>82.834283390117378</c:v>
                </c:pt>
                <c:pt idx="1010">
                  <c:v>88.899433211478964</c:v>
                </c:pt>
                <c:pt idx="1011">
                  <c:v>94.974645468810195</c:v>
                </c:pt>
                <c:pt idx="1012">
                  <c:v>92.072384643749103</c:v>
                </c:pt>
                <c:pt idx="1013">
                  <c:v>88.472674239431171</c:v>
                </c:pt>
                <c:pt idx="1014">
                  <c:v>84.691459925341434</c:v>
                </c:pt>
                <c:pt idx="1015">
                  <c:v>82.887249417978609</c:v>
                </c:pt>
                <c:pt idx="1016">
                  <c:v>82.304085678629434</c:v>
                </c:pt>
                <c:pt idx="1017">
                  <c:v>83.356053478278994</c:v>
                </c:pt>
                <c:pt idx="1018">
                  <c:v>80.553231972044074</c:v>
                </c:pt>
                <c:pt idx="1019">
                  <c:v>79.376597271865023</c:v>
                </c:pt>
                <c:pt idx="1020">
                  <c:v>81.890053690790637</c:v>
                </c:pt>
                <c:pt idx="1021">
                  <c:v>73.407384384288804</c:v>
                </c:pt>
                <c:pt idx="1022">
                  <c:v>73.601284883499829</c:v>
                </c:pt>
                <c:pt idx="1023">
                  <c:v>70.444267919391791</c:v>
                </c:pt>
                <c:pt idx="1024">
                  <c:v>46.680525136651994</c:v>
                </c:pt>
                <c:pt idx="1025">
                  <c:v>46.494904712934044</c:v>
                </c:pt>
                <c:pt idx="1026">
                  <c:v>66.469678520511593</c:v>
                </c:pt>
                <c:pt idx="1027">
                  <c:v>71.613676067367635</c:v>
                </c:pt>
                <c:pt idx="1028">
                  <c:v>77.246349264638184</c:v>
                </c:pt>
                <c:pt idx="1029">
                  <c:v>75.022625832997534</c:v>
                </c:pt>
                <c:pt idx="1030">
                  <c:v>78.311826458392858</c:v>
                </c:pt>
                <c:pt idx="1031">
                  <c:v>75.721236062265035</c:v>
                </c:pt>
                <c:pt idx="1032">
                  <c:v>79.789504994318094</c:v>
                </c:pt>
                <c:pt idx="1033">
                  <c:v>77.977753564976695</c:v>
                </c:pt>
                <c:pt idx="1034">
                  <c:v>91.24455363277545</c:v>
                </c:pt>
                <c:pt idx="1035">
                  <c:v>98.671174183493036</c:v>
                </c:pt>
                <c:pt idx="1036">
                  <c:v>97.494753325977996</c:v>
                </c:pt>
                <c:pt idx="1037">
                  <c:v>99.276552266310119</c:v>
                </c:pt>
                <c:pt idx="1038">
                  <c:v>96.751080888872707</c:v>
                </c:pt>
                <c:pt idx="1039">
                  <c:v>100.35818531301064</c:v>
                </c:pt>
                <c:pt idx="1040">
                  <c:v>90.317606052055396</c:v>
                </c:pt>
                <c:pt idx="1041">
                  <c:v>87.874121675521877</c:v>
                </c:pt>
                <c:pt idx="1042">
                  <c:v>90.805303269351299</c:v>
                </c:pt>
                <c:pt idx="1043">
                  <c:v>87.485622059516913</c:v>
                </c:pt>
                <c:pt idx="1044">
                  <c:v>90.059293184393255</c:v>
                </c:pt>
                <c:pt idx="1045">
                  <c:v>94.500855367861107</c:v>
                </c:pt>
                <c:pt idx="1046">
                  <c:v>98.42366494284019</c:v>
                </c:pt>
                <c:pt idx="1047">
                  <c:v>94.0476584489289</c:v>
                </c:pt>
                <c:pt idx="1048">
                  <c:v>79.977616002619499</c:v>
                </c:pt>
                <c:pt idx="1049">
                  <c:v>82.076201799161197</c:v>
                </c:pt>
                <c:pt idx="1050">
                  <c:v>74.031647567634366</c:v>
                </c:pt>
                <c:pt idx="1051">
                  <c:v>78.053139992459705</c:v>
                </c:pt>
                <c:pt idx="1052">
                  <c:v>85.766621328390727</c:v>
                </c:pt>
                <c:pt idx="1053">
                  <c:v>84.059611935781874</c:v>
                </c:pt>
                <c:pt idx="1054">
                  <c:v>99.174292794944137</c:v>
                </c:pt>
                <c:pt idx="1055">
                  <c:v>106.10971714757767</c:v>
                </c:pt>
                <c:pt idx="1056">
                  <c:v>110.1894727234455</c:v>
                </c:pt>
                <c:pt idx="1057">
                  <c:v>106.06399888217427</c:v>
                </c:pt>
                <c:pt idx="1058">
                  <c:v>116.32087454446457</c:v>
                </c:pt>
                <c:pt idx="1059">
                  <c:v>109.93979625352287</c:v>
                </c:pt>
                <c:pt idx="1060">
                  <c:v>118.57022434994164</c:v>
                </c:pt>
                <c:pt idx="1061">
                  <c:v>110.74668501895661</c:v>
                </c:pt>
                <c:pt idx="1062">
                  <c:v>111.47585148874992</c:v>
                </c:pt>
                <c:pt idx="1063">
                  <c:v>112.13167360834012</c:v>
                </c:pt>
                <c:pt idx="1064">
                  <c:v>107.70780077904575</c:v>
                </c:pt>
                <c:pt idx="1065">
                  <c:v>107.44483882786361</c:v>
                </c:pt>
                <c:pt idx="1066">
                  <c:v>100.87808043142192</c:v>
                </c:pt>
                <c:pt idx="1067">
                  <c:v>98.323752581962566</c:v>
                </c:pt>
                <c:pt idx="1068">
                  <c:v>97.598476999894359</c:v>
                </c:pt>
                <c:pt idx="1069">
                  <c:v>105.93604898330329</c:v>
                </c:pt>
                <c:pt idx="1070">
                  <c:v>112.53420952697894</c:v>
                </c:pt>
                <c:pt idx="1071">
                  <c:v>116.04399940511323</c:v>
                </c:pt>
                <c:pt idx="1072">
                  <c:v>114.63705685855052</c:v>
                </c:pt>
                <c:pt idx="1073">
                  <c:v>120.77197369879167</c:v>
                </c:pt>
                <c:pt idx="1074">
                  <c:v>117.31788289769148</c:v>
                </c:pt>
                <c:pt idx="1075">
                  <c:v>128.37907328479548</c:v>
                </c:pt>
                <c:pt idx="1076">
                  <c:v>123.2648569443021</c:v>
                </c:pt>
                <c:pt idx="1077">
                  <c:v>139.3513029100811</c:v>
                </c:pt>
                <c:pt idx="1078">
                  <c:v>165.00826523375432</c:v>
                </c:pt>
                <c:pt idx="1079">
                  <c:v>163.77417383795276</c:v>
                </c:pt>
                <c:pt idx="1080">
                  <c:v>155.75447810125235</c:v>
                </c:pt>
                <c:pt idx="1081">
                  <c:v>167.33429905227206</c:v>
                </c:pt>
                <c:pt idx="1082">
                  <c:v>160.04373282138536</c:v>
                </c:pt>
                <c:pt idx="1083">
                  <c:v>144.154186488574</c:v>
                </c:pt>
                <c:pt idx="1084">
                  <c:v>146.54624016885879</c:v>
                </c:pt>
                <c:pt idx="1085">
                  <c:v>145.39894919080211</c:v>
                </c:pt>
                <c:pt idx="1086">
                  <c:v>157.99374561510558</c:v>
                </c:pt>
                <c:pt idx="1087">
                  <c:v>163.58176341588839</c:v>
                </c:pt>
                <c:pt idx="1088">
                  <c:v>172.76863855912771</c:v>
                </c:pt>
                <c:pt idx="1089">
                  <c:v>158.50931392197947</c:v>
                </c:pt>
                <c:pt idx="1090">
                  <c:v>160.47277228625322</c:v>
                </c:pt>
                <c:pt idx="1091">
                  <c:v>169.14573585532051</c:v>
                </c:pt>
                <c:pt idx="1092">
                  <c:v>198.24772294963171</c:v>
                </c:pt>
                <c:pt idx="1093">
                  <c:v>192.96468997445749</c:v>
                </c:pt>
                <c:pt idx="1094">
                  <c:v>195.23639339331066</c:v>
                </c:pt>
                <c:pt idx="1095">
                  <c:v>189.89364130434026</c:v>
                </c:pt>
                <c:pt idx="1096">
                  <c:v>204.88298606724979</c:v>
                </c:pt>
                <c:pt idx="1097">
                  <c:v>214.46968216935386</c:v>
                </c:pt>
                <c:pt idx="1098">
                  <c:v>205.40602689873896</c:v>
                </c:pt>
                <c:pt idx="1099">
                  <c:v>185.20449336006919</c:v>
                </c:pt>
                <c:pt idx="1100">
                  <c:v>185.8317977444614</c:v>
                </c:pt>
                <c:pt idx="1101">
                  <c:v>219.7863295042286</c:v>
                </c:pt>
                <c:pt idx="1102">
                  <c:v>217.19081080183949</c:v>
                </c:pt>
                <c:pt idx="1103">
                  <c:v>216.83518521855871</c:v>
                </c:pt>
                <c:pt idx="1104">
                  <c:v>202.40581694900783</c:v>
                </c:pt>
                <c:pt idx="1105">
                  <c:v>195.78532367937362</c:v>
                </c:pt>
                <c:pt idx="1106">
                  <c:v>209.23969696338938</c:v>
                </c:pt>
                <c:pt idx="1107">
                  <c:v>224.04836052964799</c:v>
                </c:pt>
                <c:pt idx="1108">
                  <c:v>227.26481899592866</c:v>
                </c:pt>
                <c:pt idx="1109">
                  <c:v>212.73358013122305</c:v>
                </c:pt>
                <c:pt idx="1110">
                  <c:v>231.93322662200498</c:v>
                </c:pt>
                <c:pt idx="1111">
                  <c:v>217.22437921070917</c:v>
                </c:pt>
                <c:pt idx="1112">
                  <c:v>194.40972591918427</c:v>
                </c:pt>
                <c:pt idx="1113">
                  <c:v>181.8132383903905</c:v>
                </c:pt>
                <c:pt idx="1114">
                  <c:v>200.21264190637538</c:v>
                </c:pt>
                <c:pt idx="1115">
                  <c:v>185.34864119480605</c:v>
                </c:pt>
                <c:pt idx="1116">
                  <c:v>176.05304901414911</c:v>
                </c:pt>
                <c:pt idx="1117">
                  <c:v>180.81338635344724</c:v>
                </c:pt>
                <c:pt idx="1118">
                  <c:v>190.05549640151025</c:v>
                </c:pt>
                <c:pt idx="1119">
                  <c:v>179.34493441696506</c:v>
                </c:pt>
                <c:pt idx="1120">
                  <c:v>184.69475050451274</c:v>
                </c:pt>
                <c:pt idx="1121">
                  <c:v>188.67407934158507</c:v>
                </c:pt>
                <c:pt idx="1122">
                  <c:v>174.29681784920237</c:v>
                </c:pt>
                <c:pt idx="1123">
                  <c:v>185.64606980705585</c:v>
                </c:pt>
                <c:pt idx="1124">
                  <c:v>186.94910976480537</c:v>
                </c:pt>
                <c:pt idx="1125">
                  <c:v>184.66727783354088</c:v>
                </c:pt>
                <c:pt idx="1126">
                  <c:v>185.27036218181027</c:v>
                </c:pt>
                <c:pt idx="1127">
                  <c:v>176.27818898995847</c:v>
                </c:pt>
                <c:pt idx="1128">
                  <c:v>163.85452796016818</c:v>
                </c:pt>
                <c:pt idx="1129">
                  <c:v>168.12725348560156</c:v>
                </c:pt>
                <c:pt idx="1130">
                  <c:v>155.64344102828346</c:v>
                </c:pt>
                <c:pt idx="1131">
                  <c:v>149.01302991735608</c:v>
                </c:pt>
                <c:pt idx="1132">
                  <c:v>141.66236961980184</c:v>
                </c:pt>
                <c:pt idx="1133">
                  <c:v>140.82477481140728</c:v>
                </c:pt>
                <c:pt idx="1134">
                  <c:v>135.78175308845144</c:v>
                </c:pt>
                <c:pt idx="1135">
                  <c:v>139.91061922144652</c:v>
                </c:pt>
                <c:pt idx="1136">
                  <c:v>132.21278817969505</c:v>
                </c:pt>
                <c:pt idx="1137">
                  <c:v>132.26130804589454</c:v>
                </c:pt>
                <c:pt idx="1138">
                  <c:v>127.42093348090557</c:v>
                </c:pt>
                <c:pt idx="1139">
                  <c:v>106.19299098312314</c:v>
                </c:pt>
                <c:pt idx="1140">
                  <c:v>122.04979065255174</c:v>
                </c:pt>
                <c:pt idx="1141">
                  <c:v>108.78088922609717</c:v>
                </c:pt>
                <c:pt idx="1142">
                  <c:v>104.19631366046931</c:v>
                </c:pt>
                <c:pt idx="1143">
                  <c:v>103.74502331324891</c:v>
                </c:pt>
                <c:pt idx="1144">
                  <c:v>106.0869297783637</c:v>
                </c:pt>
                <c:pt idx="1145">
                  <c:v>108.05816728776813</c:v>
                </c:pt>
                <c:pt idx="1146">
                  <c:v>81.886859838600458</c:v>
                </c:pt>
                <c:pt idx="1147">
                  <c:v>82.509382445362945</c:v>
                </c:pt>
                <c:pt idx="1148">
                  <c:v>80.98220462904635</c:v>
                </c:pt>
                <c:pt idx="1149">
                  <c:v>83.658029336158847</c:v>
                </c:pt>
                <c:pt idx="1150">
                  <c:v>92.455330377307263</c:v>
                </c:pt>
                <c:pt idx="1151">
                  <c:v>95.77386160010704</c:v>
                </c:pt>
                <c:pt idx="1152">
                  <c:v>95.805782753662356</c:v>
                </c:pt>
                <c:pt idx="1153">
                  <c:v>88.206834686908991</c:v>
                </c:pt>
                <c:pt idx="1154">
                  <c:v>86.738877374947776</c:v>
                </c:pt>
                <c:pt idx="1155">
                  <c:v>84.174124295044095</c:v>
                </c:pt>
                <c:pt idx="1156">
                  <c:v>84.329622300393851</c:v>
                </c:pt>
                <c:pt idx="1157">
                  <c:v>82.154946456855498</c:v>
                </c:pt>
                <c:pt idx="1158">
                  <c:v>91.050634867407894</c:v>
                </c:pt>
                <c:pt idx="1159">
                  <c:v>100.34027197280361</c:v>
                </c:pt>
                <c:pt idx="1160">
                  <c:v>95.454397238639501</c:v>
                </c:pt>
                <c:pt idx="1161">
                  <c:v>99.557856371057909</c:v>
                </c:pt>
                <c:pt idx="1162">
                  <c:v>104.33085204068436</c:v>
                </c:pt>
                <c:pt idx="1163">
                  <c:v>99.908143729310751</c:v>
                </c:pt>
                <c:pt idx="1164">
                  <c:v>100.64974122577343</c:v>
                </c:pt>
                <c:pt idx="1165">
                  <c:v>111.12433787077074</c:v>
                </c:pt>
                <c:pt idx="1166">
                  <c:v>105.11715040736794</c:v>
                </c:pt>
                <c:pt idx="1167">
                  <c:v>105.45099448957768</c:v>
                </c:pt>
                <c:pt idx="1168">
                  <c:v>97.925219554509965</c:v>
                </c:pt>
                <c:pt idx="1169">
                  <c:v>85.05277419428279</c:v>
                </c:pt>
                <c:pt idx="1170">
                  <c:v>81.393669965437624</c:v>
                </c:pt>
                <c:pt idx="1171">
                  <c:v>87.323442617779108</c:v>
                </c:pt>
                <c:pt idx="1172">
                  <c:v>85.826122527975429</c:v>
                </c:pt>
                <c:pt idx="1173">
                  <c:v>89.915192903423815</c:v>
                </c:pt>
                <c:pt idx="1174">
                  <c:v>89.135844304133258</c:v>
                </c:pt>
                <c:pt idx="1175">
                  <c:v>80.776866197619512</c:v>
                </c:pt>
                <c:pt idx="1176">
                  <c:v>85.733325131875802</c:v>
                </c:pt>
                <c:pt idx="1177">
                  <c:v>83.133261250451682</c:v>
                </c:pt>
                <c:pt idx="1178">
                  <c:v>90.332593768819663</c:v>
                </c:pt>
                <c:pt idx="1179">
                  <c:v>87.571537754568993</c:v>
                </c:pt>
                <c:pt idx="1180">
                  <c:v>87.3035697393845</c:v>
                </c:pt>
                <c:pt idx="1181">
                  <c:v>77.644770221578597</c:v>
                </c:pt>
                <c:pt idx="1182">
                  <c:v>78.89536712795595</c:v>
                </c:pt>
                <c:pt idx="1183">
                  <c:v>93.121889468988542</c:v>
                </c:pt>
                <c:pt idx="1184">
                  <c:v>93.965669660149416</c:v>
                </c:pt>
                <c:pt idx="1185">
                  <c:v>90.682645043703246</c:v>
                </c:pt>
                <c:pt idx="1186">
                  <c:v>107.12183218072698</c:v>
                </c:pt>
                <c:pt idx="1187">
                  <c:v>115.84865761880152</c:v>
                </c:pt>
                <c:pt idx="1188">
                  <c:v>119.03650531420271</c:v>
                </c:pt>
                <c:pt idx="1189">
                  <c:v>134.22063129378861</c:v>
                </c:pt>
                <c:pt idx="1190">
                  <c:v>124.30482940020693</c:v>
                </c:pt>
                <c:pt idx="1191">
                  <c:v>127.86614195250695</c:v>
                </c:pt>
                <c:pt idx="1192">
                  <c:v>137.61788879929682</c:v>
                </c:pt>
                <c:pt idx="1193">
                  <c:v>133.35739429239084</c:v>
                </c:pt>
                <c:pt idx="1194">
                  <c:v>134.646862596814</c:v>
                </c:pt>
                <c:pt idx="1195">
                  <c:v>141.52030526453061</c:v>
                </c:pt>
                <c:pt idx="1196">
                  <c:v>152.72875083017993</c:v>
                </c:pt>
                <c:pt idx="1197">
                  <c:v>129.9298236566207</c:v>
                </c:pt>
                <c:pt idx="1198">
                  <c:v>127.60656340976806</c:v>
                </c:pt>
                <c:pt idx="1199">
                  <c:v>122.55123765595718</c:v>
                </c:pt>
                <c:pt idx="1200">
                  <c:v>127.52887351514508</c:v>
                </c:pt>
                <c:pt idx="1201">
                  <c:v>110.98182364015582</c:v>
                </c:pt>
                <c:pt idx="1202">
                  <c:v>115.10612155347604</c:v>
                </c:pt>
                <c:pt idx="1203">
                  <c:v>113.40999032119151</c:v>
                </c:pt>
                <c:pt idx="1204">
                  <c:v>112.86594475092201</c:v>
                </c:pt>
                <c:pt idx="1205">
                  <c:v>115.80203598225944</c:v>
                </c:pt>
                <c:pt idx="1206">
                  <c:v>112.18906580357887</c:v>
                </c:pt>
                <c:pt idx="1207">
                  <c:v>105.43486495107487</c:v>
                </c:pt>
                <c:pt idx="1208">
                  <c:v>102.69432244189693</c:v>
                </c:pt>
                <c:pt idx="1209">
                  <c:v>107.54059106051659</c:v>
                </c:pt>
                <c:pt idx="1210">
                  <c:v>103.40927837325279</c:v>
                </c:pt>
                <c:pt idx="1211">
                  <c:v>163.53238824666508</c:v>
                </c:pt>
                <c:pt idx="1212">
                  <c:v>161.60676616807058</c:v>
                </c:pt>
                <c:pt idx="1213">
                  <c:v>152.4712333138024</c:v>
                </c:pt>
                <c:pt idx="1214">
                  <c:v>152.07855136392698</c:v>
                </c:pt>
                <c:pt idx="1215">
                  <c:v>158.05440933233612</c:v>
                </c:pt>
                <c:pt idx="1216">
                  <c:v>148.00850393930767</c:v>
                </c:pt>
                <c:pt idx="1217">
                  <c:v>151.03561235949061</c:v>
                </c:pt>
                <c:pt idx="1218">
                  <c:v>140.66344313057323</c:v>
                </c:pt>
                <c:pt idx="1219">
                  <c:v>146.18588431625363</c:v>
                </c:pt>
                <c:pt idx="1220">
                  <c:v>166.7778293674082</c:v>
                </c:pt>
                <c:pt idx="1221">
                  <c:v>154.69490482636044</c:v>
                </c:pt>
                <c:pt idx="1222">
                  <c:v>161.40051617771078</c:v>
                </c:pt>
                <c:pt idx="1223">
                  <c:v>165.84607159296075</c:v>
                </c:pt>
                <c:pt idx="1224">
                  <c:v>176.45335735444138</c:v>
                </c:pt>
                <c:pt idx="1225">
                  <c:v>170.01078447442353</c:v>
                </c:pt>
                <c:pt idx="1226">
                  <c:v>171.00932895919749</c:v>
                </c:pt>
                <c:pt idx="1227">
                  <c:v>167.14217018950049</c:v>
                </c:pt>
                <c:pt idx="1228">
                  <c:v>164.77130146680389</c:v>
                </c:pt>
                <c:pt idx="1229">
                  <c:v>148.69559132346501</c:v>
                </c:pt>
                <c:pt idx="1230">
                  <c:v>151.92774033646035</c:v>
                </c:pt>
                <c:pt idx="1231">
                  <c:v>170.04372861919899</c:v>
                </c:pt>
                <c:pt idx="1232">
                  <c:v>166.06679236634798</c:v>
                </c:pt>
                <c:pt idx="1233">
                  <c:v>181.3115716701455</c:v>
                </c:pt>
                <c:pt idx="1234">
                  <c:v>160.22815274515406</c:v>
                </c:pt>
                <c:pt idx="1235">
                  <c:v>157.28444493575145</c:v>
                </c:pt>
                <c:pt idx="1236">
                  <c:v>154.89694041942136</c:v>
                </c:pt>
                <c:pt idx="1237">
                  <c:v>136.87338330805386</c:v>
                </c:pt>
                <c:pt idx="1238">
                  <c:v>144.79110788523789</c:v>
                </c:pt>
                <c:pt idx="1239">
                  <c:v>151.0873531706379</c:v>
                </c:pt>
                <c:pt idx="1240">
                  <c:v>158.72473855544945</c:v>
                </c:pt>
                <c:pt idx="1241">
                  <c:v>170.39860461869608</c:v>
                </c:pt>
                <c:pt idx="1242">
                  <c:v>174.75273781344561</c:v>
                </c:pt>
                <c:pt idx="1243">
                  <c:v>175.11751724035921</c:v>
                </c:pt>
                <c:pt idx="1244">
                  <c:v>155.36344353933123</c:v>
                </c:pt>
                <c:pt idx="1245">
                  <c:v>159.03481273339725</c:v>
                </c:pt>
                <c:pt idx="1246">
                  <c:v>172.18437242376154</c:v>
                </c:pt>
                <c:pt idx="1247">
                  <c:v>162.74420694170374</c:v>
                </c:pt>
                <c:pt idx="1248">
                  <c:v>165.05024266351705</c:v>
                </c:pt>
                <c:pt idx="1249">
                  <c:v>175.19623665131107</c:v>
                </c:pt>
                <c:pt idx="1250">
                  <c:v>178.96004954954986</c:v>
                </c:pt>
                <c:pt idx="1251">
                  <c:v>206.5553621736174</c:v>
                </c:pt>
                <c:pt idx="1252">
                  <c:v>181.64883909049644</c:v>
                </c:pt>
                <c:pt idx="1253">
                  <c:v>186.74053322941577</c:v>
                </c:pt>
                <c:pt idx="1254">
                  <c:v>183.13797785222309</c:v>
                </c:pt>
                <c:pt idx="1255">
                  <c:v>186.98846542342255</c:v>
                </c:pt>
                <c:pt idx="1256">
                  <c:v>189.79177799697831</c:v>
                </c:pt>
                <c:pt idx="1257">
                  <c:v>195.72072929079914</c:v>
                </c:pt>
              </c:numCache>
            </c:numRef>
          </c:val>
          <c:smooth val="0"/>
          <c:extLst>
            <c:ext xmlns:c16="http://schemas.microsoft.com/office/drawing/2014/chart" uri="{C3380CC4-5D6E-409C-BE32-E72D297353CC}">
              <c16:uniqueId val="{00000000-A686-0043-AD30-9E6C59739AA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479516384"/>
        <c:axId val="640857519"/>
      </c:lineChart>
      <c:catAx>
        <c:axId val="479516384"/>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40857519"/>
        <c:crosses val="autoZero"/>
        <c:auto val="1"/>
        <c:lblAlgn val="ctr"/>
        <c:lblOffset val="100"/>
        <c:noMultiLvlLbl val="0"/>
      </c:catAx>
      <c:valAx>
        <c:axId val="640857519"/>
        <c:scaling>
          <c:orientation val="minMax"/>
          <c:max val="230"/>
          <c:min val="-50"/>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79516384"/>
        <c:crosses val="autoZero"/>
        <c:crossBetween val="between"/>
      </c:valAx>
      <c:spPr>
        <a:solidFill>
          <a:schemeClr val="accent1">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pieChart>
        <c:varyColors val="1"/>
        <c:ser>
          <c:idx val="0"/>
          <c:order val="0"/>
          <c:dPt>
            <c:idx val="0"/>
            <c:bubble3D val="0"/>
            <c:spPr>
              <a:solidFill>
                <a:schemeClr val="accent5">
                  <a:tint val="50000"/>
                </a:schemeClr>
              </a:solidFill>
              <a:ln w="19050">
                <a:solidFill>
                  <a:schemeClr val="lt1"/>
                </a:solidFill>
              </a:ln>
              <a:effectLst/>
            </c:spPr>
            <c:extLst>
              <c:ext xmlns:c16="http://schemas.microsoft.com/office/drawing/2014/chart" uri="{C3380CC4-5D6E-409C-BE32-E72D297353CC}">
                <c16:uniqueId val="{00000001-E772-9B4F-BAA5-752F2AA9045B}"/>
              </c:ext>
            </c:extLst>
          </c:dPt>
          <c:dPt>
            <c:idx val="1"/>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03-E772-9B4F-BAA5-752F2AA9045B}"/>
              </c:ext>
            </c:extLst>
          </c:dPt>
          <c:dPt>
            <c:idx val="2"/>
            <c:bubble3D val="0"/>
            <c:spPr>
              <a:solidFill>
                <a:schemeClr val="accent5">
                  <a:tint val="90000"/>
                </a:schemeClr>
              </a:solidFill>
              <a:ln w="19050">
                <a:solidFill>
                  <a:schemeClr val="lt1"/>
                </a:solidFill>
              </a:ln>
              <a:effectLst/>
            </c:spPr>
            <c:extLst>
              <c:ext xmlns:c16="http://schemas.microsoft.com/office/drawing/2014/chart" uri="{C3380CC4-5D6E-409C-BE32-E72D297353CC}">
                <c16:uniqueId val="{00000005-E772-9B4F-BAA5-752F2AA9045B}"/>
              </c:ext>
            </c:extLst>
          </c:dPt>
          <c:dPt>
            <c:idx val="3"/>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07-E772-9B4F-BAA5-752F2AA9045B}"/>
              </c:ext>
            </c:extLst>
          </c:dPt>
          <c:dPt>
            <c:idx val="4"/>
            <c:bubble3D val="0"/>
            <c:spPr>
              <a:solidFill>
                <a:schemeClr val="accent5">
                  <a:shade val="70000"/>
                </a:schemeClr>
              </a:solidFill>
              <a:ln w="19050">
                <a:solidFill>
                  <a:schemeClr val="lt1"/>
                </a:solidFill>
              </a:ln>
              <a:effectLst/>
            </c:spPr>
            <c:extLst>
              <c:ext xmlns:c16="http://schemas.microsoft.com/office/drawing/2014/chart" uri="{C3380CC4-5D6E-409C-BE32-E72D297353CC}">
                <c16:uniqueId val="{00000009-E772-9B4F-BAA5-752F2AA9045B}"/>
              </c:ext>
            </c:extLst>
          </c:dPt>
          <c:dPt>
            <c:idx val="5"/>
            <c:bubble3D val="0"/>
            <c:spPr>
              <a:solidFill>
                <a:schemeClr val="accent5">
                  <a:shade val="50000"/>
                </a:schemeClr>
              </a:solidFill>
              <a:ln w="19050">
                <a:solidFill>
                  <a:schemeClr val="lt1"/>
                </a:solidFill>
              </a:ln>
              <a:effectLst/>
            </c:spPr>
            <c:extLst>
              <c:ext xmlns:c16="http://schemas.microsoft.com/office/drawing/2014/chart" uri="{C3380CC4-5D6E-409C-BE32-E72D297353CC}">
                <c16:uniqueId val="{0000000B-E772-9B4F-BAA5-752F2AA9045B}"/>
              </c:ext>
            </c:extLst>
          </c:dPt>
          <c:dLbls>
            <c:dLbl>
              <c:idx val="0"/>
              <c:layout>
                <c:manualLayout>
                  <c:x val="-0.14089643482064743"/>
                  <c:y val="7.26789880431612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772-9B4F-BAA5-752F2AA9045B}"/>
                </c:ext>
              </c:extLst>
            </c:dLbl>
            <c:dLbl>
              <c:idx val="2"/>
              <c:layout>
                <c:manualLayout>
                  <c:x val="2.6745406824146983E-2"/>
                  <c:y val="-0.139097039953339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72-9B4F-BAA5-752F2AA9045B}"/>
                </c:ext>
              </c:extLst>
            </c:dLbl>
            <c:dLbl>
              <c:idx val="4"/>
              <c:layout>
                <c:manualLayout>
                  <c:x val="-2.2003499562557228E-4"/>
                  <c:y val="-2.335520559930008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772-9B4F-BAA5-752F2AA9045B}"/>
                </c:ext>
              </c:extLst>
            </c:dLbl>
            <c:dLbl>
              <c:idx val="5"/>
              <c:layout>
                <c:manualLayout>
                  <c:x val="0.11657141294838146"/>
                  <c:y val="0.12488954505686789"/>
                </c:manualLayout>
              </c:layout>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772-9B4F-BAA5-752F2AA9045B}"/>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Charts!$A$11:$A$16</c:f>
              <c:strCache>
                <c:ptCount val="6"/>
                <c:pt idx="0">
                  <c:v>Gucci</c:v>
                </c:pt>
                <c:pt idx="1">
                  <c:v>Other Luxury Houses</c:v>
                </c:pt>
                <c:pt idx="2">
                  <c:v>YSL</c:v>
                </c:pt>
                <c:pt idx="3">
                  <c:v>Bottega Veneta</c:v>
                </c:pt>
                <c:pt idx="4">
                  <c:v>Corporate &amp; Other</c:v>
                </c:pt>
                <c:pt idx="5">
                  <c:v>Puma</c:v>
                </c:pt>
              </c:strCache>
            </c:strRef>
          </c:cat>
          <c:val>
            <c:numRef>
              <c:f>Charts!$B$11:$B$16</c:f>
              <c:numCache>
                <c:formatCode>General</c:formatCode>
                <c:ptCount val="6"/>
                <c:pt idx="0">
                  <c:v>3898.1</c:v>
                </c:pt>
                <c:pt idx="1">
                  <c:v>1707.9</c:v>
                </c:pt>
                <c:pt idx="2">
                  <c:v>973.6</c:v>
                </c:pt>
                <c:pt idx="3">
                  <c:v>1285.8</c:v>
                </c:pt>
                <c:pt idx="4">
                  <c:v>321.29999999999995</c:v>
                </c:pt>
                <c:pt idx="5">
                  <c:v>3397.6</c:v>
                </c:pt>
              </c:numCache>
            </c:numRef>
          </c:val>
          <c:extLst>
            <c:ext xmlns:c16="http://schemas.microsoft.com/office/drawing/2014/chart" uri="{C3380CC4-5D6E-409C-BE32-E72D297353CC}">
              <c16:uniqueId val="{0000000C-E772-9B4F-BAA5-752F2AA9045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pieChart>
        <c:varyColors val="1"/>
        <c:ser>
          <c:idx val="0"/>
          <c:order val="0"/>
          <c:dPt>
            <c:idx val="0"/>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1-740E-0D4B-AF32-2B96367DD5AF}"/>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740E-0D4B-AF32-2B96367DD5A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40E-0D4B-AF32-2B96367DD5AF}"/>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740E-0D4B-AF32-2B96367DD5AF}"/>
              </c:ext>
            </c:extLst>
          </c:dPt>
          <c:dPt>
            <c:idx val="4"/>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9-740E-0D4B-AF32-2B96367DD5AF}"/>
              </c:ext>
            </c:extLst>
          </c:dPt>
          <c:dLbls>
            <c:dLbl>
              <c:idx val="4"/>
              <c:layout>
                <c:manualLayout>
                  <c:x val="1.2030047968141912E-2"/>
                  <c:y val="3.47222222222222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40E-0D4B-AF32-2B96367DD5AF}"/>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Charts!$A$11:$A$15</c:f>
              <c:strCache>
                <c:ptCount val="5"/>
                <c:pt idx="0">
                  <c:v>Gucci</c:v>
                </c:pt>
                <c:pt idx="1">
                  <c:v>Other Luxury Houses</c:v>
                </c:pt>
                <c:pt idx="2">
                  <c:v>YSL</c:v>
                </c:pt>
                <c:pt idx="3">
                  <c:v>Bottega Veneta</c:v>
                </c:pt>
                <c:pt idx="4">
                  <c:v>Corporate &amp; Other</c:v>
                </c:pt>
              </c:strCache>
            </c:strRef>
          </c:cat>
          <c:val>
            <c:numRef>
              <c:f>Charts!$L$11:$L$15</c:f>
              <c:numCache>
                <c:formatCode>General</c:formatCode>
                <c:ptCount val="5"/>
                <c:pt idx="0">
                  <c:v>7440.6</c:v>
                </c:pt>
                <c:pt idx="1">
                  <c:v>2281.3000000000002</c:v>
                </c:pt>
                <c:pt idx="2">
                  <c:v>1744.4</c:v>
                </c:pt>
                <c:pt idx="3">
                  <c:v>1210.3</c:v>
                </c:pt>
                <c:pt idx="4">
                  <c:v>423.6</c:v>
                </c:pt>
              </c:numCache>
            </c:numRef>
          </c:val>
          <c:extLst>
            <c:ext xmlns:c16="http://schemas.microsoft.com/office/drawing/2014/chart" uri="{C3380CC4-5D6E-409C-BE32-E72D297353CC}">
              <c16:uniqueId val="{0000000A-740E-0D4B-AF32-2B96367DD5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375702198039868"/>
          <c:y val="0.22807008542218324"/>
          <c:w val="0.82219894786157877"/>
          <c:h val="0.67036778151371268"/>
        </c:manualLayout>
      </c:layout>
      <c:barChart>
        <c:barDir val="col"/>
        <c:grouping val="clustered"/>
        <c:varyColors val="0"/>
        <c:ser>
          <c:idx val="0"/>
          <c:order val="0"/>
          <c:tx>
            <c:strRef>
              <c:f>Charts!$A$42</c:f>
              <c:strCache>
                <c:ptCount val="1"/>
                <c:pt idx="0">
                  <c:v> Revenues per quarter</c:v>
                </c:pt>
              </c:strCache>
            </c:strRef>
          </c:tx>
          <c:spPr>
            <a:solidFill>
              <a:schemeClr val="accent5">
                <a:lumMod val="20000"/>
                <a:lumOff val="80000"/>
              </a:schemeClr>
            </a:solidFill>
            <a:ln>
              <a:noFill/>
            </a:ln>
            <a:effectLst/>
          </c:spPr>
          <c:invertIfNegative val="0"/>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AD6F-C049-A8D2-2F7941DDA5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Charts!$B$41:$E$41</c:f>
              <c:strCache>
                <c:ptCount val="4"/>
                <c:pt idx="0">
                  <c:v>Q1</c:v>
                </c:pt>
                <c:pt idx="1">
                  <c:v>Q2</c:v>
                </c:pt>
                <c:pt idx="2">
                  <c:v>Q3</c:v>
                </c:pt>
                <c:pt idx="3">
                  <c:v>Q4 Est.</c:v>
                </c:pt>
              </c:strCache>
            </c:strRef>
          </c:cat>
          <c:val>
            <c:numRef>
              <c:f>Charts!$B$42:$E$42</c:f>
              <c:numCache>
                <c:formatCode>#,##0</c:formatCode>
                <c:ptCount val="4"/>
                <c:pt idx="0">
                  <c:v>3890</c:v>
                </c:pt>
                <c:pt idx="1">
                  <c:v>4157.2</c:v>
                </c:pt>
                <c:pt idx="2">
                  <c:v>4187.8</c:v>
                </c:pt>
                <c:pt idx="3">
                  <c:v>4078</c:v>
                </c:pt>
              </c:numCache>
            </c:numRef>
          </c:val>
          <c:extLst>
            <c:ext xmlns:c16="http://schemas.microsoft.com/office/drawing/2014/chart" uri="{C3380CC4-5D6E-409C-BE32-E72D297353CC}">
              <c16:uniqueId val="{00000002-AD6F-C049-A8D2-2F7941DDA56D}"/>
            </c:ext>
          </c:extLst>
        </c:ser>
        <c:dLbls>
          <c:showLegendKey val="0"/>
          <c:showVal val="0"/>
          <c:showCatName val="0"/>
          <c:showSerName val="0"/>
          <c:showPercent val="0"/>
          <c:showBubbleSize val="0"/>
        </c:dLbls>
        <c:gapWidth val="219"/>
        <c:overlap val="-27"/>
        <c:axId val="670741184"/>
        <c:axId val="670740792"/>
      </c:barChart>
      <c:catAx>
        <c:axId val="67074118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70740792"/>
        <c:crosses val="autoZero"/>
        <c:auto val="1"/>
        <c:lblAlgn val="ctr"/>
        <c:lblOffset val="100"/>
        <c:noMultiLvlLbl val="0"/>
      </c:catAx>
      <c:valAx>
        <c:axId val="670740792"/>
        <c:scaling>
          <c:orientation val="minMax"/>
          <c:max val="4200"/>
        </c:scaling>
        <c:delete val="0"/>
        <c:axPos val="l"/>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707411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Charts!$A$66:$A$70</c:f>
              <c:strCache>
                <c:ptCount val="5"/>
                <c:pt idx="0">
                  <c:v>Market</c:v>
                </c:pt>
                <c:pt idx="1">
                  <c:v>Sector</c:v>
                </c:pt>
                <c:pt idx="2">
                  <c:v>Macro</c:v>
                </c:pt>
                <c:pt idx="3">
                  <c:v>Style</c:v>
                </c:pt>
                <c:pt idx="4">
                  <c:v>Idiosyncratic</c:v>
                </c:pt>
              </c:strCache>
            </c:strRef>
          </c:cat>
          <c:val>
            <c:numRef>
              <c:f>Charts!$B$66:$B$70</c:f>
              <c:numCache>
                <c:formatCode>0%</c:formatCode>
                <c:ptCount val="5"/>
                <c:pt idx="0">
                  <c:v>0.36</c:v>
                </c:pt>
                <c:pt idx="1">
                  <c:v>0.17</c:v>
                </c:pt>
                <c:pt idx="2">
                  <c:v>0.1</c:v>
                </c:pt>
                <c:pt idx="3">
                  <c:v>0.03</c:v>
                </c:pt>
                <c:pt idx="4">
                  <c:v>0.34</c:v>
                </c:pt>
              </c:numCache>
            </c:numRef>
          </c:val>
          <c:extLst>
            <c:ext xmlns:c16="http://schemas.microsoft.com/office/drawing/2014/chart" uri="{C3380CC4-5D6E-409C-BE32-E72D297353CC}">
              <c16:uniqueId val="{00000000-BC02-A740-B506-DF486292F383}"/>
            </c:ext>
          </c:extLst>
        </c:ser>
        <c:dLbls>
          <c:showLegendKey val="0"/>
          <c:showVal val="0"/>
          <c:showCatName val="0"/>
          <c:showSerName val="0"/>
          <c:showPercent val="0"/>
          <c:showBubbleSize val="0"/>
        </c:dLbls>
        <c:gapWidth val="182"/>
        <c:axId val="670746672"/>
        <c:axId val="670747064"/>
      </c:barChart>
      <c:catAx>
        <c:axId val="670746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70747064"/>
        <c:crosses val="autoZero"/>
        <c:auto val="1"/>
        <c:lblAlgn val="ctr"/>
        <c:lblOffset val="100"/>
        <c:noMultiLvlLbl val="0"/>
      </c:catAx>
      <c:valAx>
        <c:axId val="670747064"/>
        <c:scaling>
          <c:orientation val="minMax"/>
        </c:scaling>
        <c:delete val="1"/>
        <c:axPos val="b"/>
        <c:numFmt formatCode="0%" sourceLinked="1"/>
        <c:majorTickMark val="out"/>
        <c:minorTickMark val="none"/>
        <c:tickLblPos val="nextTo"/>
        <c:crossAx val="670746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Charts!$A$77</c:f>
              <c:strCache>
                <c:ptCount val="1"/>
                <c:pt idx="0">
                  <c:v>Revenues</c:v>
                </c:pt>
              </c:strCache>
            </c:strRef>
          </c:tx>
          <c:spPr>
            <a:solidFill>
              <a:schemeClr val="accent5">
                <a:shade val="58000"/>
              </a:schemeClr>
            </a:solidFill>
            <a:ln>
              <a:noFill/>
            </a:ln>
            <a:effectLst/>
          </c:spPr>
          <c:invertIfNegative val="0"/>
          <c:cat>
            <c:strRef>
              <c:extLst>
                <c:ext xmlns:c15="http://schemas.microsoft.com/office/drawing/2012/chart" uri="{02D57815-91ED-43cb-92C2-25804820EDAC}">
                  <c15:fullRef>
                    <c15:sqref>Charts!$B$76:$L$76</c15:sqref>
                  </c15:fullRef>
                </c:ext>
              </c:extLst>
              <c:f>Charts!$E$76:$I$76</c:f>
              <c:strCache>
                <c:ptCount val="5"/>
                <c:pt idx="1">
                  <c:v>FY 2025E</c:v>
                </c:pt>
                <c:pt idx="2">
                  <c:v>FY 2026E</c:v>
                </c:pt>
                <c:pt idx="4">
                  <c:v>FY 2027E</c:v>
                </c:pt>
              </c:strCache>
            </c:strRef>
          </c:cat>
          <c:val>
            <c:numRef>
              <c:extLst>
                <c:ext xmlns:c15="http://schemas.microsoft.com/office/drawing/2012/chart" uri="{02D57815-91ED-43cb-92C2-25804820EDAC}">
                  <c15:fullRef>
                    <c15:sqref>Charts!$B$77:$L$77</c15:sqref>
                  </c15:fullRef>
                </c:ext>
              </c:extLst>
              <c:f>Charts!$E$77:$I$77</c:f>
              <c:numCache>
                <c:formatCode>#,##0</c:formatCode>
                <c:ptCount val="5"/>
                <c:pt idx="0">
                  <c:v>13665.2</c:v>
                </c:pt>
                <c:pt idx="1">
                  <c:v>15883.5</c:v>
                </c:pt>
                <c:pt idx="2">
                  <c:v>13100.2</c:v>
                </c:pt>
                <c:pt idx="3">
                  <c:v>16100.851999999999</c:v>
                </c:pt>
                <c:pt idx="4">
                  <c:v>19138.79336</c:v>
                </c:pt>
              </c:numCache>
            </c:numRef>
          </c:val>
          <c:extLst>
            <c:ext xmlns:c16="http://schemas.microsoft.com/office/drawing/2014/chart" uri="{C3380CC4-5D6E-409C-BE32-E72D297353CC}">
              <c16:uniqueId val="{00000000-EAD8-1F49-BC37-3B1C9B815620}"/>
            </c:ext>
          </c:extLst>
        </c:ser>
        <c:ser>
          <c:idx val="1"/>
          <c:order val="1"/>
          <c:tx>
            <c:strRef>
              <c:f>Charts!$A$78</c:f>
              <c:strCache>
                <c:ptCount val="1"/>
                <c:pt idx="0">
                  <c:v>Cash and cash equivalents</c:v>
                </c:pt>
              </c:strCache>
            </c:strRef>
          </c:tx>
          <c:spPr>
            <a:solidFill>
              <a:schemeClr val="accent5">
                <a:shade val="86000"/>
              </a:schemeClr>
            </a:solidFill>
            <a:ln>
              <a:noFill/>
            </a:ln>
            <a:effectLst/>
          </c:spPr>
          <c:invertIfNegative val="0"/>
          <c:cat>
            <c:strRef>
              <c:extLst>
                <c:ext xmlns:c15="http://schemas.microsoft.com/office/drawing/2012/chart" uri="{02D57815-91ED-43cb-92C2-25804820EDAC}">
                  <c15:fullRef>
                    <c15:sqref>Charts!$B$76:$L$76</c15:sqref>
                  </c15:fullRef>
                </c:ext>
              </c:extLst>
              <c:f>Charts!$E$76:$I$76</c:f>
              <c:strCache>
                <c:ptCount val="5"/>
                <c:pt idx="1">
                  <c:v>FY 2025E</c:v>
                </c:pt>
                <c:pt idx="2">
                  <c:v>FY 2026E</c:v>
                </c:pt>
                <c:pt idx="4">
                  <c:v>FY 2027E</c:v>
                </c:pt>
              </c:strCache>
            </c:strRef>
          </c:cat>
          <c:val>
            <c:numRef>
              <c:extLst>
                <c:ext xmlns:c15="http://schemas.microsoft.com/office/drawing/2012/chart" uri="{02D57815-91ED-43cb-92C2-25804820EDAC}">
                  <c15:fullRef>
                    <c15:sqref>Charts!$B$78:$L$78</c15:sqref>
                  </c15:fullRef>
                </c:ext>
              </c:extLst>
              <c:f>Charts!$E$78:$I$78</c:f>
              <c:numCache>
                <c:formatCode>#,##0</c:formatCode>
                <c:ptCount val="5"/>
                <c:pt idx="0">
                  <c:v>2216.6</c:v>
                </c:pt>
                <c:pt idx="1">
                  <c:v>2285.9</c:v>
                </c:pt>
                <c:pt idx="2">
                  <c:v>3442.8</c:v>
                </c:pt>
                <c:pt idx="3">
                  <c:v>4121.0316000000003</c:v>
                </c:pt>
                <c:pt idx="4">
                  <c:v>5357.3410800000001</c:v>
                </c:pt>
              </c:numCache>
            </c:numRef>
          </c:val>
          <c:extLst>
            <c:ext xmlns:c16="http://schemas.microsoft.com/office/drawing/2014/chart" uri="{C3380CC4-5D6E-409C-BE32-E72D297353CC}">
              <c16:uniqueId val="{00000001-EAD8-1F49-BC37-3B1C9B815620}"/>
            </c:ext>
          </c:extLst>
        </c:ser>
        <c:dLbls>
          <c:showLegendKey val="0"/>
          <c:showVal val="0"/>
          <c:showCatName val="0"/>
          <c:showSerName val="0"/>
          <c:showPercent val="0"/>
          <c:showBubbleSize val="0"/>
        </c:dLbls>
        <c:gapWidth val="219"/>
        <c:axId val="674694936"/>
        <c:axId val="674695328"/>
      </c:barChart>
      <c:lineChart>
        <c:grouping val="standard"/>
        <c:varyColors val="0"/>
        <c:ser>
          <c:idx val="2"/>
          <c:order val="2"/>
          <c:tx>
            <c:strRef>
              <c:f>Charts!$A$79</c:f>
              <c:strCache>
                <c:ptCount val="1"/>
                <c:pt idx="0">
                  <c:v>% growth of C&amp;CE</c:v>
                </c:pt>
              </c:strCache>
            </c:strRef>
          </c:tx>
          <c:spPr>
            <a:ln w="28575" cap="rnd">
              <a:solidFill>
                <a:schemeClr val="accent5">
                  <a:tint val="86000"/>
                </a:schemeClr>
              </a:solidFill>
              <a:round/>
            </a:ln>
            <a:effectLst/>
          </c:spPr>
          <c:marker>
            <c:symbol val="none"/>
          </c:marker>
          <c:cat>
            <c:strRef>
              <c:extLst>
                <c:ext xmlns:c15="http://schemas.microsoft.com/office/drawing/2012/chart" uri="{02D57815-91ED-43cb-92C2-25804820EDAC}">
                  <c15:fullRef>
                    <c15:sqref>Charts!$B$76:$L$76</c15:sqref>
                  </c15:fullRef>
                </c:ext>
              </c:extLst>
              <c:f>Charts!$E$76:$I$76</c:f>
              <c:strCache>
                <c:ptCount val="5"/>
                <c:pt idx="1">
                  <c:v>FY 2025E</c:v>
                </c:pt>
                <c:pt idx="2">
                  <c:v>FY 2026E</c:v>
                </c:pt>
                <c:pt idx="4">
                  <c:v>FY 2027E</c:v>
                </c:pt>
              </c:strCache>
            </c:strRef>
          </c:cat>
          <c:val>
            <c:numRef>
              <c:extLst>
                <c:ext xmlns:c15="http://schemas.microsoft.com/office/drawing/2012/chart" uri="{02D57815-91ED-43cb-92C2-25804820EDAC}">
                  <c15:fullRef>
                    <c15:sqref>Charts!$B$79:$L$79</c15:sqref>
                  </c15:fullRef>
                </c:ext>
              </c:extLst>
              <c:f>Charts!$E$79:$I$79</c:f>
              <c:numCache>
                <c:formatCode>0%</c:formatCode>
                <c:ptCount val="5"/>
                <c:pt idx="0">
                  <c:v>3.7442665917813353E-2</c:v>
                </c:pt>
                <c:pt idx="1">
                  <c:v>3.1264098168366047E-2</c:v>
                </c:pt>
                <c:pt idx="2">
                  <c:v>0.50610262916138071</c:v>
                </c:pt>
                <c:pt idx="3">
                  <c:v>0.19700000000000001</c:v>
                </c:pt>
                <c:pt idx="4">
                  <c:v>0.29999999999999993</c:v>
                </c:pt>
              </c:numCache>
            </c:numRef>
          </c:val>
          <c:smooth val="0"/>
          <c:extLst>
            <c:ext xmlns:c16="http://schemas.microsoft.com/office/drawing/2014/chart" uri="{C3380CC4-5D6E-409C-BE32-E72D297353CC}">
              <c16:uniqueId val="{00000002-EAD8-1F49-BC37-3B1C9B815620}"/>
            </c:ext>
          </c:extLst>
        </c:ser>
        <c:ser>
          <c:idx val="3"/>
          <c:order val="3"/>
          <c:tx>
            <c:strRef>
              <c:f>Charts!$A$80</c:f>
              <c:strCache>
                <c:ptCount val="1"/>
                <c:pt idx="0">
                  <c:v>% of revenues </c:v>
                </c:pt>
              </c:strCache>
            </c:strRef>
          </c:tx>
          <c:spPr>
            <a:ln w="28575" cap="rnd">
              <a:solidFill>
                <a:schemeClr val="bg2">
                  <a:lumMod val="50000"/>
                </a:schemeClr>
              </a:solidFill>
              <a:round/>
            </a:ln>
            <a:effectLst/>
          </c:spPr>
          <c:marker>
            <c:symbol val="none"/>
          </c:marker>
          <c:dLbls>
            <c:dLbl>
              <c:idx val="3"/>
              <c:layout>
                <c:manualLayout>
                  <c:x val="-1.291168966018777E-2"/>
                  <c:y val="-5.65300178652743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D8-1F49-BC37-3B1C9B815620}"/>
                </c:ext>
              </c:extLst>
            </c:dLbl>
            <c:dLbl>
              <c:idx val="4"/>
              <c:layout>
                <c:manualLayout>
                  <c:x val="-1.5358252961160371E-2"/>
                  <c:y val="-7.01053459713343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D8-1F49-BC37-3B1C9B815620}"/>
                </c:ext>
              </c:extLst>
            </c:dLbl>
            <c:dLbl>
              <c:idx val="5"/>
              <c:layout>
                <c:manualLayout>
                  <c:x val="-1.291168966018777E-2"/>
                  <c:y val="-3.84295803905276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AD8-1F49-BC37-3B1C9B815620}"/>
                </c:ext>
              </c:extLst>
            </c:dLbl>
            <c:dLbl>
              <c:idx val="6"/>
              <c:layout>
                <c:manualLayout>
                  <c:x val="-8.0185630582426549E-3"/>
                  <c:y val="-5.65300178652743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AD8-1F49-BC37-3B1C9B815620}"/>
                </c:ext>
              </c:extLst>
            </c:dLbl>
            <c:dLbl>
              <c:idx val="7"/>
              <c:layout>
                <c:manualLayout>
                  <c:x val="-8.0185630582426549E-3"/>
                  <c:y val="-4.29546897592143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AD8-1F49-BC37-3B1C9B8156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Charts!$B$76:$L$76</c15:sqref>
                  </c15:fullRef>
                </c:ext>
              </c:extLst>
              <c:f>Charts!$E$76:$I$76</c:f>
              <c:strCache>
                <c:ptCount val="5"/>
                <c:pt idx="1">
                  <c:v>FY 2025E</c:v>
                </c:pt>
                <c:pt idx="2">
                  <c:v>FY 2026E</c:v>
                </c:pt>
                <c:pt idx="4">
                  <c:v>FY 2027E</c:v>
                </c:pt>
              </c:strCache>
            </c:strRef>
          </c:cat>
          <c:val>
            <c:numRef>
              <c:extLst>
                <c:ext xmlns:c15="http://schemas.microsoft.com/office/drawing/2012/chart" uri="{02D57815-91ED-43cb-92C2-25804820EDAC}">
                  <c15:fullRef>
                    <c15:sqref>Charts!$B$80:$L$80</c15:sqref>
                  </c15:fullRef>
                </c:ext>
              </c:extLst>
              <c:f>Charts!$E$80:$I$80</c:f>
              <c:numCache>
                <c:formatCode>0%</c:formatCode>
                <c:ptCount val="5"/>
                <c:pt idx="0">
                  <c:v>0.16220765155284955</c:v>
                </c:pt>
                <c:pt idx="1">
                  <c:v>0.14391664305726068</c:v>
                </c:pt>
                <c:pt idx="2">
                  <c:v>0.26280514801300742</c:v>
                </c:pt>
                <c:pt idx="3">
                  <c:v>0.25595115090803894</c:v>
                </c:pt>
                <c:pt idx="4">
                  <c:v>0.27992052472841999</c:v>
                </c:pt>
              </c:numCache>
            </c:numRef>
          </c:val>
          <c:smooth val="0"/>
          <c:extLst>
            <c:ext xmlns:c16="http://schemas.microsoft.com/office/drawing/2014/chart" uri="{C3380CC4-5D6E-409C-BE32-E72D297353CC}">
              <c16:uniqueId val="{00000008-EAD8-1F49-BC37-3B1C9B815620}"/>
            </c:ext>
          </c:extLst>
        </c:ser>
        <c:dLbls>
          <c:showLegendKey val="0"/>
          <c:showVal val="0"/>
          <c:showCatName val="0"/>
          <c:showSerName val="0"/>
          <c:showPercent val="0"/>
          <c:showBubbleSize val="0"/>
        </c:dLbls>
        <c:marker val="1"/>
        <c:smooth val="0"/>
        <c:axId val="674696112"/>
        <c:axId val="674695720"/>
      </c:lineChart>
      <c:catAx>
        <c:axId val="674694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74695328"/>
        <c:crosses val="autoZero"/>
        <c:auto val="1"/>
        <c:lblAlgn val="ctr"/>
        <c:lblOffset val="100"/>
        <c:noMultiLvlLbl val="0"/>
      </c:catAx>
      <c:valAx>
        <c:axId val="674695328"/>
        <c:scaling>
          <c:orientation val="minMax"/>
        </c:scaling>
        <c:delete val="0"/>
        <c:axPos val="l"/>
        <c:numFmt formatCode="#,##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74694936"/>
        <c:crosses val="autoZero"/>
        <c:crossBetween val="between"/>
      </c:valAx>
      <c:valAx>
        <c:axId val="674695720"/>
        <c:scaling>
          <c:orientation val="minMax"/>
        </c:scaling>
        <c:delete val="0"/>
        <c:axPos val="r"/>
        <c:numFmt formatCode="General" sourceLinked="1"/>
        <c:majorTickMark val="out"/>
        <c:minorTickMark val="none"/>
        <c:tickLblPos val="nextTo"/>
        <c:spPr>
          <a:solidFill>
            <a:schemeClr val="bg1"/>
          </a:solid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74696112"/>
        <c:crosses val="max"/>
        <c:crossBetween val="between"/>
      </c:valAx>
      <c:catAx>
        <c:axId val="674696112"/>
        <c:scaling>
          <c:orientation val="minMax"/>
        </c:scaling>
        <c:delete val="1"/>
        <c:axPos val="b"/>
        <c:numFmt formatCode="General" sourceLinked="1"/>
        <c:majorTickMark val="out"/>
        <c:minorTickMark val="none"/>
        <c:tickLblPos val="nextTo"/>
        <c:crossAx val="6746957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Interest</a:t>
            </a:r>
            <a:r>
              <a:rPr lang="en-US" baseline="0"/>
              <a:t> Coverage Ratio compared to long term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[4]Forecasts!$A$198</c:f>
              <c:strCache>
                <c:ptCount val="1"/>
                <c:pt idx="0">
                  <c:v>Long-term debt </c:v>
                </c:pt>
              </c:strCache>
            </c:strRef>
          </c:tx>
          <c:spPr>
            <a:solidFill>
              <a:schemeClr val="accent5">
                <a:shade val="65000"/>
              </a:schemeClr>
            </a:solidFill>
            <a:ln>
              <a:noFill/>
            </a:ln>
            <a:effectLst/>
          </c:spPr>
          <c:invertIfNegative val="0"/>
          <c:cat>
            <c:strRef>
              <c:f>[4]Forecasts!$B$277:$J$277</c:f>
              <c:strCache>
                <c:ptCount val="9"/>
                <c:pt idx="1">
                  <c:v>2019</c:v>
                </c:pt>
                <c:pt idx="2">
                  <c:v>2020</c:v>
                </c:pt>
                <c:pt idx="3">
                  <c:v>2021E</c:v>
                </c:pt>
                <c:pt idx="4">
                  <c:v>2022E</c:v>
                </c:pt>
                <c:pt idx="5">
                  <c:v>2023E</c:v>
                </c:pt>
                <c:pt idx="6">
                  <c:v>2024E</c:v>
                </c:pt>
                <c:pt idx="7">
                  <c:v>2025E</c:v>
                </c:pt>
                <c:pt idx="8">
                  <c:v>2026E</c:v>
                </c:pt>
              </c:strCache>
            </c:strRef>
          </c:cat>
          <c:val>
            <c:numRef>
              <c:f>[4]Forecasts!$B$198:$I$198</c:f>
              <c:numCache>
                <c:formatCode>General</c:formatCode>
                <c:ptCount val="8"/>
                <c:pt idx="0">
                  <c:v>3171.6</c:v>
                </c:pt>
                <c:pt idx="1">
                  <c:v>6720.8</c:v>
                </c:pt>
                <c:pt idx="2">
                  <c:v>7361.1</c:v>
                </c:pt>
                <c:pt idx="3">
                  <c:v>6624.9900000000007</c:v>
                </c:pt>
                <c:pt idx="4">
                  <c:v>6028.7409000000007</c:v>
                </c:pt>
                <c:pt idx="5">
                  <c:v>5486.1542190000009</c:v>
                </c:pt>
                <c:pt idx="6">
                  <c:v>4992.4003392900013</c:v>
                </c:pt>
                <c:pt idx="7">
                  <c:v>4543.0843087539015</c:v>
                </c:pt>
              </c:numCache>
            </c:numRef>
          </c:val>
          <c:extLst>
            <c:ext xmlns:c16="http://schemas.microsoft.com/office/drawing/2014/chart" uri="{C3380CC4-5D6E-409C-BE32-E72D297353CC}">
              <c16:uniqueId val="{00000000-C1FF-524E-B437-77302C1527B9}"/>
            </c:ext>
          </c:extLst>
        </c:ser>
        <c:dLbls>
          <c:showLegendKey val="0"/>
          <c:showVal val="0"/>
          <c:showCatName val="0"/>
          <c:showSerName val="0"/>
          <c:showPercent val="0"/>
          <c:showBubbleSize val="0"/>
        </c:dLbls>
        <c:gapWidth val="150"/>
        <c:axId val="674696896"/>
        <c:axId val="674697288"/>
      </c:barChart>
      <c:lineChart>
        <c:grouping val="standard"/>
        <c:varyColors val="0"/>
        <c:ser>
          <c:idx val="2"/>
          <c:order val="1"/>
          <c:tx>
            <c:strRef>
              <c:f>[4]Forecasts!$A$369</c:f>
              <c:strCache>
                <c:ptCount val="1"/>
                <c:pt idx="0">
                  <c:v>Interest Coverage Ratio</c:v>
                </c:pt>
              </c:strCache>
            </c:strRef>
          </c:tx>
          <c:spPr>
            <a:ln w="28575" cap="rnd">
              <a:solidFill>
                <a:schemeClr val="accent5">
                  <a:tint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[4]Forecasts!$B$369:$I$369</c:f>
              <c:numCache>
                <c:formatCode>General</c:formatCode>
                <c:ptCount val="8"/>
                <c:pt idx="0">
                  <c:v>17.95176073323686</c:v>
                </c:pt>
                <c:pt idx="1">
                  <c:v>14.894345718901457</c:v>
                </c:pt>
                <c:pt idx="2">
                  <c:v>9.6523266022827059</c:v>
                </c:pt>
                <c:pt idx="3">
                  <c:v>60.672448738550123</c:v>
                </c:pt>
                <c:pt idx="4">
                  <c:v>79.994041736547061</c:v>
                </c:pt>
                <c:pt idx="5">
                  <c:v>97.219886609306798</c:v>
                </c:pt>
                <c:pt idx="6">
                  <c:v>118.08349109743331</c:v>
                </c:pt>
                <c:pt idx="7">
                  <c:v>143.32856016894388</c:v>
                </c:pt>
              </c:numCache>
            </c:numRef>
          </c:val>
          <c:smooth val="0"/>
          <c:extLst>
            <c:ext xmlns:c16="http://schemas.microsoft.com/office/drawing/2014/chart" uri="{C3380CC4-5D6E-409C-BE32-E72D297353CC}">
              <c16:uniqueId val="{00000001-C1FF-524E-B437-77302C1527B9}"/>
            </c:ext>
          </c:extLst>
        </c:ser>
        <c:dLbls>
          <c:showLegendKey val="0"/>
          <c:showVal val="0"/>
          <c:showCatName val="0"/>
          <c:showSerName val="0"/>
          <c:showPercent val="0"/>
          <c:showBubbleSize val="0"/>
        </c:dLbls>
        <c:marker val="1"/>
        <c:smooth val="0"/>
        <c:axId val="674698072"/>
        <c:axId val="674697680"/>
      </c:lineChart>
      <c:catAx>
        <c:axId val="67469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7288"/>
        <c:crosses val="autoZero"/>
        <c:auto val="1"/>
        <c:lblAlgn val="ctr"/>
        <c:lblOffset val="100"/>
        <c:noMultiLvlLbl val="0"/>
      </c:catAx>
      <c:valAx>
        <c:axId val="67469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6896"/>
        <c:crosses val="autoZero"/>
        <c:crossBetween val="between"/>
      </c:valAx>
      <c:valAx>
        <c:axId val="6746976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8072"/>
        <c:crosses val="max"/>
        <c:crossBetween val="between"/>
      </c:valAx>
      <c:catAx>
        <c:axId val="674698072"/>
        <c:scaling>
          <c:orientation val="minMax"/>
        </c:scaling>
        <c:delete val="1"/>
        <c:axPos val="b"/>
        <c:majorTickMark val="out"/>
        <c:minorTickMark val="none"/>
        <c:tickLblPos val="nextTo"/>
        <c:crossAx val="674697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Charts!$A$149</c:f>
              <c:strCache>
                <c:ptCount val="1"/>
                <c:pt idx="0">
                  <c:v>Net CAPEX</c:v>
                </c:pt>
              </c:strCache>
            </c:strRef>
          </c:tx>
          <c:spPr>
            <a:solidFill>
              <a:schemeClr val="accent5">
                <a:shade val="58000"/>
              </a:schemeClr>
            </a:solidFill>
            <a:ln>
              <a:noFill/>
            </a:ln>
            <a:effectLst/>
          </c:spPr>
          <c:invertIfNegative val="0"/>
          <c:cat>
            <c:strRef>
              <c:f>Charts!$C$147:$I$147</c:f>
              <c:strCache>
                <c:ptCount val="7"/>
                <c:pt idx="0">
                  <c:v>FY 2023</c:v>
                </c:pt>
                <c:pt idx="1">
                  <c:v>FY 2024E</c:v>
                </c:pt>
                <c:pt idx="2">
                  <c:v>FY 2025E</c:v>
                </c:pt>
                <c:pt idx="3">
                  <c:v>FY 2026E</c:v>
                </c:pt>
                <c:pt idx="4">
                  <c:v>FY 2027E</c:v>
                </c:pt>
                <c:pt idx="5">
                  <c:v>FY 2028E</c:v>
                </c:pt>
                <c:pt idx="6">
                  <c:v>FY 2029E</c:v>
                </c:pt>
              </c:strCache>
            </c:strRef>
          </c:cat>
          <c:val>
            <c:numRef>
              <c:f>Charts!$B$149:$I$149</c:f>
              <c:numCache>
                <c:formatCode>0</c:formatCode>
                <c:ptCount val="8"/>
                <c:pt idx="0">
                  <c:v>822.8</c:v>
                </c:pt>
                <c:pt idx="1">
                  <c:v>954.59999999999991</c:v>
                </c:pt>
                <c:pt idx="2">
                  <c:v>784</c:v>
                </c:pt>
                <c:pt idx="3">
                  <c:v>1063</c:v>
                </c:pt>
                <c:pt idx="4">
                  <c:v>1216</c:v>
                </c:pt>
                <c:pt idx="5">
                  <c:v>1270</c:v>
                </c:pt>
                <c:pt idx="6">
                  <c:v>1390</c:v>
                </c:pt>
                <c:pt idx="7">
                  <c:v>1525</c:v>
                </c:pt>
              </c:numCache>
            </c:numRef>
          </c:val>
          <c:extLst>
            <c:ext xmlns:c16="http://schemas.microsoft.com/office/drawing/2014/chart" uri="{C3380CC4-5D6E-409C-BE32-E72D297353CC}">
              <c16:uniqueId val="{00000000-3E8E-694D-A6E0-FF74EBE5A04E}"/>
            </c:ext>
          </c:extLst>
        </c:ser>
        <c:ser>
          <c:idx val="1"/>
          <c:order val="1"/>
          <c:tx>
            <c:strRef>
              <c:f>Charts!$A$150</c:f>
              <c:strCache>
                <c:ptCount val="1"/>
                <c:pt idx="0">
                  <c:v>PP&amp;E - net</c:v>
                </c:pt>
              </c:strCache>
            </c:strRef>
          </c:tx>
          <c:spPr>
            <a:solidFill>
              <a:schemeClr val="accent5">
                <a:shade val="86000"/>
              </a:schemeClr>
            </a:solidFill>
            <a:ln>
              <a:noFill/>
            </a:ln>
            <a:effectLst/>
          </c:spPr>
          <c:invertIfNegative val="0"/>
          <c:cat>
            <c:strRef>
              <c:f>Charts!$C$147:$I$147</c:f>
              <c:strCache>
                <c:ptCount val="7"/>
                <c:pt idx="0">
                  <c:v>FY 2023</c:v>
                </c:pt>
                <c:pt idx="1">
                  <c:v>FY 2024E</c:v>
                </c:pt>
                <c:pt idx="2">
                  <c:v>FY 2025E</c:v>
                </c:pt>
                <c:pt idx="3">
                  <c:v>FY 2026E</c:v>
                </c:pt>
                <c:pt idx="4">
                  <c:v>FY 2027E</c:v>
                </c:pt>
                <c:pt idx="5">
                  <c:v>FY 2028E</c:v>
                </c:pt>
                <c:pt idx="6">
                  <c:v>FY 2029E</c:v>
                </c:pt>
              </c:strCache>
            </c:strRef>
          </c:cat>
          <c:val>
            <c:numRef>
              <c:f>Charts!$B$150:$I$150</c:f>
              <c:numCache>
                <c:formatCode>0</c:formatCode>
                <c:ptCount val="8"/>
                <c:pt idx="0">
                  <c:v>1405.7</c:v>
                </c:pt>
                <c:pt idx="1">
                  <c:v>1664.7000000000003</c:v>
                </c:pt>
                <c:pt idx="2">
                  <c:v>1886.1999999999998</c:v>
                </c:pt>
                <c:pt idx="3">
                  <c:v>2670.2</c:v>
                </c:pt>
                <c:pt idx="4">
                  <c:v>3733.2</c:v>
                </c:pt>
                <c:pt idx="5">
                  <c:v>4949.2</c:v>
                </c:pt>
                <c:pt idx="6">
                  <c:v>6219.2</c:v>
                </c:pt>
                <c:pt idx="7">
                  <c:v>7609.2000000000007</c:v>
                </c:pt>
              </c:numCache>
            </c:numRef>
          </c:val>
          <c:extLst>
            <c:ext xmlns:c16="http://schemas.microsoft.com/office/drawing/2014/chart" uri="{C3380CC4-5D6E-409C-BE32-E72D297353CC}">
              <c16:uniqueId val="{00000001-3E8E-694D-A6E0-FF74EBE5A04E}"/>
            </c:ext>
          </c:extLst>
        </c:ser>
        <c:dLbls>
          <c:showLegendKey val="0"/>
          <c:showVal val="0"/>
          <c:showCatName val="0"/>
          <c:showSerName val="0"/>
          <c:showPercent val="0"/>
          <c:showBubbleSize val="0"/>
        </c:dLbls>
        <c:gapWidth val="150"/>
        <c:axId val="670741576"/>
        <c:axId val="674698856"/>
      </c:barChart>
      <c:lineChart>
        <c:grouping val="standard"/>
        <c:varyColors val="0"/>
        <c:ser>
          <c:idx val="2"/>
          <c:order val="2"/>
          <c:tx>
            <c:strRef>
              <c:f>Charts!$A$151</c:f>
              <c:strCache>
                <c:ptCount val="1"/>
                <c:pt idx="0">
                  <c:v>Cost of Sales and Occupancy Costs: </c:v>
                </c:pt>
              </c:strCache>
            </c:strRef>
          </c:tx>
          <c:spPr>
            <a:ln w="28575" cap="rnd">
              <a:solidFill>
                <a:schemeClr val="accent5">
                  <a:tint val="86000"/>
                </a:schemeClr>
              </a:solidFill>
              <a:round/>
            </a:ln>
            <a:effectLst/>
          </c:spPr>
          <c:marker>
            <c:symbol val="none"/>
          </c:marker>
          <c:cat>
            <c:strRef>
              <c:f>Charts!$C$147:$I$147</c:f>
              <c:strCache>
                <c:ptCount val="7"/>
                <c:pt idx="0">
                  <c:v>FY 2023</c:v>
                </c:pt>
                <c:pt idx="1">
                  <c:v>FY 2024E</c:v>
                </c:pt>
                <c:pt idx="2">
                  <c:v>FY 2025E</c:v>
                </c:pt>
                <c:pt idx="3">
                  <c:v>FY 2026E</c:v>
                </c:pt>
                <c:pt idx="4">
                  <c:v>FY 2027E</c:v>
                </c:pt>
                <c:pt idx="5">
                  <c:v>FY 2028E</c:v>
                </c:pt>
                <c:pt idx="6">
                  <c:v>FY 2029E</c:v>
                </c:pt>
              </c:strCache>
            </c:strRef>
          </c:cat>
          <c:val>
            <c:numRef>
              <c:f>Charts!$B$151:$I$151</c:f>
              <c:numCache>
                <c:formatCode>0</c:formatCode>
                <c:ptCount val="8"/>
                <c:pt idx="0">
                  <c:v>3467</c:v>
                </c:pt>
                <c:pt idx="1">
                  <c:v>4108.5</c:v>
                </c:pt>
                <c:pt idx="2">
                  <c:v>3590.6</c:v>
                </c:pt>
                <c:pt idx="3">
                  <c:v>4186.2215200000001</c:v>
                </c:pt>
                <c:pt idx="4">
                  <c:v>4880.3923068000004</c:v>
                </c:pt>
                <c:pt idx="5">
                  <c:v>5258.7203739999995</c:v>
                </c:pt>
                <c:pt idx="6">
                  <c:v>5664.1930116520007</c:v>
                </c:pt>
                <c:pt idx="7">
                  <c:v>6098.4765621311999</c:v>
                </c:pt>
              </c:numCache>
            </c:numRef>
          </c:val>
          <c:smooth val="0"/>
          <c:extLst>
            <c:ext xmlns:c16="http://schemas.microsoft.com/office/drawing/2014/chart" uri="{C3380CC4-5D6E-409C-BE32-E72D297353CC}">
              <c16:uniqueId val="{00000002-3E8E-694D-A6E0-FF74EBE5A04E}"/>
            </c:ext>
          </c:extLst>
        </c:ser>
        <c:ser>
          <c:idx val="3"/>
          <c:order val="3"/>
          <c:tx>
            <c:strRef>
              <c:f>Charts!$A$148</c:f>
              <c:strCache>
                <c:ptCount val="1"/>
                <c:pt idx="0">
                  <c:v>Total Net Revenues</c:v>
                </c:pt>
              </c:strCache>
            </c:strRef>
          </c:tx>
          <c:spPr>
            <a:ln w="28575" cap="rnd">
              <a:solidFill>
                <a:schemeClr val="accent5">
                  <a:tint val="58000"/>
                </a:schemeClr>
              </a:solidFill>
              <a:round/>
            </a:ln>
            <a:effectLst/>
          </c:spPr>
          <c:marker>
            <c:symbol val="none"/>
          </c:marker>
          <c:val>
            <c:numRef>
              <c:f>Charts!$B$148:$I$148</c:f>
              <c:numCache>
                <c:formatCode>0</c:formatCode>
                <c:ptCount val="8"/>
                <c:pt idx="0">
                  <c:v>13665.2</c:v>
                </c:pt>
                <c:pt idx="1">
                  <c:v>15884.4</c:v>
                </c:pt>
                <c:pt idx="2">
                  <c:v>13100.2</c:v>
                </c:pt>
                <c:pt idx="3">
                  <c:v>16100.851999999999</c:v>
                </c:pt>
                <c:pt idx="4">
                  <c:v>19138.79336</c:v>
                </c:pt>
                <c:pt idx="5">
                  <c:v>21034.881495999998</c:v>
                </c:pt>
                <c:pt idx="6">
                  <c:v>23119.155149600003</c:v>
                </c:pt>
                <c:pt idx="7">
                  <c:v>25410.31900888</c:v>
                </c:pt>
              </c:numCache>
            </c:numRef>
          </c:val>
          <c:smooth val="0"/>
          <c:extLst>
            <c:ext xmlns:c16="http://schemas.microsoft.com/office/drawing/2014/chart" uri="{C3380CC4-5D6E-409C-BE32-E72D297353CC}">
              <c16:uniqueId val="{00000003-3E8E-694D-A6E0-FF74EBE5A04E}"/>
            </c:ext>
          </c:extLst>
        </c:ser>
        <c:dLbls>
          <c:showLegendKey val="0"/>
          <c:showVal val="0"/>
          <c:showCatName val="0"/>
          <c:showSerName val="0"/>
          <c:showPercent val="0"/>
          <c:showBubbleSize val="0"/>
        </c:dLbls>
        <c:marker val="1"/>
        <c:smooth val="0"/>
        <c:axId val="670741576"/>
        <c:axId val="674698856"/>
      </c:lineChart>
      <c:catAx>
        <c:axId val="67074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8856"/>
        <c:crosses val="autoZero"/>
        <c:auto val="1"/>
        <c:lblAlgn val="ctr"/>
        <c:lblOffset val="100"/>
        <c:noMultiLvlLbl val="0"/>
      </c:catAx>
      <c:valAx>
        <c:axId val="674698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41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_xlchart.v1.1</cx:f>
      </cx:strDim>
      <cx:numDim type="val">
        <cx:f dir="row">_xlchart.v1.0</cx:f>
      </cx:numDim>
    </cx:data>
  </cx:chartData>
  <cx:chart>
    <cx:title pos="t" align="ctr" overlay="0">
      <cx:tx>
        <cx:txData>
          <cx:v>Evolution of YOUR Company share price, % year on year</cx:v>
        </cx:txData>
      </cx:tx>
      <cx:txPr>
        <a:bodyPr spcFirstLastPara="1" vertOverflow="ellipsis" horzOverflow="overflow" wrap="square" lIns="0" tIns="0" rIns="0" bIns="0" anchor="ctr" anchorCtr="1"/>
        <a:lstStyle/>
        <a:p>
          <a:pPr algn="ctr" rtl="0">
            <a:defRPr>
              <a:solidFill>
                <a:schemeClr val="tx1"/>
              </a:solidFill>
            </a:defRPr>
          </a:pPr>
          <a:r>
            <a:rPr lang="en-US" sz="1100" b="0" i="0" u="none" strike="noStrike" baseline="0">
              <a:solidFill>
                <a:schemeClr val="tx1"/>
              </a:solidFill>
              <a:latin typeface="Calibri" panose="020F0502020204030204"/>
            </a:rPr>
            <a:t>Evolution of YOUR Company share price, % year on year</a:t>
          </a:r>
        </a:p>
      </cx:txPr>
    </cx:title>
    <cx:plotArea>
      <cx:plotAreaRegion>
        <cx:plotSurface>
          <cx:spPr>
            <a:ln>
              <a:noFill/>
            </a:ln>
          </cx:spPr>
        </cx:plotSurface>
        <cx:series layoutId="waterfall" uniqueId="{80FA4F0A-AF02-8E47-8618-8B2B5C0E561F}">
          <cx:dataLabels pos="outEnd">
            <cx:txPr>
              <a:bodyPr spcFirstLastPara="1" vertOverflow="ellipsis" horzOverflow="overflow" wrap="square" lIns="0" tIns="0" rIns="0" bIns="0" anchor="ctr" anchorCtr="1"/>
              <a:lstStyle/>
              <a:p>
                <a:pPr algn="ctr" rtl="0">
                  <a:defRPr>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900" b="0" i="0" u="none" strike="noStrike" baseline="0">
                  <a:solidFill>
                    <a:schemeClr val="tx1"/>
                  </a:solidFill>
                  <a:latin typeface="Arial" panose="020B0604020202020204" pitchFamily="34" charset="0"/>
                  <a:cs typeface="Arial" panose="020B0604020202020204" pitchFamily="34" charset="0"/>
                </a:endParaRPr>
              </a:p>
            </cx:txPr>
            <cx:visibility seriesName="0" categoryName="0" value="1"/>
          </cx:dataLabels>
          <cx:dataId val="0"/>
          <cx:layoutPr>
            <cx:subtotals/>
          </cx:layoutPr>
        </cx:series>
      </cx:plotAreaRegion>
      <cx:axis id="0">
        <cx:catScaling gapWidth="0.5"/>
        <cx:tickLabels/>
        <cx:spPr>
          <a:ln>
            <a:solidFill>
              <a:schemeClr val="tx1"/>
            </a:solidFill>
          </a:ln>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majorGridlines>
          <cx:spPr>
            <a:ln>
              <a:noFill/>
            </a:ln>
          </cx:spPr>
        </cx:majorGridlines>
        <cx:tickLabels/>
        <cx:spPr>
          <a:ln>
            <a:solidFill>
              <a:schemeClr val="tx1"/>
            </a:solidFill>
          </a:ln>
        </cx:spPr>
        <cx:txPr>
          <a:bodyPr spcFirstLastPara="1" vertOverflow="ellipsis" horzOverflow="overflow" wrap="square" lIns="0" tIns="0" rIns="0" bIns="0" anchor="ctr" anchorCtr="1"/>
          <a:lstStyle/>
          <a:p>
            <a:pPr algn="ctr" rtl="0">
              <a:defRPr sz="800">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80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5">
  <a:schemeClr val="accent5"/>
</cs:colorStyle>
</file>

<file path=xl/charts/colors25.xml><?xml version="1.0" encoding="utf-8"?>
<cs:colorStyle xmlns:cs="http://schemas.microsoft.com/office/drawing/2012/chartStyle" xmlns:a="http://schemas.openxmlformats.org/drawingml/2006/main" meth="withinLinearReversed" id="25">
  <a:schemeClr val="accent5"/>
</cs:colorStyle>
</file>

<file path=xl/charts/colors26.xml><?xml version="1.0" encoding="utf-8"?>
<cs:colorStyle xmlns:cs="http://schemas.microsoft.com/office/drawing/2012/chartStyle" xmlns:a="http://schemas.openxmlformats.org/drawingml/2006/main" meth="withinLinear" id="18">
  <a:schemeClr val="accent5"/>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8">
  <a:schemeClr val="accent5"/>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withinLinear" id="18">
  <a:schemeClr val="accent5"/>
</cs:colorStyle>
</file>

<file path=xl/charts/colors3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image" Target="../media/image2.wmf"/></Relationships>
</file>

<file path=xl/drawings/_rels/drawing8.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6.xml"/><Relationship Id="rId7" Type="http://schemas.openxmlformats.org/officeDocument/2006/relationships/chart" Target="../charts/chart29.xml"/><Relationship Id="rId2" Type="http://schemas.openxmlformats.org/officeDocument/2006/relationships/chart" Target="../charts/chart25.xml"/><Relationship Id="rId1" Type="http://schemas.openxmlformats.org/officeDocument/2006/relationships/chart" Target="../charts/chart24.xml"/><Relationship Id="rId6" Type="http://schemas.microsoft.com/office/2014/relationships/chartEx" Target="../charts/chartEx1.xml"/><Relationship Id="rId5" Type="http://schemas.openxmlformats.org/officeDocument/2006/relationships/chart" Target="../charts/chart28.xml"/><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2</xdr:col>
      <xdr:colOff>285060</xdr:colOff>
      <xdr:row>274</xdr:row>
      <xdr:rowOff>122721</xdr:rowOff>
    </xdr:from>
    <xdr:to>
      <xdr:col>6</xdr:col>
      <xdr:colOff>812386</xdr:colOff>
      <xdr:row>291</xdr:row>
      <xdr:rowOff>49835</xdr:rowOff>
    </xdr:to>
    <xdr:graphicFrame macro="">
      <xdr:nvGraphicFramePr>
        <xdr:cNvPr id="3" name="Chart 2">
          <a:extLst>
            <a:ext uri="{FF2B5EF4-FFF2-40B4-BE49-F238E27FC236}">
              <a16:creationId xmlns:a16="http://schemas.microsoft.com/office/drawing/2014/main" id="{DD177967-B963-5552-8429-0740CF4CD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826880</xdr:colOff>
      <xdr:row>274</xdr:row>
      <xdr:rowOff>122720</xdr:rowOff>
    </xdr:from>
    <xdr:to>
      <xdr:col>10</xdr:col>
      <xdr:colOff>572881</xdr:colOff>
      <xdr:row>291</xdr:row>
      <xdr:rowOff>49834</xdr:rowOff>
    </xdr:to>
    <xdr:graphicFrame macro="">
      <xdr:nvGraphicFramePr>
        <xdr:cNvPr id="18" name="Chart 17">
          <a:extLst>
            <a:ext uri="{FF2B5EF4-FFF2-40B4-BE49-F238E27FC236}">
              <a16:creationId xmlns:a16="http://schemas.microsoft.com/office/drawing/2014/main" id="{5331A827-1A8E-0CE6-4DE2-884F472DA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64613</xdr:colOff>
      <xdr:row>22</xdr:row>
      <xdr:rowOff>176908</xdr:rowOff>
    </xdr:from>
    <xdr:to>
      <xdr:col>6</xdr:col>
      <xdr:colOff>1793596</xdr:colOff>
      <xdr:row>40</xdr:row>
      <xdr:rowOff>189385</xdr:rowOff>
    </xdr:to>
    <xdr:graphicFrame macro="">
      <xdr:nvGraphicFramePr>
        <xdr:cNvPr id="2" name="Chart 1">
          <a:extLst>
            <a:ext uri="{FF2B5EF4-FFF2-40B4-BE49-F238E27FC236}">
              <a16:creationId xmlns:a16="http://schemas.microsoft.com/office/drawing/2014/main" id="{2BFD03EA-12DC-B7A2-EA5B-A39AFA06D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144823</xdr:colOff>
      <xdr:row>41</xdr:row>
      <xdr:rowOff>155963</xdr:rowOff>
    </xdr:from>
    <xdr:to>
      <xdr:col>8</xdr:col>
      <xdr:colOff>846048</xdr:colOff>
      <xdr:row>60</xdr:row>
      <xdr:rowOff>44560</xdr:rowOff>
    </xdr:to>
    <xdr:pic>
      <xdr:nvPicPr>
        <xdr:cNvPr id="4" name="Picture 3">
          <a:extLst>
            <a:ext uri="{FF2B5EF4-FFF2-40B4-BE49-F238E27FC236}">
              <a16:creationId xmlns:a16="http://schemas.microsoft.com/office/drawing/2014/main" id="{EFA334F2-D890-AEEC-FDCC-76DF8BEEBB4E}"/>
            </a:ext>
          </a:extLst>
        </xdr:cNvPr>
        <xdr:cNvPicPr>
          <a:picLocks noChangeAspect="1"/>
        </xdr:cNvPicPr>
      </xdr:nvPicPr>
      <xdr:blipFill>
        <a:blip xmlns:r="http://schemas.openxmlformats.org/officeDocument/2006/relationships" r:embed="rId2"/>
        <a:stretch>
          <a:fillRect/>
        </a:stretch>
      </xdr:blipFill>
      <xdr:spPr>
        <a:xfrm>
          <a:off x="2306051" y="10082016"/>
          <a:ext cx="8574333" cy="4333597"/>
        </a:xfrm>
        <a:prstGeom prst="rect">
          <a:avLst/>
        </a:prstGeom>
      </xdr:spPr>
    </xdr:pic>
    <xdr:clientData/>
  </xdr:twoCellAnchor>
  <xdr:twoCellAnchor>
    <xdr:from>
      <xdr:col>1</xdr:col>
      <xdr:colOff>101601</xdr:colOff>
      <xdr:row>73</xdr:row>
      <xdr:rowOff>177799</xdr:rowOff>
    </xdr:from>
    <xdr:to>
      <xdr:col>2</xdr:col>
      <xdr:colOff>1583267</xdr:colOff>
      <xdr:row>85</xdr:row>
      <xdr:rowOff>177799</xdr:rowOff>
    </xdr:to>
    <xdr:graphicFrame macro="">
      <xdr:nvGraphicFramePr>
        <xdr:cNvPr id="5" name="Chart 4">
          <a:extLst>
            <a:ext uri="{FF2B5EF4-FFF2-40B4-BE49-F238E27FC236}">
              <a16:creationId xmlns:a16="http://schemas.microsoft.com/office/drawing/2014/main" id="{11B8A768-554C-5861-C481-B2481384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1583267</xdr:colOff>
      <xdr:row>73</xdr:row>
      <xdr:rowOff>177799</xdr:rowOff>
    </xdr:from>
    <xdr:to>
      <xdr:col>4</xdr:col>
      <xdr:colOff>1388534</xdr:colOff>
      <xdr:row>85</xdr:row>
      <xdr:rowOff>177799</xdr:rowOff>
    </xdr:to>
    <xdr:graphicFrame macro="">
      <xdr:nvGraphicFramePr>
        <xdr:cNvPr id="6" name="Chart 5">
          <a:extLst>
            <a:ext uri="{FF2B5EF4-FFF2-40B4-BE49-F238E27FC236}">
              <a16:creationId xmlns:a16="http://schemas.microsoft.com/office/drawing/2014/main" id="{1BD0002D-39E3-5A3F-5A0C-D4E64F77A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1405467</xdr:colOff>
      <xdr:row>73</xdr:row>
      <xdr:rowOff>177800</xdr:rowOff>
    </xdr:from>
    <xdr:to>
      <xdr:col>6</xdr:col>
      <xdr:colOff>889000</xdr:colOff>
      <xdr:row>85</xdr:row>
      <xdr:rowOff>177800</xdr:rowOff>
    </xdr:to>
    <xdr:graphicFrame macro="">
      <xdr:nvGraphicFramePr>
        <xdr:cNvPr id="7" name="Chart 6">
          <a:extLst>
            <a:ext uri="{FF2B5EF4-FFF2-40B4-BE49-F238E27FC236}">
              <a16:creationId xmlns:a16="http://schemas.microsoft.com/office/drawing/2014/main" id="{42D01993-0035-8958-3764-C87082E7F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101600</xdr:colOff>
      <xdr:row>67</xdr:row>
      <xdr:rowOff>93133</xdr:rowOff>
    </xdr:from>
    <xdr:to>
      <xdr:col>6</xdr:col>
      <xdr:colOff>880532</xdr:colOff>
      <xdr:row>74</xdr:row>
      <xdr:rowOff>118532</xdr:rowOff>
    </xdr:to>
    <xdr:graphicFrame macro="">
      <xdr:nvGraphicFramePr>
        <xdr:cNvPr id="8" name="Chart 7">
          <a:extLst>
            <a:ext uri="{FF2B5EF4-FFF2-40B4-BE49-F238E27FC236}">
              <a16:creationId xmlns:a16="http://schemas.microsoft.com/office/drawing/2014/main" id="{5762DD1F-B46B-C6E8-313F-802F945CC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1678534</xdr:colOff>
      <xdr:row>13</xdr:row>
      <xdr:rowOff>135645</xdr:rowOff>
    </xdr:from>
    <xdr:to>
      <xdr:col>7</xdr:col>
      <xdr:colOff>614615</xdr:colOff>
      <xdr:row>31</xdr:row>
      <xdr:rowOff>152508</xdr:rowOff>
    </xdr:to>
    <xdr:graphicFrame macro="">
      <xdr:nvGraphicFramePr>
        <xdr:cNvPr id="2" name="Chart 1">
          <a:extLst>
            <a:ext uri="{FF2B5EF4-FFF2-40B4-BE49-F238E27FC236}">
              <a16:creationId xmlns:a16="http://schemas.microsoft.com/office/drawing/2014/main" id="{AA5C285A-AF75-CC40-81B9-7EFD2CD3A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22306</xdr:colOff>
      <xdr:row>33</xdr:row>
      <xdr:rowOff>48239</xdr:rowOff>
    </xdr:from>
    <xdr:to>
      <xdr:col>7</xdr:col>
      <xdr:colOff>682705</xdr:colOff>
      <xdr:row>51</xdr:row>
      <xdr:rowOff>144824</xdr:rowOff>
    </xdr:to>
    <xdr:graphicFrame macro="">
      <xdr:nvGraphicFramePr>
        <xdr:cNvPr id="3" name="Chart 2">
          <a:extLst>
            <a:ext uri="{FF2B5EF4-FFF2-40B4-BE49-F238E27FC236}">
              <a16:creationId xmlns:a16="http://schemas.microsoft.com/office/drawing/2014/main" id="{692A376B-73CF-D647-9528-680BC7F37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576302</xdr:colOff>
      <xdr:row>148</xdr:row>
      <xdr:rowOff>106722</xdr:rowOff>
    </xdr:from>
    <xdr:to>
      <xdr:col>10</xdr:col>
      <xdr:colOff>522941</xdr:colOff>
      <xdr:row>166</xdr:row>
      <xdr:rowOff>138738</xdr:rowOff>
    </xdr:to>
    <xdr:graphicFrame macro="">
      <xdr:nvGraphicFramePr>
        <xdr:cNvPr id="4" name="Chart 3">
          <a:extLst>
            <a:ext uri="{FF2B5EF4-FFF2-40B4-BE49-F238E27FC236}">
              <a16:creationId xmlns:a16="http://schemas.microsoft.com/office/drawing/2014/main" id="{E2BADC07-4F44-0342-880F-A12350277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576303</xdr:colOff>
      <xdr:row>131</xdr:row>
      <xdr:rowOff>53361</xdr:rowOff>
    </xdr:from>
    <xdr:to>
      <xdr:col>10</xdr:col>
      <xdr:colOff>533613</xdr:colOff>
      <xdr:row>148</xdr:row>
      <xdr:rowOff>112061</xdr:rowOff>
    </xdr:to>
    <xdr:graphicFrame macro="">
      <xdr:nvGraphicFramePr>
        <xdr:cNvPr id="5" name="Chart 4">
          <a:extLst>
            <a:ext uri="{FF2B5EF4-FFF2-40B4-BE49-F238E27FC236}">
              <a16:creationId xmlns:a16="http://schemas.microsoft.com/office/drawing/2014/main" id="{1A32BE98-F7C8-0442-A92E-021555EF4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490924</xdr:colOff>
      <xdr:row>190</xdr:row>
      <xdr:rowOff>74707</xdr:rowOff>
    </xdr:from>
    <xdr:to>
      <xdr:col>9</xdr:col>
      <xdr:colOff>10671</xdr:colOff>
      <xdr:row>210</xdr:row>
      <xdr:rowOff>46907</xdr:rowOff>
    </xdr:to>
    <xdr:graphicFrame macro="">
      <xdr:nvGraphicFramePr>
        <xdr:cNvPr id="6" name="Chart 5">
          <a:extLst>
            <a:ext uri="{FF2B5EF4-FFF2-40B4-BE49-F238E27FC236}">
              <a16:creationId xmlns:a16="http://schemas.microsoft.com/office/drawing/2014/main" id="{ADC0AB02-5C03-5C4C-BFEF-1B566514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311</xdr:row>
      <xdr:rowOff>149412</xdr:rowOff>
    </xdr:from>
    <xdr:to>
      <xdr:col>10</xdr:col>
      <xdr:colOff>298823</xdr:colOff>
      <xdr:row>332</xdr:row>
      <xdr:rowOff>10673</xdr:rowOff>
    </xdr:to>
    <xdr:graphicFrame macro="">
      <xdr:nvGraphicFramePr>
        <xdr:cNvPr id="7" name="Chart 6">
          <a:extLst>
            <a:ext uri="{FF2B5EF4-FFF2-40B4-BE49-F238E27FC236}">
              <a16:creationId xmlns:a16="http://schemas.microsoft.com/office/drawing/2014/main" id="{56F1DADE-6343-CB4B-BA8A-4405916E1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603105</xdr:colOff>
      <xdr:row>285</xdr:row>
      <xdr:rowOff>173973</xdr:rowOff>
    </xdr:from>
    <xdr:to>
      <xdr:col>7</xdr:col>
      <xdr:colOff>98584</xdr:colOff>
      <xdr:row>285</xdr:row>
      <xdr:rowOff>394338</xdr:rowOff>
    </xdr:to>
    <xdr:cxnSp macro="">
      <xdr:nvCxnSpPr>
        <xdr:cNvPr id="10" name="Straight Arrow Connector 9">
          <a:extLst>
            <a:ext uri="{FF2B5EF4-FFF2-40B4-BE49-F238E27FC236}">
              <a16:creationId xmlns:a16="http://schemas.microsoft.com/office/drawing/2014/main" id="{F4D92885-6FC9-864B-819C-64109B51A343}"/>
            </a:ext>
          </a:extLst>
        </xdr:cNvPr>
        <xdr:cNvCxnSpPr/>
      </xdr:nvCxnSpPr>
      <xdr:spPr>
        <a:xfrm flipH="1">
          <a:off x="5543405" y="1202673"/>
          <a:ext cx="968679" cy="2203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20320</xdr:colOff>
      <xdr:row>26</xdr:row>
      <xdr:rowOff>30480</xdr:rowOff>
    </xdr:from>
    <xdr:to>
      <xdr:col>17</xdr:col>
      <xdr:colOff>254000</xdr:colOff>
      <xdr:row>49</xdr:row>
      <xdr:rowOff>20320</xdr:rowOff>
    </xdr:to>
    <xdr:graphicFrame macro="">
      <xdr:nvGraphicFramePr>
        <xdr:cNvPr id="3" name="Chart 2">
          <a:extLst>
            <a:ext uri="{FF2B5EF4-FFF2-40B4-BE49-F238E27FC236}">
              <a16:creationId xmlns:a16="http://schemas.microsoft.com/office/drawing/2014/main" id="{09EEB366-C1A4-9443-B013-F0DB70CBE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182880</xdr:colOff>
      <xdr:row>4</xdr:row>
      <xdr:rowOff>121920</xdr:rowOff>
    </xdr:from>
    <xdr:to>
      <xdr:col>17</xdr:col>
      <xdr:colOff>132080</xdr:colOff>
      <xdr:row>23</xdr:row>
      <xdr:rowOff>132080</xdr:rowOff>
    </xdr:to>
    <xdr:graphicFrame macro="">
      <xdr:nvGraphicFramePr>
        <xdr:cNvPr id="6" name="Chart 5">
          <a:extLst>
            <a:ext uri="{FF2B5EF4-FFF2-40B4-BE49-F238E27FC236}">
              <a16:creationId xmlns:a16="http://schemas.microsoft.com/office/drawing/2014/main" id="{2F3A095D-528D-2615-7904-0494B74F4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817880</xdr:colOff>
      <xdr:row>50</xdr:row>
      <xdr:rowOff>50800</xdr:rowOff>
    </xdr:from>
    <xdr:to>
      <xdr:col>17</xdr:col>
      <xdr:colOff>172720</xdr:colOff>
      <xdr:row>70</xdr:row>
      <xdr:rowOff>142240</xdr:rowOff>
    </xdr:to>
    <xdr:graphicFrame macro="">
      <xdr:nvGraphicFramePr>
        <xdr:cNvPr id="9" name="Chart 8">
          <a:extLst>
            <a:ext uri="{FF2B5EF4-FFF2-40B4-BE49-F238E27FC236}">
              <a16:creationId xmlns:a16="http://schemas.microsoft.com/office/drawing/2014/main" id="{BF8F9C90-608A-4B36-9DAD-977AC07D0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328705</xdr:colOff>
      <xdr:row>238</xdr:row>
      <xdr:rowOff>66487</xdr:rowOff>
    </xdr:from>
    <xdr:to>
      <xdr:col>13</xdr:col>
      <xdr:colOff>156881</xdr:colOff>
      <xdr:row>254</xdr:row>
      <xdr:rowOff>120276</xdr:rowOff>
    </xdr:to>
    <xdr:graphicFrame macro="">
      <xdr:nvGraphicFramePr>
        <xdr:cNvPr id="2" name="Chart 1">
          <a:extLst>
            <a:ext uri="{FF2B5EF4-FFF2-40B4-BE49-F238E27FC236}">
              <a16:creationId xmlns:a16="http://schemas.microsoft.com/office/drawing/2014/main" id="{49173DF6-1304-0C4D-86C2-4EF04D822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473449</xdr:colOff>
      <xdr:row>287</xdr:row>
      <xdr:rowOff>57149</xdr:rowOff>
    </xdr:from>
    <xdr:to>
      <xdr:col>9</xdr:col>
      <xdr:colOff>513603</xdr:colOff>
      <xdr:row>305</xdr:row>
      <xdr:rowOff>0</xdr:rowOff>
    </xdr:to>
    <xdr:graphicFrame macro="">
      <xdr:nvGraphicFramePr>
        <xdr:cNvPr id="3" name="Chart 2">
          <a:extLst>
            <a:ext uri="{FF2B5EF4-FFF2-40B4-BE49-F238E27FC236}">
              <a16:creationId xmlns:a16="http://schemas.microsoft.com/office/drawing/2014/main" id="{4B0A29CF-21B9-494F-99D1-E16AFFBA2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158749</xdr:colOff>
      <xdr:row>306</xdr:row>
      <xdr:rowOff>102720</xdr:rowOff>
    </xdr:from>
    <xdr:to>
      <xdr:col>10</xdr:col>
      <xdr:colOff>527338</xdr:colOff>
      <xdr:row>326</xdr:row>
      <xdr:rowOff>27013</xdr:rowOff>
    </xdr:to>
    <xdr:graphicFrame macro="">
      <xdr:nvGraphicFramePr>
        <xdr:cNvPr id="4" name="Chart 3">
          <a:extLst>
            <a:ext uri="{FF2B5EF4-FFF2-40B4-BE49-F238E27FC236}">
              <a16:creationId xmlns:a16="http://schemas.microsoft.com/office/drawing/2014/main" id="{982CE673-021C-D74C-BBC5-A230C4668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179292</xdr:colOff>
      <xdr:row>183</xdr:row>
      <xdr:rowOff>78157</xdr:rowOff>
    </xdr:from>
    <xdr:to>
      <xdr:col>16</xdr:col>
      <xdr:colOff>528075</xdr:colOff>
      <xdr:row>200</xdr:row>
      <xdr:rowOff>113269</xdr:rowOff>
    </xdr:to>
    <xdr:graphicFrame macro="">
      <xdr:nvGraphicFramePr>
        <xdr:cNvPr id="5" name="Chart 4">
          <a:extLst>
            <a:ext uri="{FF2B5EF4-FFF2-40B4-BE49-F238E27FC236}">
              <a16:creationId xmlns:a16="http://schemas.microsoft.com/office/drawing/2014/main" id="{EE3F0BAD-B3AA-984F-BC3A-045AFCF84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667216</xdr:colOff>
      <xdr:row>202</xdr:row>
      <xdr:rowOff>103841</xdr:rowOff>
    </xdr:from>
    <xdr:to>
      <xdr:col>16</xdr:col>
      <xdr:colOff>68168</xdr:colOff>
      <xdr:row>218</xdr:row>
      <xdr:rowOff>52575</xdr:rowOff>
    </xdr:to>
    <xdr:graphicFrame macro="">
      <xdr:nvGraphicFramePr>
        <xdr:cNvPr id="6" name="Chart 5">
          <a:extLst>
            <a:ext uri="{FF2B5EF4-FFF2-40B4-BE49-F238E27FC236}">
              <a16:creationId xmlns:a16="http://schemas.microsoft.com/office/drawing/2014/main" id="{E565DC6D-42D8-D44C-86EE-12ACEC604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12700</xdr:colOff>
      <xdr:row>2</xdr:row>
      <xdr:rowOff>76200</xdr:rowOff>
    </xdr:from>
    <xdr:to>
      <xdr:col>19</xdr:col>
      <xdr:colOff>220133</xdr:colOff>
      <xdr:row>32</xdr:row>
      <xdr:rowOff>16933</xdr:rowOff>
    </xdr:to>
    <xdr:graphicFrame macro="">
      <xdr:nvGraphicFramePr>
        <xdr:cNvPr id="2" name="Chart 1">
          <a:extLst>
            <a:ext uri="{FF2B5EF4-FFF2-40B4-BE49-F238E27FC236}">
              <a16:creationId xmlns:a16="http://schemas.microsoft.com/office/drawing/2014/main" id="{6CBE41D2-A19E-C99A-F939-C47694121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102395</xdr:colOff>
      <xdr:row>35</xdr:row>
      <xdr:rowOff>156367</xdr:rowOff>
    </xdr:from>
    <xdr:to>
      <xdr:col>19</xdr:col>
      <xdr:colOff>234157</xdr:colOff>
      <xdr:row>67</xdr:row>
      <xdr:rowOff>130174</xdr:rowOff>
    </xdr:to>
    <xdr:graphicFrame macro="">
      <xdr:nvGraphicFramePr>
        <xdr:cNvPr id="4" name="Chart 3">
          <a:extLst>
            <a:ext uri="{FF2B5EF4-FFF2-40B4-BE49-F238E27FC236}">
              <a16:creationId xmlns:a16="http://schemas.microsoft.com/office/drawing/2014/main" id="{6FF2B1AC-58EB-2D5F-3937-5EFB229B1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38100</xdr:colOff>
      <xdr:row>0</xdr:row>
      <xdr:rowOff>38100</xdr:rowOff>
    </xdr:from>
    <xdr:to>
      <xdr:col>23</xdr:col>
      <xdr:colOff>371475</xdr:colOff>
      <xdr:row>35</xdr:row>
      <xdr:rowOff>47530</xdr:rowOff>
    </xdr:to>
    <xdr:pic>
      <xdr:nvPicPr>
        <xdr:cNvPr id="2" name="Picture 3">
          <a:extLst>
            <a:ext uri="{FF2B5EF4-FFF2-40B4-BE49-F238E27FC236}">
              <a16:creationId xmlns:a16="http://schemas.microsoft.com/office/drawing/2014/main" id="{8F0D3AB7-CBFC-9641-B07D-8461D444FA5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82600" y="38100"/>
          <a:ext cx="7343775" cy="58387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219075</xdr:colOff>
      <xdr:row>18</xdr:row>
      <xdr:rowOff>71437</xdr:rowOff>
    </xdr:from>
    <xdr:to>
      <xdr:col>6</xdr:col>
      <xdr:colOff>333375</xdr:colOff>
      <xdr:row>35</xdr:row>
      <xdr:rowOff>61912</xdr:rowOff>
    </xdr:to>
    <xdr:graphicFrame macro="">
      <xdr:nvGraphicFramePr>
        <xdr:cNvPr id="2" name="Chart 1">
          <a:extLst>
            <a:ext uri="{FF2B5EF4-FFF2-40B4-BE49-F238E27FC236}">
              <a16:creationId xmlns:a16="http://schemas.microsoft.com/office/drawing/2014/main" id="{608F3E26-AE56-E141-A898-D19CA36BD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528637</xdr:colOff>
      <xdr:row>18</xdr:row>
      <xdr:rowOff>71437</xdr:rowOff>
    </xdr:from>
    <xdr:to>
      <xdr:col>14</xdr:col>
      <xdr:colOff>223837</xdr:colOff>
      <xdr:row>35</xdr:row>
      <xdr:rowOff>61912</xdr:rowOff>
    </xdr:to>
    <xdr:graphicFrame macro="">
      <xdr:nvGraphicFramePr>
        <xdr:cNvPr id="3" name="Chart 2">
          <a:extLst>
            <a:ext uri="{FF2B5EF4-FFF2-40B4-BE49-F238E27FC236}">
              <a16:creationId xmlns:a16="http://schemas.microsoft.com/office/drawing/2014/main" id="{DCB3E7A8-F240-2545-BA96-8470C1696934}"/>
            </a:ext>
            <a:ext uri="{147F2762-F138-4A5C-976F-8EAC2B608ADB}">
              <a16:predDERef xmlns:a16="http://schemas.microsoft.com/office/drawing/2014/main" pre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657224</xdr:colOff>
      <xdr:row>44</xdr:row>
      <xdr:rowOff>28574</xdr:rowOff>
    </xdr:from>
    <xdr:to>
      <xdr:col>4</xdr:col>
      <xdr:colOff>457200</xdr:colOff>
      <xdr:row>59</xdr:row>
      <xdr:rowOff>133350</xdr:rowOff>
    </xdr:to>
    <xdr:graphicFrame macro="">
      <xdr:nvGraphicFramePr>
        <xdr:cNvPr id="4" name="Chart 3">
          <a:extLst>
            <a:ext uri="{FF2B5EF4-FFF2-40B4-BE49-F238E27FC236}">
              <a16:creationId xmlns:a16="http://schemas.microsoft.com/office/drawing/2014/main" id="{BB50D2B2-E1AF-A144-9EB9-EC77ACE59EB7}"/>
            </a:ext>
            <a:ext uri="{147F2762-F138-4A5C-976F-8EAC2B608ADB}">
              <a16:predDERef xmlns:a16="http://schemas.microsoft.com/office/drawing/2014/main" pre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123824</xdr:colOff>
      <xdr:row>62</xdr:row>
      <xdr:rowOff>47625</xdr:rowOff>
    </xdr:from>
    <xdr:to>
      <xdr:col>9</xdr:col>
      <xdr:colOff>323850</xdr:colOff>
      <xdr:row>73</xdr:row>
      <xdr:rowOff>91188</xdr:rowOff>
    </xdr:to>
    <xdr:graphicFrame macro="">
      <xdr:nvGraphicFramePr>
        <xdr:cNvPr id="5" name="Chart 4">
          <a:extLst>
            <a:ext uri="{FF2B5EF4-FFF2-40B4-BE49-F238E27FC236}">
              <a16:creationId xmlns:a16="http://schemas.microsoft.com/office/drawing/2014/main" id="{546129F7-9DC7-694E-A781-7E1E8B0CE0DA}"/>
            </a:ext>
            <a:ext uri="{147F2762-F138-4A5C-976F-8EAC2B608ADB}">
              <a16:predDERef xmlns:a16="http://schemas.microsoft.com/office/drawing/2014/main" pred="{00000000-0008-0000-0700-000006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80</xdr:row>
      <xdr:rowOff>109537</xdr:rowOff>
    </xdr:from>
    <xdr:to>
      <xdr:col>8</xdr:col>
      <xdr:colOff>171450</xdr:colOff>
      <xdr:row>97</xdr:row>
      <xdr:rowOff>100012</xdr:rowOff>
    </xdr:to>
    <xdr:graphicFrame macro="">
      <xdr:nvGraphicFramePr>
        <xdr:cNvPr id="6" name="Chart 5">
          <a:extLst>
            <a:ext uri="{FF2B5EF4-FFF2-40B4-BE49-F238E27FC236}">
              <a16:creationId xmlns:a16="http://schemas.microsoft.com/office/drawing/2014/main" id="{EC7D8DE6-5B3B-2246-B002-DB75F7283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526939</xdr:colOff>
      <xdr:row>106</xdr:row>
      <xdr:rowOff>20944</xdr:rowOff>
    </xdr:from>
    <xdr:to>
      <xdr:col>8</xdr:col>
      <xdr:colOff>52360</xdr:colOff>
      <xdr:row>122</xdr:row>
      <xdr:rowOff>90460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6EDF230-DED2-B947-BE40-174D8D9CC1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39839" y="17661244"/>
              <a:ext cx="4567321" cy="27111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592667</xdr:colOff>
      <xdr:row>126</xdr:row>
      <xdr:rowOff>152401</xdr:rowOff>
    </xdr:from>
    <xdr:to>
      <xdr:col>8</xdr:col>
      <xdr:colOff>93133</xdr:colOff>
      <xdr:row>143</xdr:row>
      <xdr:rowOff>16934</xdr:rowOff>
    </xdr:to>
    <xdr:graphicFrame macro="">
      <xdr:nvGraphicFramePr>
        <xdr:cNvPr id="8" name="Chart 7">
          <a:extLst>
            <a:ext uri="{FF2B5EF4-FFF2-40B4-BE49-F238E27FC236}">
              <a16:creationId xmlns:a16="http://schemas.microsoft.com/office/drawing/2014/main" id="{1C9BD2F6-6E97-4D48-A257-690F7A0A9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338125</xdr:colOff>
      <xdr:row>153</xdr:row>
      <xdr:rowOff>69362</xdr:rowOff>
    </xdr:from>
    <xdr:to>
      <xdr:col>7</xdr:col>
      <xdr:colOff>500403</xdr:colOff>
      <xdr:row>170</xdr:row>
      <xdr:rowOff>44613</xdr:rowOff>
    </xdr:to>
    <xdr:graphicFrame macro="">
      <xdr:nvGraphicFramePr>
        <xdr:cNvPr id="9" name="Chart 8">
          <a:extLst>
            <a:ext uri="{FF2B5EF4-FFF2-40B4-BE49-F238E27FC236}">
              <a16:creationId xmlns:a16="http://schemas.microsoft.com/office/drawing/2014/main" id="{12AD4AD5-686D-7C46-ADFE-0DFF63256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T%20SOMMER(I)/All%20files%20T%20Sommer%2011.2019/Business%20School%20Lecturing/1.%20SKEMA/1k.%20FMI%20FALL%202021%20VALUATION/Valuation%20and%20Excel%20modeling%20Fall%202020%20FMI%20Skema%20Paris%20v.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Business%20School%20etc/Business%20School%20Lecturing/1.%20SKEMA/1N.%20CFM%20Paris%202024/Excel%20Models%20for%20CFM%202024/alumi%20models/FedEx%20Valuation%20model%20-%20NGUYEN%20Thi%20Mong%20Tho%20-22106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cgp-2.010/Downloads/ctryprem%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Business%20School%20etc/Business%20School%20Lecturing/1.%20SKEMA/1N.%20CFM%20Paris%202024/Excel%20Models%20for%20CFM%202024/alumi%20models/Kering%20V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today"/>
      <sheetName val="Data"/>
      <sheetName val="Analysis"/>
      <sheetName val="Forecast Development"/>
      <sheetName val="Forecasts"/>
      <sheetName val="Valuation"/>
      <sheetName val="Share price 2y"/>
      <sheetName val="beta 2"/>
      <sheetName val="Comp Sheet"/>
      <sheetName val="OUTPUT SHEET"/>
      <sheetName val="PORTER"/>
      <sheetName val="Charts and Tables for report"/>
      <sheetName val="source"/>
    </sheetNames>
    <sheetDataSet>
      <sheetData sheetId="0"/>
      <sheetData sheetId="1"/>
      <sheetData sheetId="2"/>
      <sheetData sheetId="3">
        <row r="19">
          <cell r="B19">
            <v>2019</v>
          </cell>
        </row>
      </sheetData>
      <sheetData sheetId="4">
        <row r="283">
          <cell r="A283" t="str">
            <v>Net Income</v>
          </cell>
          <cell r="C283">
            <v>6462</v>
          </cell>
          <cell r="D283">
            <v>6214</v>
          </cell>
          <cell r="E283">
            <v>7207.3484175811373</v>
          </cell>
          <cell r="F283">
            <v>7786.3967760169544</v>
          </cell>
          <cell r="G283">
            <v>8351.045736656446</v>
          </cell>
          <cell r="H283">
            <v>9031.1409259775392</v>
          </cell>
        </row>
        <row r="284">
          <cell r="A284" t="str">
            <v>Add back depreciation expense (net)</v>
          </cell>
          <cell r="C284">
            <v>1459</v>
          </cell>
          <cell r="D284">
            <v>1584</v>
          </cell>
          <cell r="E284">
            <v>2580.5284003253764</v>
          </cell>
          <cell r="F284">
            <v>2636.3809710807545</v>
          </cell>
          <cell r="G284">
            <v>2692.2335418361326</v>
          </cell>
          <cell r="H284">
            <v>2748.0861125915108</v>
          </cell>
        </row>
        <row r="285">
          <cell r="A285" t="str">
            <v>Add back amortization expense (net)</v>
          </cell>
          <cell r="C285">
            <v>133</v>
          </cell>
          <cell r="D285">
            <v>119</v>
          </cell>
          <cell r="E285">
            <v>110</v>
          </cell>
          <cell r="F285">
            <v>95</v>
          </cell>
          <cell r="G285">
            <v>86</v>
          </cell>
          <cell r="H285">
            <v>78</v>
          </cell>
        </row>
        <row r="286">
          <cell r="A286" t="str">
            <v>&lt;Increase&gt; Decrease in receivables - net</v>
          </cell>
          <cell r="C286">
            <v>-589</v>
          </cell>
          <cell r="D286">
            <v>-129</v>
          </cell>
          <cell r="E286">
            <v>-303.46709999999985</v>
          </cell>
          <cell r="F286">
            <v>-316.54653200999928</v>
          </cell>
          <cell r="G286">
            <v>-330.18968753963054</v>
          </cell>
          <cell r="H286">
            <v>-344.42086307258796</v>
          </cell>
        </row>
        <row r="287">
          <cell r="A287" t="str">
            <v>&lt;Increase&gt; Decrease in inventories</v>
          </cell>
          <cell r="C287">
            <v>-455</v>
          </cell>
          <cell r="D287">
            <v>246</v>
          </cell>
          <cell r="E287">
            <v>-154.34109999999964</v>
          </cell>
          <cell r="F287">
            <v>-160.99320140999953</v>
          </cell>
          <cell r="G287">
            <v>-167.93200839077053</v>
          </cell>
          <cell r="H287">
            <v>-175.16987795241312</v>
          </cell>
        </row>
        <row r="288">
          <cell r="A288" t="str">
            <v>&lt;Increase&gt; Decrease in prepaid expenses</v>
          </cell>
          <cell r="C288">
            <v>-772</v>
          </cell>
          <cell r="D288">
            <v>798</v>
          </cell>
          <cell r="E288">
            <v>-63.744899999999916</v>
          </cell>
          <cell r="F288">
            <v>-66.492305189999797</v>
          </cell>
          <cell r="G288">
            <v>-69.358123543688862</v>
          </cell>
          <cell r="H288">
            <v>-72.34745866842195</v>
          </cell>
        </row>
        <row r="289">
          <cell r="A289" t="str">
            <v>&lt;Increase&gt; Decrease in other current assets (1)</v>
          </cell>
          <cell r="C289">
            <v>0</v>
          </cell>
          <cell r="D289">
            <v>0</v>
          </cell>
          <cell r="E289">
            <v>0</v>
          </cell>
          <cell r="F289">
            <v>0</v>
          </cell>
          <cell r="G289">
            <v>0</v>
          </cell>
          <cell r="H289">
            <v>0</v>
          </cell>
        </row>
        <row r="290">
          <cell r="A290" t="str">
            <v>&lt;Increase&gt; Decrease in other current assets (2)</v>
          </cell>
          <cell r="C290">
            <v>0</v>
          </cell>
          <cell r="D290">
            <v>0</v>
          </cell>
          <cell r="E290">
            <v>0</v>
          </cell>
          <cell r="F290">
            <v>0</v>
          </cell>
          <cell r="G290">
            <v>0</v>
          </cell>
          <cell r="H290">
            <v>0</v>
          </cell>
        </row>
        <row r="291">
          <cell r="A291" t="str">
            <v>Increase &lt;Decrease&gt; in accounts payable - trade</v>
          </cell>
          <cell r="C291">
            <v>218</v>
          </cell>
          <cell r="D291">
            <v>368</v>
          </cell>
          <cell r="E291">
            <v>191.83809999999994</v>
          </cell>
          <cell r="F291">
            <v>200.10632210999938</v>
          </cell>
          <cell r="G291">
            <v>208.73090459294053</v>
          </cell>
          <cell r="H291">
            <v>217.72720658089656</v>
          </cell>
        </row>
        <row r="292">
          <cell r="A292" t="str">
            <v>Increase &lt;Decrease&gt; in current accrued liabilities</v>
          </cell>
          <cell r="C292">
            <v>616</v>
          </cell>
          <cell r="D292">
            <v>-222</v>
          </cell>
          <cell r="E292">
            <v>321.18119999999908</v>
          </cell>
          <cell r="F292">
            <v>335.02410971999961</v>
          </cell>
          <cell r="G292">
            <v>349.46364884893046</v>
          </cell>
          <cell r="H292">
            <v>364.5255321143195</v>
          </cell>
        </row>
        <row r="293">
          <cell r="A293" t="str">
            <v>Increase &lt;Decrease&gt; in income taxes payable</v>
          </cell>
          <cell r="C293">
            <v>121</v>
          </cell>
          <cell r="D293">
            <v>179</v>
          </cell>
          <cell r="E293">
            <v>15.990099999999984</v>
          </cell>
          <cell r="F293">
            <v>16.679273309999985</v>
          </cell>
          <cell r="G293">
            <v>17.398149989660965</v>
          </cell>
          <cell r="H293">
            <v>18.148010254215365</v>
          </cell>
        </row>
        <row r="294">
          <cell r="A294" t="str">
            <v>Increase &lt;Decrease&gt; in other current liabilities (1)</v>
          </cell>
          <cell r="C294">
            <v>0</v>
          </cell>
          <cell r="D294">
            <v>0</v>
          </cell>
          <cell r="E294">
            <v>0</v>
          </cell>
          <cell r="F294">
            <v>0</v>
          </cell>
          <cell r="G294">
            <v>0</v>
          </cell>
          <cell r="H294">
            <v>0</v>
          </cell>
        </row>
        <row r="295">
          <cell r="A295" t="str">
            <v>Increase &lt;Decrease&gt; in other current liabilities (2)</v>
          </cell>
          <cell r="C295">
            <v>0</v>
          </cell>
          <cell r="D295">
            <v>0</v>
          </cell>
          <cell r="E295">
            <v>0</v>
          </cell>
          <cell r="F295">
            <v>0</v>
          </cell>
          <cell r="G295">
            <v>0</v>
          </cell>
          <cell r="H295">
            <v>0</v>
          </cell>
        </row>
        <row r="296">
          <cell r="A296" t="str">
            <v>Net change in deferred tax assets and liabilities</v>
          </cell>
          <cell r="C296">
            <v>938</v>
          </cell>
          <cell r="D296">
            <v>68</v>
          </cell>
          <cell r="E296">
            <v>369.98417477787461</v>
          </cell>
          <cell r="F296">
            <v>-49.378389864892597</v>
          </cell>
          <cell r="G296">
            <v>-49.922507929389212</v>
          </cell>
          <cell r="H296">
            <v>-50.32638476810007</v>
          </cell>
        </row>
        <row r="297">
          <cell r="A297" t="str">
            <v>Increase &lt;Decrease&gt; in long-term accrued liabilities</v>
          </cell>
          <cell r="C297">
            <v>1537</v>
          </cell>
          <cell r="D297">
            <v>-1723</v>
          </cell>
          <cell r="E297">
            <v>282.0032999999994</v>
          </cell>
          <cell r="F297">
            <v>294.15764222999951</v>
          </cell>
          <cell r="G297">
            <v>306.83583661011198</v>
          </cell>
          <cell r="H297">
            <v>320.06046116800826</v>
          </cell>
        </row>
        <row r="298">
          <cell r="A298" t="str">
            <v>Increase &lt;Decrease&gt; in other noncurrent liabilities (1)</v>
          </cell>
          <cell r="C298">
            <v>0</v>
          </cell>
          <cell r="D298">
            <v>0</v>
          </cell>
          <cell r="E298">
            <v>0</v>
          </cell>
          <cell r="F298">
            <v>0</v>
          </cell>
          <cell r="G298">
            <v>0</v>
          </cell>
          <cell r="H298">
            <v>0</v>
          </cell>
        </row>
        <row r="299">
          <cell r="A299" t="str">
            <v>Increase &lt;Decrease&gt; in other noncurrent liabilities (2)</v>
          </cell>
          <cell r="C299">
            <v>0</v>
          </cell>
          <cell r="D299">
            <v>0</v>
          </cell>
          <cell r="E299">
            <v>0</v>
          </cell>
          <cell r="F299">
            <v>0</v>
          </cell>
          <cell r="G299">
            <v>0</v>
          </cell>
          <cell r="H299">
            <v>0</v>
          </cell>
        </row>
        <row r="300">
          <cell r="A300" t="str">
            <v xml:space="preserve">  Net Cash Flows from Operations</v>
          </cell>
          <cell r="C300">
            <v>9668</v>
          </cell>
          <cell r="D300">
            <v>7502</v>
          </cell>
          <cell r="E300">
            <v>10557.320592684388</v>
          </cell>
          <cell r="F300">
            <v>10770.334665992814</v>
          </cell>
          <cell r="G300">
            <v>11394.305491130744</v>
          </cell>
          <cell r="H300">
            <v>12135.423664224965</v>
          </cell>
        </row>
        <row r="301">
          <cell r="A301" t="str">
            <v>&lt;Increase&gt; Decrease in property, plant, &amp; equip. at cost</v>
          </cell>
          <cell r="C301">
            <v>-2099</v>
          </cell>
          <cell r="D301">
            <v>-1022</v>
          </cell>
          <cell r="E301">
            <v>-800</v>
          </cell>
          <cell r="F301">
            <v>-800</v>
          </cell>
          <cell r="G301">
            <v>-800</v>
          </cell>
          <cell r="H301">
            <v>-800</v>
          </cell>
        </row>
        <row r="302">
          <cell r="A302" t="str">
            <v>&lt;Increase&gt; Decrease in marketable securities</v>
          </cell>
          <cell r="C302">
            <v>68</v>
          </cell>
          <cell r="D302">
            <v>36</v>
          </cell>
          <cell r="E302">
            <v>-6246.4006999999992</v>
          </cell>
          <cell r="F302">
            <v>-283.09807016999912</v>
          </cell>
          <cell r="G302">
            <v>-295.29959699432675</v>
          </cell>
          <cell r="H302">
            <v>-308.02700962478139</v>
          </cell>
        </row>
        <row r="303">
          <cell r="A303" t="str">
            <v>&lt;Increase&gt; Decrease in investment securities</v>
          </cell>
          <cell r="C303">
            <v>-109</v>
          </cell>
          <cell r="D303">
            <v>-156</v>
          </cell>
          <cell r="E303">
            <v>0</v>
          </cell>
          <cell r="F303">
            <v>0</v>
          </cell>
          <cell r="G303">
            <v>0</v>
          </cell>
          <cell r="H303">
            <v>0</v>
          </cell>
        </row>
        <row r="304">
          <cell r="A304" t="str">
            <v>&lt;Increase&gt; Decrease in amortizable intangible assets (net)</v>
          </cell>
          <cell r="C304">
            <v>4</v>
          </cell>
          <cell r="D304">
            <v>-12</v>
          </cell>
          <cell r="E304">
            <v>-110</v>
          </cell>
          <cell r="F304">
            <v>-95</v>
          </cell>
          <cell r="G304">
            <v>-86</v>
          </cell>
          <cell r="H304">
            <v>-78</v>
          </cell>
        </row>
        <row r="305">
          <cell r="A305" t="str">
            <v>&lt;Increase&gt; Decrease in goodwill and nonamort. intangibles</v>
          </cell>
          <cell r="C305">
            <v>-4913</v>
          </cell>
          <cell r="D305">
            <v>-358</v>
          </cell>
          <cell r="E305">
            <v>0</v>
          </cell>
          <cell r="F305">
            <v>0</v>
          </cell>
          <cell r="G305">
            <v>0</v>
          </cell>
          <cell r="H305">
            <v>0</v>
          </cell>
        </row>
        <row r="306">
          <cell r="A306" t="str">
            <v>&lt;Increase&gt; Decrease in other noncurrent assets (1)</v>
          </cell>
          <cell r="C306">
            <v>0</v>
          </cell>
          <cell r="D306">
            <v>0</v>
          </cell>
          <cell r="E306">
            <v>0</v>
          </cell>
          <cell r="F306">
            <v>0</v>
          </cell>
          <cell r="G306">
            <v>0</v>
          </cell>
          <cell r="H306">
            <v>0</v>
          </cell>
        </row>
        <row r="307">
          <cell r="A307" t="str">
            <v>&lt;Increase&gt; Decrease in other noncurrent assets (2)</v>
          </cell>
          <cell r="C307">
            <v>668</v>
          </cell>
          <cell r="D307">
            <v>-632</v>
          </cell>
          <cell r="E307">
            <v>0</v>
          </cell>
          <cell r="F307">
            <v>0</v>
          </cell>
          <cell r="G307">
            <v>0</v>
          </cell>
          <cell r="H307">
            <v>0</v>
          </cell>
        </row>
        <row r="308">
          <cell r="A308" t="str">
            <v xml:space="preserve">  Net Cash Flows from Investing Activities</v>
          </cell>
          <cell r="C308">
            <v>-6381</v>
          </cell>
          <cell r="D308">
            <v>-2144</v>
          </cell>
          <cell r="E308">
            <v>-7156.4006999999992</v>
          </cell>
          <cell r="F308">
            <v>-1178.0980701699991</v>
          </cell>
          <cell r="G308">
            <v>-1181.2995969943267</v>
          </cell>
          <cell r="H308">
            <v>-1186.0270096247814</v>
          </cell>
        </row>
        <row r="309">
          <cell r="A309" t="str">
            <v>Increase &lt;Decrease&gt; in short-term debt</v>
          </cell>
          <cell r="C309">
            <v>1307</v>
          </cell>
          <cell r="D309">
            <v>-1390</v>
          </cell>
          <cell r="E309">
            <v>207.52649999999994</v>
          </cell>
          <cell r="F309">
            <v>216.4708921499996</v>
          </cell>
          <cell r="G309">
            <v>225.80078760166452</v>
          </cell>
          <cell r="H309">
            <v>235.532801547296</v>
          </cell>
        </row>
        <row r="310">
          <cell r="A310" t="str">
            <v>Increase &lt;Decrease&gt; in long-term debt</v>
          </cell>
          <cell r="C310">
            <v>569</v>
          </cell>
          <cell r="D310">
            <v>2976</v>
          </cell>
          <cell r="E310">
            <v>235.43999999999869</v>
          </cell>
          <cell r="F310">
            <v>21.671838012814987</v>
          </cell>
          <cell r="G310">
            <v>17.301942795369541</v>
          </cell>
          <cell r="H310">
            <v>13.443635935484053</v>
          </cell>
        </row>
        <row r="311">
          <cell r="A311" t="str">
            <v>Increase &lt;Decrease&gt; in preferred stock</v>
          </cell>
          <cell r="C311">
            <v>-7</v>
          </cell>
          <cell r="D311">
            <v>-7</v>
          </cell>
          <cell r="E311">
            <v>123</v>
          </cell>
          <cell r="F311">
            <v>0</v>
          </cell>
          <cell r="G311">
            <v>0</v>
          </cell>
          <cell r="H311">
            <v>0</v>
          </cell>
        </row>
        <row r="312">
          <cell r="A312" t="str">
            <v>Increase &lt;Decrease&gt; in common stock + paid in capital</v>
          </cell>
        </row>
      </sheetData>
      <sheetData sheetId="5">
        <row r="26">
          <cell r="F26">
            <v>162146.25</v>
          </cell>
        </row>
      </sheetData>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Forecast Development"/>
      <sheetName val="Forecasts"/>
      <sheetName val="Valuation"/>
      <sheetName val="Quarterly"/>
      <sheetName val="BETA"/>
      <sheetName val="Porter"/>
      <sheetName val="COMP SHEET "/>
      <sheetName val="Table&amp;Chart"/>
      <sheetName val="5Y STOCK PERFORMANCE"/>
      <sheetName val="APPENDIX"/>
      <sheetName val="OUTPUT SHEET"/>
      <sheetName val="Default"/>
      <sheetName val="Stockmarket return"/>
    </sheetNames>
    <sheetDataSet>
      <sheetData sheetId="0">
        <row r="33">
          <cell r="C33">
            <v>54403</v>
          </cell>
          <cell r="D33">
            <v>73537</v>
          </cell>
          <cell r="E33">
            <v>82777</v>
          </cell>
          <cell r="F33">
            <v>85994</v>
          </cell>
          <cell r="G33">
            <v>87143</v>
          </cell>
        </row>
        <row r="38">
          <cell r="C38">
            <v>0</v>
          </cell>
          <cell r="D38">
            <v>0</v>
          </cell>
          <cell r="E38">
            <v>0</v>
          </cell>
          <cell r="F38">
            <v>0</v>
          </cell>
          <cell r="G38">
            <v>0</v>
          </cell>
        </row>
        <row r="39">
          <cell r="C39">
            <v>964</v>
          </cell>
          <cell r="D39">
            <v>51</v>
          </cell>
          <cell r="E39">
            <v>146</v>
          </cell>
          <cell r="F39">
            <v>82</v>
          </cell>
          <cell r="G39">
            <v>126</v>
          </cell>
        </row>
        <row r="45">
          <cell r="C45">
            <v>16617</v>
          </cell>
          <cell r="D45">
            <v>21952</v>
          </cell>
          <cell r="E45">
            <v>20733</v>
          </cell>
          <cell r="F45">
            <v>20182</v>
          </cell>
          <cell r="G45">
            <v>20453</v>
          </cell>
        </row>
        <row r="60">
          <cell r="C60">
            <v>17757</v>
          </cell>
          <cell r="D60">
            <v>18295</v>
          </cell>
          <cell r="E60">
            <v>24168</v>
          </cell>
          <cell r="F60">
            <v>24939</v>
          </cell>
          <cell r="G60">
            <v>26088</v>
          </cell>
        </row>
      </sheetData>
      <sheetData sheetId="1" refreshError="1"/>
      <sheetData sheetId="2" refreshError="1"/>
      <sheetData sheetId="3">
        <row r="178">
          <cell r="E178">
            <v>89895.629738805248</v>
          </cell>
          <cell r="F178">
            <v>92368.621097309791</v>
          </cell>
          <cell r="G178">
            <v>94563.228090513643</v>
          </cell>
          <cell r="H178">
            <v>96480.742353866779</v>
          </cell>
          <cell r="I178">
            <v>98122.494271882693</v>
          </cell>
        </row>
        <row r="189">
          <cell r="E189">
            <v>0</v>
          </cell>
          <cell r="F189">
            <v>0</v>
          </cell>
          <cell r="G189">
            <v>0</v>
          </cell>
          <cell r="H189">
            <v>0</v>
          </cell>
          <cell r="I189">
            <v>0</v>
          </cell>
        </row>
        <row r="192">
          <cell r="E192">
            <v>129.78</v>
          </cell>
          <cell r="F192">
            <v>133.67340000000002</v>
          </cell>
          <cell r="G192">
            <v>137.68360200000001</v>
          </cell>
          <cell r="H192">
            <v>141.81411006000002</v>
          </cell>
          <cell r="I192">
            <v>146.06853336180004</v>
          </cell>
        </row>
        <row r="210">
          <cell r="E210">
            <v>21066.59</v>
          </cell>
          <cell r="F210">
            <v>21698.5877</v>
          </cell>
          <cell r="G210">
            <v>22349.545331000001</v>
          </cell>
          <cell r="H210">
            <v>23020.031690930002</v>
          </cell>
          <cell r="I210">
            <v>23710.632641657903</v>
          </cell>
        </row>
        <row r="255">
          <cell r="E255">
            <v>27008.979738805268</v>
          </cell>
          <cell r="F255">
            <v>27595.371597309793</v>
          </cell>
          <cell r="G255">
            <v>27846.78110551367</v>
          </cell>
          <cell r="H255">
            <v>27762.801959316785</v>
          </cell>
          <cell r="I255">
            <v>27343.015665496219</v>
          </cell>
        </row>
      </sheetData>
      <sheetData sheetId="4" refreshError="1"/>
      <sheetData sheetId="5">
        <row r="55">
          <cell r="C55" t="str">
            <v>1Q2023</v>
          </cell>
          <cell r="D55" t="str">
            <v>1Q2024</v>
          </cell>
        </row>
        <row r="56">
          <cell r="B56" t="str">
            <v xml:space="preserve">FedEx Express segment </v>
          </cell>
          <cell r="C56">
            <v>11127</v>
          </cell>
          <cell r="D56">
            <v>10085</v>
          </cell>
        </row>
        <row r="57">
          <cell r="B57" t="str">
            <v xml:space="preserve">FedEx Ground segment </v>
          </cell>
          <cell r="C57">
            <v>8160</v>
          </cell>
          <cell r="D57">
            <v>8420</v>
          </cell>
        </row>
        <row r="58">
          <cell r="B58" t="str">
            <v xml:space="preserve">FedEx Freight segment </v>
          </cell>
          <cell r="C58">
            <v>2723</v>
          </cell>
          <cell r="D58">
            <v>2291</v>
          </cell>
        </row>
        <row r="59">
          <cell r="B59" t="str">
            <v>FedEx Services segment &amp; Others</v>
          </cell>
          <cell r="C59">
            <v>1232</v>
          </cell>
          <cell r="D59">
            <v>885</v>
          </cell>
        </row>
      </sheetData>
      <sheetData sheetId="6" refreshError="1"/>
      <sheetData sheetId="7" refreshError="1"/>
      <sheetData sheetId="8" refreshError="1"/>
      <sheetData sheetId="9" refreshError="1"/>
      <sheetData sheetId="10" refreshError="1"/>
      <sheetData sheetId="11">
        <row r="273">
          <cell r="D273">
            <v>61055</v>
          </cell>
        </row>
        <row r="274">
          <cell r="D274">
            <v>26088</v>
          </cell>
        </row>
        <row r="275">
          <cell r="D275">
            <v>87143</v>
          </cell>
        </row>
      </sheetData>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lanation and FAQ"/>
      <sheetName val="Summary of Most Recent Update"/>
      <sheetName val="Country Lookup"/>
      <sheetName val="ERPs by country"/>
      <sheetName val="Relative Equity Volatility"/>
      <sheetName val="Regional Simple Averages"/>
      <sheetName val="Regional Weighted Averages"/>
      <sheetName val="Regional breakdown"/>
      <sheetName val="Sovereign Ratings (Moody's,S&amp;P)"/>
      <sheetName val="Regional lookup table"/>
      <sheetName val="Default Spreads for Ratings"/>
      <sheetName val="10-year CDS Spreads"/>
      <sheetName val="Equity vs Govt Bond vol"/>
      <sheetName val="Country GDP"/>
      <sheetName val="Ratings worksheet"/>
      <sheetName val="Country Tax Rates"/>
      <sheetName val="PRS Worksheet"/>
      <sheetName val="Data Update Sequence"/>
    </sheetNames>
    <sheetDataSet>
      <sheetData sheetId="0"/>
      <sheetData sheetId="1"/>
      <sheetData sheetId="2"/>
      <sheetData sheetId="3"/>
      <sheetData sheetId="4">
        <row r="7">
          <cell r="D7">
            <v>1.3424395869018821</v>
          </cell>
        </row>
      </sheetData>
      <sheetData sheetId="5"/>
      <sheetData sheetId="6"/>
      <sheetData sheetId="7"/>
      <sheetData sheetId="8">
        <row r="2">
          <cell r="A2" t="str">
            <v>Abu Dhabi</v>
          </cell>
          <cell r="C2" t="str">
            <v>Aa2</v>
          </cell>
        </row>
        <row r="3">
          <cell r="A3" t="str">
            <v>Albania</v>
          </cell>
          <cell r="C3" t="str">
            <v>B1</v>
          </cell>
        </row>
        <row r="4">
          <cell r="A4" t="str">
            <v>Andorra (Principality of)</v>
          </cell>
          <cell r="C4" t="str">
            <v>Baa2</v>
          </cell>
        </row>
        <row r="5">
          <cell r="A5" t="str">
            <v>Angola</v>
          </cell>
          <cell r="C5" t="str">
            <v>B3</v>
          </cell>
        </row>
        <row r="6">
          <cell r="A6" t="str">
            <v>Argentina</v>
          </cell>
          <cell r="C6" t="str">
            <v>Ca</v>
          </cell>
        </row>
        <row r="7">
          <cell r="A7" t="str">
            <v>Armenia</v>
          </cell>
          <cell r="C7" t="str">
            <v>Ba3</v>
          </cell>
        </row>
        <row r="8">
          <cell r="A8" t="str">
            <v>Aruba</v>
          </cell>
          <cell r="C8" t="str">
            <v>Baa2</v>
          </cell>
        </row>
        <row r="9">
          <cell r="A9" t="str">
            <v>Australia</v>
          </cell>
          <cell r="C9" t="str">
            <v>Aaa</v>
          </cell>
        </row>
        <row r="10">
          <cell r="A10" t="str">
            <v>Austria</v>
          </cell>
          <cell r="C10" t="str">
            <v>Aa1</v>
          </cell>
        </row>
        <row r="11">
          <cell r="A11" t="str">
            <v>Azerbaijan</v>
          </cell>
          <cell r="C11" t="str">
            <v>Ba1</v>
          </cell>
        </row>
        <row r="12">
          <cell r="A12" t="str">
            <v>Bahamas</v>
          </cell>
          <cell r="C12" t="str">
            <v>B1</v>
          </cell>
        </row>
        <row r="13">
          <cell r="A13" t="str">
            <v>Bahrain</v>
          </cell>
          <cell r="C13" t="str">
            <v>B2</v>
          </cell>
        </row>
        <row r="14">
          <cell r="A14" t="str">
            <v>Bangladesh</v>
          </cell>
          <cell r="C14" t="str">
            <v>B1</v>
          </cell>
        </row>
        <row r="15">
          <cell r="A15" t="str">
            <v>Barbados</v>
          </cell>
          <cell r="C15" t="str">
            <v>B3</v>
          </cell>
        </row>
        <row r="16">
          <cell r="A16" t="str">
            <v>Belarus</v>
          </cell>
          <cell r="C16" t="str">
            <v>C</v>
          </cell>
        </row>
        <row r="17">
          <cell r="A17" t="str">
            <v>Belgium</v>
          </cell>
          <cell r="C17" t="str">
            <v>Aa3</v>
          </cell>
        </row>
        <row r="18">
          <cell r="A18" t="str">
            <v>Belize</v>
          </cell>
          <cell r="C18" t="str">
            <v>Caa2</v>
          </cell>
        </row>
        <row r="19">
          <cell r="A19" t="str">
            <v>Benin</v>
          </cell>
          <cell r="C19" t="str">
            <v>B1</v>
          </cell>
        </row>
        <row r="20">
          <cell r="A20" t="str">
            <v>Bermuda</v>
          </cell>
          <cell r="C20" t="str">
            <v>A2</v>
          </cell>
        </row>
        <row r="21">
          <cell r="A21" t="str">
            <v>Bolivia</v>
          </cell>
          <cell r="C21" t="str">
            <v>Caa1</v>
          </cell>
        </row>
        <row r="22">
          <cell r="A22" t="str">
            <v>Bosnia and Herzegovina</v>
          </cell>
          <cell r="C22" t="str">
            <v>B3</v>
          </cell>
        </row>
        <row r="23">
          <cell r="A23" t="str">
            <v>Botswana</v>
          </cell>
          <cell r="C23" t="str">
            <v>A3</v>
          </cell>
        </row>
        <row r="24">
          <cell r="A24" t="str">
            <v>Brazil</v>
          </cell>
          <cell r="C24" t="str">
            <v>Ba2</v>
          </cell>
        </row>
        <row r="25">
          <cell r="A25" t="str">
            <v>Bulgaria</v>
          </cell>
          <cell r="C25" t="str">
            <v>Baa1</v>
          </cell>
        </row>
        <row r="26">
          <cell r="A26" t="str">
            <v>Burkina Faso</v>
          </cell>
          <cell r="C26" t="str">
            <v>Caa1</v>
          </cell>
        </row>
        <row r="27">
          <cell r="A27" t="str">
            <v>Cambodia</v>
          </cell>
          <cell r="C27" t="str">
            <v>B2</v>
          </cell>
        </row>
        <row r="28">
          <cell r="A28" t="str">
            <v>Cameroon</v>
          </cell>
          <cell r="C28" t="str">
            <v>Caa1</v>
          </cell>
        </row>
        <row r="29">
          <cell r="A29" t="str">
            <v>Canada</v>
          </cell>
          <cell r="C29" t="str">
            <v>Aaa</v>
          </cell>
        </row>
        <row r="30">
          <cell r="A30" t="str">
            <v>Cape Verde</v>
          </cell>
          <cell r="C30" t="str">
            <v>B3</v>
          </cell>
        </row>
        <row r="31">
          <cell r="A31" t="str">
            <v>Cayman Islands</v>
          </cell>
          <cell r="C31" t="str">
            <v>Aa3</v>
          </cell>
        </row>
        <row r="32">
          <cell r="A32" t="str">
            <v>Chile</v>
          </cell>
          <cell r="C32" t="str">
            <v>A2</v>
          </cell>
        </row>
        <row r="33">
          <cell r="A33" t="str">
            <v>China</v>
          </cell>
          <cell r="C33" t="str">
            <v>A1</v>
          </cell>
        </row>
        <row r="34">
          <cell r="A34" t="str">
            <v>Colombia</v>
          </cell>
          <cell r="C34" t="str">
            <v>Baa2</v>
          </cell>
        </row>
        <row r="35">
          <cell r="A35" t="str">
            <v>Congo (Democratic Republic of)</v>
          </cell>
          <cell r="C35" t="str">
            <v>B3</v>
          </cell>
        </row>
        <row r="36">
          <cell r="A36" t="str">
            <v>Congo (Republic of)</v>
          </cell>
          <cell r="C36" t="str">
            <v>Caa2</v>
          </cell>
        </row>
        <row r="37">
          <cell r="A37" t="str">
            <v>Cook Islands</v>
          </cell>
          <cell r="C37" t="str">
            <v>B1</v>
          </cell>
        </row>
        <row r="38">
          <cell r="A38" t="str">
            <v>Costa Rica</v>
          </cell>
          <cell r="C38" t="str">
            <v>B1</v>
          </cell>
        </row>
        <row r="39">
          <cell r="A39" t="str">
            <v>Côte d'Ivoire</v>
          </cell>
          <cell r="C39" t="str">
            <v>Ba3</v>
          </cell>
        </row>
        <row r="40">
          <cell r="A40" t="str">
            <v>Croatia</v>
          </cell>
          <cell r="C40" t="str">
            <v>Baa2</v>
          </cell>
        </row>
        <row r="41">
          <cell r="A41" t="str">
            <v>Cuba</v>
          </cell>
          <cell r="C41" t="str">
            <v>Ca</v>
          </cell>
        </row>
        <row r="42">
          <cell r="A42" t="str">
            <v>Curacao</v>
          </cell>
          <cell r="C42" t="str">
            <v>Baa3</v>
          </cell>
        </row>
        <row r="43">
          <cell r="A43" t="str">
            <v>Cyprus</v>
          </cell>
          <cell r="C43" t="str">
            <v>Baa2</v>
          </cell>
        </row>
        <row r="44">
          <cell r="A44" t="str">
            <v>Czech Republic</v>
          </cell>
          <cell r="C44" t="str">
            <v>Aa3</v>
          </cell>
        </row>
        <row r="45">
          <cell r="A45" t="str">
            <v>Denmark</v>
          </cell>
          <cell r="C45" t="str">
            <v>Aaa</v>
          </cell>
        </row>
        <row r="46">
          <cell r="A46" t="str">
            <v>Dominican Republic</v>
          </cell>
          <cell r="C46" t="str">
            <v>Ba3</v>
          </cell>
        </row>
        <row r="47">
          <cell r="A47" t="str">
            <v>Ecuador</v>
          </cell>
          <cell r="C47" t="str">
            <v>Caa3</v>
          </cell>
        </row>
        <row r="48">
          <cell r="A48" t="str">
            <v>Egypt</v>
          </cell>
          <cell r="C48" t="str">
            <v>Caa1</v>
          </cell>
        </row>
        <row r="49">
          <cell r="A49" t="str">
            <v>El Salvador</v>
          </cell>
          <cell r="C49" t="str">
            <v>Caa3</v>
          </cell>
        </row>
        <row r="50">
          <cell r="A50" t="str">
            <v>Estonia</v>
          </cell>
          <cell r="C50" t="str">
            <v>A1</v>
          </cell>
        </row>
        <row r="51">
          <cell r="A51" t="str">
            <v>Ethiopia</v>
          </cell>
          <cell r="C51" t="str">
            <v>Caa2</v>
          </cell>
        </row>
        <row r="52">
          <cell r="A52" t="str">
            <v>Fiji</v>
          </cell>
          <cell r="C52" t="str">
            <v>B1</v>
          </cell>
        </row>
        <row r="53">
          <cell r="A53" t="str">
            <v>Finland</v>
          </cell>
          <cell r="C53" t="str">
            <v>Aa1</v>
          </cell>
        </row>
        <row r="54">
          <cell r="A54" t="str">
            <v>France</v>
          </cell>
          <cell r="C54" t="str">
            <v>Aa2</v>
          </cell>
        </row>
        <row r="55">
          <cell r="A55" t="str">
            <v>Gabon</v>
          </cell>
          <cell r="C55" t="str">
            <v>Caa1</v>
          </cell>
        </row>
        <row r="56">
          <cell r="A56" t="str">
            <v>Georgia</v>
          </cell>
          <cell r="C56" t="str">
            <v>Ba2</v>
          </cell>
        </row>
        <row r="57">
          <cell r="A57" t="str">
            <v>Germany</v>
          </cell>
          <cell r="C57" t="str">
            <v>Aaa</v>
          </cell>
        </row>
        <row r="58">
          <cell r="A58" t="str">
            <v>Ghana</v>
          </cell>
          <cell r="C58" t="str">
            <v>Caa3</v>
          </cell>
        </row>
        <row r="59">
          <cell r="A59" t="str">
            <v>Greece</v>
          </cell>
          <cell r="C59" t="str">
            <v>Ba1</v>
          </cell>
        </row>
        <row r="60">
          <cell r="A60" t="str">
            <v>Guatemala</v>
          </cell>
          <cell r="C60" t="str">
            <v>Ba1</v>
          </cell>
        </row>
        <row r="61">
          <cell r="A61" t="str">
            <v>Guernsey (States of)</v>
          </cell>
          <cell r="C61" t="str">
            <v>A1</v>
          </cell>
        </row>
        <row r="62">
          <cell r="A62" t="str">
            <v>Honduras</v>
          </cell>
          <cell r="C62" t="str">
            <v>B1</v>
          </cell>
        </row>
        <row r="63">
          <cell r="A63" t="str">
            <v>Hong Kong</v>
          </cell>
          <cell r="C63" t="str">
            <v>Aa3</v>
          </cell>
        </row>
        <row r="64">
          <cell r="A64" t="str">
            <v>Hungary</v>
          </cell>
          <cell r="C64" t="str">
            <v>Baa2</v>
          </cell>
        </row>
        <row r="65">
          <cell r="A65" t="str">
            <v>Iceland</v>
          </cell>
          <cell r="C65" t="str">
            <v>A2</v>
          </cell>
        </row>
        <row r="66">
          <cell r="A66" t="str">
            <v>India</v>
          </cell>
          <cell r="C66" t="str">
            <v>Baa3</v>
          </cell>
        </row>
        <row r="67">
          <cell r="A67" t="str">
            <v>Indonesia</v>
          </cell>
          <cell r="C67" t="str">
            <v>Baa2</v>
          </cell>
        </row>
        <row r="68">
          <cell r="A68" t="str">
            <v>Iraq</v>
          </cell>
          <cell r="C68" t="str">
            <v>Caa1</v>
          </cell>
        </row>
        <row r="69">
          <cell r="A69" t="str">
            <v>Ireland</v>
          </cell>
          <cell r="C69" t="str">
            <v>Aa3</v>
          </cell>
        </row>
        <row r="70">
          <cell r="A70" t="str">
            <v>Isle of Man</v>
          </cell>
          <cell r="C70" t="str">
            <v>Aa3</v>
          </cell>
        </row>
        <row r="71">
          <cell r="A71" t="str">
            <v>Israel</v>
          </cell>
          <cell r="C71" t="str">
            <v>A1</v>
          </cell>
        </row>
        <row r="72">
          <cell r="A72" t="str">
            <v>Italy</v>
          </cell>
          <cell r="C72" t="str">
            <v>Baa3</v>
          </cell>
        </row>
        <row r="73">
          <cell r="A73" t="str">
            <v>Jamaica</v>
          </cell>
          <cell r="C73" t="str">
            <v>B1</v>
          </cell>
        </row>
        <row r="74">
          <cell r="A74" t="str">
            <v>Japan</v>
          </cell>
          <cell r="C74" t="str">
            <v>A1</v>
          </cell>
        </row>
        <row r="75">
          <cell r="A75" t="str">
            <v>Jersey (States of)</v>
          </cell>
          <cell r="C75" t="str">
            <v>Aa3</v>
          </cell>
        </row>
        <row r="76">
          <cell r="A76" t="str">
            <v>Jordan</v>
          </cell>
          <cell r="C76" t="str">
            <v>B1</v>
          </cell>
        </row>
        <row r="77">
          <cell r="A77" t="str">
            <v>Kazakhstan</v>
          </cell>
          <cell r="C77" t="str">
            <v>Baa2</v>
          </cell>
        </row>
        <row r="78">
          <cell r="A78" t="str">
            <v>Kenya</v>
          </cell>
          <cell r="C78" t="str">
            <v>B3</v>
          </cell>
        </row>
        <row r="79">
          <cell r="A79" t="str">
            <v>Korea</v>
          </cell>
          <cell r="C79" t="str">
            <v>Aa2</v>
          </cell>
        </row>
        <row r="80">
          <cell r="A80" t="str">
            <v>Kuwait</v>
          </cell>
          <cell r="C80" t="str">
            <v>A1</v>
          </cell>
        </row>
        <row r="81">
          <cell r="A81" t="str">
            <v>Kyrgyzstan</v>
          </cell>
          <cell r="C81" t="str">
            <v>B3</v>
          </cell>
        </row>
        <row r="82">
          <cell r="A82" t="str">
            <v>Laos</v>
          </cell>
          <cell r="C82" t="str">
            <v>Caa3</v>
          </cell>
        </row>
        <row r="83">
          <cell r="A83" t="str">
            <v>Latvia</v>
          </cell>
          <cell r="C83" t="str">
            <v>A3</v>
          </cell>
        </row>
        <row r="84">
          <cell r="A84" t="str">
            <v>Lebanon</v>
          </cell>
          <cell r="C84" t="str">
            <v>C</v>
          </cell>
        </row>
        <row r="85">
          <cell r="A85" t="str">
            <v>Liechtenstein</v>
          </cell>
          <cell r="C85" t="str">
            <v>Aaa</v>
          </cell>
        </row>
        <row r="86">
          <cell r="A86" t="str">
            <v>Lithuania</v>
          </cell>
          <cell r="C86" t="str">
            <v>A2</v>
          </cell>
        </row>
        <row r="87">
          <cell r="A87" t="str">
            <v>Luxembourg</v>
          </cell>
          <cell r="C87" t="str">
            <v>Aaa</v>
          </cell>
        </row>
        <row r="88">
          <cell r="A88" t="str">
            <v>Macao</v>
          </cell>
          <cell r="C88" t="str">
            <v>Aa3</v>
          </cell>
        </row>
        <row r="89">
          <cell r="A89" t="str">
            <v>Macedonia</v>
          </cell>
          <cell r="C89" t="str">
            <v>Ba3</v>
          </cell>
        </row>
        <row r="90">
          <cell r="A90" t="str">
            <v>Malaysia</v>
          </cell>
          <cell r="C90" t="str">
            <v>A3</v>
          </cell>
        </row>
        <row r="91">
          <cell r="A91" t="str">
            <v>Maldives</v>
          </cell>
          <cell r="C91" t="str">
            <v>Caa1</v>
          </cell>
        </row>
        <row r="92">
          <cell r="A92" t="str">
            <v>Mali</v>
          </cell>
          <cell r="C92" t="str">
            <v>Caa2</v>
          </cell>
        </row>
        <row r="93">
          <cell r="A93" t="str">
            <v>Malta</v>
          </cell>
          <cell r="C93" t="str">
            <v>A2</v>
          </cell>
        </row>
        <row r="94">
          <cell r="A94" t="str">
            <v>Mauritius</v>
          </cell>
          <cell r="C94" t="str">
            <v>Baa3</v>
          </cell>
        </row>
        <row r="95">
          <cell r="A95" t="str">
            <v>Mexico</v>
          </cell>
          <cell r="C95" t="str">
            <v>Baa2</v>
          </cell>
        </row>
        <row r="96">
          <cell r="A96" t="str">
            <v>Moldova</v>
          </cell>
          <cell r="C96" t="str">
            <v>B3</v>
          </cell>
        </row>
        <row r="97">
          <cell r="A97" t="str">
            <v>Mongolia</v>
          </cell>
          <cell r="C97" t="str">
            <v>B3</v>
          </cell>
        </row>
        <row r="98">
          <cell r="A98" t="str">
            <v>Montenegro</v>
          </cell>
          <cell r="C98" t="str">
            <v>B1</v>
          </cell>
        </row>
        <row r="99">
          <cell r="A99" t="str">
            <v>Montserrat</v>
          </cell>
          <cell r="C99" t="str">
            <v>Baa3</v>
          </cell>
        </row>
        <row r="100">
          <cell r="A100" t="str">
            <v>Morocco</v>
          </cell>
          <cell r="C100" t="str">
            <v>Ba1</v>
          </cell>
        </row>
        <row r="101">
          <cell r="A101" t="str">
            <v>Mozambique</v>
          </cell>
          <cell r="C101" t="str">
            <v>Caa2</v>
          </cell>
        </row>
        <row r="102">
          <cell r="A102" t="str">
            <v>Namibia</v>
          </cell>
          <cell r="C102" t="str">
            <v>B1</v>
          </cell>
        </row>
        <row r="103">
          <cell r="A103" t="str">
            <v>Netherlands</v>
          </cell>
          <cell r="C103" t="str">
            <v>Aaa</v>
          </cell>
        </row>
        <row r="104">
          <cell r="A104" t="str">
            <v>New Zealand</v>
          </cell>
          <cell r="C104" t="str">
            <v>Aaa</v>
          </cell>
        </row>
        <row r="105">
          <cell r="A105" t="str">
            <v>Nicaragua</v>
          </cell>
          <cell r="C105" t="str">
            <v>B3</v>
          </cell>
        </row>
        <row r="106">
          <cell r="A106" t="str">
            <v>Niger</v>
          </cell>
          <cell r="C106" t="str">
            <v>Caa2</v>
          </cell>
        </row>
        <row r="107">
          <cell r="A107" t="str">
            <v>Nigeria</v>
          </cell>
          <cell r="C107" t="str">
            <v>Caa1</v>
          </cell>
        </row>
        <row r="108">
          <cell r="A108" t="str">
            <v>Norway</v>
          </cell>
          <cell r="C108" t="str">
            <v>Aaa</v>
          </cell>
        </row>
        <row r="109">
          <cell r="A109" t="str">
            <v>Oman</v>
          </cell>
          <cell r="C109" t="str">
            <v>Ba1</v>
          </cell>
        </row>
        <row r="110">
          <cell r="A110" t="str">
            <v>Pakistan</v>
          </cell>
          <cell r="C110" t="str">
            <v>Caa3</v>
          </cell>
        </row>
        <row r="111">
          <cell r="A111" t="str">
            <v>Panama</v>
          </cell>
          <cell r="C111" t="str">
            <v>Baa2</v>
          </cell>
        </row>
        <row r="112">
          <cell r="A112" t="str">
            <v>Papua New Guinea</v>
          </cell>
          <cell r="C112" t="str">
            <v>B2</v>
          </cell>
        </row>
        <row r="113">
          <cell r="A113" t="str">
            <v>Paraguay</v>
          </cell>
          <cell r="C113" t="str">
            <v>Ba1</v>
          </cell>
        </row>
        <row r="114">
          <cell r="A114" t="str">
            <v>Peru</v>
          </cell>
          <cell r="C114" t="str">
            <v>Baa1</v>
          </cell>
        </row>
        <row r="115">
          <cell r="A115" t="str">
            <v>Philippines</v>
          </cell>
          <cell r="C115" t="str">
            <v>Baa2</v>
          </cell>
        </row>
        <row r="116">
          <cell r="A116" t="str">
            <v>Poland</v>
          </cell>
          <cell r="C116" t="str">
            <v>A2</v>
          </cell>
        </row>
        <row r="117">
          <cell r="A117" t="str">
            <v>Portugal</v>
          </cell>
          <cell r="C117" t="str">
            <v>A3</v>
          </cell>
        </row>
        <row r="118">
          <cell r="A118" t="str">
            <v>Qatar</v>
          </cell>
          <cell r="C118" t="str">
            <v>Aa3</v>
          </cell>
        </row>
        <row r="119">
          <cell r="A119" t="str">
            <v>Ras Al Khaimah (Emirate of)</v>
          </cell>
          <cell r="C119" t="str">
            <v>A3</v>
          </cell>
        </row>
        <row r="120">
          <cell r="A120" t="str">
            <v>Romania</v>
          </cell>
          <cell r="C120" t="str">
            <v>Baa3</v>
          </cell>
        </row>
        <row r="122">
          <cell r="A122" t="str">
            <v>Rwanda</v>
          </cell>
          <cell r="C122" t="str">
            <v>B2</v>
          </cell>
        </row>
        <row r="123">
          <cell r="A123" t="str">
            <v>Saudi Arabia</v>
          </cell>
          <cell r="C123" t="str">
            <v>A1</v>
          </cell>
        </row>
        <row r="124">
          <cell r="A124" t="str">
            <v>Senegal</v>
          </cell>
          <cell r="C124" t="str">
            <v>Ba3</v>
          </cell>
        </row>
        <row r="125">
          <cell r="A125" t="str">
            <v>Serbia</v>
          </cell>
          <cell r="C125" t="str">
            <v>Ba2</v>
          </cell>
        </row>
        <row r="126">
          <cell r="A126" t="str">
            <v>Sharjah</v>
          </cell>
          <cell r="C126" t="str">
            <v>Ba1</v>
          </cell>
        </row>
        <row r="127">
          <cell r="A127" t="str">
            <v>Singapore</v>
          </cell>
          <cell r="C127" t="str">
            <v>Aaa</v>
          </cell>
        </row>
        <row r="128">
          <cell r="A128" t="str">
            <v>Slovakia</v>
          </cell>
          <cell r="C128" t="str">
            <v>A2</v>
          </cell>
        </row>
        <row r="129">
          <cell r="A129" t="str">
            <v>Slovenia</v>
          </cell>
          <cell r="C129" t="str">
            <v>A3</v>
          </cell>
        </row>
        <row r="130">
          <cell r="A130" t="str">
            <v>Solomon Islands</v>
          </cell>
          <cell r="C130" t="str">
            <v>Caa1</v>
          </cell>
        </row>
        <row r="131">
          <cell r="A131" t="str">
            <v>South Africa</v>
          </cell>
          <cell r="C131" t="str">
            <v>Ba2</v>
          </cell>
        </row>
        <row r="132">
          <cell r="A132" t="str">
            <v>Spain</v>
          </cell>
          <cell r="C132" t="str">
            <v>Baa1</v>
          </cell>
        </row>
        <row r="133">
          <cell r="A133" t="str">
            <v>Sri Lanka</v>
          </cell>
          <cell r="C133" t="str">
            <v>Ca</v>
          </cell>
        </row>
        <row r="134">
          <cell r="A134" t="str">
            <v>St. Maarten</v>
          </cell>
          <cell r="C134" t="str">
            <v>Ba2</v>
          </cell>
        </row>
        <row r="135">
          <cell r="A135" t="str">
            <v>St. Vincent &amp; the Grenadines</v>
          </cell>
          <cell r="C135" t="str">
            <v>B3</v>
          </cell>
        </row>
        <row r="136">
          <cell r="A136" t="str">
            <v>Suriname</v>
          </cell>
          <cell r="C136" t="str">
            <v>Caa3</v>
          </cell>
        </row>
        <row r="137">
          <cell r="A137" t="str">
            <v>Swaziland</v>
          </cell>
          <cell r="C137" t="str">
            <v>B3</v>
          </cell>
        </row>
        <row r="138">
          <cell r="A138" t="str">
            <v>Sweden</v>
          </cell>
          <cell r="C138" t="str">
            <v>Aaa</v>
          </cell>
        </row>
        <row r="139">
          <cell r="A139" t="str">
            <v>Switzerland</v>
          </cell>
          <cell r="C139" t="str">
            <v>Aaa</v>
          </cell>
        </row>
        <row r="140">
          <cell r="A140" t="str">
            <v>Taiwan</v>
          </cell>
          <cell r="C140" t="str">
            <v>Aa3</v>
          </cell>
        </row>
        <row r="141">
          <cell r="A141" t="str">
            <v>Tajikistan</v>
          </cell>
          <cell r="C141" t="str">
            <v>B3</v>
          </cell>
        </row>
        <row r="142">
          <cell r="A142" t="str">
            <v>Tanzania</v>
          </cell>
          <cell r="C142" t="str">
            <v>B2</v>
          </cell>
        </row>
        <row r="143">
          <cell r="A143" t="str">
            <v>Thailand</v>
          </cell>
          <cell r="C143" t="str">
            <v>Baa1</v>
          </cell>
        </row>
        <row r="144">
          <cell r="A144" t="str">
            <v>Togo</v>
          </cell>
          <cell r="C144" t="str">
            <v>B3</v>
          </cell>
        </row>
        <row r="145">
          <cell r="A145" t="str">
            <v>Trinidad and Tobago</v>
          </cell>
          <cell r="C145" t="str">
            <v>Ba2</v>
          </cell>
        </row>
        <row r="146">
          <cell r="A146" t="str">
            <v>Tunisia</v>
          </cell>
          <cell r="C146" t="str">
            <v>Caa2</v>
          </cell>
        </row>
        <row r="147">
          <cell r="A147" t="str">
            <v>Turkey</v>
          </cell>
          <cell r="C147" t="str">
            <v>B3</v>
          </cell>
        </row>
        <row r="148">
          <cell r="A148" t="str">
            <v>Turks and Caicos Islands</v>
          </cell>
          <cell r="C148" t="str">
            <v>Baa1</v>
          </cell>
        </row>
        <row r="149">
          <cell r="A149" t="str">
            <v>Uganda</v>
          </cell>
          <cell r="C149" t="str">
            <v>B2</v>
          </cell>
        </row>
        <row r="150">
          <cell r="A150" t="str">
            <v>Ukraine</v>
          </cell>
          <cell r="C150" t="str">
            <v>Ca</v>
          </cell>
        </row>
        <row r="151">
          <cell r="A151" t="str">
            <v>United Arab Emirates</v>
          </cell>
          <cell r="C151" t="str">
            <v>Aa2</v>
          </cell>
        </row>
        <row r="152">
          <cell r="A152" t="str">
            <v>United Kingdom</v>
          </cell>
          <cell r="C152" t="str">
            <v>Aa3</v>
          </cell>
        </row>
        <row r="153">
          <cell r="A153" t="str">
            <v>United States</v>
          </cell>
          <cell r="C153" t="str">
            <v>Aaa</v>
          </cell>
        </row>
        <row r="154">
          <cell r="A154" t="str">
            <v>Uruguay</v>
          </cell>
          <cell r="C154" t="str">
            <v>Baa2</v>
          </cell>
        </row>
        <row r="155">
          <cell r="A155" t="str">
            <v>Uzbekistan</v>
          </cell>
          <cell r="C155" t="str">
            <v>Ba3</v>
          </cell>
        </row>
        <row r="156">
          <cell r="A156" t="str">
            <v>Venezuela</v>
          </cell>
          <cell r="C156" t="str">
            <v>C</v>
          </cell>
        </row>
        <row r="157">
          <cell r="A157" t="str">
            <v>Vietnam</v>
          </cell>
          <cell r="C157" t="str">
            <v>Ba2</v>
          </cell>
        </row>
        <row r="158">
          <cell r="A158" t="str">
            <v>Zambia</v>
          </cell>
          <cell r="C158" t="str">
            <v>Caa3</v>
          </cell>
        </row>
      </sheetData>
      <sheetData sheetId="9">
        <row r="2">
          <cell r="A2" t="str">
            <v>Abu Dhabi</v>
          </cell>
          <cell r="B2" t="str">
            <v>Middle East</v>
          </cell>
        </row>
        <row r="3">
          <cell r="A3" t="str">
            <v>Albania</v>
          </cell>
          <cell r="B3" t="str">
            <v>Eastern Europe &amp; Russia</v>
          </cell>
        </row>
        <row r="4">
          <cell r="A4" t="str">
            <v>Andorra</v>
          </cell>
          <cell r="B4" t="str">
            <v>Western Europe</v>
          </cell>
        </row>
        <row r="5">
          <cell r="A5" t="str">
            <v>Angola</v>
          </cell>
          <cell r="B5" t="str">
            <v>Africa</v>
          </cell>
        </row>
        <row r="6">
          <cell r="A6" t="str">
            <v>Argentina</v>
          </cell>
          <cell r="B6" t="str">
            <v>Central and South America</v>
          </cell>
        </row>
        <row r="7">
          <cell r="A7" t="str">
            <v>Armenia</v>
          </cell>
          <cell r="B7" t="str">
            <v>Eastern Europe &amp; Russia</v>
          </cell>
        </row>
        <row r="8">
          <cell r="A8" t="str">
            <v>Aruba</v>
          </cell>
          <cell r="B8" t="str">
            <v>Caribbean</v>
          </cell>
        </row>
        <row r="9">
          <cell r="A9" t="str">
            <v>Australia</v>
          </cell>
          <cell r="B9" t="str">
            <v>Australia &amp; New Zealand</v>
          </cell>
        </row>
        <row r="10">
          <cell r="A10" t="str">
            <v>Austria</v>
          </cell>
          <cell r="B10" t="str">
            <v>Western Europe</v>
          </cell>
        </row>
        <row r="11">
          <cell r="A11" t="str">
            <v>Azerbaijan</v>
          </cell>
          <cell r="B11" t="str">
            <v>Eastern Europe &amp; Russia</v>
          </cell>
        </row>
        <row r="12">
          <cell r="A12" t="str">
            <v>Bahamas</v>
          </cell>
          <cell r="B12" t="str">
            <v>Caribbean</v>
          </cell>
        </row>
        <row r="13">
          <cell r="A13" t="str">
            <v>Bahrain</v>
          </cell>
          <cell r="B13" t="str">
            <v>Middle East</v>
          </cell>
        </row>
        <row r="14">
          <cell r="A14" t="str">
            <v>Bangladesh</v>
          </cell>
          <cell r="B14" t="str">
            <v>Asia</v>
          </cell>
        </row>
        <row r="15">
          <cell r="A15" t="str">
            <v>Barbados</v>
          </cell>
          <cell r="B15" t="str">
            <v>Caribbean</v>
          </cell>
        </row>
        <row r="16">
          <cell r="A16" t="str">
            <v>Belarus</v>
          </cell>
          <cell r="B16" t="str">
            <v>Eastern Europe &amp; Russia</v>
          </cell>
        </row>
        <row r="17">
          <cell r="A17" t="str">
            <v>Belgium</v>
          </cell>
          <cell r="B17" t="str">
            <v>Western Europe</v>
          </cell>
        </row>
        <row r="18">
          <cell r="A18" t="str">
            <v>Belize</v>
          </cell>
          <cell r="B18" t="str">
            <v>Central and South America</v>
          </cell>
        </row>
        <row r="19">
          <cell r="A19" t="str">
            <v>Benin</v>
          </cell>
          <cell r="B19" t="str">
            <v>Africa</v>
          </cell>
        </row>
        <row r="20">
          <cell r="A20" t="str">
            <v>Bermuda</v>
          </cell>
          <cell r="B20" t="str">
            <v>Caribbean</v>
          </cell>
        </row>
        <row r="21">
          <cell r="A21" t="str">
            <v>Bolivia</v>
          </cell>
          <cell r="B21" t="str">
            <v>Central and South America</v>
          </cell>
        </row>
        <row r="22">
          <cell r="A22" t="str">
            <v>Bosnia and Herzegovina</v>
          </cell>
          <cell r="B22" t="str">
            <v>Eastern Europe &amp; Russia</v>
          </cell>
        </row>
        <row r="23">
          <cell r="A23" t="str">
            <v>Botswana</v>
          </cell>
          <cell r="B23" t="str">
            <v>Africa</v>
          </cell>
        </row>
        <row r="24">
          <cell r="A24" t="str">
            <v>Brazil</v>
          </cell>
          <cell r="B24" t="str">
            <v>Central and South America</v>
          </cell>
        </row>
        <row r="25">
          <cell r="A25" t="str">
            <v>Bulgaria</v>
          </cell>
          <cell r="B25" t="str">
            <v>Eastern Europe &amp; Russia</v>
          </cell>
        </row>
        <row r="26">
          <cell r="A26" t="str">
            <v>Burkina Faso</v>
          </cell>
          <cell r="B26" t="str">
            <v>Africa</v>
          </cell>
        </row>
        <row r="27">
          <cell r="A27" t="str">
            <v>Cambodia</v>
          </cell>
          <cell r="B27" t="str">
            <v>Asia</v>
          </cell>
        </row>
        <row r="28">
          <cell r="A28" t="str">
            <v>Cameroon</v>
          </cell>
          <cell r="B28" t="str">
            <v>Africa</v>
          </cell>
        </row>
        <row r="29">
          <cell r="A29" t="str">
            <v>Canada</v>
          </cell>
          <cell r="B29" t="str">
            <v>North America</v>
          </cell>
        </row>
        <row r="30">
          <cell r="A30" t="str">
            <v>Cape Verde</v>
          </cell>
          <cell r="B30" t="str">
            <v>Africa</v>
          </cell>
        </row>
        <row r="31">
          <cell r="A31" t="str">
            <v>Cayman Islands</v>
          </cell>
          <cell r="B31" t="str">
            <v>Caribbean</v>
          </cell>
        </row>
        <row r="32">
          <cell r="A32" t="str">
            <v>Chile</v>
          </cell>
          <cell r="B32" t="str">
            <v>Central and South America</v>
          </cell>
        </row>
        <row r="33">
          <cell r="A33" t="str">
            <v>China</v>
          </cell>
          <cell r="B33" t="str">
            <v>Asia</v>
          </cell>
        </row>
        <row r="34">
          <cell r="A34" t="str">
            <v>Colombia</v>
          </cell>
          <cell r="B34" t="str">
            <v>Central and South America</v>
          </cell>
        </row>
        <row r="35">
          <cell r="A35" t="str">
            <v>Congo (Democratic Republic of)</v>
          </cell>
          <cell r="B35" t="str">
            <v>Africa</v>
          </cell>
        </row>
        <row r="36">
          <cell r="A36" t="str">
            <v>Congo (Republic of)</v>
          </cell>
          <cell r="B36" t="str">
            <v>Africa</v>
          </cell>
        </row>
        <row r="37">
          <cell r="A37" t="str">
            <v>Cook Islands</v>
          </cell>
          <cell r="B37" t="str">
            <v>Australia &amp; New Zealand</v>
          </cell>
        </row>
        <row r="38">
          <cell r="A38" t="str">
            <v>Costa Rica</v>
          </cell>
          <cell r="B38" t="str">
            <v>Central and South America</v>
          </cell>
        </row>
        <row r="39">
          <cell r="A39" t="str">
            <v>Côte d'Ivoire</v>
          </cell>
          <cell r="B39" t="str">
            <v>Africa</v>
          </cell>
        </row>
        <row r="40">
          <cell r="A40" t="str">
            <v>Croatia</v>
          </cell>
          <cell r="B40" t="str">
            <v>Eastern Europe &amp; Russia</v>
          </cell>
        </row>
        <row r="41">
          <cell r="A41" t="str">
            <v>Cuba</v>
          </cell>
          <cell r="B41" t="str">
            <v>Caribbean</v>
          </cell>
        </row>
        <row r="42">
          <cell r="A42" t="str">
            <v>Curacao</v>
          </cell>
          <cell r="B42" t="str">
            <v>Caribbean</v>
          </cell>
        </row>
        <row r="43">
          <cell r="A43" t="str">
            <v>Cyprus</v>
          </cell>
          <cell r="B43" t="str">
            <v>Western Europe</v>
          </cell>
        </row>
        <row r="44">
          <cell r="A44" t="str">
            <v>Czech Republic</v>
          </cell>
          <cell r="B44" t="str">
            <v>Eastern Europe &amp; Russia</v>
          </cell>
        </row>
        <row r="45">
          <cell r="A45" t="str">
            <v>Democratic Republic of Congo</v>
          </cell>
          <cell r="B45" t="str">
            <v>Africa</v>
          </cell>
        </row>
        <row r="46">
          <cell r="A46" t="str">
            <v>Denmark</v>
          </cell>
          <cell r="B46" t="str">
            <v>Western Europe</v>
          </cell>
        </row>
        <row r="47">
          <cell r="A47" t="str">
            <v>Dominican Republic</v>
          </cell>
          <cell r="B47" t="str">
            <v>Caribbean</v>
          </cell>
        </row>
        <row r="48">
          <cell r="A48" t="str">
            <v>Ecuador</v>
          </cell>
          <cell r="B48" t="str">
            <v>Central and South America</v>
          </cell>
        </row>
        <row r="49">
          <cell r="A49" t="str">
            <v>Egypt</v>
          </cell>
          <cell r="B49" t="str">
            <v>Africa</v>
          </cell>
        </row>
        <row r="50">
          <cell r="A50" t="str">
            <v>El Salvador</v>
          </cell>
          <cell r="B50" t="str">
            <v>Central and South America</v>
          </cell>
        </row>
        <row r="51">
          <cell r="A51" t="str">
            <v>Estonia</v>
          </cell>
          <cell r="B51" t="str">
            <v>Eastern Europe &amp; Russia</v>
          </cell>
        </row>
        <row r="52">
          <cell r="A52" t="str">
            <v>Ethiopia</v>
          </cell>
          <cell r="B52" t="str">
            <v>Africa</v>
          </cell>
        </row>
        <row r="53">
          <cell r="A53" t="str">
            <v>Fiji</v>
          </cell>
          <cell r="B53" t="str">
            <v>Asia</v>
          </cell>
        </row>
        <row r="54">
          <cell r="A54" t="str">
            <v>Finland</v>
          </cell>
          <cell r="B54" t="str">
            <v>Western Europe</v>
          </cell>
        </row>
        <row r="55">
          <cell r="A55" t="str">
            <v>France</v>
          </cell>
          <cell r="B55" t="str">
            <v>Western Europe</v>
          </cell>
        </row>
        <row r="56">
          <cell r="A56" t="str">
            <v>Gabon</v>
          </cell>
          <cell r="B56" t="str">
            <v>Africa</v>
          </cell>
        </row>
        <row r="57">
          <cell r="A57" t="str">
            <v>Georgia</v>
          </cell>
          <cell r="B57" t="str">
            <v>Eastern Europe &amp; Russia</v>
          </cell>
        </row>
        <row r="58">
          <cell r="A58" t="str">
            <v>Germany</v>
          </cell>
          <cell r="B58" t="str">
            <v>Western Europe</v>
          </cell>
        </row>
        <row r="59">
          <cell r="A59" t="str">
            <v>Ghana</v>
          </cell>
          <cell r="B59" t="str">
            <v>Africa</v>
          </cell>
        </row>
        <row r="60">
          <cell r="A60" t="str">
            <v>Greece</v>
          </cell>
          <cell r="B60" t="str">
            <v>Western Europe</v>
          </cell>
        </row>
        <row r="61">
          <cell r="A61" t="str">
            <v>Guatemala</v>
          </cell>
          <cell r="B61" t="str">
            <v>Central and South America</v>
          </cell>
        </row>
        <row r="62">
          <cell r="A62" t="str">
            <v>Guernsey (States of)</v>
          </cell>
          <cell r="B62" t="str">
            <v>Western Europe</v>
          </cell>
        </row>
        <row r="63">
          <cell r="A63" t="str">
            <v>Honduras</v>
          </cell>
          <cell r="B63" t="str">
            <v>Central and South America</v>
          </cell>
        </row>
        <row r="64">
          <cell r="A64" t="str">
            <v>Hong Kong</v>
          </cell>
          <cell r="B64" t="str">
            <v>Asia</v>
          </cell>
        </row>
        <row r="65">
          <cell r="A65" t="str">
            <v>Hungary</v>
          </cell>
          <cell r="B65" t="str">
            <v>Eastern Europe &amp; Russia</v>
          </cell>
        </row>
        <row r="66">
          <cell r="A66" t="str">
            <v>Iceland</v>
          </cell>
          <cell r="B66" t="str">
            <v>Western Europe</v>
          </cell>
        </row>
        <row r="67">
          <cell r="A67" t="str">
            <v>India</v>
          </cell>
          <cell r="B67" t="str">
            <v>Asia</v>
          </cell>
        </row>
        <row r="68">
          <cell r="A68" t="str">
            <v>Indonesia</v>
          </cell>
          <cell r="B68" t="str">
            <v>Asia</v>
          </cell>
        </row>
        <row r="69">
          <cell r="A69" t="str">
            <v>Iraq</v>
          </cell>
          <cell r="B69" t="str">
            <v>Middle East</v>
          </cell>
        </row>
        <row r="70">
          <cell r="A70" t="str">
            <v>Ireland</v>
          </cell>
          <cell r="B70" t="str">
            <v>Western Europe</v>
          </cell>
        </row>
        <row r="71">
          <cell r="A71" t="str">
            <v>Isle of Man</v>
          </cell>
          <cell r="B71" t="str">
            <v>Western Europe</v>
          </cell>
        </row>
        <row r="72">
          <cell r="A72" t="str">
            <v>Israel</v>
          </cell>
          <cell r="B72" t="str">
            <v>Middle East</v>
          </cell>
        </row>
        <row r="73">
          <cell r="A73" t="str">
            <v>Italy</v>
          </cell>
          <cell r="B73" t="str">
            <v>Western Europe</v>
          </cell>
        </row>
        <row r="74">
          <cell r="A74" t="str">
            <v>Jamaica</v>
          </cell>
          <cell r="B74" t="str">
            <v>Caribbean</v>
          </cell>
        </row>
        <row r="75">
          <cell r="A75" t="str">
            <v>Japan</v>
          </cell>
          <cell r="B75" t="str">
            <v>Asia</v>
          </cell>
        </row>
        <row r="76">
          <cell r="A76" t="str">
            <v>Jersey (States of)</v>
          </cell>
          <cell r="B76" t="str">
            <v>Western Europe</v>
          </cell>
        </row>
        <row r="77">
          <cell r="A77" t="str">
            <v>Jordan</v>
          </cell>
          <cell r="B77" t="str">
            <v>Middle East</v>
          </cell>
        </row>
        <row r="78">
          <cell r="A78" t="str">
            <v>Kazakhstan</v>
          </cell>
          <cell r="B78" t="str">
            <v>Eastern Europe &amp; Russia</v>
          </cell>
        </row>
        <row r="79">
          <cell r="A79" t="str">
            <v>Kenya</v>
          </cell>
          <cell r="B79" t="str">
            <v>Africa</v>
          </cell>
        </row>
        <row r="80">
          <cell r="A80" t="str">
            <v>Korea</v>
          </cell>
          <cell r="B80" t="str">
            <v>Asia</v>
          </cell>
        </row>
        <row r="81">
          <cell r="A81" t="str">
            <v>Kuwait</v>
          </cell>
          <cell r="B81" t="str">
            <v>Middle East</v>
          </cell>
        </row>
        <row r="82">
          <cell r="A82" t="str">
            <v>Kyrgyzstan</v>
          </cell>
          <cell r="B82" t="str">
            <v>Eastern Europe &amp; Russia</v>
          </cell>
        </row>
        <row r="83">
          <cell r="A83" t="str">
            <v>Laos</v>
          </cell>
          <cell r="B83" t="str">
            <v>Asia</v>
          </cell>
        </row>
        <row r="84">
          <cell r="A84" t="str">
            <v>Latvia</v>
          </cell>
          <cell r="B84" t="str">
            <v>Eastern Europe &amp; Russia</v>
          </cell>
        </row>
        <row r="85">
          <cell r="A85" t="str">
            <v>Lebanon</v>
          </cell>
          <cell r="B85" t="str">
            <v>Middle East</v>
          </cell>
        </row>
        <row r="86">
          <cell r="A86" t="str">
            <v>Liechtenstein</v>
          </cell>
          <cell r="B86" t="str">
            <v>Western Europe</v>
          </cell>
        </row>
        <row r="87">
          <cell r="A87" t="str">
            <v>Lithuania</v>
          </cell>
          <cell r="B87" t="str">
            <v>Eastern Europe &amp; Russia</v>
          </cell>
        </row>
        <row r="88">
          <cell r="A88" t="str">
            <v>Luxembourg</v>
          </cell>
          <cell r="B88" t="str">
            <v>Western Europe</v>
          </cell>
        </row>
        <row r="89">
          <cell r="A89" t="str">
            <v>Macao</v>
          </cell>
          <cell r="B89" t="str">
            <v>Asia</v>
          </cell>
        </row>
        <row r="90">
          <cell r="A90" t="str">
            <v>Macedonia</v>
          </cell>
          <cell r="B90" t="str">
            <v>Eastern Europe &amp; Russia</v>
          </cell>
        </row>
        <row r="91">
          <cell r="A91" t="str">
            <v>Malaysia</v>
          </cell>
          <cell r="B91" t="str">
            <v>Asia</v>
          </cell>
        </row>
        <row r="92">
          <cell r="A92" t="str">
            <v>Maldives</v>
          </cell>
          <cell r="B92" t="str">
            <v>Asia</v>
          </cell>
        </row>
        <row r="93">
          <cell r="A93" t="str">
            <v>Mali</v>
          </cell>
          <cell r="B93" t="str">
            <v>Africa</v>
          </cell>
        </row>
        <row r="94">
          <cell r="A94" t="str">
            <v>Malta</v>
          </cell>
          <cell r="B94" t="str">
            <v>Western Europe</v>
          </cell>
        </row>
        <row r="95">
          <cell r="A95" t="str">
            <v>Mauritius</v>
          </cell>
          <cell r="B95" t="str">
            <v>Africa</v>
          </cell>
        </row>
        <row r="96">
          <cell r="A96" t="str">
            <v>Mexico</v>
          </cell>
          <cell r="B96" t="str">
            <v>Central and South America</v>
          </cell>
        </row>
        <row r="97">
          <cell r="A97" t="str">
            <v>Moldova</v>
          </cell>
          <cell r="B97" t="str">
            <v>Eastern Europe &amp; Russia</v>
          </cell>
        </row>
        <row r="98">
          <cell r="A98" t="str">
            <v>Mongolia</v>
          </cell>
          <cell r="B98" t="str">
            <v>Asia</v>
          </cell>
        </row>
        <row r="99">
          <cell r="A99" t="str">
            <v>Montenegro</v>
          </cell>
          <cell r="B99" t="str">
            <v>Eastern Europe &amp; Russia</v>
          </cell>
        </row>
        <row r="100">
          <cell r="A100" t="str">
            <v>Montserrat</v>
          </cell>
          <cell r="B100" t="str">
            <v>Caribbean</v>
          </cell>
        </row>
        <row r="101">
          <cell r="A101" t="str">
            <v>Morocco</v>
          </cell>
          <cell r="B101" t="str">
            <v>Africa</v>
          </cell>
        </row>
        <row r="102">
          <cell r="A102" t="str">
            <v>Mozambique</v>
          </cell>
          <cell r="B102" t="str">
            <v>Africa</v>
          </cell>
        </row>
        <row r="103">
          <cell r="A103" t="str">
            <v>Namibia</v>
          </cell>
          <cell r="B103" t="str">
            <v>Africa</v>
          </cell>
        </row>
        <row r="104">
          <cell r="A104" t="str">
            <v>Netherlands</v>
          </cell>
          <cell r="B104" t="str">
            <v>Western Europe</v>
          </cell>
        </row>
        <row r="105">
          <cell r="A105" t="str">
            <v>New Zealand</v>
          </cell>
          <cell r="B105" t="str">
            <v>Australia &amp; New Zealand</v>
          </cell>
        </row>
        <row r="106">
          <cell r="A106" t="str">
            <v>Nicaragua</v>
          </cell>
          <cell r="B106" t="str">
            <v>Central and South America</v>
          </cell>
        </row>
        <row r="107">
          <cell r="A107" t="str">
            <v>Niger</v>
          </cell>
          <cell r="B107" t="str">
            <v>Africa</v>
          </cell>
        </row>
        <row r="108">
          <cell r="A108" t="str">
            <v>Nigeria</v>
          </cell>
          <cell r="B108" t="str">
            <v>Africa</v>
          </cell>
        </row>
        <row r="109">
          <cell r="A109" t="str">
            <v>Norway</v>
          </cell>
          <cell r="B109" t="str">
            <v>Western Europe</v>
          </cell>
        </row>
        <row r="110">
          <cell r="A110" t="str">
            <v>Oman</v>
          </cell>
          <cell r="B110" t="str">
            <v>Middle East</v>
          </cell>
        </row>
        <row r="111">
          <cell r="A111" t="str">
            <v>Pakistan</v>
          </cell>
          <cell r="B111" t="str">
            <v>Asia</v>
          </cell>
        </row>
        <row r="112">
          <cell r="A112" t="str">
            <v>Panama</v>
          </cell>
          <cell r="B112" t="str">
            <v>Central and South America</v>
          </cell>
        </row>
        <row r="113">
          <cell r="A113" t="str">
            <v>Papua New Guinea</v>
          </cell>
          <cell r="B113" t="str">
            <v>Asia</v>
          </cell>
        </row>
        <row r="114">
          <cell r="A114" t="str">
            <v>Paraguay</v>
          </cell>
          <cell r="B114" t="str">
            <v>Central and South America</v>
          </cell>
        </row>
        <row r="115">
          <cell r="A115" t="str">
            <v>Peru</v>
          </cell>
          <cell r="B115" t="str">
            <v>Central and South America</v>
          </cell>
        </row>
        <row r="116">
          <cell r="A116" t="str">
            <v>Philippines</v>
          </cell>
          <cell r="B116" t="str">
            <v>Asia</v>
          </cell>
        </row>
        <row r="117">
          <cell r="A117" t="str">
            <v>Poland</v>
          </cell>
          <cell r="B117" t="str">
            <v>Eastern Europe &amp; Russia</v>
          </cell>
        </row>
        <row r="118">
          <cell r="A118" t="str">
            <v>Portugal</v>
          </cell>
          <cell r="B118" t="str">
            <v>Western Europe</v>
          </cell>
        </row>
        <row r="119">
          <cell r="A119" t="str">
            <v>Qatar</v>
          </cell>
          <cell r="B119" t="str">
            <v>Middle East</v>
          </cell>
        </row>
        <row r="120">
          <cell r="A120" t="str">
            <v>Ras Al Kaminah</v>
          </cell>
          <cell r="B120" t="str">
            <v>Middle East</v>
          </cell>
        </row>
        <row r="121">
          <cell r="A121" t="str">
            <v>Republic of the Congo</v>
          </cell>
          <cell r="B121" t="str">
            <v>Africa</v>
          </cell>
        </row>
        <row r="122">
          <cell r="A122" t="str">
            <v>Romania</v>
          </cell>
          <cell r="B122" t="str">
            <v>Eastern Europe &amp; Russia</v>
          </cell>
        </row>
        <row r="123">
          <cell r="A123" t="str">
            <v>Russia</v>
          </cell>
          <cell r="B123" t="str">
            <v>Eastern Europe &amp; Russia</v>
          </cell>
        </row>
        <row r="124">
          <cell r="A124" t="str">
            <v>Rwanda</v>
          </cell>
          <cell r="B124" t="str">
            <v>Africa</v>
          </cell>
        </row>
        <row r="125">
          <cell r="A125" t="str">
            <v>Saudi Arabia</v>
          </cell>
          <cell r="B125" t="str">
            <v>Middle East</v>
          </cell>
        </row>
        <row r="126">
          <cell r="A126" t="str">
            <v>Senegal</v>
          </cell>
          <cell r="B126" t="str">
            <v>Africa</v>
          </cell>
        </row>
        <row r="127">
          <cell r="A127" t="str">
            <v>Serbia</v>
          </cell>
          <cell r="B127" t="str">
            <v>Eastern Europe &amp; Russia</v>
          </cell>
        </row>
        <row r="128">
          <cell r="A128" t="str">
            <v>Sharjah</v>
          </cell>
          <cell r="B128" t="str">
            <v>Middle East</v>
          </cell>
        </row>
        <row r="129">
          <cell r="A129" t="str">
            <v>Singapore</v>
          </cell>
          <cell r="B129" t="str">
            <v>Asia</v>
          </cell>
        </row>
        <row r="130">
          <cell r="A130" t="str">
            <v>Slovakia</v>
          </cell>
          <cell r="B130" t="str">
            <v>Eastern Europe &amp; Russia</v>
          </cell>
        </row>
        <row r="131">
          <cell r="A131" t="str">
            <v>Slovenia</v>
          </cell>
          <cell r="B131" t="str">
            <v>Eastern Europe &amp; Russia</v>
          </cell>
        </row>
        <row r="132">
          <cell r="A132" t="str">
            <v>Solomon Islands</v>
          </cell>
          <cell r="B132" t="str">
            <v>Asia</v>
          </cell>
        </row>
        <row r="133">
          <cell r="A133" t="str">
            <v>South Africa</v>
          </cell>
          <cell r="B133" t="str">
            <v>Africa</v>
          </cell>
        </row>
        <row r="134">
          <cell r="A134" t="str">
            <v>Spain</v>
          </cell>
          <cell r="B134" t="str">
            <v>Western Europe</v>
          </cell>
        </row>
        <row r="135">
          <cell r="A135" t="str">
            <v>Sri Lanka</v>
          </cell>
          <cell r="B135" t="str">
            <v>Asia</v>
          </cell>
        </row>
        <row r="136">
          <cell r="A136" t="str">
            <v>St. Maarten</v>
          </cell>
          <cell r="B136" t="str">
            <v>Caribbean</v>
          </cell>
        </row>
        <row r="137">
          <cell r="A137" t="str">
            <v>St. Vincent &amp; the Grenadines</v>
          </cell>
          <cell r="B137" t="str">
            <v>Caribbean</v>
          </cell>
        </row>
        <row r="138">
          <cell r="A138" t="str">
            <v>Suriname</v>
          </cell>
          <cell r="B138" t="str">
            <v>Central and South America</v>
          </cell>
        </row>
        <row r="139">
          <cell r="A139" t="str">
            <v>Swaziland</v>
          </cell>
          <cell r="B139" t="str">
            <v>Africa</v>
          </cell>
        </row>
        <row r="140">
          <cell r="A140" t="str">
            <v>Sweden</v>
          </cell>
          <cell r="B140" t="str">
            <v>Western Europe</v>
          </cell>
        </row>
        <row r="141">
          <cell r="A141" t="str">
            <v>Switzerland</v>
          </cell>
          <cell r="B141" t="str">
            <v>Western Europe</v>
          </cell>
        </row>
        <row r="142">
          <cell r="A142" t="str">
            <v>Taiwan</v>
          </cell>
          <cell r="B142" t="str">
            <v>Asia</v>
          </cell>
        </row>
        <row r="143">
          <cell r="A143" t="str">
            <v>Tajikistan</v>
          </cell>
          <cell r="B143" t="str">
            <v>Eastern Europe &amp; Russia</v>
          </cell>
        </row>
        <row r="144">
          <cell r="A144" t="str">
            <v>Tanzania</v>
          </cell>
          <cell r="B144" t="str">
            <v>Africa</v>
          </cell>
        </row>
        <row r="145">
          <cell r="A145" t="str">
            <v>Thailand</v>
          </cell>
          <cell r="B145" t="str">
            <v>Asia</v>
          </cell>
        </row>
        <row r="146">
          <cell r="A146" t="str">
            <v>Togo</v>
          </cell>
          <cell r="B146" t="str">
            <v>Africa</v>
          </cell>
        </row>
        <row r="147">
          <cell r="A147" t="str">
            <v>Trinidad and Tobago</v>
          </cell>
          <cell r="B147" t="str">
            <v>Caribbean</v>
          </cell>
        </row>
        <row r="148">
          <cell r="A148" t="str">
            <v>Tunisia</v>
          </cell>
          <cell r="B148" t="str">
            <v>Africa</v>
          </cell>
        </row>
        <row r="149">
          <cell r="A149" t="str">
            <v>Turkey</v>
          </cell>
          <cell r="B149" t="str">
            <v>Western Europe</v>
          </cell>
        </row>
        <row r="150">
          <cell r="A150" t="str">
            <v>Turkmenistan</v>
          </cell>
          <cell r="B150" t="str">
            <v>Eastern Europe &amp; Russia</v>
          </cell>
        </row>
        <row r="151">
          <cell r="A151" t="str">
            <v>Turks and Caicos</v>
          </cell>
          <cell r="B151" t="str">
            <v>Caribbean</v>
          </cell>
        </row>
        <row r="152">
          <cell r="A152" t="str">
            <v>Uganda</v>
          </cell>
          <cell r="B152" t="str">
            <v>Africa</v>
          </cell>
        </row>
        <row r="153">
          <cell r="A153" t="str">
            <v>Ukraine</v>
          </cell>
          <cell r="B153" t="str">
            <v>Eastern Europe &amp; Russia</v>
          </cell>
        </row>
        <row r="154">
          <cell r="A154" t="str">
            <v>United Arab Emirates</v>
          </cell>
          <cell r="B154" t="str">
            <v>Middle East</v>
          </cell>
        </row>
        <row r="155">
          <cell r="A155" t="str">
            <v>United Kingdom</v>
          </cell>
          <cell r="B155" t="str">
            <v>Western Europe</v>
          </cell>
        </row>
        <row r="156">
          <cell r="A156" t="str">
            <v>United States</v>
          </cell>
          <cell r="B156" t="str">
            <v>North America</v>
          </cell>
        </row>
        <row r="157">
          <cell r="A157" t="str">
            <v>Uruguay</v>
          </cell>
          <cell r="B157" t="str">
            <v>Central and South America</v>
          </cell>
        </row>
        <row r="158">
          <cell r="A158" t="str">
            <v>Uzbekistan</v>
          </cell>
          <cell r="B158" t="str">
            <v>Eastern Europe &amp; Russia</v>
          </cell>
        </row>
        <row r="159">
          <cell r="A159" t="str">
            <v>Venezuela</v>
          </cell>
          <cell r="B159" t="str">
            <v>Central and South America</v>
          </cell>
        </row>
        <row r="160">
          <cell r="A160" t="str">
            <v>Vietnam</v>
          </cell>
          <cell r="B160" t="str">
            <v>Asia</v>
          </cell>
        </row>
        <row r="161">
          <cell r="A161" t="str">
            <v>Zambia</v>
          </cell>
          <cell r="B161" t="str">
            <v>Africa</v>
          </cell>
        </row>
      </sheetData>
      <sheetData sheetId="10">
        <row r="2">
          <cell r="C2">
            <v>76.826803868088277</v>
          </cell>
        </row>
        <row r="3">
          <cell r="C3">
            <v>92.192164641705929</v>
          </cell>
        </row>
        <row r="4">
          <cell r="C4">
            <v>130.60556657575006</v>
          </cell>
        </row>
        <row r="5">
          <cell r="C5">
            <v>43.535188858583354</v>
          </cell>
        </row>
        <row r="6">
          <cell r="C6">
            <v>53.778762707661791</v>
          </cell>
        </row>
        <row r="7">
          <cell r="C7">
            <v>65.30278328787503</v>
          </cell>
        </row>
        <row r="8">
          <cell r="C8">
            <v>0</v>
          </cell>
        </row>
        <row r="9">
          <cell r="C9">
            <v>490.41109802463012</v>
          </cell>
        </row>
        <row r="10">
          <cell r="C10">
            <v>599.24907017108853</v>
          </cell>
        </row>
        <row r="11">
          <cell r="C11">
            <v>708.08704231754689</v>
          </cell>
        </row>
        <row r="12">
          <cell r="C12">
            <v>272.73515373171341</v>
          </cell>
        </row>
        <row r="13">
          <cell r="C13">
            <v>327.79436317051</v>
          </cell>
        </row>
        <row r="14">
          <cell r="C14">
            <v>391.81669972725018</v>
          </cell>
        </row>
        <row r="15">
          <cell r="C15">
            <v>174.14075543433341</v>
          </cell>
        </row>
        <row r="16">
          <cell r="C16">
            <v>207.43237044383835</v>
          </cell>
        </row>
        <row r="17">
          <cell r="C17">
            <v>239.44353872220847</v>
          </cell>
        </row>
        <row r="18">
          <cell r="C18">
            <v>1307.3361124886355</v>
          </cell>
        </row>
        <row r="19">
          <cell r="C19">
            <v>816.92501446400524</v>
          </cell>
        </row>
        <row r="20">
          <cell r="C20">
            <v>980.82219604926024</v>
          </cell>
        </row>
        <row r="21">
          <cell r="C21">
            <v>1089.6601681957188</v>
          </cell>
        </row>
      </sheetData>
      <sheetData sheetId="11">
        <row r="2">
          <cell r="A2" t="str">
            <v>Abu Dhabi</v>
          </cell>
          <cell r="B2" t="str">
            <v>Aa2</v>
          </cell>
          <cell r="C2">
            <v>7.4999999999999997E-3</v>
          </cell>
          <cell r="D2">
            <v>1.7000000000000001E-3</v>
          </cell>
        </row>
        <row r="3">
          <cell r="A3" t="str">
            <v>Albania</v>
          </cell>
          <cell r="B3" t="str">
            <v>B1</v>
          </cell>
          <cell r="C3" t="str">
            <v>NA</v>
          </cell>
          <cell r="D3" t="str">
            <v>NA</v>
          </cell>
        </row>
        <row r="4">
          <cell r="A4" t="str">
            <v>Andorra (Principality of)</v>
          </cell>
          <cell r="B4" t="str">
            <v>Baa2</v>
          </cell>
          <cell r="C4" t="str">
            <v>NA</v>
          </cell>
          <cell r="D4" t="str">
            <v>NA</v>
          </cell>
        </row>
        <row r="5">
          <cell r="A5" t="str">
            <v>Angola</v>
          </cell>
          <cell r="B5" t="str">
            <v>B3</v>
          </cell>
          <cell r="C5">
            <v>7.8200000000000006E-2</v>
          </cell>
          <cell r="D5">
            <v>7.2400000000000006E-2</v>
          </cell>
        </row>
        <row r="6">
          <cell r="A6" t="str">
            <v>Argentina</v>
          </cell>
          <cell r="B6" t="str">
            <v>Ca</v>
          </cell>
          <cell r="C6" t="str">
            <v>NA</v>
          </cell>
          <cell r="D6" t="str">
            <v>NA</v>
          </cell>
        </row>
        <row r="7">
          <cell r="A7" t="str">
            <v>Armenia</v>
          </cell>
          <cell r="B7" t="str">
            <v>Ba3</v>
          </cell>
          <cell r="C7" t="str">
            <v>NA</v>
          </cell>
          <cell r="D7" t="str">
            <v>NA</v>
          </cell>
        </row>
        <row r="8">
          <cell r="A8" t="str">
            <v>Aruba</v>
          </cell>
          <cell r="B8" t="str">
            <v>Baa2</v>
          </cell>
          <cell r="C8" t="str">
            <v>NA</v>
          </cell>
          <cell r="D8" t="str">
            <v>NA</v>
          </cell>
        </row>
        <row r="9">
          <cell r="A9" t="str">
            <v>Australia</v>
          </cell>
          <cell r="B9" t="str">
            <v>Aaa</v>
          </cell>
          <cell r="C9">
            <v>2.5999999999999999E-3</v>
          </cell>
          <cell r="D9">
            <v>0</v>
          </cell>
        </row>
        <row r="10">
          <cell r="A10" t="str">
            <v>Austria</v>
          </cell>
          <cell r="B10" t="str">
            <v>Aa1</v>
          </cell>
          <cell r="C10">
            <v>2.7000000000000001E-3</v>
          </cell>
          <cell r="D10">
            <v>0</v>
          </cell>
        </row>
        <row r="11">
          <cell r="A11" t="str">
            <v>Azerbaijan</v>
          </cell>
          <cell r="B11" t="str">
            <v>Ba1</v>
          </cell>
          <cell r="C11" t="str">
            <v>NA</v>
          </cell>
          <cell r="D11" t="str">
            <v>NA</v>
          </cell>
        </row>
        <row r="12">
          <cell r="A12" t="str">
            <v>Bahamas</v>
          </cell>
          <cell r="B12" t="str">
            <v>B1</v>
          </cell>
          <cell r="C12" t="str">
            <v>NA</v>
          </cell>
          <cell r="D12" t="str">
            <v>NA</v>
          </cell>
        </row>
        <row r="13">
          <cell r="A13" t="str">
            <v>Bahrain</v>
          </cell>
          <cell r="B13" t="str">
            <v>B2</v>
          </cell>
          <cell r="C13">
            <v>2.7400000000000001E-2</v>
          </cell>
          <cell r="D13">
            <v>2.1600000000000001E-2</v>
          </cell>
        </row>
        <row r="14">
          <cell r="A14" t="str">
            <v>Bangladesh</v>
          </cell>
          <cell r="B14" t="str">
            <v>B1</v>
          </cell>
          <cell r="C14" t="str">
            <v>NA</v>
          </cell>
          <cell r="D14" t="str">
            <v>NA</v>
          </cell>
        </row>
        <row r="15">
          <cell r="A15" t="str">
            <v>Barbados</v>
          </cell>
          <cell r="B15" t="str">
            <v>B3</v>
          </cell>
          <cell r="C15" t="str">
            <v>NA</v>
          </cell>
          <cell r="D15" t="str">
            <v>NA</v>
          </cell>
        </row>
        <row r="16">
          <cell r="A16" t="str">
            <v>Belarus</v>
          </cell>
          <cell r="B16" t="str">
            <v>C</v>
          </cell>
          <cell r="C16" t="str">
            <v>NA</v>
          </cell>
          <cell r="D16" t="str">
            <v>NA</v>
          </cell>
        </row>
        <row r="17">
          <cell r="A17" t="str">
            <v>Belgium</v>
          </cell>
          <cell r="B17" t="str">
            <v>Aa3</v>
          </cell>
          <cell r="C17">
            <v>3.3E-3</v>
          </cell>
          <cell r="D17">
            <v>0</v>
          </cell>
        </row>
        <row r="18">
          <cell r="A18" t="str">
            <v>Belize</v>
          </cell>
          <cell r="B18" t="str">
            <v>Caa2</v>
          </cell>
          <cell r="C18" t="str">
            <v>NA</v>
          </cell>
          <cell r="D18" t="str">
            <v>NA</v>
          </cell>
        </row>
        <row r="19">
          <cell r="A19" t="str">
            <v>Benin</v>
          </cell>
          <cell r="B19" t="str">
            <v>B1</v>
          </cell>
          <cell r="C19" t="str">
            <v>NA</v>
          </cell>
          <cell r="D19" t="str">
            <v>NA</v>
          </cell>
        </row>
        <row r="20">
          <cell r="A20" t="str">
            <v>Bermuda</v>
          </cell>
          <cell r="B20" t="str">
            <v>A2</v>
          </cell>
          <cell r="C20" t="str">
            <v>NA</v>
          </cell>
          <cell r="D20" t="str">
            <v>NA</v>
          </cell>
        </row>
        <row r="21">
          <cell r="A21" t="str">
            <v>Bolivia</v>
          </cell>
          <cell r="B21" t="str">
            <v>Caa1</v>
          </cell>
          <cell r="C21" t="str">
            <v>NA</v>
          </cell>
          <cell r="D21" t="str">
            <v>NA</v>
          </cell>
        </row>
        <row r="22">
          <cell r="A22" t="str">
            <v>Bosnia and Herzegovina</v>
          </cell>
          <cell r="B22" t="str">
            <v>B3</v>
          </cell>
          <cell r="C22" t="str">
            <v>NA</v>
          </cell>
          <cell r="D22" t="str">
            <v>NA</v>
          </cell>
        </row>
        <row r="23">
          <cell r="A23" t="str">
            <v>Botswana</v>
          </cell>
          <cell r="B23" t="str">
            <v>A3</v>
          </cell>
          <cell r="C23" t="str">
            <v>NA</v>
          </cell>
          <cell r="D23" t="str">
            <v>NA</v>
          </cell>
        </row>
        <row r="24">
          <cell r="A24" t="str">
            <v>Brazil</v>
          </cell>
          <cell r="B24" t="str">
            <v>Ba2</v>
          </cell>
          <cell r="C24">
            <v>2.3900000000000001E-2</v>
          </cell>
          <cell r="D24">
            <v>1.8100000000000002E-2</v>
          </cell>
        </row>
        <row r="25">
          <cell r="A25" t="str">
            <v>Bulgaria</v>
          </cell>
          <cell r="B25" t="str">
            <v>Baa1</v>
          </cell>
          <cell r="C25">
            <v>1.47E-2</v>
          </cell>
          <cell r="D25">
            <v>8.8999999999999999E-3</v>
          </cell>
        </row>
        <row r="26">
          <cell r="A26" t="str">
            <v>Burkina Faso</v>
          </cell>
          <cell r="B26" t="str">
            <v>Caa1</v>
          </cell>
          <cell r="C26" t="str">
            <v>NA</v>
          </cell>
          <cell r="D26" t="str">
            <v>NA</v>
          </cell>
        </row>
        <row r="27">
          <cell r="A27" t="str">
            <v>Cambodia</v>
          </cell>
          <cell r="B27" t="str">
            <v>B2</v>
          </cell>
          <cell r="C27" t="str">
            <v>NA</v>
          </cell>
          <cell r="D27" t="str">
            <v>NA</v>
          </cell>
        </row>
        <row r="28">
          <cell r="A28" t="str">
            <v>Cameroon</v>
          </cell>
          <cell r="B28" t="str">
            <v>Caa1</v>
          </cell>
          <cell r="C28">
            <v>9.1399999999999995E-2</v>
          </cell>
          <cell r="D28">
            <v>8.5599999999999996E-2</v>
          </cell>
        </row>
        <row r="29">
          <cell r="A29" t="str">
            <v>Canada</v>
          </cell>
          <cell r="B29" t="str">
            <v>Aaa</v>
          </cell>
          <cell r="C29">
            <v>4.4000000000000003E-3</v>
          </cell>
          <cell r="D29">
            <v>0</v>
          </cell>
        </row>
        <row r="30">
          <cell r="A30" t="str">
            <v>Cape Verde</v>
          </cell>
          <cell r="B30" t="str">
            <v>B3</v>
          </cell>
          <cell r="C30" t="str">
            <v>NA</v>
          </cell>
          <cell r="D30" t="str">
            <v>NA</v>
          </cell>
        </row>
        <row r="31">
          <cell r="A31" t="str">
            <v>Cayman Islands</v>
          </cell>
          <cell r="B31" t="str">
            <v>Aa3</v>
          </cell>
          <cell r="C31" t="str">
            <v>NA</v>
          </cell>
          <cell r="D31" t="str">
            <v>NA</v>
          </cell>
        </row>
        <row r="32">
          <cell r="A32" t="str">
            <v>Chile</v>
          </cell>
          <cell r="B32" t="str">
            <v>A2</v>
          </cell>
          <cell r="C32">
            <v>1.15E-2</v>
          </cell>
          <cell r="D32">
            <v>5.7000000000000002E-3</v>
          </cell>
        </row>
        <row r="33">
          <cell r="A33" t="str">
            <v>China</v>
          </cell>
          <cell r="B33" t="str">
            <v>A1</v>
          </cell>
          <cell r="C33">
            <v>9.9000000000000008E-3</v>
          </cell>
          <cell r="D33">
            <v>4.1000000000000012E-3</v>
          </cell>
        </row>
        <row r="34">
          <cell r="A34" t="str">
            <v>Colombia</v>
          </cell>
          <cell r="B34" t="str">
            <v>Baa2</v>
          </cell>
          <cell r="C34">
            <v>2.7400000000000001E-2</v>
          </cell>
          <cell r="D34">
            <v>2.1600000000000001E-2</v>
          </cell>
        </row>
        <row r="35">
          <cell r="A35" t="str">
            <v>Congo (Democratic Republic of)</v>
          </cell>
          <cell r="B35" t="str">
            <v>B3</v>
          </cell>
          <cell r="C35" t="str">
            <v>NA</v>
          </cell>
          <cell r="D35" t="str">
            <v>NA</v>
          </cell>
        </row>
        <row r="36">
          <cell r="A36" t="str">
            <v>Congo (Republic of)</v>
          </cell>
          <cell r="B36" t="str">
            <v>Caa2</v>
          </cell>
          <cell r="C36" t="str">
            <v>NA</v>
          </cell>
          <cell r="D36" t="str">
            <v>NA</v>
          </cell>
        </row>
        <row r="37">
          <cell r="A37" t="str">
            <v>Cook Islands</v>
          </cell>
          <cell r="B37" t="str">
            <v>B1</v>
          </cell>
          <cell r="C37" t="str">
            <v>NA</v>
          </cell>
          <cell r="D37" t="str">
            <v>NA</v>
          </cell>
        </row>
        <row r="38">
          <cell r="A38" t="str">
            <v>Costa Rica</v>
          </cell>
          <cell r="B38" t="str">
            <v>B1</v>
          </cell>
          <cell r="C38">
            <v>3.1099999999999999E-2</v>
          </cell>
          <cell r="D38">
            <v>2.53E-2</v>
          </cell>
        </row>
        <row r="39">
          <cell r="A39" t="str">
            <v>Côte d'Ivoire</v>
          </cell>
          <cell r="B39" t="str">
            <v>Ba3</v>
          </cell>
          <cell r="C39" t="str">
            <v>NA</v>
          </cell>
          <cell r="D39" t="str">
            <v>NA</v>
          </cell>
        </row>
        <row r="40">
          <cell r="A40" t="str">
            <v>Croatia</v>
          </cell>
          <cell r="B40" t="str">
            <v>Baa2</v>
          </cell>
          <cell r="C40">
            <v>1.34E-2</v>
          </cell>
          <cell r="D40">
            <v>7.6000000000000009E-3</v>
          </cell>
        </row>
        <row r="41">
          <cell r="A41" t="str">
            <v>Cuba</v>
          </cell>
          <cell r="B41" t="str">
            <v>Ca</v>
          </cell>
          <cell r="C41" t="str">
            <v>NA</v>
          </cell>
          <cell r="D41" t="str">
            <v>NA</v>
          </cell>
        </row>
        <row r="42">
          <cell r="A42" t="str">
            <v>Curacao</v>
          </cell>
          <cell r="B42" t="str">
            <v>Baa3</v>
          </cell>
          <cell r="C42" t="str">
            <v>NA</v>
          </cell>
          <cell r="D42" t="str">
            <v>NA</v>
          </cell>
        </row>
        <row r="43">
          <cell r="A43" t="str">
            <v>Cyprus</v>
          </cell>
          <cell r="B43" t="str">
            <v>Baa2</v>
          </cell>
          <cell r="C43">
            <v>1.11E-2</v>
          </cell>
          <cell r="D43">
            <v>5.3000000000000009E-3</v>
          </cell>
        </row>
        <row r="44">
          <cell r="A44" t="str">
            <v>Czech Republic</v>
          </cell>
          <cell r="B44" t="str">
            <v>Aa3</v>
          </cell>
          <cell r="C44">
            <v>5.5999999999999999E-3</v>
          </cell>
          <cell r="D44">
            <v>0</v>
          </cell>
        </row>
        <row r="45">
          <cell r="A45" t="str">
            <v>Denmark</v>
          </cell>
          <cell r="B45" t="str">
            <v>Aaa</v>
          </cell>
          <cell r="C45">
            <v>2.3999999999999998E-3</v>
          </cell>
          <cell r="D45">
            <v>0</v>
          </cell>
        </row>
        <row r="46">
          <cell r="A46" t="str">
            <v>Dominican Republic</v>
          </cell>
          <cell r="B46" t="str">
            <v>Ba3</v>
          </cell>
          <cell r="C46" t="str">
            <v>NA</v>
          </cell>
          <cell r="D46" t="str">
            <v>NA</v>
          </cell>
        </row>
        <row r="47">
          <cell r="A47" t="str">
            <v>Ecuador</v>
          </cell>
          <cell r="B47" t="str">
            <v>Caa3</v>
          </cell>
          <cell r="C47">
            <v>0.52739999999999998</v>
          </cell>
          <cell r="D47">
            <v>0.52159999999999995</v>
          </cell>
        </row>
        <row r="48">
          <cell r="A48" t="str">
            <v>Egypt</v>
          </cell>
          <cell r="B48" t="str">
            <v>Caa1</v>
          </cell>
          <cell r="C48">
            <v>0.1013</v>
          </cell>
          <cell r="D48">
            <v>9.5500000000000002E-2</v>
          </cell>
        </row>
        <row r="49">
          <cell r="A49" t="str">
            <v>El Salvador</v>
          </cell>
          <cell r="B49" t="str">
            <v>Caa3</v>
          </cell>
          <cell r="C49">
            <v>8.4000000000000005E-2</v>
          </cell>
          <cell r="D49">
            <v>7.8200000000000006E-2</v>
          </cell>
        </row>
        <row r="50">
          <cell r="A50" t="str">
            <v>Estonia</v>
          </cell>
          <cell r="B50" t="str">
            <v>A1</v>
          </cell>
          <cell r="C50">
            <v>6.0000000000000001E-3</v>
          </cell>
          <cell r="D50">
            <v>2.0000000000000052E-4</v>
          </cell>
        </row>
        <row r="51">
          <cell r="A51" t="str">
            <v>Ethiopia</v>
          </cell>
          <cell r="B51" t="str">
            <v>Caa2</v>
          </cell>
          <cell r="C51">
            <v>0.3231</v>
          </cell>
          <cell r="D51">
            <v>0.31730000000000003</v>
          </cell>
        </row>
        <row r="52">
          <cell r="A52" t="str">
            <v>Fiji</v>
          </cell>
          <cell r="B52" t="str">
            <v>B1</v>
          </cell>
          <cell r="C52" t="str">
            <v>NA</v>
          </cell>
          <cell r="D52" t="str">
            <v>NA</v>
          </cell>
        </row>
        <row r="53">
          <cell r="A53" t="str">
            <v>Finland</v>
          </cell>
          <cell r="B53" t="str">
            <v>Aa1</v>
          </cell>
          <cell r="C53">
            <v>3.3999999999999998E-3</v>
          </cell>
          <cell r="D53">
            <v>0</v>
          </cell>
        </row>
        <row r="54">
          <cell r="A54" t="str">
            <v>France</v>
          </cell>
          <cell r="B54" t="str">
            <v>Aa2</v>
          </cell>
          <cell r="C54">
            <v>4.3E-3</v>
          </cell>
          <cell r="D54">
            <v>0</v>
          </cell>
        </row>
        <row r="55">
          <cell r="A55" t="str">
            <v>Gabon</v>
          </cell>
          <cell r="B55" t="str">
            <v>Caa1</v>
          </cell>
          <cell r="C55" t="str">
            <v>NA</v>
          </cell>
          <cell r="D55" t="str">
            <v>NA</v>
          </cell>
        </row>
        <row r="56">
          <cell r="A56" t="str">
            <v>Georgia</v>
          </cell>
          <cell r="B56" t="str">
            <v>Ba2</v>
          </cell>
          <cell r="C56" t="str">
            <v>NA</v>
          </cell>
          <cell r="D56" t="str">
            <v>NA</v>
          </cell>
        </row>
        <row r="57">
          <cell r="A57" t="str">
            <v>Germany</v>
          </cell>
          <cell r="B57" t="str">
            <v>Aaa</v>
          </cell>
          <cell r="C57">
            <v>2.8999999999999998E-3</v>
          </cell>
          <cell r="D57">
            <v>0</v>
          </cell>
        </row>
        <row r="58">
          <cell r="A58" t="str">
            <v>Ghana</v>
          </cell>
          <cell r="B58" t="str">
            <v>Caa3</v>
          </cell>
          <cell r="C58" t="str">
            <v>NA</v>
          </cell>
          <cell r="D58" t="str">
            <v>NA</v>
          </cell>
        </row>
        <row r="59">
          <cell r="A59" t="str">
            <v>Greece</v>
          </cell>
          <cell r="B59" t="str">
            <v>Ba1</v>
          </cell>
          <cell r="C59">
            <v>1.2800000000000001E-2</v>
          </cell>
          <cell r="D59">
            <v>7.000000000000001E-3</v>
          </cell>
        </row>
        <row r="60">
          <cell r="A60" t="str">
            <v>Guatemala</v>
          </cell>
          <cell r="B60" t="str">
            <v>Ba1</v>
          </cell>
          <cell r="C60" t="str">
            <v>NA</v>
          </cell>
          <cell r="D60" t="str">
            <v>NA</v>
          </cell>
        </row>
        <row r="61">
          <cell r="A61" t="str">
            <v>Guernsey (States of)</v>
          </cell>
          <cell r="B61" t="str">
            <v>A1</v>
          </cell>
          <cell r="C61" t="str">
            <v>NA</v>
          </cell>
          <cell r="D61" t="str">
            <v>NA</v>
          </cell>
        </row>
        <row r="62">
          <cell r="A62" t="str">
            <v>Honduras</v>
          </cell>
          <cell r="B62" t="str">
            <v>B1</v>
          </cell>
          <cell r="C62" t="str">
            <v>NA</v>
          </cell>
          <cell r="D62" t="str">
            <v>NA</v>
          </cell>
        </row>
        <row r="63">
          <cell r="A63" t="str">
            <v>Hong Kong</v>
          </cell>
          <cell r="B63" t="str">
            <v>Aa3</v>
          </cell>
          <cell r="C63">
            <v>6.0000000000000001E-3</v>
          </cell>
          <cell r="D63">
            <v>2.0000000000000052E-4</v>
          </cell>
        </row>
        <row r="64">
          <cell r="A64" t="str">
            <v>Hungary</v>
          </cell>
          <cell r="B64" t="str">
            <v>Baa2</v>
          </cell>
          <cell r="C64">
            <v>1.95E-2</v>
          </cell>
          <cell r="D64">
            <v>1.37E-2</v>
          </cell>
        </row>
        <row r="65">
          <cell r="A65" t="str">
            <v>Iceland</v>
          </cell>
          <cell r="B65" t="str">
            <v>A2</v>
          </cell>
          <cell r="C65">
            <v>8.8000000000000005E-3</v>
          </cell>
          <cell r="D65">
            <v>3.0000000000000009E-3</v>
          </cell>
        </row>
        <row r="66">
          <cell r="A66" t="str">
            <v>India</v>
          </cell>
          <cell r="B66" t="str">
            <v>Baa3</v>
          </cell>
          <cell r="C66">
            <v>9.9000000000000008E-3</v>
          </cell>
          <cell r="D66">
            <v>4.1000000000000012E-3</v>
          </cell>
        </row>
        <row r="67">
          <cell r="A67" t="str">
            <v>Indonesia</v>
          </cell>
          <cell r="B67" t="str">
            <v>Baa2</v>
          </cell>
          <cell r="C67">
            <v>1.32E-2</v>
          </cell>
          <cell r="D67">
            <v>7.4000000000000003E-3</v>
          </cell>
        </row>
        <row r="68">
          <cell r="A68" t="str">
            <v>Iraq</v>
          </cell>
          <cell r="B68" t="str">
            <v>Caa1</v>
          </cell>
          <cell r="C68">
            <v>5.1400000000000001E-2</v>
          </cell>
          <cell r="D68">
            <v>4.5600000000000002E-2</v>
          </cell>
        </row>
        <row r="69">
          <cell r="A69" t="str">
            <v>Ireland</v>
          </cell>
          <cell r="B69" t="str">
            <v>Aa3</v>
          </cell>
          <cell r="C69">
            <v>4.1000000000000003E-3</v>
          </cell>
          <cell r="D69">
            <v>0</v>
          </cell>
        </row>
        <row r="70">
          <cell r="A70" t="str">
            <v>Isle of Man</v>
          </cell>
          <cell r="B70" t="str">
            <v>Aa3</v>
          </cell>
          <cell r="C70" t="str">
            <v>NA</v>
          </cell>
          <cell r="D70" t="str">
            <v>NA</v>
          </cell>
        </row>
        <row r="71">
          <cell r="A71" t="str">
            <v>Israel</v>
          </cell>
          <cell r="B71" t="str">
            <v>A1</v>
          </cell>
          <cell r="C71">
            <v>1.5699999999999999E-2</v>
          </cell>
          <cell r="D71">
            <v>9.8999999999999991E-3</v>
          </cell>
        </row>
        <row r="72">
          <cell r="A72" t="str">
            <v>Italy</v>
          </cell>
          <cell r="B72" t="str">
            <v>Baa3</v>
          </cell>
          <cell r="C72">
            <v>1.34E-2</v>
          </cell>
          <cell r="D72">
            <v>7.6000000000000009E-3</v>
          </cell>
        </row>
        <row r="73">
          <cell r="A73" t="str">
            <v>Jamaica</v>
          </cell>
          <cell r="B73" t="str">
            <v>B1</v>
          </cell>
          <cell r="C73" t="str">
            <v>NA</v>
          </cell>
          <cell r="D73" t="str">
            <v>NA</v>
          </cell>
        </row>
        <row r="74">
          <cell r="A74" t="str">
            <v>Japan</v>
          </cell>
          <cell r="B74" t="str">
            <v>A1</v>
          </cell>
          <cell r="C74">
            <v>4.3E-3</v>
          </cell>
          <cell r="D74">
            <v>0</v>
          </cell>
        </row>
        <row r="75">
          <cell r="A75" t="str">
            <v>Jersey (States of)</v>
          </cell>
          <cell r="B75" t="str">
            <v>Aa3</v>
          </cell>
          <cell r="C75" t="str">
            <v>NA</v>
          </cell>
          <cell r="D75" t="str">
            <v>NA</v>
          </cell>
        </row>
        <row r="76">
          <cell r="A76" t="str">
            <v>Jordan</v>
          </cell>
          <cell r="B76" t="str">
            <v>B1</v>
          </cell>
          <cell r="C76" t="str">
            <v>NA</v>
          </cell>
          <cell r="D76" t="str">
            <v>NA</v>
          </cell>
        </row>
        <row r="77">
          <cell r="A77" t="str">
            <v>Kazakhstan</v>
          </cell>
          <cell r="B77" t="str">
            <v>Baa2</v>
          </cell>
          <cell r="C77">
            <v>1.7600000000000001E-2</v>
          </cell>
          <cell r="D77">
            <v>1.1800000000000001E-2</v>
          </cell>
        </row>
        <row r="78">
          <cell r="A78" t="str">
            <v>Kenya</v>
          </cell>
          <cell r="B78" t="str">
            <v>B3</v>
          </cell>
          <cell r="C78">
            <v>7.0400000000000004E-2</v>
          </cell>
          <cell r="D78">
            <v>6.4600000000000005E-2</v>
          </cell>
        </row>
        <row r="79">
          <cell r="A79" t="str">
            <v>Korea</v>
          </cell>
          <cell r="B79" t="str">
            <v>Aa2</v>
          </cell>
          <cell r="C79">
            <v>3.7000000000000002E-3</v>
          </cell>
          <cell r="D79">
            <v>0</v>
          </cell>
        </row>
        <row r="80">
          <cell r="A80" t="str">
            <v>Kuwait</v>
          </cell>
          <cell r="B80" t="str">
            <v>A1</v>
          </cell>
          <cell r="C80">
            <v>8.3000000000000001E-3</v>
          </cell>
          <cell r="D80">
            <v>2.5000000000000005E-3</v>
          </cell>
        </row>
        <row r="81">
          <cell r="A81" t="str">
            <v>Kyrgyzstan</v>
          </cell>
          <cell r="B81" t="str">
            <v>B3</v>
          </cell>
          <cell r="C81" t="str">
            <v>NA</v>
          </cell>
          <cell r="D81" t="str">
            <v>NA</v>
          </cell>
        </row>
        <row r="82">
          <cell r="A82" t="str">
            <v>Laos</v>
          </cell>
          <cell r="B82" t="str">
            <v>Caa3</v>
          </cell>
          <cell r="C82" t="str">
            <v>NA</v>
          </cell>
          <cell r="D82" t="str">
            <v>NA</v>
          </cell>
        </row>
        <row r="83">
          <cell r="A83" t="str">
            <v>Latvia</v>
          </cell>
          <cell r="B83" t="str">
            <v>A3</v>
          </cell>
          <cell r="C83">
            <v>9.4000000000000004E-3</v>
          </cell>
          <cell r="D83">
            <v>3.6000000000000008E-3</v>
          </cell>
        </row>
        <row r="84">
          <cell r="A84" t="str">
            <v>Lebanon</v>
          </cell>
          <cell r="B84" t="str">
            <v>C</v>
          </cell>
          <cell r="C84" t="str">
            <v>NA</v>
          </cell>
          <cell r="D84" t="str">
            <v>NA</v>
          </cell>
        </row>
        <row r="85">
          <cell r="A85" t="str">
            <v>Liechtenstein</v>
          </cell>
          <cell r="B85" t="str">
            <v>Aaa</v>
          </cell>
          <cell r="C85" t="str">
            <v>NA</v>
          </cell>
          <cell r="D85" t="str">
            <v>NA</v>
          </cell>
        </row>
        <row r="86">
          <cell r="A86" t="str">
            <v>Lithuania</v>
          </cell>
          <cell r="B86" t="str">
            <v>A2</v>
          </cell>
          <cell r="C86">
            <v>8.9999999999999993E-3</v>
          </cell>
          <cell r="D86">
            <v>3.1999999999999997E-3</v>
          </cell>
        </row>
        <row r="87">
          <cell r="A87" t="str">
            <v>Luxembourg</v>
          </cell>
          <cell r="B87" t="str">
            <v>Aaa</v>
          </cell>
          <cell r="C87" t="str">
            <v>NA</v>
          </cell>
          <cell r="D87" t="str">
            <v>NA</v>
          </cell>
        </row>
        <row r="88">
          <cell r="A88" t="str">
            <v>Macao</v>
          </cell>
          <cell r="B88" t="str">
            <v>Aa3</v>
          </cell>
          <cell r="C88" t="str">
            <v>NA</v>
          </cell>
          <cell r="D88" t="str">
            <v>NA</v>
          </cell>
        </row>
        <row r="89">
          <cell r="A89" t="str">
            <v>Macedonia</v>
          </cell>
          <cell r="B89" t="str">
            <v>Ba3</v>
          </cell>
          <cell r="C89" t="str">
            <v>NA</v>
          </cell>
          <cell r="D89" t="str">
            <v>NA</v>
          </cell>
        </row>
        <row r="90">
          <cell r="A90" t="str">
            <v>Malaysia</v>
          </cell>
          <cell r="B90" t="str">
            <v>A3</v>
          </cell>
          <cell r="C90">
            <v>8.6E-3</v>
          </cell>
          <cell r="D90">
            <v>2.8000000000000004E-3</v>
          </cell>
        </row>
        <row r="91">
          <cell r="A91" t="str">
            <v>Maldives</v>
          </cell>
          <cell r="B91" t="str">
            <v>Caa1</v>
          </cell>
          <cell r="C91" t="str">
            <v>NA</v>
          </cell>
          <cell r="D91" t="str">
            <v>NA</v>
          </cell>
        </row>
        <row r="92">
          <cell r="A92" t="str">
            <v>Mali</v>
          </cell>
          <cell r="B92" t="str">
            <v>Caa2</v>
          </cell>
          <cell r="C92" t="str">
            <v>NA</v>
          </cell>
          <cell r="D92" t="str">
            <v>NA</v>
          </cell>
        </row>
        <row r="93">
          <cell r="A93" t="str">
            <v>Malta</v>
          </cell>
          <cell r="B93" t="str">
            <v>A2</v>
          </cell>
          <cell r="C93" t="str">
            <v>NA</v>
          </cell>
          <cell r="D93" t="str">
            <v>NA</v>
          </cell>
        </row>
        <row r="94">
          <cell r="A94" t="str">
            <v>Mauritius</v>
          </cell>
          <cell r="B94" t="str">
            <v>Baa3</v>
          </cell>
          <cell r="C94" t="str">
            <v>NA</v>
          </cell>
          <cell r="D94" t="str">
            <v>NA</v>
          </cell>
        </row>
        <row r="95">
          <cell r="A95" t="str">
            <v>Mexico</v>
          </cell>
          <cell r="B95" t="str">
            <v>Baa2</v>
          </cell>
          <cell r="C95">
            <v>1.6799999999999999E-2</v>
          </cell>
          <cell r="D95">
            <v>1.0999999999999999E-2</v>
          </cell>
        </row>
        <row r="96">
          <cell r="A96" t="str">
            <v>Moldova</v>
          </cell>
          <cell r="B96" t="str">
            <v>B3</v>
          </cell>
          <cell r="C96" t="str">
            <v>NA</v>
          </cell>
          <cell r="D96" t="str">
            <v>NA</v>
          </cell>
        </row>
        <row r="97">
          <cell r="A97" t="str">
            <v>Mongolia</v>
          </cell>
          <cell r="B97" t="str">
            <v>B3</v>
          </cell>
          <cell r="C97" t="str">
            <v>NA</v>
          </cell>
          <cell r="D97" t="str">
            <v>NA</v>
          </cell>
        </row>
        <row r="98">
          <cell r="A98" t="str">
            <v>Montenegro</v>
          </cell>
          <cell r="B98" t="str">
            <v>B1</v>
          </cell>
          <cell r="C98" t="str">
            <v>NA</v>
          </cell>
          <cell r="D98" t="str">
            <v>NA</v>
          </cell>
        </row>
        <row r="99">
          <cell r="A99" t="str">
            <v>Montserrat</v>
          </cell>
          <cell r="B99" t="str">
            <v>Baa3</v>
          </cell>
          <cell r="C99" t="str">
            <v>NA</v>
          </cell>
          <cell r="D99" t="str">
            <v>NA</v>
          </cell>
        </row>
        <row r="100">
          <cell r="A100" t="str">
            <v>Morocco</v>
          </cell>
          <cell r="B100" t="str">
            <v>Ba1</v>
          </cell>
          <cell r="C100">
            <v>1.9E-2</v>
          </cell>
          <cell r="D100">
            <v>1.32E-2</v>
          </cell>
        </row>
        <row r="101">
          <cell r="A101" t="str">
            <v>Mozambique</v>
          </cell>
          <cell r="B101" t="str">
            <v>Caa2</v>
          </cell>
          <cell r="C101" t="str">
            <v>NA</v>
          </cell>
          <cell r="D101" t="str">
            <v>NA</v>
          </cell>
        </row>
        <row r="102">
          <cell r="A102" t="str">
            <v>Namibia</v>
          </cell>
          <cell r="B102" t="str">
            <v>B1</v>
          </cell>
          <cell r="C102" t="str">
            <v>NA</v>
          </cell>
          <cell r="D102" t="str">
            <v>NA</v>
          </cell>
        </row>
        <row r="103">
          <cell r="A103" t="str">
            <v>Netherlands</v>
          </cell>
          <cell r="B103" t="str">
            <v>Aaa</v>
          </cell>
          <cell r="C103">
            <v>2.3999999999999998E-3</v>
          </cell>
          <cell r="D103">
            <v>0</v>
          </cell>
        </row>
        <row r="104">
          <cell r="A104" t="str">
            <v>New Zealand</v>
          </cell>
          <cell r="B104" t="str">
            <v>Aaa</v>
          </cell>
          <cell r="C104">
            <v>2.8999999999999998E-3</v>
          </cell>
          <cell r="D104">
            <v>0</v>
          </cell>
        </row>
        <row r="105">
          <cell r="A105" t="str">
            <v>Nicaragua</v>
          </cell>
          <cell r="B105" t="str">
            <v>B3</v>
          </cell>
          <cell r="C105">
            <v>4.8899999999999999E-2</v>
          </cell>
          <cell r="D105">
            <v>4.3099999999999999E-2</v>
          </cell>
        </row>
        <row r="106">
          <cell r="A106" t="str">
            <v>Niger</v>
          </cell>
          <cell r="B106" t="str">
            <v>Caa2</v>
          </cell>
          <cell r="C106" t="str">
            <v>NA</v>
          </cell>
          <cell r="D106" t="str">
            <v>NA</v>
          </cell>
        </row>
        <row r="107">
          <cell r="A107" t="str">
            <v>Nigeria</v>
          </cell>
          <cell r="B107" t="str">
            <v>Caa1</v>
          </cell>
          <cell r="C107">
            <v>6.4399999999999999E-2</v>
          </cell>
          <cell r="D107">
            <v>5.8599999999999999E-2</v>
          </cell>
        </row>
        <row r="108">
          <cell r="A108" t="str">
            <v>Norway</v>
          </cell>
          <cell r="B108" t="str">
            <v>Aaa</v>
          </cell>
          <cell r="C108">
            <v>2.3999999999999998E-3</v>
          </cell>
          <cell r="D108">
            <v>0</v>
          </cell>
        </row>
        <row r="109">
          <cell r="A109" t="str">
            <v>Oman</v>
          </cell>
          <cell r="B109" t="str">
            <v>Ba1</v>
          </cell>
          <cell r="C109">
            <v>1.9199999999999998E-2</v>
          </cell>
          <cell r="D109">
            <v>1.3399999999999999E-2</v>
          </cell>
        </row>
        <row r="110">
          <cell r="A110" t="str">
            <v>Pakistan</v>
          </cell>
          <cell r="B110" t="str">
            <v>Caa3</v>
          </cell>
          <cell r="C110">
            <v>0.41039999999999999</v>
          </cell>
          <cell r="D110">
            <v>0.40459999999999996</v>
          </cell>
        </row>
        <row r="111">
          <cell r="A111" t="str">
            <v>Panama</v>
          </cell>
          <cell r="B111" t="str">
            <v>Baa2</v>
          </cell>
          <cell r="C111">
            <v>2.3099999999999999E-2</v>
          </cell>
          <cell r="D111">
            <v>1.7299999999999999E-2</v>
          </cell>
        </row>
        <row r="112">
          <cell r="A112" t="str">
            <v>Papua New Guinea</v>
          </cell>
          <cell r="B112" t="str">
            <v>B2</v>
          </cell>
          <cell r="C112" t="str">
            <v>NA</v>
          </cell>
          <cell r="D112" t="str">
            <v>NA</v>
          </cell>
        </row>
        <row r="113">
          <cell r="A113" t="str">
            <v>Paraguay</v>
          </cell>
          <cell r="B113" t="str">
            <v>Ba1</v>
          </cell>
          <cell r="C113" t="str">
            <v>NA</v>
          </cell>
          <cell r="D113" t="str">
            <v>NA</v>
          </cell>
        </row>
        <row r="114">
          <cell r="A114" t="str">
            <v>Peru</v>
          </cell>
          <cell r="B114" t="str">
            <v>Baa1</v>
          </cell>
          <cell r="C114">
            <v>1.37E-2</v>
          </cell>
          <cell r="D114">
            <v>7.9000000000000008E-3</v>
          </cell>
        </row>
        <row r="115">
          <cell r="A115" t="str">
            <v>Philippines</v>
          </cell>
          <cell r="B115" t="str">
            <v>Baa2</v>
          </cell>
          <cell r="C115">
            <v>1.18E-2</v>
          </cell>
          <cell r="D115">
            <v>6.0000000000000001E-3</v>
          </cell>
        </row>
        <row r="116">
          <cell r="A116" t="str">
            <v>Poland</v>
          </cell>
          <cell r="B116" t="str">
            <v>A2</v>
          </cell>
          <cell r="C116">
            <v>1.06E-2</v>
          </cell>
          <cell r="D116">
            <v>4.8000000000000004E-3</v>
          </cell>
        </row>
        <row r="117">
          <cell r="A117" t="str">
            <v>Portugal</v>
          </cell>
          <cell r="B117" t="str">
            <v>A3</v>
          </cell>
          <cell r="C117">
            <v>7.4999999999999997E-3</v>
          </cell>
          <cell r="D117">
            <v>1.7000000000000001E-3</v>
          </cell>
        </row>
        <row r="118">
          <cell r="A118" t="str">
            <v>Qatar</v>
          </cell>
          <cell r="B118" t="str">
            <v>Aa3</v>
          </cell>
          <cell r="C118">
            <v>8.3000000000000001E-3</v>
          </cell>
          <cell r="D118">
            <v>2.5000000000000005E-3</v>
          </cell>
        </row>
        <row r="119">
          <cell r="A119" t="str">
            <v>Ras Al Khaimah (Emirate of)</v>
          </cell>
          <cell r="B119" t="str">
            <v>A3</v>
          </cell>
          <cell r="C119" t="str">
            <v>NA</v>
          </cell>
          <cell r="D119" t="str">
            <v>NA</v>
          </cell>
        </row>
        <row r="120">
          <cell r="A120" t="str">
            <v>Romania</v>
          </cell>
          <cell r="B120" t="str">
            <v>Baa3</v>
          </cell>
          <cell r="C120">
            <v>2.3099999999999999E-2</v>
          </cell>
          <cell r="D120">
            <v>1.7299999999999999E-2</v>
          </cell>
        </row>
        <row r="121">
          <cell r="A121" t="str">
            <v>Russia</v>
          </cell>
          <cell r="B121" t="str">
            <v>NA</v>
          </cell>
          <cell r="C121" t="str">
            <v>NA</v>
          </cell>
          <cell r="D121" t="str">
            <v>NA</v>
          </cell>
        </row>
        <row r="122">
          <cell r="A122" t="str">
            <v>Rwanda</v>
          </cell>
          <cell r="B122" t="str">
            <v>B2</v>
          </cell>
          <cell r="C122">
            <v>5.5300000000000002E-2</v>
          </cell>
          <cell r="D122">
            <v>4.9500000000000002E-2</v>
          </cell>
        </row>
        <row r="123">
          <cell r="A123" t="str">
            <v>Saudi Arabia</v>
          </cell>
          <cell r="B123" t="str">
            <v>A1</v>
          </cell>
          <cell r="C123">
            <v>8.5000000000000006E-3</v>
          </cell>
          <cell r="D123">
            <v>2.700000000000001E-3</v>
          </cell>
        </row>
        <row r="124">
          <cell r="A124" t="str">
            <v>Senegal</v>
          </cell>
          <cell r="B124" t="str">
            <v>Ba3</v>
          </cell>
          <cell r="C124">
            <v>6.8900000000000003E-2</v>
          </cell>
          <cell r="D124">
            <v>6.3100000000000003E-2</v>
          </cell>
        </row>
        <row r="125">
          <cell r="A125" t="str">
            <v>Serbia</v>
          </cell>
          <cell r="B125" t="str">
            <v>Ba2</v>
          </cell>
          <cell r="C125">
            <v>2.86E-2</v>
          </cell>
          <cell r="D125">
            <v>2.2800000000000001E-2</v>
          </cell>
        </row>
        <row r="126">
          <cell r="A126" t="str">
            <v>Sharjah</v>
          </cell>
          <cell r="B126" t="str">
            <v>Ba1</v>
          </cell>
          <cell r="C126" t="str">
            <v>NA</v>
          </cell>
          <cell r="D126" t="str">
            <v>NA</v>
          </cell>
        </row>
        <row r="127">
          <cell r="A127" t="str">
            <v>Singapore</v>
          </cell>
          <cell r="B127" t="str">
            <v>Aaa</v>
          </cell>
          <cell r="C127" t="str">
            <v>NA</v>
          </cell>
          <cell r="D127" t="str">
            <v>NA</v>
          </cell>
        </row>
        <row r="128">
          <cell r="A128" t="str">
            <v>Slovakia</v>
          </cell>
          <cell r="B128" t="str">
            <v>A2</v>
          </cell>
          <cell r="C128">
            <v>6.0000000000000001E-3</v>
          </cell>
          <cell r="D128">
            <v>2.0000000000000052E-4</v>
          </cell>
        </row>
        <row r="129">
          <cell r="A129" t="str">
            <v>Slovenia</v>
          </cell>
          <cell r="B129" t="str">
            <v>A3</v>
          </cell>
          <cell r="C129">
            <v>7.6E-3</v>
          </cell>
          <cell r="D129">
            <v>1.8000000000000004E-3</v>
          </cell>
        </row>
        <row r="130">
          <cell r="A130" t="str">
            <v>Solomon Islands</v>
          </cell>
          <cell r="B130" t="str">
            <v>Caa1</v>
          </cell>
          <cell r="C130" t="str">
            <v>NA</v>
          </cell>
          <cell r="D130" t="str">
            <v>NA</v>
          </cell>
        </row>
        <row r="131">
          <cell r="A131" t="str">
            <v>South Africa</v>
          </cell>
          <cell r="B131" t="str">
            <v>Ba2</v>
          </cell>
          <cell r="C131">
            <v>3.1600000000000003E-2</v>
          </cell>
          <cell r="D131">
            <v>2.5800000000000003E-2</v>
          </cell>
        </row>
        <row r="132">
          <cell r="A132" t="str">
            <v>Spain</v>
          </cell>
          <cell r="B132" t="str">
            <v>Baa1</v>
          </cell>
          <cell r="C132">
            <v>7.7999999999999996E-3</v>
          </cell>
          <cell r="D132">
            <v>2E-3</v>
          </cell>
        </row>
        <row r="133">
          <cell r="A133" t="str">
            <v>Sri Lanka</v>
          </cell>
          <cell r="B133" t="str">
            <v>Ca</v>
          </cell>
          <cell r="C133">
            <v>0.59360000000000002</v>
          </cell>
          <cell r="D133">
            <v>0.58779999999999999</v>
          </cell>
        </row>
        <row r="134">
          <cell r="A134" t="str">
            <v>St. Maarten</v>
          </cell>
          <cell r="B134" t="str">
            <v>Ba2</v>
          </cell>
          <cell r="C134" t="str">
            <v>NA</v>
          </cell>
          <cell r="D134" t="str">
            <v>NA</v>
          </cell>
        </row>
        <row r="135">
          <cell r="A135" t="str">
            <v>St. Vincent &amp; the Grenadines</v>
          </cell>
          <cell r="B135" t="str">
            <v>B3</v>
          </cell>
          <cell r="C135" t="str">
            <v>NA</v>
          </cell>
          <cell r="D135" t="str">
            <v>NA</v>
          </cell>
        </row>
        <row r="136">
          <cell r="A136" t="str">
            <v>Suriname</v>
          </cell>
          <cell r="B136" t="str">
            <v>Caa3</v>
          </cell>
          <cell r="C136" t="str">
            <v>NA</v>
          </cell>
          <cell r="D136" t="str">
            <v>NA</v>
          </cell>
        </row>
        <row r="137">
          <cell r="A137" t="str">
            <v>Swaziland</v>
          </cell>
          <cell r="B137" t="str">
            <v>B3</v>
          </cell>
          <cell r="C137" t="str">
            <v>NA</v>
          </cell>
          <cell r="D137" t="str">
            <v>NA</v>
          </cell>
        </row>
        <row r="138">
          <cell r="A138" t="str">
            <v>Sweden</v>
          </cell>
          <cell r="B138" t="str">
            <v>Aaa</v>
          </cell>
          <cell r="C138">
            <v>2.8E-3</v>
          </cell>
          <cell r="D138">
            <v>0</v>
          </cell>
        </row>
        <row r="139">
          <cell r="A139" t="str">
            <v>Switzerland</v>
          </cell>
          <cell r="B139" t="str">
            <v>Aaa</v>
          </cell>
          <cell r="C139">
            <v>2.2000000000000001E-3</v>
          </cell>
          <cell r="D139">
            <v>0</v>
          </cell>
        </row>
        <row r="140">
          <cell r="A140" t="str">
            <v>Taiwan</v>
          </cell>
          <cell r="B140" t="str">
            <v>Aa3</v>
          </cell>
          <cell r="C140" t="str">
            <v>NA</v>
          </cell>
          <cell r="D140" t="str">
            <v>NA</v>
          </cell>
        </row>
        <row r="141">
          <cell r="A141" t="str">
            <v>Tajikistan</v>
          </cell>
          <cell r="B141" t="str">
            <v>B3</v>
          </cell>
          <cell r="C141" t="str">
            <v>NA</v>
          </cell>
          <cell r="D141" t="str">
            <v>NA</v>
          </cell>
        </row>
        <row r="142">
          <cell r="A142" t="str">
            <v>Tanzania</v>
          </cell>
          <cell r="B142" t="str">
            <v>B2</v>
          </cell>
          <cell r="C142" t="str">
            <v>NA</v>
          </cell>
          <cell r="D142" t="str">
            <v>NA</v>
          </cell>
        </row>
        <row r="143">
          <cell r="A143" t="str">
            <v>Thailand</v>
          </cell>
          <cell r="B143" t="str">
            <v>Baa1</v>
          </cell>
          <cell r="C143">
            <v>6.4999999999999997E-3</v>
          </cell>
          <cell r="D143">
            <v>7.000000000000001E-4</v>
          </cell>
        </row>
        <row r="144">
          <cell r="A144" t="str">
            <v>Togo</v>
          </cell>
          <cell r="B144" t="str">
            <v>B3</v>
          </cell>
          <cell r="C144" t="str">
            <v>NA</v>
          </cell>
          <cell r="D144" t="str">
            <v>NA</v>
          </cell>
        </row>
        <row r="145">
          <cell r="A145" t="str">
            <v>Trinidad and Tobago</v>
          </cell>
          <cell r="B145" t="str">
            <v>Ba2</v>
          </cell>
          <cell r="C145" t="str">
            <v>NA</v>
          </cell>
          <cell r="D145" t="str">
            <v>NA</v>
          </cell>
        </row>
        <row r="146">
          <cell r="A146" t="str">
            <v>Tunisia</v>
          </cell>
          <cell r="B146" t="str">
            <v>Caa2</v>
          </cell>
          <cell r="C146">
            <v>9.7799999999999998E-2</v>
          </cell>
          <cell r="D146">
            <v>9.1999999999999998E-2</v>
          </cell>
        </row>
        <row r="147">
          <cell r="A147" t="str">
            <v>Turkey</v>
          </cell>
          <cell r="B147" t="str">
            <v>B3</v>
          </cell>
          <cell r="C147">
            <v>3.8600000000000002E-2</v>
          </cell>
          <cell r="D147">
            <v>3.2800000000000003E-2</v>
          </cell>
        </row>
        <row r="148">
          <cell r="A148" t="str">
            <v>Turks and Caicos Islands</v>
          </cell>
          <cell r="B148" t="str">
            <v>Baa1</v>
          </cell>
          <cell r="C148" t="str">
            <v>NA</v>
          </cell>
          <cell r="D148" t="str">
            <v>NA</v>
          </cell>
        </row>
        <row r="149">
          <cell r="A149" t="str">
            <v>Uganda</v>
          </cell>
          <cell r="B149" t="str">
            <v>B2</v>
          </cell>
          <cell r="C149" t="str">
            <v>NA</v>
          </cell>
          <cell r="D149" t="str">
            <v>NA</v>
          </cell>
        </row>
        <row r="150">
          <cell r="A150" t="str">
            <v>Ukraine</v>
          </cell>
          <cell r="B150" t="str">
            <v>Ca</v>
          </cell>
          <cell r="C150" t="str">
            <v>NA</v>
          </cell>
          <cell r="D150" t="str">
            <v>NA</v>
          </cell>
        </row>
        <row r="151">
          <cell r="A151" t="str">
            <v>United Arab Emirates</v>
          </cell>
          <cell r="B151" t="str">
            <v>Aa2</v>
          </cell>
          <cell r="C151" t="str">
            <v>NA</v>
          </cell>
          <cell r="D151" t="str">
            <v>NA</v>
          </cell>
        </row>
        <row r="152">
          <cell r="A152" t="str">
            <v>United Kingdom</v>
          </cell>
          <cell r="B152" t="str">
            <v>Aa3</v>
          </cell>
          <cell r="C152">
            <v>5.1000000000000004E-3</v>
          </cell>
          <cell r="D152">
            <v>0</v>
          </cell>
        </row>
        <row r="153">
          <cell r="A153" t="str">
            <v>United States</v>
          </cell>
          <cell r="B153" t="str">
            <v>Aaa</v>
          </cell>
          <cell r="C153">
            <v>5.7999999999999996E-3</v>
          </cell>
          <cell r="D153">
            <v>0</v>
          </cell>
        </row>
        <row r="154">
          <cell r="A154" t="str">
            <v>Uruguay</v>
          </cell>
          <cell r="B154" t="str">
            <v>Baa2</v>
          </cell>
          <cell r="C154">
            <v>1.14E-2</v>
          </cell>
          <cell r="D154">
            <v>5.6000000000000008E-3</v>
          </cell>
        </row>
        <row r="155">
          <cell r="A155" t="str">
            <v>Uzbekistan</v>
          </cell>
          <cell r="B155" t="str">
            <v>Ba3</v>
          </cell>
          <cell r="C155" t="str">
            <v>NA</v>
          </cell>
          <cell r="D155" t="str">
            <v>NA</v>
          </cell>
        </row>
        <row r="156">
          <cell r="A156" t="str">
            <v>Venezuela</v>
          </cell>
          <cell r="B156" t="str">
            <v>C</v>
          </cell>
          <cell r="C156">
            <v>0.1125</v>
          </cell>
          <cell r="D156">
            <v>0.1067</v>
          </cell>
        </row>
        <row r="157">
          <cell r="A157" t="str">
            <v>Vietnam</v>
          </cell>
          <cell r="B157" t="str">
            <v>Ba2</v>
          </cell>
          <cell r="C157">
            <v>1.84E-2</v>
          </cell>
          <cell r="D157">
            <v>1.26E-2</v>
          </cell>
        </row>
        <row r="158">
          <cell r="A158" t="str">
            <v>Zambia</v>
          </cell>
          <cell r="B158" t="str">
            <v>Caa3</v>
          </cell>
          <cell r="C158" t="str">
            <v>NA</v>
          </cell>
          <cell r="D158" t="str">
            <v>NA</v>
          </cell>
        </row>
      </sheetData>
      <sheetData sheetId="12"/>
      <sheetData sheetId="13"/>
      <sheetData sheetId="14"/>
      <sheetData sheetId="15"/>
      <sheetData sheetId="16">
        <row r="161">
          <cell r="A161" t="str">
            <v>Algeria</v>
          </cell>
          <cell r="B161">
            <v>67.75</v>
          </cell>
          <cell r="D161">
            <v>4.9041109802463012E-2</v>
          </cell>
          <cell r="E161">
            <v>0.11183472718442829</v>
          </cell>
          <cell r="G161">
            <v>6.5834727184428288E-2</v>
          </cell>
        </row>
        <row r="162">
          <cell r="A162" t="str">
            <v>Brunei</v>
          </cell>
          <cell r="B162">
            <v>81.5</v>
          </cell>
          <cell r="D162">
            <v>6.5302783287875029E-3</v>
          </cell>
          <cell r="E162">
            <v>5.4766504142051808E-2</v>
          </cell>
          <cell r="G162">
            <v>8.7665041420518092E-3</v>
          </cell>
        </row>
        <row r="163">
          <cell r="A163" t="str">
            <v>Gambia</v>
          </cell>
          <cell r="B163">
            <v>66.75</v>
          </cell>
          <cell r="D163">
            <v>4.9041109802463012E-2</v>
          </cell>
          <cell r="E163">
            <v>0.11183472718442829</v>
          </cell>
          <cell r="G163">
            <v>6.5834727184428288E-2</v>
          </cell>
        </row>
        <row r="164">
          <cell r="A164" t="str">
            <v>Guinea</v>
          </cell>
          <cell r="B164">
            <v>60</v>
          </cell>
          <cell r="D164">
            <v>9.8082219604926024E-2</v>
          </cell>
          <cell r="E164">
            <v>0.17766945436885656</v>
          </cell>
          <cell r="G164">
            <v>0.13166945436885658</v>
          </cell>
        </row>
        <row r="165">
          <cell r="A165" t="str">
            <v>Guinea-Bissau</v>
          </cell>
          <cell r="B165">
            <v>65.25</v>
          </cell>
          <cell r="D165">
            <v>5.9924907017108842E-2</v>
          </cell>
          <cell r="E165">
            <v>0.12644556742118129</v>
          </cell>
          <cell r="G165">
            <v>8.0445567421181294E-2</v>
          </cell>
        </row>
        <row r="166">
          <cell r="A166" t="str">
            <v>Guyana</v>
          </cell>
          <cell r="B166">
            <v>75.25</v>
          </cell>
          <cell r="D166">
            <v>1.7414075543433345E-2</v>
          </cell>
          <cell r="E166">
            <v>6.9377344378804828E-2</v>
          </cell>
          <cell r="G166">
            <v>2.3377344378804829E-2</v>
          </cell>
        </row>
        <row r="167">
          <cell r="A167" t="str">
            <v>Haiti</v>
          </cell>
          <cell r="B167">
            <v>56.5</v>
          </cell>
          <cell r="D167">
            <v>0.10896601681957191</v>
          </cell>
          <cell r="E167">
            <v>0.19228029460560964</v>
          </cell>
          <cell r="G167">
            <v>0.14628029460560965</v>
          </cell>
        </row>
        <row r="168">
          <cell r="A168" t="str">
            <v>Iran</v>
          </cell>
          <cell r="B168">
            <v>63</v>
          </cell>
          <cell r="D168">
            <v>7.0808704231754685E-2</v>
          </cell>
          <cell r="E168">
            <v>0.14105640765793431</v>
          </cell>
          <cell r="G168">
            <v>9.5056407657934314E-2</v>
          </cell>
        </row>
        <row r="169">
          <cell r="A169" t="str">
            <v>Korea, D.P.R.</v>
          </cell>
          <cell r="B169">
            <v>49.25</v>
          </cell>
          <cell r="D169">
            <v>0.17499999999999999</v>
          </cell>
          <cell r="E169">
            <v>0.28092692770782934</v>
          </cell>
          <cell r="G169">
            <v>0.23492692770782936</v>
          </cell>
        </row>
        <row r="170">
          <cell r="A170" t="str">
            <v>Liberia</v>
          </cell>
          <cell r="B170">
            <v>55</v>
          </cell>
          <cell r="D170">
            <v>0.13073361124886354</v>
          </cell>
          <cell r="E170">
            <v>0.22150197507911562</v>
          </cell>
          <cell r="G170">
            <v>0.17550197507911564</v>
          </cell>
        </row>
        <row r="171">
          <cell r="A171" t="str">
            <v>Libya</v>
          </cell>
          <cell r="B171">
            <v>73.75</v>
          </cell>
          <cell r="D171">
            <v>2.0743237044383835E-2</v>
          </cell>
          <cell r="E171">
            <v>7.3846542568870452E-2</v>
          </cell>
          <cell r="G171">
            <v>2.7846542568870453E-2</v>
          </cell>
        </row>
        <row r="172">
          <cell r="A172" t="str">
            <v>Madagascar</v>
          </cell>
          <cell r="B172">
            <v>62.75</v>
          </cell>
          <cell r="D172">
            <v>7.0808704231754685E-2</v>
          </cell>
          <cell r="E172">
            <v>0.14105640765793431</v>
          </cell>
          <cell r="G172">
            <v>9.5056407657934314E-2</v>
          </cell>
        </row>
        <row r="173">
          <cell r="A173" t="str">
            <v>Malawi</v>
          </cell>
          <cell r="B173">
            <v>52.75</v>
          </cell>
          <cell r="D173">
            <v>0.13073361124886354</v>
          </cell>
          <cell r="E173">
            <v>0.22150197507911562</v>
          </cell>
          <cell r="G173">
            <v>0.17550197507911564</v>
          </cell>
        </row>
        <row r="174">
          <cell r="A174" t="str">
            <v>Myanmar</v>
          </cell>
          <cell r="B174">
            <v>57</v>
          </cell>
          <cell r="D174">
            <v>0.10896601681957191</v>
          </cell>
          <cell r="E174">
            <v>0.19228029460560964</v>
          </cell>
          <cell r="G174">
            <v>0.14628029460560965</v>
          </cell>
        </row>
        <row r="175">
          <cell r="A175" t="str">
            <v>Russia</v>
          </cell>
          <cell r="B175">
            <v>66.75</v>
          </cell>
          <cell r="D175">
            <v>4.9041109802463012E-2</v>
          </cell>
          <cell r="E175">
            <v>0.11183472718442829</v>
          </cell>
          <cell r="G175">
            <v>6.5834727184428288E-2</v>
          </cell>
        </row>
        <row r="176">
          <cell r="A176" t="str">
            <v>Sierra Leone</v>
          </cell>
          <cell r="B176">
            <v>56.25</v>
          </cell>
          <cell r="D176">
            <v>0.10896601681957191</v>
          </cell>
          <cell r="E176">
            <v>0.19228029460560964</v>
          </cell>
          <cell r="G176">
            <v>0.14628029460560965</v>
          </cell>
        </row>
        <row r="177">
          <cell r="A177" t="str">
            <v>Somalia</v>
          </cell>
          <cell r="B177">
            <v>51.75</v>
          </cell>
          <cell r="D177">
            <v>0.13073361124886354</v>
          </cell>
          <cell r="E177">
            <v>0.22150197507911562</v>
          </cell>
          <cell r="G177">
            <v>0.17550197507911564</v>
          </cell>
        </row>
        <row r="178">
          <cell r="A178" t="str">
            <v>Sudan</v>
          </cell>
          <cell r="B178">
            <v>44.75</v>
          </cell>
          <cell r="D178">
            <v>0.17499999999999999</v>
          </cell>
          <cell r="E178">
            <v>0.28092692770782934</v>
          </cell>
          <cell r="G178">
            <v>0.23492692770782936</v>
          </cell>
        </row>
        <row r="179">
          <cell r="A179" t="str">
            <v>Syria</v>
          </cell>
          <cell r="B179">
            <v>45</v>
          </cell>
          <cell r="D179">
            <v>0.17499999999999999</v>
          </cell>
          <cell r="E179">
            <v>0.28092692770782934</v>
          </cell>
          <cell r="G179">
            <v>0.23492692770782936</v>
          </cell>
        </row>
        <row r="180">
          <cell r="A180" t="str">
            <v>Yemen, Republic</v>
          </cell>
          <cell r="B180">
            <v>55.75</v>
          </cell>
          <cell r="D180">
            <v>0.10896601681957191</v>
          </cell>
          <cell r="E180">
            <v>0.19228029460560964</v>
          </cell>
          <cell r="G180">
            <v>0.14628029460560965</v>
          </cell>
        </row>
        <row r="181">
          <cell r="A181" t="str">
            <v>Zimbabwe</v>
          </cell>
          <cell r="B181">
            <v>57.5</v>
          </cell>
          <cell r="D181">
            <v>9.8082219604926024E-2</v>
          </cell>
          <cell r="E181">
            <v>0.17766945436885656</v>
          </cell>
          <cell r="G181">
            <v>0.13166945436885658</v>
          </cell>
        </row>
      </sheetData>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Forecast Development"/>
      <sheetName val="Forecasts"/>
      <sheetName val="Valuation"/>
      <sheetName val="Consolidated Statements"/>
      <sheetName val="Charts"/>
      <sheetName val="Beta"/>
      <sheetName val="Share Price 2y"/>
      <sheetName val="Comp Sheet"/>
      <sheetName val="OutputSheet"/>
    </sheetNames>
    <sheetDataSet>
      <sheetData sheetId="0"/>
      <sheetData sheetId="1"/>
      <sheetData sheetId="2"/>
      <sheetData sheetId="3">
        <row r="198">
          <cell r="A198" t="str">
            <v xml:space="preserve">Long-term debt </v>
          </cell>
          <cell r="B198">
            <v>3171.6</v>
          </cell>
          <cell r="C198">
            <v>6720.8</v>
          </cell>
          <cell r="D198">
            <v>7361.1</v>
          </cell>
          <cell r="E198">
            <v>6624.9900000000007</v>
          </cell>
          <cell r="F198">
            <v>6028.7409000000007</v>
          </cell>
          <cell r="G198">
            <v>5486.1542190000009</v>
          </cell>
          <cell r="H198">
            <v>4992.4003392900013</v>
          </cell>
          <cell r="I198">
            <v>4543.0843087539015</v>
          </cell>
        </row>
        <row r="277">
          <cell r="B277"/>
          <cell r="C277">
            <v>2019</v>
          </cell>
          <cell r="D277">
            <v>2020</v>
          </cell>
          <cell r="E277" t="str">
            <v>2021E</v>
          </cell>
          <cell r="F277" t="str">
            <v>2022E</v>
          </cell>
          <cell r="G277" t="str">
            <v>2023E</v>
          </cell>
          <cell r="H277" t="str">
            <v>2024E</v>
          </cell>
          <cell r="I277" t="str">
            <v>2025E</v>
          </cell>
          <cell r="J277" t="str">
            <v>2026E</v>
          </cell>
        </row>
        <row r="369">
          <cell r="A369" t="str">
            <v>Interest Coverage Ratio</v>
          </cell>
          <cell r="B369">
            <v>17.95176073323686</v>
          </cell>
          <cell r="C369">
            <v>14.894345718901457</v>
          </cell>
          <cell r="D369">
            <v>9.6523266022827059</v>
          </cell>
          <cell r="E369">
            <v>60.672448738550123</v>
          </cell>
          <cell r="F369">
            <v>79.994041736547061</v>
          </cell>
          <cell r="G369">
            <v>97.219886609306798</v>
          </cell>
          <cell r="H369">
            <v>118.08349109743331</v>
          </cell>
          <cell r="I369">
            <v>143.32856016894388</v>
          </cell>
        </row>
      </sheetData>
      <sheetData sheetId="4">
        <row r="85">
          <cell r="E85">
            <v>97973.711315664652</v>
          </cell>
        </row>
      </sheetData>
      <sheetData sheetId="5"/>
      <sheetData sheetId="6"/>
      <sheetData sheetId="7"/>
      <sheetData sheetId="8"/>
      <sheetData sheetId="9"/>
      <sheetData sheetId="1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35FBE3-2B25-3341-8C84-0CCFA7D686A5}" name="Table8" displayName="Table8" ref="A9:G13542" totalsRowShown="0" headerRowDxfId="27" headerRowBorderDxfId="26" tableBorderDxfId="25">
  <autoFilter ref="A9:G13542" xr:uid="{1135FBE3-2B25-3341-8C84-0CCFA7D686A5}"/>
  <tableColumns count="7">
    <tableColumn id="1" xr3:uid="{38441181-1D9A-F243-81C8-BE6C9E453705}" name="Column1" dataDxfId="24"/>
    <tableColumn id="2" xr3:uid="{E843AC21-75B2-2147-9F55-ED40636141F1}" name="Column2"/>
    <tableColumn id="3" xr3:uid="{98DDDE80-334E-4D4A-AC9B-86C2AF5F02B6}" name="Column3"/>
    <tableColumn id="4" xr3:uid="{5607E10E-BBB6-E84E-B2EC-E0B95A43AE40}" name="Column4"/>
    <tableColumn id="5" xr3:uid="{BE7B1B88-0FCD-0A4F-9963-F8A90F3823C5}" name="Column5"/>
    <tableColumn id="6" xr3:uid="{BCB28E1F-9FBD-AF40-9018-D1B1F35136BF}" name="Column6"/>
    <tableColumn id="7" xr3:uid="{99AF8487-AC2B-F94B-BAC3-E5109AA7DEC0}" name="Column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673F27-2EDA-8C4F-8C66-7CB5C9C7CF93}" name="Table1" displayName="Table1" ref="A7:I159" totalsRowShown="0" headerRowDxfId="23" dataDxfId="21" headerRowBorderDxfId="22" tableBorderDxfId="20" totalsRowBorderDxfId="19">
  <autoFilter ref="A7:I159" xr:uid="{00000000-0009-0000-0100-000001000000}"/>
  <tableColumns count="9">
    <tableColumn id="1" xr3:uid="{3A9BB269-24DA-CF43-8F97-D238B74D6684}" name="Country" dataDxfId="18"/>
    <tableColumn id="2" xr3:uid="{0E04AA23-763E-2340-867E-F315AAC901EE}" name="Africa" dataDxfId="17"/>
    <tableColumn id="3" xr3:uid="{749D4BCB-B9CA-D342-9198-AE39CB9DE91C}" name="Moody's rating" dataDxfId="16"/>
    <tableColumn id="4" xr3:uid="{C396672D-3C73-104C-ACEA-7E8D9EE0CAB8}" name="Rating-based Default Spread" dataDxfId="15">
      <calculatedColumnFormula>VLOOKUP(C8,$J$9:$K$31,2,FALSE)/10000</calculatedColumnFormula>
    </tableColumn>
    <tableColumn id="5" xr3:uid="{B06B8758-E395-6847-A638-DF38EAF074AF}" name="Total Equity Risk Premium" dataDxfId="14">
      <calculatedColumnFormula>$E$3+F8</calculatedColumnFormula>
    </tableColumn>
    <tableColumn id="6" xr3:uid="{8D664FE2-F8A2-6343-BA4B-4E942BAA0E0C}" name="Country Risk Premium" dataDxfId="13">
      <calculatedColumnFormula>IF($E$4="Yes",D8*$E$5,D8)</calculatedColumnFormula>
    </tableColumn>
    <tableColumn id="7" xr3:uid="{0A4DF23D-2FD7-6846-9380-AC2038469953}" name="Sovereign CDS, net of US" dataDxfId="12">
      <calculatedColumnFormula>VLOOKUP(A8,'[3]10-year CDS Spreads'!$A$2:$D$157,4)</calculatedColumnFormula>
    </tableColumn>
    <tableColumn id="8" xr3:uid="{197F26BF-1B4F-AB4B-868E-21F6F0960903}" name="Total Equity Risk Premium2" dataDxfId="11">
      <calculatedColumnFormula>IF(I8="NA","NA",$E$3+I8)</calculatedColumnFormula>
    </tableColumn>
    <tableColumn id="9" xr3:uid="{11DEA542-3162-BE45-88CB-6E985E6AA91A}" name="Country Risk Premium3" dataDxfId="10">
      <calculatedColumnFormula>IF(G8="NA","NA",G8*$E$5)</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C0C10E-8CFE-A745-BBBB-F1A819A76331}" name="Table2" displayName="Table2" ref="A165:E186" totalsRowShown="0" headerRowDxfId="9" tableBorderDxfId="8">
  <autoFilter ref="A165:E186" xr:uid="{00000000-0009-0000-0100-000002000000}"/>
  <tableColumns count="5">
    <tableColumn id="1" xr3:uid="{D15DE8F1-4F9F-464E-967D-36887542EDC2}" name="Country" dataDxfId="7">
      <calculatedColumnFormula>'[3]PRS Worksheet'!A161</calculatedColumnFormula>
    </tableColumn>
    <tableColumn id="2" xr3:uid="{17C8E592-B743-234B-80D7-80D00C4278E4}" name="PRS Composite Risk Score" dataDxfId="6">
      <calculatedColumnFormula>'[3]PRS Worksheet'!B161</calculatedColumnFormula>
    </tableColumn>
    <tableColumn id="3" xr3:uid="{D4BC516D-0435-A748-9F4B-129C05184BC6}" name="ERP" dataDxfId="5">
      <calculatedColumnFormula>'[3]PRS Worksheet'!E161</calculatedColumnFormula>
    </tableColumn>
    <tableColumn id="4" xr3:uid="{2615BBCE-9EE1-8F4C-B453-85D6F4DE32F2}" name="CRP" dataDxfId="4">
      <calculatedColumnFormula>'[3]PRS Worksheet'!G161</calculatedColumnFormula>
    </tableColumn>
    <tableColumn id="5" xr3:uid="{996A6CCC-035F-074B-AE3C-F158096E548F}" name="Default Spread" dataDxfId="3">
      <calculatedColumnFormula>'[3]PRS Worksheet'!D161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advantest.com/en/investors/shares-and-corporate-bonds/bonds-rating/" TargetMode="External"/><Relationship Id="rId1" Type="http://schemas.openxmlformats.org/officeDocument/2006/relationships/hyperlink" Target="https://www3.advantest.com/zh/investors/management-policy/risk-f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vmlDrawing" Target="../drawings/vmlDrawing3.vml"/><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62"/>
  <sheetViews>
    <sheetView topLeftCell="A19" zoomScale="125" zoomScaleNormal="90" workbookViewId="0">
      <selection activeCell="G65" sqref="G65"/>
    </sheetView>
  </sheetViews>
  <sheetFormatPr baseColWidth="10" defaultColWidth="9.1640625" defaultRowHeight="13"/>
  <cols>
    <col min="1" max="1" width="44.1640625" style="4" customWidth="1"/>
    <col min="2" max="5" width="10.6640625" style="4" customWidth="1"/>
    <col min="6" max="6" width="11.6640625" style="4" bestFit="1" customWidth="1"/>
    <col min="7" max="7" width="10.6640625" style="4" customWidth="1"/>
    <col min="8" max="8" width="7.83203125" style="4" customWidth="1"/>
    <col min="9" max="10" width="9.1640625" style="4"/>
    <col min="11" max="11" width="10" style="4" customWidth="1"/>
    <col min="12" max="12" width="10.83203125" style="4" customWidth="1"/>
    <col min="13" max="13" width="9.1640625" style="4"/>
    <col min="14" max="14" width="10.33203125" style="4" bestFit="1" customWidth="1"/>
    <col min="15" max="16384" width="9.1640625" style="4"/>
  </cols>
  <sheetData>
    <row r="1" spans="1:19">
      <c r="A1" s="1" t="s">
        <v>785</v>
      </c>
      <c r="B1" s="2"/>
      <c r="C1" s="2"/>
      <c r="D1" s="2"/>
      <c r="E1" s="2"/>
      <c r="F1" s="2"/>
      <c r="G1" s="3"/>
      <c r="I1" s="5"/>
      <c r="J1" s="6"/>
      <c r="K1" s="6"/>
      <c r="L1" s="6"/>
      <c r="M1" s="7"/>
      <c r="N1" s="8"/>
    </row>
    <row r="2" spans="1:19">
      <c r="A2" s="9" t="s">
        <v>786</v>
      </c>
      <c r="B2" s="10"/>
      <c r="C2" s="10"/>
      <c r="D2" s="10"/>
      <c r="E2" s="10"/>
      <c r="F2" s="10"/>
      <c r="G2" s="11"/>
      <c r="I2" s="9" t="s">
        <v>405</v>
      </c>
      <c r="J2" s="10"/>
      <c r="K2" s="10"/>
      <c r="L2" s="10"/>
      <c r="M2" s="11"/>
      <c r="N2" s="8"/>
    </row>
    <row r="3" spans="1:19" ht="14" thickBot="1">
      <c r="A3" s="12" t="s">
        <v>787</v>
      </c>
      <c r="B3" s="13"/>
      <c r="C3" s="13"/>
      <c r="D3" s="13"/>
      <c r="E3" s="13"/>
      <c r="F3" s="13"/>
      <c r="G3" s="14"/>
      <c r="I3" s="386"/>
      <c r="J3" s="10"/>
      <c r="K3" s="10"/>
      <c r="L3" s="10"/>
      <c r="M3" s="11"/>
      <c r="N3" s="387"/>
      <c r="O3" s="388"/>
    </row>
    <row r="4" spans="1:19">
      <c r="A4" s="16"/>
      <c r="B4" s="16"/>
      <c r="C4" s="16"/>
      <c r="D4" s="16"/>
      <c r="E4" s="16"/>
      <c r="F4" s="16"/>
      <c r="G4" s="16"/>
      <c r="I4" s="27" t="s">
        <v>539</v>
      </c>
      <c r="J4" s="27"/>
      <c r="K4" s="27"/>
      <c r="L4" s="27"/>
      <c r="M4" s="27"/>
      <c r="N4" s="27"/>
      <c r="O4" s="27"/>
      <c r="P4" s="27"/>
    </row>
    <row r="5" spans="1:19">
      <c r="A5" s="16"/>
      <c r="B5" s="16"/>
      <c r="C5" s="16"/>
      <c r="D5" s="16"/>
      <c r="E5" s="16"/>
      <c r="F5" s="16"/>
      <c r="G5" s="16"/>
      <c r="Q5" s="33"/>
      <c r="R5" s="33"/>
      <c r="S5" s="33"/>
    </row>
    <row r="6" spans="1:19">
      <c r="A6" s="18" t="s">
        <v>523</v>
      </c>
      <c r="B6" s="16"/>
      <c r="C6" s="16"/>
      <c r="D6" s="16"/>
      <c r="E6" s="16"/>
      <c r="F6" s="16"/>
      <c r="G6" s="16"/>
      <c r="I6" s="4" t="s">
        <v>402</v>
      </c>
    </row>
    <row r="7" spans="1:19">
      <c r="A7" s="16"/>
      <c r="B7" s="16"/>
      <c r="C7" s="16"/>
      <c r="D7" s="16"/>
      <c r="E7" s="16"/>
      <c r="F7" s="16"/>
      <c r="G7" s="16"/>
      <c r="I7" s="4" t="s">
        <v>403</v>
      </c>
    </row>
    <row r="8" spans="1:19">
      <c r="A8" s="19"/>
      <c r="B8" s="19"/>
      <c r="C8" s="19"/>
      <c r="D8" s="19"/>
      <c r="E8" s="19"/>
      <c r="F8" s="19"/>
      <c r="G8" s="589" t="s">
        <v>829</v>
      </c>
      <c r="I8" s="4" t="s">
        <v>528</v>
      </c>
    </row>
    <row r="9" spans="1:19">
      <c r="A9" s="20" t="s">
        <v>416</v>
      </c>
      <c r="B9" s="21" t="s">
        <v>859</v>
      </c>
      <c r="C9" s="22"/>
      <c r="D9" s="22"/>
      <c r="E9" s="22"/>
      <c r="F9" s="22"/>
      <c r="G9" s="23"/>
      <c r="I9" s="4" t="s">
        <v>261</v>
      </c>
    </row>
    <row r="10" spans="1:19">
      <c r="A10" s="20" t="s">
        <v>417</v>
      </c>
      <c r="B10" s="21" t="s">
        <v>860</v>
      </c>
      <c r="C10" s="22"/>
      <c r="D10" s="22"/>
      <c r="E10" s="22"/>
      <c r="F10" s="22"/>
      <c r="G10" s="23"/>
      <c r="I10" s="4" t="s">
        <v>262</v>
      </c>
    </row>
    <row r="11" spans="1:19">
      <c r="A11" s="20" t="s">
        <v>427</v>
      </c>
      <c r="B11" s="24">
        <v>2018</v>
      </c>
      <c r="C11" s="24">
        <v>2019</v>
      </c>
      <c r="D11" s="24">
        <v>2020</v>
      </c>
      <c r="E11" s="24">
        <v>2021</v>
      </c>
      <c r="F11" s="24">
        <v>2022</v>
      </c>
      <c r="G11" s="24">
        <v>2023</v>
      </c>
      <c r="I11" s="4" t="s">
        <v>404</v>
      </c>
    </row>
    <row r="12" spans="1:19">
      <c r="B12" s="570"/>
      <c r="C12" s="570"/>
      <c r="D12" s="570"/>
      <c r="G12" s="401"/>
    </row>
    <row r="13" spans="1:19">
      <c r="A13" s="25"/>
      <c r="B13" s="571"/>
      <c r="C13" s="571"/>
      <c r="D13" s="571"/>
      <c r="E13" s="26"/>
      <c r="F13" s="26"/>
      <c r="G13" s="26"/>
    </row>
    <row r="14" spans="1:19">
      <c r="A14" s="25" t="s">
        <v>420</v>
      </c>
      <c r="B14" s="571"/>
      <c r="C14" s="571"/>
      <c r="D14" s="571"/>
      <c r="E14" s="26"/>
      <c r="F14" s="26"/>
      <c r="G14" s="26"/>
      <c r="I14" s="25" t="s">
        <v>488</v>
      </c>
    </row>
    <row r="15" spans="1:19">
      <c r="A15" s="30" t="s">
        <v>351</v>
      </c>
      <c r="B15" s="571"/>
      <c r="C15" s="571"/>
      <c r="D15" s="571"/>
      <c r="E15" s="26"/>
      <c r="F15" s="26"/>
      <c r="G15" s="26"/>
    </row>
    <row r="16" spans="1:19">
      <c r="A16" s="508" t="s">
        <v>558</v>
      </c>
      <c r="B16" s="572"/>
      <c r="C16" s="572"/>
      <c r="D16" s="572"/>
      <c r="E16" s="443">
        <v>149164</v>
      </c>
      <c r="F16" s="443">
        <v>116582</v>
      </c>
      <c r="G16" s="443">
        <v>85537</v>
      </c>
    </row>
    <row r="17" spans="1:10">
      <c r="A17" s="508" t="s">
        <v>783</v>
      </c>
      <c r="B17" s="572"/>
      <c r="C17" s="572"/>
      <c r="D17" s="572"/>
      <c r="E17" s="443"/>
      <c r="F17" s="443"/>
      <c r="G17" s="443"/>
      <c r="J17" s="516"/>
    </row>
    <row r="18" spans="1:10">
      <c r="A18" s="393" t="s">
        <v>666</v>
      </c>
      <c r="B18" s="572"/>
      <c r="C18" s="572"/>
      <c r="D18" s="572"/>
      <c r="E18" s="443">
        <v>57028</v>
      </c>
      <c r="F18" s="443">
        <v>82155</v>
      </c>
      <c r="G18" s="443">
        <v>102152</v>
      </c>
    </row>
    <row r="19" spans="1:10">
      <c r="A19" s="4" t="s">
        <v>418</v>
      </c>
      <c r="B19" s="572"/>
      <c r="C19" s="572"/>
      <c r="D19" s="572"/>
      <c r="E19" s="443">
        <v>64340</v>
      </c>
      <c r="F19" s="443">
        <v>95013</v>
      </c>
      <c r="G19" s="443">
        <v>169082</v>
      </c>
    </row>
    <row r="20" spans="1:10">
      <c r="A20" s="393" t="s">
        <v>559</v>
      </c>
      <c r="B20" s="572"/>
      <c r="C20" s="572"/>
      <c r="D20" s="572"/>
      <c r="E20" s="443"/>
      <c r="F20" s="443"/>
      <c r="G20" s="443"/>
    </row>
    <row r="21" spans="1:10">
      <c r="A21" s="393" t="s">
        <v>664</v>
      </c>
      <c r="B21" s="573"/>
      <c r="C21" s="573"/>
      <c r="D21" s="573"/>
      <c r="E21" s="27">
        <v>8563</v>
      </c>
      <c r="F21" s="27">
        <v>11007</v>
      </c>
      <c r="G21" s="27">
        <v>17924</v>
      </c>
    </row>
    <row r="22" spans="1:10">
      <c r="A22" s="508" t="s">
        <v>560</v>
      </c>
      <c r="B22" s="574"/>
      <c r="C22" s="574"/>
      <c r="D22" s="574"/>
      <c r="E22" s="28"/>
      <c r="F22" s="28">
        <v>188</v>
      </c>
      <c r="G22" s="28"/>
      <c r="I22" s="508" t="s">
        <v>800</v>
      </c>
    </row>
    <row r="23" spans="1:10">
      <c r="A23" s="508" t="s">
        <v>799</v>
      </c>
      <c r="B23" s="575"/>
      <c r="C23" s="575"/>
      <c r="D23" s="575"/>
      <c r="E23" s="29"/>
      <c r="F23" s="29"/>
      <c r="G23" s="29"/>
    </row>
    <row r="24" spans="1:10">
      <c r="A24" s="30" t="s">
        <v>407</v>
      </c>
      <c r="B24" s="31">
        <f t="shared" ref="B24:G24" si="0">SUM(B16:B23)</f>
        <v>0</v>
      </c>
      <c r="C24" s="31">
        <f t="shared" si="0"/>
        <v>0</v>
      </c>
      <c r="D24" s="31">
        <f t="shared" si="0"/>
        <v>0</v>
      </c>
      <c r="E24" s="31">
        <f t="shared" si="0"/>
        <v>279095</v>
      </c>
      <c r="F24" s="31">
        <f t="shared" si="0"/>
        <v>304945</v>
      </c>
      <c r="G24" s="31">
        <f t="shared" si="0"/>
        <v>374695</v>
      </c>
      <c r="I24" s="4" t="s">
        <v>263</v>
      </c>
    </row>
    <row r="25" spans="1:10">
      <c r="A25" s="393" t="s">
        <v>725</v>
      </c>
      <c r="B25" s="577"/>
      <c r="C25" s="577"/>
      <c r="D25" s="577"/>
      <c r="E25" s="535"/>
      <c r="F25" s="535"/>
      <c r="G25" s="535"/>
    </row>
    <row r="26" spans="1:10">
      <c r="A26" s="393" t="s">
        <v>749</v>
      </c>
      <c r="B26" s="572"/>
      <c r="C26" s="572"/>
      <c r="D26" s="572"/>
      <c r="E26" s="443"/>
      <c r="F26" s="443"/>
      <c r="G26" s="443"/>
      <c r="I26" s="44"/>
    </row>
    <row r="27" spans="1:10">
      <c r="A27" s="393" t="s">
        <v>561</v>
      </c>
      <c r="B27" s="572"/>
      <c r="C27" s="572"/>
      <c r="D27" s="572"/>
      <c r="E27" s="443">
        <v>41613</v>
      </c>
      <c r="F27" s="443">
        <v>51392</v>
      </c>
      <c r="G27" s="443">
        <v>64046</v>
      </c>
    </row>
    <row r="28" spans="1:10">
      <c r="A28" s="393" t="s">
        <v>562</v>
      </c>
      <c r="B28" s="572"/>
      <c r="C28" s="576"/>
      <c r="D28" s="572"/>
      <c r="E28" s="443"/>
      <c r="F28" s="443"/>
      <c r="G28" s="443"/>
      <c r="I28" s="558"/>
    </row>
    <row r="29" spans="1:10">
      <c r="A29" s="393" t="s">
        <v>752</v>
      </c>
      <c r="B29" s="572"/>
      <c r="C29" s="572"/>
      <c r="D29" s="572"/>
      <c r="E29" s="443">
        <v>25242</v>
      </c>
      <c r="F29" s="443">
        <v>25494</v>
      </c>
      <c r="G29" s="443">
        <v>26522</v>
      </c>
    </row>
    <row r="30" spans="1:10">
      <c r="A30" s="393" t="s">
        <v>750</v>
      </c>
      <c r="B30" s="572"/>
      <c r="C30" s="572"/>
      <c r="D30" s="572"/>
      <c r="E30" s="443">
        <v>10211</v>
      </c>
      <c r="F30" s="443">
        <v>12645</v>
      </c>
      <c r="G30" s="443">
        <v>17312</v>
      </c>
    </row>
    <row r="31" spans="1:10">
      <c r="A31" s="393" t="s">
        <v>751</v>
      </c>
      <c r="B31" s="573"/>
      <c r="C31" s="573"/>
      <c r="D31" s="573"/>
      <c r="E31" s="27">
        <v>11937</v>
      </c>
      <c r="F31" s="27">
        <v>14913</v>
      </c>
      <c r="G31" s="27">
        <v>21882</v>
      </c>
    </row>
    <row r="32" spans="1:10">
      <c r="A32" s="393" t="s">
        <v>748</v>
      </c>
      <c r="B32" s="573"/>
      <c r="C32" s="573"/>
      <c r="D32" s="573"/>
      <c r="E32" s="27">
        <v>54543</v>
      </c>
      <c r="F32" s="27">
        <v>85307</v>
      </c>
      <c r="G32" s="27">
        <v>95767</v>
      </c>
    </row>
    <row r="33" spans="1:14">
      <c r="A33" s="30" t="s">
        <v>408</v>
      </c>
      <c r="B33" s="31">
        <f t="shared" ref="B33:G33" si="1">SUM(B24:B32)</f>
        <v>0</v>
      </c>
      <c r="C33" s="31">
        <f t="shared" si="1"/>
        <v>0</v>
      </c>
      <c r="D33" s="31">
        <f t="shared" si="1"/>
        <v>0</v>
      </c>
      <c r="E33" s="31">
        <f t="shared" si="1"/>
        <v>422641</v>
      </c>
      <c r="F33" s="31">
        <f t="shared" si="1"/>
        <v>494696</v>
      </c>
      <c r="G33" s="31">
        <f t="shared" si="1"/>
        <v>600224</v>
      </c>
      <c r="I33" s="4" t="s">
        <v>264</v>
      </c>
    </row>
    <row r="34" spans="1:14" s="73" customFormat="1">
      <c r="A34" s="25"/>
      <c r="B34" s="578"/>
      <c r="C34" s="578"/>
      <c r="D34" s="578"/>
    </row>
    <row r="35" spans="1:14" s="73" customFormat="1">
      <c r="A35" s="30" t="s">
        <v>352</v>
      </c>
      <c r="B35" s="31"/>
      <c r="C35" s="31"/>
      <c r="D35" s="31"/>
      <c r="E35" s="31"/>
      <c r="F35" s="31"/>
      <c r="G35" s="31"/>
    </row>
    <row r="36" spans="1:14">
      <c r="A36" s="393" t="s">
        <v>676</v>
      </c>
      <c r="B36" s="573"/>
      <c r="C36" s="573"/>
      <c r="D36" s="573"/>
      <c r="E36" s="27">
        <v>58558</v>
      </c>
      <c r="F36" s="27">
        <v>70352</v>
      </c>
      <c r="G36" s="27">
        <v>89262</v>
      </c>
    </row>
    <row r="37" spans="1:14">
      <c r="A37" s="393" t="s">
        <v>753</v>
      </c>
      <c r="B37" s="573"/>
      <c r="C37" s="573"/>
      <c r="D37" s="573"/>
      <c r="E37" s="27">
        <v>0</v>
      </c>
      <c r="F37" s="27">
        <v>0</v>
      </c>
      <c r="G37" s="27">
        <v>0</v>
      </c>
    </row>
    <row r="38" spans="1:14">
      <c r="A38" s="393" t="s">
        <v>563</v>
      </c>
      <c r="B38" s="573"/>
      <c r="C38" s="573"/>
      <c r="D38" s="573"/>
      <c r="E38" s="27">
        <v>0</v>
      </c>
      <c r="F38" s="27">
        <v>18359</v>
      </c>
      <c r="G38" s="27">
        <v>13357</v>
      </c>
      <c r="I38" s="32"/>
      <c r="J38" s="32"/>
      <c r="K38" s="32"/>
      <c r="L38" s="32"/>
      <c r="M38" s="32"/>
      <c r="N38" s="32"/>
    </row>
    <row r="39" spans="1:14">
      <c r="A39" s="393" t="s">
        <v>564</v>
      </c>
      <c r="B39" s="573"/>
      <c r="C39" s="573"/>
      <c r="D39" s="573"/>
      <c r="E39" s="27"/>
      <c r="F39" s="27"/>
      <c r="G39" s="27">
        <v>0</v>
      </c>
    </row>
    <row r="40" spans="1:14">
      <c r="A40" s="393" t="s">
        <v>565</v>
      </c>
      <c r="B40" s="573"/>
      <c r="C40" s="573"/>
      <c r="D40" s="573"/>
      <c r="E40" s="27">
        <v>8619</v>
      </c>
      <c r="F40" s="27">
        <v>26814</v>
      </c>
      <c r="G40" s="27">
        <v>30635</v>
      </c>
    </row>
    <row r="41" spans="1:14">
      <c r="A41" s="508" t="s">
        <v>801</v>
      </c>
      <c r="B41" s="575"/>
      <c r="C41" s="575"/>
      <c r="D41" s="575"/>
      <c r="E41" s="29">
        <v>6544</v>
      </c>
      <c r="F41" s="29">
        <v>9454</v>
      </c>
      <c r="G41" s="29">
        <v>13680</v>
      </c>
      <c r="I41" s="508" t="s">
        <v>804</v>
      </c>
    </row>
    <row r="42" spans="1:14">
      <c r="A42" s="508" t="s">
        <v>802</v>
      </c>
      <c r="B42" s="574"/>
      <c r="C42" s="574"/>
      <c r="D42" s="574"/>
      <c r="E42" s="28">
        <v>3509</v>
      </c>
      <c r="F42" s="28">
        <v>3276</v>
      </c>
      <c r="G42" s="28">
        <v>4903</v>
      </c>
      <c r="I42" s="393"/>
    </row>
    <row r="43" spans="1:14">
      <c r="A43" s="508" t="s">
        <v>803</v>
      </c>
      <c r="B43" s="575"/>
      <c r="C43" s="575"/>
      <c r="D43" s="575"/>
      <c r="E43" s="29">
        <v>12581</v>
      </c>
      <c r="F43" s="29">
        <v>22627</v>
      </c>
      <c r="G43" s="29">
        <v>22852</v>
      </c>
    </row>
    <row r="44" spans="1:14">
      <c r="A44" s="30" t="s">
        <v>409</v>
      </c>
      <c r="B44" s="31">
        <f t="shared" ref="B44:G44" si="2">SUM(B36:B43)</f>
        <v>0</v>
      </c>
      <c r="C44" s="31">
        <f t="shared" si="2"/>
        <v>0</v>
      </c>
      <c r="D44" s="31">
        <f t="shared" si="2"/>
        <v>0</v>
      </c>
      <c r="E44" s="31">
        <f t="shared" si="2"/>
        <v>89811</v>
      </c>
      <c r="F44" s="31">
        <f t="shared" si="2"/>
        <v>150882</v>
      </c>
      <c r="G44" s="31">
        <f t="shared" si="2"/>
        <v>174689</v>
      </c>
      <c r="I44" s="4" t="s">
        <v>265</v>
      </c>
    </row>
    <row r="45" spans="1:14">
      <c r="A45" s="393" t="s">
        <v>754</v>
      </c>
      <c r="B45" s="573"/>
      <c r="C45" s="573"/>
      <c r="D45" s="573"/>
      <c r="E45" s="27">
        <v>0</v>
      </c>
      <c r="F45" s="27">
        <v>12239</v>
      </c>
      <c r="G45" s="27">
        <v>20000</v>
      </c>
    </row>
    <row r="46" spans="1:14">
      <c r="A46" s="393" t="s">
        <v>566</v>
      </c>
      <c r="B46" s="573"/>
      <c r="C46" s="573"/>
      <c r="D46" s="573"/>
      <c r="E46" s="27">
        <v>0</v>
      </c>
      <c r="F46" s="27">
        <v>0</v>
      </c>
      <c r="G46" s="27">
        <v>0</v>
      </c>
    </row>
    <row r="47" spans="1:14">
      <c r="A47" s="393" t="s">
        <v>675</v>
      </c>
      <c r="B47" s="573"/>
      <c r="C47" s="573"/>
      <c r="D47" s="573"/>
      <c r="E47" s="27">
        <v>4473</v>
      </c>
      <c r="F47" s="27">
        <v>3445</v>
      </c>
      <c r="G47" s="27">
        <v>5773</v>
      </c>
    </row>
    <row r="48" spans="1:14">
      <c r="A48" s="393" t="s">
        <v>665</v>
      </c>
      <c r="B48" s="573"/>
      <c r="C48" s="573"/>
      <c r="D48" s="573"/>
      <c r="E48" s="27">
        <v>1733</v>
      </c>
      <c r="F48" s="27">
        <v>1221</v>
      </c>
      <c r="G48" s="27">
        <v>1356</v>
      </c>
      <c r="I48" s="393" t="s">
        <v>617</v>
      </c>
    </row>
    <row r="49" spans="1:9">
      <c r="A49" s="393" t="s">
        <v>567</v>
      </c>
      <c r="B49" s="573"/>
      <c r="C49" s="573"/>
      <c r="D49" s="573"/>
      <c r="E49" s="27">
        <v>46255</v>
      </c>
      <c r="F49" s="27">
        <v>32288</v>
      </c>
      <c r="G49" s="27">
        <v>29712</v>
      </c>
    </row>
    <row r="50" spans="1:9">
      <c r="A50" s="30" t="s">
        <v>410</v>
      </c>
      <c r="B50" s="31">
        <f t="shared" ref="B50:G50" si="3">SUM(B44:B49)</f>
        <v>0</v>
      </c>
      <c r="C50" s="31">
        <f t="shared" si="3"/>
        <v>0</v>
      </c>
      <c r="D50" s="31">
        <f t="shared" si="3"/>
        <v>0</v>
      </c>
      <c r="E50" s="31">
        <f t="shared" si="3"/>
        <v>142272</v>
      </c>
      <c r="F50" s="31">
        <f t="shared" si="3"/>
        <v>200075</v>
      </c>
      <c r="G50" s="31">
        <f t="shared" si="3"/>
        <v>231530</v>
      </c>
      <c r="I50" s="4" t="s">
        <v>266</v>
      </c>
    </row>
    <row r="51" spans="1:9">
      <c r="A51" s="393"/>
      <c r="B51" s="573"/>
      <c r="C51" s="573"/>
      <c r="D51" s="573"/>
      <c r="E51" s="402"/>
      <c r="F51" s="402"/>
      <c r="G51" s="402"/>
    </row>
    <row r="52" spans="1:9">
      <c r="A52" s="393" t="s">
        <v>568</v>
      </c>
      <c r="B52" s="573"/>
      <c r="C52" s="573"/>
      <c r="D52" s="573"/>
      <c r="E52" s="27">
        <v>44573</v>
      </c>
      <c r="F52" s="27">
        <v>44995</v>
      </c>
      <c r="G52" s="27">
        <v>44622</v>
      </c>
    </row>
    <row r="53" spans="1:9">
      <c r="A53" s="393" t="s">
        <v>569</v>
      </c>
      <c r="B53" s="573"/>
      <c r="C53" s="573"/>
      <c r="D53" s="573"/>
      <c r="E53" s="27">
        <v>32363</v>
      </c>
      <c r="F53" s="27">
        <v>32363</v>
      </c>
      <c r="G53" s="27">
        <v>32363</v>
      </c>
      <c r="H53"/>
    </row>
    <row r="54" spans="1:9">
      <c r="A54" s="393" t="s">
        <v>570</v>
      </c>
      <c r="B54" s="573"/>
      <c r="C54" s="573"/>
      <c r="D54" s="573"/>
      <c r="E54" s="27">
        <v>214858</v>
      </c>
      <c r="F54" s="27">
        <v>279828</v>
      </c>
      <c r="G54" s="27">
        <v>319171</v>
      </c>
      <c r="H54"/>
    </row>
    <row r="55" spans="1:9">
      <c r="A55" s="393" t="s">
        <v>571</v>
      </c>
      <c r="B55" s="573"/>
      <c r="C55" s="573"/>
      <c r="D55" s="573"/>
      <c r="E55" s="27">
        <v>3576</v>
      </c>
      <c r="F55" s="27">
        <v>18982</v>
      </c>
      <c r="G55" s="27">
        <v>31637</v>
      </c>
      <c r="H55"/>
      <c r="I55" s="4" t="s">
        <v>267</v>
      </c>
    </row>
    <row r="56" spans="1:9">
      <c r="A56" s="393" t="s">
        <v>707</v>
      </c>
      <c r="B56" s="573"/>
      <c r="C56" s="573"/>
      <c r="D56" s="572"/>
      <c r="E56" s="27">
        <v>-15001</v>
      </c>
      <c r="F56" s="27">
        <v>-81547</v>
      </c>
      <c r="G56" s="27">
        <v>-59099</v>
      </c>
      <c r="H56"/>
      <c r="I56" s="393" t="s">
        <v>708</v>
      </c>
    </row>
    <row r="57" spans="1:9">
      <c r="A57" s="30" t="s">
        <v>669</v>
      </c>
      <c r="B57" s="31">
        <f t="shared" ref="B57:G57" si="4">SUM(B53:B56)</f>
        <v>0</v>
      </c>
      <c r="C57" s="31">
        <f t="shared" si="4"/>
        <v>0</v>
      </c>
      <c r="D57" s="31">
        <f t="shared" si="4"/>
        <v>0</v>
      </c>
      <c r="E57" s="31">
        <f t="shared" si="4"/>
        <v>235796</v>
      </c>
      <c r="F57" s="31">
        <f t="shared" si="4"/>
        <v>249626</v>
      </c>
      <c r="G57" s="31">
        <f t="shared" si="4"/>
        <v>324072</v>
      </c>
      <c r="H57"/>
      <c r="I57" s="4" t="s">
        <v>268</v>
      </c>
    </row>
    <row r="58" spans="1:9">
      <c r="A58" s="393" t="s">
        <v>667</v>
      </c>
      <c r="B58" s="573"/>
      <c r="C58" s="573"/>
      <c r="D58" s="573"/>
      <c r="E58" s="27"/>
      <c r="F58" s="27"/>
      <c r="G58" s="27"/>
    </row>
    <row r="59" spans="1:9">
      <c r="A59" s="30" t="s">
        <v>668</v>
      </c>
      <c r="B59" s="31">
        <f t="shared" ref="B59:G59" si="5">B52+B57+B58</f>
        <v>0</v>
      </c>
      <c r="C59" s="31">
        <f t="shared" si="5"/>
        <v>0</v>
      </c>
      <c r="D59" s="31">
        <f t="shared" si="5"/>
        <v>0</v>
      </c>
      <c r="E59" s="31">
        <f t="shared" si="5"/>
        <v>280369</v>
      </c>
      <c r="F59" s="31">
        <f t="shared" si="5"/>
        <v>294621</v>
      </c>
      <c r="G59" s="31">
        <f t="shared" si="5"/>
        <v>368694</v>
      </c>
    </row>
    <row r="60" spans="1:9">
      <c r="A60" s="30" t="s">
        <v>411</v>
      </c>
      <c r="B60" s="31">
        <f t="shared" ref="B60:G60" si="6">B50+B59</f>
        <v>0</v>
      </c>
      <c r="C60" s="31">
        <f t="shared" si="6"/>
        <v>0</v>
      </c>
      <c r="D60" s="31">
        <f t="shared" si="6"/>
        <v>0</v>
      </c>
      <c r="E60" s="31">
        <f t="shared" si="6"/>
        <v>422641</v>
      </c>
      <c r="F60" s="31">
        <f t="shared" si="6"/>
        <v>494696</v>
      </c>
      <c r="G60" s="31">
        <f t="shared" si="6"/>
        <v>600224</v>
      </c>
      <c r="I60" s="4" t="s">
        <v>269</v>
      </c>
    </row>
    <row r="61" spans="1:9">
      <c r="B61" s="571"/>
      <c r="C61" s="571"/>
      <c r="D61" s="571"/>
      <c r="E61" s="26"/>
      <c r="F61" s="26"/>
      <c r="G61" s="26"/>
    </row>
    <row r="62" spans="1:9">
      <c r="B62" s="571"/>
      <c r="C62" s="571"/>
      <c r="D62" s="571"/>
      <c r="E62" s="26"/>
      <c r="F62" s="26"/>
      <c r="G62" s="26"/>
      <c r="H62" s="32"/>
    </row>
    <row r="63" spans="1:9">
      <c r="A63" s="25" t="s">
        <v>421</v>
      </c>
      <c r="B63" s="579">
        <f t="shared" ref="B63:G63" si="7">B11</f>
        <v>2018</v>
      </c>
      <c r="C63" s="579">
        <f t="shared" si="7"/>
        <v>2019</v>
      </c>
      <c r="D63" s="579">
        <f t="shared" si="7"/>
        <v>2020</v>
      </c>
      <c r="E63" s="34">
        <f t="shared" si="7"/>
        <v>2021</v>
      </c>
      <c r="F63" s="34">
        <f t="shared" si="7"/>
        <v>2022</v>
      </c>
      <c r="G63" s="34">
        <f t="shared" si="7"/>
        <v>2023</v>
      </c>
      <c r="I63" s="25" t="s">
        <v>489</v>
      </c>
    </row>
    <row r="64" spans="1:9">
      <c r="A64" s="25"/>
      <c r="B64" s="571"/>
      <c r="C64" s="571"/>
      <c r="D64" s="571"/>
      <c r="E64" s="26"/>
      <c r="F64" s="26"/>
      <c r="G64" s="26"/>
      <c r="I64" s="4" t="s">
        <v>270</v>
      </c>
    </row>
    <row r="65" spans="1:14">
      <c r="A65" s="4" t="s">
        <v>17</v>
      </c>
      <c r="B65" s="573"/>
      <c r="C65" s="573"/>
      <c r="D65" s="573"/>
      <c r="E65" s="27">
        <v>312789</v>
      </c>
      <c r="F65" s="27">
        <v>416901</v>
      </c>
      <c r="G65" s="27">
        <v>560191</v>
      </c>
      <c r="H65" s="35"/>
    </row>
    <row r="66" spans="1:14">
      <c r="A66" s="508" t="s">
        <v>805</v>
      </c>
      <c r="B66" s="573"/>
      <c r="C66" s="573"/>
      <c r="D66" s="573"/>
      <c r="E66" s="27">
        <v>-144498</v>
      </c>
      <c r="F66" s="27">
        <v>-180994</v>
      </c>
      <c r="G66" s="27">
        <v>-241130</v>
      </c>
    </row>
    <row r="67" spans="1:14">
      <c r="A67" s="30" t="s">
        <v>422</v>
      </c>
      <c r="B67" s="580">
        <f t="shared" ref="B67:G67" si="8">B65+B66</f>
        <v>0</v>
      </c>
      <c r="C67" s="580">
        <f t="shared" si="8"/>
        <v>0</v>
      </c>
      <c r="D67" s="580">
        <f t="shared" si="8"/>
        <v>0</v>
      </c>
      <c r="E67" s="36">
        <f t="shared" si="8"/>
        <v>168291</v>
      </c>
      <c r="F67" s="36">
        <f t="shared" si="8"/>
        <v>235907</v>
      </c>
      <c r="G67" s="36">
        <f t="shared" si="8"/>
        <v>319061</v>
      </c>
      <c r="I67" s="4" t="s">
        <v>271</v>
      </c>
    </row>
    <row r="68" spans="1:14">
      <c r="A68" s="508" t="s">
        <v>806</v>
      </c>
      <c r="B68" s="573"/>
      <c r="C68" s="573"/>
      <c r="D68" s="573"/>
      <c r="E68" s="27"/>
      <c r="F68" s="27"/>
      <c r="G68" s="27"/>
    </row>
    <row r="69" spans="1:14">
      <c r="A69" s="508" t="s">
        <v>807</v>
      </c>
      <c r="B69" s="573"/>
      <c r="C69" s="573"/>
      <c r="D69" s="573"/>
      <c r="E69" s="27"/>
      <c r="F69" s="27"/>
      <c r="G69" s="27"/>
      <c r="K69" s="32"/>
      <c r="L69" s="32"/>
      <c r="M69" s="32"/>
    </row>
    <row r="70" spans="1:14">
      <c r="A70" s="393" t="s">
        <v>726</v>
      </c>
      <c r="B70" s="573"/>
      <c r="C70" s="573"/>
      <c r="D70" s="573"/>
      <c r="E70" s="27"/>
      <c r="F70" s="27"/>
      <c r="G70" s="27"/>
    </row>
    <row r="71" spans="1:14">
      <c r="A71" s="508" t="s">
        <v>808</v>
      </c>
      <c r="B71" s="573"/>
      <c r="C71" s="573"/>
      <c r="D71" s="573"/>
      <c r="E71" s="27">
        <v>-105870</v>
      </c>
      <c r="F71" s="27">
        <v>-121132</v>
      </c>
      <c r="G71" s="27">
        <v>-152042</v>
      </c>
      <c r="I71" s="393" t="s">
        <v>618</v>
      </c>
    </row>
    <row r="72" spans="1:14">
      <c r="A72" s="393" t="s">
        <v>755</v>
      </c>
      <c r="B72" s="573"/>
      <c r="C72" s="573"/>
      <c r="D72" s="573"/>
      <c r="E72" s="27">
        <v>-194</v>
      </c>
      <c r="F72" s="27">
        <v>-647</v>
      </c>
      <c r="G72" s="27">
        <v>-335</v>
      </c>
    </row>
    <row r="73" spans="1:14">
      <c r="A73" s="393" t="s">
        <v>756</v>
      </c>
      <c r="B73" s="573"/>
      <c r="C73" s="573"/>
      <c r="D73" s="573"/>
      <c r="E73" s="27"/>
      <c r="F73" s="27"/>
      <c r="G73" s="27"/>
      <c r="I73" s="393" t="s">
        <v>619</v>
      </c>
    </row>
    <row r="74" spans="1:14">
      <c r="A74" s="508" t="s">
        <v>810</v>
      </c>
      <c r="B74" s="573"/>
      <c r="C74" s="573"/>
      <c r="D74" s="573"/>
      <c r="E74" s="27"/>
      <c r="F74" s="27"/>
      <c r="G74" s="27"/>
    </row>
    <row r="75" spans="1:14">
      <c r="A75" s="393" t="s">
        <v>700</v>
      </c>
      <c r="B75" s="573"/>
      <c r="C75" s="573"/>
      <c r="D75" s="573"/>
      <c r="E75" s="27">
        <v>8499</v>
      </c>
      <c r="F75" s="27">
        <v>606</v>
      </c>
      <c r="G75" s="27">
        <v>1003</v>
      </c>
      <c r="I75" s="4" t="s">
        <v>384</v>
      </c>
    </row>
    <row r="76" spans="1:14">
      <c r="A76" s="30" t="s">
        <v>423</v>
      </c>
      <c r="B76" s="31">
        <f t="shared" ref="B76:G76" si="9">SUM(B67:B75)</f>
        <v>0</v>
      </c>
      <c r="C76" s="31">
        <f t="shared" si="9"/>
        <v>0</v>
      </c>
      <c r="D76" s="31">
        <f t="shared" si="9"/>
        <v>0</v>
      </c>
      <c r="E76" s="36">
        <f t="shared" si="9"/>
        <v>70726</v>
      </c>
      <c r="F76" s="36">
        <f t="shared" si="9"/>
        <v>114734</v>
      </c>
      <c r="G76" s="36">
        <f t="shared" si="9"/>
        <v>167687</v>
      </c>
      <c r="I76" s="4" t="s">
        <v>272</v>
      </c>
    </row>
    <row r="77" spans="1:14">
      <c r="A77" s="393" t="s">
        <v>572</v>
      </c>
      <c r="B77" s="573"/>
      <c r="C77" s="573"/>
      <c r="D77" s="573"/>
      <c r="E77" s="27">
        <v>767</v>
      </c>
      <c r="F77" s="27">
        <v>1912</v>
      </c>
      <c r="G77" s="27">
        <v>4458</v>
      </c>
      <c r="J77" s="32"/>
      <c r="K77" s="32"/>
      <c r="L77" s="32"/>
      <c r="M77" s="32"/>
      <c r="N77" s="534"/>
    </row>
    <row r="78" spans="1:14">
      <c r="A78" s="393" t="s">
        <v>573</v>
      </c>
      <c r="B78" s="573"/>
      <c r="C78" s="573"/>
      <c r="D78" s="573"/>
      <c r="E78" s="27">
        <v>-1875</v>
      </c>
      <c r="F78" s="27">
        <v>-303</v>
      </c>
      <c r="G78" s="27">
        <v>-875</v>
      </c>
    </row>
    <row r="79" spans="1:14">
      <c r="A79" s="393" t="s">
        <v>574</v>
      </c>
      <c r="B79" s="573"/>
      <c r="C79" s="573"/>
      <c r="D79" s="573"/>
      <c r="E79" s="27"/>
      <c r="F79" s="27"/>
      <c r="G79" s="27"/>
      <c r="I79" s="4" t="s">
        <v>376</v>
      </c>
    </row>
    <row r="80" spans="1:14">
      <c r="A80" s="393" t="s">
        <v>701</v>
      </c>
      <c r="B80" s="573"/>
      <c r="C80" s="573"/>
      <c r="D80" s="573"/>
      <c r="E80" s="27"/>
      <c r="F80" s="27"/>
      <c r="G80" s="27"/>
      <c r="I80" s="393" t="s">
        <v>702</v>
      </c>
    </row>
    <row r="81" spans="1:9">
      <c r="A81" s="30" t="s">
        <v>424</v>
      </c>
      <c r="B81" s="31">
        <f t="shared" ref="B81:G81" si="10">SUM(B76:B80)</f>
        <v>0</v>
      </c>
      <c r="C81" s="31">
        <f t="shared" si="10"/>
        <v>0</v>
      </c>
      <c r="D81" s="31">
        <f t="shared" si="10"/>
        <v>0</v>
      </c>
      <c r="E81" s="36">
        <f t="shared" si="10"/>
        <v>69618</v>
      </c>
      <c r="F81" s="36">
        <f t="shared" si="10"/>
        <v>116343</v>
      </c>
      <c r="G81" s="36">
        <f t="shared" si="10"/>
        <v>171270</v>
      </c>
      <c r="I81" s="4" t="s">
        <v>273</v>
      </c>
    </row>
    <row r="82" spans="1:9">
      <c r="A82" s="393" t="s">
        <v>575</v>
      </c>
      <c r="B82" s="573"/>
      <c r="C82" s="573"/>
      <c r="D82" s="573"/>
      <c r="E82" s="27">
        <v>169</v>
      </c>
      <c r="F82" s="27">
        <v>-29042</v>
      </c>
      <c r="G82" s="27">
        <v>-40870</v>
      </c>
      <c r="I82" s="4" t="s">
        <v>274</v>
      </c>
    </row>
    <row r="83" spans="1:9">
      <c r="A83" s="393" t="s">
        <v>576</v>
      </c>
      <c r="B83" s="573"/>
      <c r="C83" s="573"/>
      <c r="D83" s="573"/>
      <c r="E83" s="27"/>
      <c r="F83" s="27"/>
      <c r="G83" s="27"/>
      <c r="I83" s="4" t="s">
        <v>377</v>
      </c>
    </row>
    <row r="84" spans="1:9">
      <c r="A84" s="393" t="s">
        <v>577</v>
      </c>
      <c r="B84" s="573"/>
      <c r="C84" s="573"/>
      <c r="D84" s="573"/>
      <c r="E84" s="27"/>
      <c r="F84" s="27"/>
      <c r="G84" s="27"/>
      <c r="I84" s="4" t="s">
        <v>378</v>
      </c>
    </row>
    <row r="85" spans="1:9">
      <c r="A85" s="393" t="s">
        <v>578</v>
      </c>
      <c r="B85" s="573"/>
      <c r="C85" s="573"/>
      <c r="D85" s="573"/>
      <c r="E85" s="27"/>
      <c r="F85" s="27"/>
      <c r="G85" s="27"/>
      <c r="I85" s="4" t="s">
        <v>379</v>
      </c>
    </row>
    <row r="86" spans="1:9">
      <c r="A86" s="30" t="s">
        <v>671</v>
      </c>
      <c r="B86" s="31">
        <f t="shared" ref="B86:G86" si="11">SUM(B81:B85)</f>
        <v>0</v>
      </c>
      <c r="C86" s="31">
        <f t="shared" si="11"/>
        <v>0</v>
      </c>
      <c r="D86" s="31">
        <f t="shared" si="11"/>
        <v>0</v>
      </c>
      <c r="E86" s="31">
        <f t="shared" si="11"/>
        <v>69787</v>
      </c>
      <c r="F86" s="31">
        <f t="shared" si="11"/>
        <v>87301</v>
      </c>
      <c r="G86" s="31">
        <f t="shared" si="11"/>
        <v>130400</v>
      </c>
      <c r="I86" s="4" t="s">
        <v>275</v>
      </c>
    </row>
    <row r="87" spans="1:9">
      <c r="A87" s="393" t="s">
        <v>670</v>
      </c>
      <c r="B87" s="573"/>
      <c r="C87" s="573"/>
      <c r="D87" s="573"/>
      <c r="E87" s="27"/>
      <c r="F87" s="27"/>
      <c r="G87" s="27">
        <v>-100</v>
      </c>
      <c r="I87" s="393" t="s">
        <v>673</v>
      </c>
    </row>
    <row r="88" spans="1:9">
      <c r="A88" s="30" t="s">
        <v>672</v>
      </c>
      <c r="B88" s="31">
        <f t="shared" ref="B88:G88" si="12">B86+B87</f>
        <v>0</v>
      </c>
      <c r="C88" s="31">
        <f t="shared" si="12"/>
        <v>0</v>
      </c>
      <c r="D88" s="31">
        <f t="shared" si="12"/>
        <v>0</v>
      </c>
      <c r="E88" s="31">
        <f t="shared" si="12"/>
        <v>69787</v>
      </c>
      <c r="F88" s="31">
        <f t="shared" si="12"/>
        <v>87301</v>
      </c>
      <c r="G88" s="31">
        <f t="shared" si="12"/>
        <v>130300</v>
      </c>
    </row>
    <row r="89" spans="1:9">
      <c r="A89" s="4" t="s">
        <v>161</v>
      </c>
      <c r="B89" s="573"/>
      <c r="C89" s="573"/>
      <c r="D89" s="573"/>
      <c r="E89" s="27">
        <v>69787</v>
      </c>
      <c r="F89" s="27">
        <v>87301</v>
      </c>
      <c r="G89" s="27">
        <v>130300</v>
      </c>
      <c r="I89" s="4" t="s">
        <v>375</v>
      </c>
    </row>
    <row r="90" spans="1:9">
      <c r="B90" s="573"/>
      <c r="C90" s="573"/>
      <c r="D90" s="573"/>
      <c r="E90" s="33"/>
      <c r="F90" s="33"/>
      <c r="G90" s="33"/>
    </row>
    <row r="91" spans="1:9">
      <c r="A91" s="393" t="s">
        <v>579</v>
      </c>
      <c r="B91" s="573"/>
      <c r="C91" s="573"/>
      <c r="D91" s="573"/>
      <c r="E91" s="27">
        <v>5970</v>
      </c>
      <c r="F91" s="27">
        <v>19985</v>
      </c>
      <c r="G91" s="27">
        <v>16482</v>
      </c>
      <c r="I91" s="393" t="s">
        <v>674</v>
      </c>
    </row>
    <row r="92" spans="1:9">
      <c r="A92" s="30" t="s">
        <v>412</v>
      </c>
      <c r="B92" s="31">
        <f t="shared" ref="B92:G92" si="13">B86+B91</f>
        <v>0</v>
      </c>
      <c r="C92" s="31">
        <f t="shared" si="13"/>
        <v>0</v>
      </c>
      <c r="D92" s="31">
        <f t="shared" si="13"/>
        <v>0</v>
      </c>
      <c r="E92" s="31">
        <f t="shared" si="13"/>
        <v>75757</v>
      </c>
      <c r="F92" s="31">
        <f t="shared" si="13"/>
        <v>107286</v>
      </c>
      <c r="G92" s="31">
        <f t="shared" si="13"/>
        <v>146882</v>
      </c>
      <c r="I92" s="4" t="s">
        <v>276</v>
      </c>
    </row>
    <row r="93" spans="1:9">
      <c r="B93" s="571"/>
      <c r="C93" s="571"/>
      <c r="D93" s="571"/>
      <c r="E93" s="26"/>
      <c r="F93" s="26"/>
      <c r="G93" s="26"/>
    </row>
    <row r="94" spans="1:9">
      <c r="B94" s="571"/>
      <c r="C94" s="571"/>
      <c r="D94" s="571"/>
      <c r="E94" s="26"/>
      <c r="F94" s="26"/>
      <c r="G94" s="26"/>
    </row>
    <row r="95" spans="1:9">
      <c r="A95" s="25" t="s">
        <v>426</v>
      </c>
      <c r="B95" s="579">
        <f t="shared" ref="B95:G95" si="14">B11</f>
        <v>2018</v>
      </c>
      <c r="C95" s="579">
        <f t="shared" si="14"/>
        <v>2019</v>
      </c>
      <c r="D95" s="579">
        <f t="shared" si="14"/>
        <v>2020</v>
      </c>
      <c r="E95" s="34">
        <f t="shared" si="14"/>
        <v>2021</v>
      </c>
      <c r="F95" s="34">
        <f t="shared" si="14"/>
        <v>2022</v>
      </c>
      <c r="G95" s="34">
        <f t="shared" si="14"/>
        <v>2023</v>
      </c>
      <c r="I95" s="25" t="s">
        <v>490</v>
      </c>
    </row>
    <row r="96" spans="1:9">
      <c r="A96" s="25"/>
      <c r="B96" s="571"/>
      <c r="C96" s="571"/>
      <c r="D96" s="571"/>
      <c r="E96" s="26"/>
      <c r="F96" s="26"/>
      <c r="G96" s="26"/>
      <c r="I96" s="4" t="s">
        <v>383</v>
      </c>
    </row>
    <row r="97" spans="1:12">
      <c r="A97" s="30" t="s">
        <v>413</v>
      </c>
      <c r="B97" s="31">
        <f t="shared" ref="B97:G97" si="15">B86</f>
        <v>0</v>
      </c>
      <c r="C97" s="31">
        <f t="shared" si="15"/>
        <v>0</v>
      </c>
      <c r="D97" s="31">
        <f t="shared" si="15"/>
        <v>0</v>
      </c>
      <c r="E97" s="31">
        <f t="shared" si="15"/>
        <v>69787</v>
      </c>
      <c r="F97" s="31">
        <f t="shared" si="15"/>
        <v>87301</v>
      </c>
      <c r="G97" s="31">
        <f t="shared" si="15"/>
        <v>130400</v>
      </c>
      <c r="I97" s="4" t="s">
        <v>380</v>
      </c>
    </row>
    <row r="98" spans="1:12">
      <c r="A98" s="393" t="s">
        <v>580</v>
      </c>
      <c r="B98" s="573"/>
      <c r="C98" s="573"/>
      <c r="D98" s="573"/>
      <c r="E98" s="27">
        <v>11756</v>
      </c>
      <c r="F98" s="27">
        <v>14968</v>
      </c>
      <c r="G98" s="27">
        <v>21396</v>
      </c>
    </row>
    <row r="99" spans="1:12">
      <c r="A99" s="508" t="s">
        <v>831</v>
      </c>
      <c r="B99" s="573"/>
      <c r="C99" s="573"/>
      <c r="D99" s="573"/>
      <c r="E99" s="27">
        <v>1624</v>
      </c>
      <c r="F99" s="27">
        <v>1782</v>
      </c>
      <c r="G99" s="27">
        <v>1520</v>
      </c>
    </row>
    <row r="100" spans="1:12">
      <c r="A100" s="393" t="s">
        <v>581</v>
      </c>
      <c r="B100" s="573"/>
      <c r="C100" s="573"/>
      <c r="D100" s="573"/>
      <c r="E100" s="27"/>
      <c r="F100" s="27"/>
      <c r="G100" s="27"/>
    </row>
    <row r="101" spans="1:12">
      <c r="A101" s="393" t="s">
        <v>582</v>
      </c>
      <c r="B101" s="573"/>
      <c r="C101" s="573"/>
      <c r="D101" s="573"/>
      <c r="E101" s="27"/>
      <c r="F101" s="27"/>
      <c r="G101" s="27"/>
    </row>
    <row r="102" spans="1:12">
      <c r="A102" s="393" t="s">
        <v>583</v>
      </c>
      <c r="B102" s="573"/>
      <c r="C102" s="573"/>
      <c r="D102" s="573"/>
      <c r="E102" s="27">
        <v>-9365</v>
      </c>
      <c r="F102" s="27">
        <v>-19368</v>
      </c>
      <c r="G102" s="27">
        <v>-15582</v>
      </c>
      <c r="I102" s="508" t="s">
        <v>830</v>
      </c>
      <c r="J102" s="37"/>
      <c r="K102" s="37"/>
      <c r="L102" s="590">
        <v>747912124</v>
      </c>
    </row>
    <row r="103" spans="1:12">
      <c r="A103" s="393" t="s">
        <v>584</v>
      </c>
      <c r="B103" s="573"/>
      <c r="C103" s="573"/>
      <c r="D103" s="573"/>
      <c r="E103" s="27">
        <v>-4457</v>
      </c>
      <c r="F103" s="27">
        <v>-28004</v>
      </c>
      <c r="G103" s="27">
        <v>-71638</v>
      </c>
      <c r="L103" s="32"/>
    </row>
    <row r="104" spans="1:12">
      <c r="A104" s="393" t="s">
        <v>585</v>
      </c>
      <c r="B104" s="573"/>
      <c r="C104" s="573"/>
      <c r="D104" s="573"/>
      <c r="E104" s="27"/>
      <c r="F104" s="27"/>
      <c r="G104" s="27"/>
    </row>
    <row r="105" spans="1:12">
      <c r="A105" s="393" t="s">
        <v>679</v>
      </c>
      <c r="B105" s="573"/>
      <c r="C105" s="573"/>
      <c r="D105" s="573"/>
      <c r="E105" s="27"/>
      <c r="F105" s="27"/>
      <c r="G105" s="27"/>
    </row>
    <row r="106" spans="1:12">
      <c r="A106" s="393" t="s">
        <v>680</v>
      </c>
      <c r="B106" s="573"/>
      <c r="C106" s="573"/>
      <c r="D106" s="573"/>
      <c r="E106" s="27"/>
      <c r="F106" s="27"/>
      <c r="G106" s="27"/>
    </row>
    <row r="107" spans="1:12">
      <c r="A107" s="393" t="s">
        <v>588</v>
      </c>
      <c r="B107" s="573"/>
      <c r="C107" s="573"/>
      <c r="D107" s="573"/>
      <c r="E107" s="27">
        <v>11048</v>
      </c>
      <c r="F107" s="27">
        <v>9823</v>
      </c>
      <c r="G107" s="27">
        <v>16484</v>
      </c>
    </row>
    <row r="108" spans="1:12">
      <c r="A108" s="393" t="s">
        <v>636</v>
      </c>
      <c r="B108" s="573"/>
      <c r="C108" s="573"/>
      <c r="D108" s="573"/>
      <c r="E108" s="27"/>
      <c r="F108" s="27"/>
      <c r="G108" s="27"/>
    </row>
    <row r="109" spans="1:12">
      <c r="A109" s="393" t="s">
        <v>678</v>
      </c>
      <c r="B109" s="573"/>
      <c r="C109" s="573"/>
      <c r="D109" s="573"/>
      <c r="E109" s="27"/>
      <c r="F109" s="27"/>
      <c r="G109" s="27"/>
    </row>
    <row r="110" spans="1:12">
      <c r="A110" s="393" t="s">
        <v>727</v>
      </c>
      <c r="B110" s="573"/>
      <c r="C110" s="573"/>
      <c r="D110" s="573"/>
      <c r="E110" s="27"/>
      <c r="F110" s="27"/>
      <c r="G110" s="27"/>
    </row>
    <row r="111" spans="1:12">
      <c r="A111" s="393" t="s">
        <v>677</v>
      </c>
      <c r="B111" s="573"/>
      <c r="C111" s="573"/>
      <c r="D111" s="573"/>
      <c r="E111" s="27"/>
      <c r="F111" s="27"/>
      <c r="G111" s="27"/>
    </row>
    <row r="112" spans="1:12">
      <c r="A112" s="393" t="s">
        <v>592</v>
      </c>
      <c r="B112" s="573"/>
      <c r="C112" s="573"/>
      <c r="D112" s="573"/>
      <c r="E112" s="27">
        <v>-12563</v>
      </c>
      <c r="F112" s="27">
        <v>12387</v>
      </c>
      <c r="G112" s="27">
        <v>-12356</v>
      </c>
    </row>
    <row r="113" spans="1:15">
      <c r="A113" s="30" t="s">
        <v>681</v>
      </c>
      <c r="B113" s="31">
        <f t="shared" ref="B113:G113" si="16">SUM(B97:B112)</f>
        <v>0</v>
      </c>
      <c r="C113" s="31">
        <f t="shared" si="16"/>
        <v>0</v>
      </c>
      <c r="D113" s="31">
        <f t="shared" si="16"/>
        <v>0</v>
      </c>
      <c r="E113" s="31">
        <f>SUM(E97:E112)</f>
        <v>67830</v>
      </c>
      <c r="F113" s="31">
        <f>SUM(F97:F112)</f>
        <v>78889</v>
      </c>
      <c r="G113" s="31">
        <f t="shared" si="16"/>
        <v>70224</v>
      </c>
      <c r="I113" s="4" t="s">
        <v>277</v>
      </c>
    </row>
    <row r="114" spans="1:15">
      <c r="A114" s="393" t="s">
        <v>593</v>
      </c>
      <c r="B114" s="573"/>
      <c r="C114" s="573"/>
      <c r="D114" s="573"/>
      <c r="E114" s="27">
        <v>109</v>
      </c>
      <c r="F114" s="27">
        <v>45</v>
      </c>
      <c r="G114" s="27">
        <v>356</v>
      </c>
    </row>
    <row r="115" spans="1:15">
      <c r="A115" s="393" t="s">
        <v>594</v>
      </c>
      <c r="B115" s="573"/>
      <c r="C115" s="573"/>
      <c r="D115" s="573"/>
      <c r="E115" s="27">
        <v>-12415</v>
      </c>
      <c r="F115" s="27">
        <v>-17158</v>
      </c>
      <c r="G115" s="27">
        <v>-22535</v>
      </c>
    </row>
    <row r="116" spans="1:15">
      <c r="A116" s="393" t="s">
        <v>595</v>
      </c>
      <c r="B116" s="573"/>
      <c r="C116" s="573"/>
      <c r="D116" s="573"/>
      <c r="E116" s="27"/>
      <c r="F116" s="27"/>
      <c r="G116" s="27"/>
    </row>
    <row r="117" spans="1:15">
      <c r="A117" s="393" t="s">
        <v>596</v>
      </c>
      <c r="B117" s="573"/>
      <c r="C117" s="573"/>
      <c r="D117" s="573"/>
      <c r="E117" s="27"/>
      <c r="F117" s="27">
        <v>920</v>
      </c>
      <c r="G117" s="27"/>
    </row>
    <row r="118" spans="1:15">
      <c r="A118" s="393" t="s">
        <v>597</v>
      </c>
      <c r="B118" s="573"/>
      <c r="C118" s="573"/>
      <c r="D118" s="573"/>
      <c r="E118" s="27">
        <v>-6817</v>
      </c>
      <c r="F118" s="27">
        <v>-881</v>
      </c>
      <c r="G118" s="27"/>
    </row>
    <row r="119" spans="1:15">
      <c r="A119" s="393" t="s">
        <v>663</v>
      </c>
      <c r="B119" s="573"/>
      <c r="C119" s="573"/>
      <c r="D119" s="573"/>
      <c r="E119" s="27">
        <v>-862</v>
      </c>
      <c r="F119" s="27">
        <v>-1061</v>
      </c>
      <c r="G119" s="27">
        <v>-1053</v>
      </c>
    </row>
    <row r="120" spans="1:15">
      <c r="A120" s="508" t="s">
        <v>809</v>
      </c>
      <c r="B120" s="573"/>
      <c r="C120" s="573"/>
      <c r="D120" s="573"/>
      <c r="E120" s="27">
        <v>3154</v>
      </c>
      <c r="F120" s="27">
        <v>-28772</v>
      </c>
      <c r="G120" s="27">
        <v>-3474</v>
      </c>
    </row>
    <row r="121" spans="1:15">
      <c r="A121" s="30" t="s">
        <v>414</v>
      </c>
      <c r="B121" s="31">
        <f t="shared" ref="B121:G121" si="17">SUM(B114:B120)</f>
        <v>0</v>
      </c>
      <c r="C121" s="31">
        <f t="shared" si="17"/>
        <v>0</v>
      </c>
      <c r="D121" s="31">
        <f t="shared" si="17"/>
        <v>0</v>
      </c>
      <c r="E121" s="31">
        <f t="shared" si="17"/>
        <v>-16831</v>
      </c>
      <c r="F121" s="31">
        <f t="shared" si="17"/>
        <v>-46907</v>
      </c>
      <c r="G121" s="31">
        <f t="shared" si="17"/>
        <v>-26706</v>
      </c>
      <c r="I121" s="4" t="s">
        <v>278</v>
      </c>
    </row>
    <row r="122" spans="1:15">
      <c r="A122" s="393" t="s">
        <v>598</v>
      </c>
      <c r="B122" s="573"/>
      <c r="C122" s="573"/>
      <c r="D122" s="573"/>
      <c r="E122" s="27"/>
      <c r="F122" s="27">
        <v>16967</v>
      </c>
      <c r="G122" s="27">
        <v>-19968</v>
      </c>
    </row>
    <row r="123" spans="1:15">
      <c r="A123" s="393" t="s">
        <v>599</v>
      </c>
      <c r="B123" s="573"/>
      <c r="C123" s="573"/>
      <c r="D123" s="573"/>
      <c r="E123" s="27"/>
      <c r="F123" s="27">
        <v>11501</v>
      </c>
      <c r="G123" s="27">
        <v>20000</v>
      </c>
    </row>
    <row r="124" spans="1:15">
      <c r="A124" s="393" t="s">
        <v>600</v>
      </c>
      <c r="B124" s="573"/>
      <c r="C124" s="573"/>
      <c r="D124" s="573"/>
      <c r="E124" s="27"/>
      <c r="F124" s="27"/>
      <c r="G124" s="27"/>
    </row>
    <row r="125" spans="1:15">
      <c r="A125" s="393" t="s">
        <v>601</v>
      </c>
      <c r="B125" s="573"/>
      <c r="C125" s="573"/>
      <c r="D125" s="573"/>
      <c r="E125" s="27"/>
      <c r="F125" s="27"/>
      <c r="G125" s="27"/>
    </row>
    <row r="126" spans="1:15">
      <c r="A126" s="393" t="s">
        <v>602</v>
      </c>
      <c r="B126" s="573"/>
      <c r="C126" s="573"/>
      <c r="D126" s="573"/>
      <c r="E126" s="27">
        <v>1415</v>
      </c>
      <c r="F126" s="27">
        <v>955</v>
      </c>
      <c r="G126" s="27">
        <v>1134</v>
      </c>
    </row>
    <row r="127" spans="1:15">
      <c r="A127" s="393" t="s">
        <v>603</v>
      </c>
      <c r="B127" s="573"/>
      <c r="C127" s="573"/>
      <c r="D127" s="573"/>
      <c r="E127" s="27"/>
      <c r="F127" s="27"/>
      <c r="G127" s="27"/>
    </row>
    <row r="128" spans="1:15">
      <c r="A128" s="393" t="s">
        <v>757</v>
      </c>
      <c r="B128" s="573"/>
      <c r="C128" s="573"/>
      <c r="D128" s="573"/>
      <c r="E128" s="27">
        <v>-14028</v>
      </c>
      <c r="F128" s="27">
        <v>-70148</v>
      </c>
      <c r="G128" s="27">
        <v>-50042</v>
      </c>
      <c r="I128" s="32"/>
      <c r="J128" s="32"/>
      <c r="K128" s="32"/>
      <c r="L128" s="32"/>
      <c r="M128" s="32"/>
      <c r="N128" s="32"/>
      <c r="O128" s="32"/>
    </row>
    <row r="129" spans="1:15">
      <c r="A129" s="393" t="s">
        <v>604</v>
      </c>
      <c r="B129" s="573"/>
      <c r="C129" s="573"/>
      <c r="D129" s="573"/>
      <c r="E129" s="27">
        <v>-15594</v>
      </c>
      <c r="F129" s="27">
        <v>-25456</v>
      </c>
      <c r="G129" s="27">
        <v>-25418</v>
      </c>
      <c r="I129" s="32"/>
      <c r="J129" s="32"/>
      <c r="K129" s="547"/>
      <c r="L129" s="32"/>
      <c r="M129" s="32"/>
      <c r="N129" s="32"/>
      <c r="O129" s="32"/>
    </row>
    <row r="130" spans="1:15">
      <c r="A130" s="393" t="s">
        <v>605</v>
      </c>
      <c r="B130" s="573"/>
      <c r="C130" s="573"/>
      <c r="D130" s="573"/>
      <c r="E130" s="27">
        <v>-2208</v>
      </c>
      <c r="F130" s="27">
        <v>-2555</v>
      </c>
      <c r="G130" s="27">
        <v>-3140</v>
      </c>
      <c r="I130" s="32"/>
      <c r="J130" s="32"/>
      <c r="K130" s="32"/>
      <c r="L130" s="32"/>
      <c r="M130" s="32"/>
      <c r="N130" s="32"/>
      <c r="O130" s="32"/>
    </row>
    <row r="131" spans="1:15">
      <c r="A131" s="393" t="s">
        <v>606</v>
      </c>
      <c r="B131" s="573"/>
      <c r="C131" s="573"/>
      <c r="D131" s="573"/>
      <c r="E131" s="27"/>
      <c r="F131" s="27"/>
      <c r="G131" s="27"/>
    </row>
    <row r="132" spans="1:15">
      <c r="A132" s="30" t="s">
        <v>415</v>
      </c>
      <c r="B132" s="31">
        <f t="shared" ref="B132:G132" si="18">SUM(B122:B131)</f>
        <v>0</v>
      </c>
      <c r="C132" s="31">
        <f t="shared" si="18"/>
        <v>0</v>
      </c>
      <c r="D132" s="31">
        <f t="shared" si="18"/>
        <v>0</v>
      </c>
      <c r="E132" s="31">
        <f t="shared" si="18"/>
        <v>-30415</v>
      </c>
      <c r="F132" s="31">
        <f t="shared" si="18"/>
        <v>-68736</v>
      </c>
      <c r="G132" s="31">
        <f t="shared" si="18"/>
        <v>-77434</v>
      </c>
      <c r="I132" s="4" t="s">
        <v>279</v>
      </c>
    </row>
    <row r="133" spans="1:15">
      <c r="A133" s="4" t="s">
        <v>34</v>
      </c>
      <c r="B133" s="27"/>
      <c r="C133" s="27"/>
      <c r="D133" s="27"/>
      <c r="E133" s="27">
        <v>877</v>
      </c>
      <c r="F133" s="27">
        <v>4172</v>
      </c>
      <c r="G133" s="27">
        <v>2871</v>
      </c>
    </row>
    <row r="134" spans="1:15">
      <c r="A134" s="30" t="s">
        <v>363</v>
      </c>
      <c r="B134" s="31">
        <f t="shared" ref="B134:G134" si="19">B113+B121+B132+B133</f>
        <v>0</v>
      </c>
      <c r="C134" s="31">
        <f t="shared" si="19"/>
        <v>0</v>
      </c>
      <c r="D134" s="31">
        <f t="shared" si="19"/>
        <v>0</v>
      </c>
      <c r="E134" s="31">
        <f t="shared" si="19"/>
        <v>21461</v>
      </c>
      <c r="F134" s="31">
        <f t="shared" si="19"/>
        <v>-32582</v>
      </c>
      <c r="G134" s="31">
        <f t="shared" si="19"/>
        <v>-31045</v>
      </c>
      <c r="I134" s="4" t="s">
        <v>381</v>
      </c>
    </row>
    <row r="135" spans="1:15">
      <c r="A135" s="393" t="s">
        <v>607</v>
      </c>
      <c r="B135" s="573">
        <v>0</v>
      </c>
      <c r="C135" s="581">
        <f>B16</f>
        <v>0</v>
      </c>
      <c r="D135" s="581">
        <f>C16</f>
        <v>0</v>
      </c>
      <c r="E135" s="403">
        <f>D16</f>
        <v>0</v>
      </c>
      <c r="F135" s="403">
        <f>E16</f>
        <v>149164</v>
      </c>
      <c r="G135" s="403">
        <f>F16</f>
        <v>116582</v>
      </c>
      <c r="I135" s="508" t="s">
        <v>794</v>
      </c>
    </row>
    <row r="136" spans="1:15">
      <c r="A136" s="393" t="s">
        <v>608</v>
      </c>
      <c r="B136" s="581">
        <f t="shared" ref="B136:G136" si="20">B16</f>
        <v>0</v>
      </c>
      <c r="C136" s="581">
        <f t="shared" si="20"/>
        <v>0</v>
      </c>
      <c r="D136" s="581">
        <f t="shared" si="20"/>
        <v>0</v>
      </c>
      <c r="E136" s="403">
        <f t="shared" si="20"/>
        <v>149164</v>
      </c>
      <c r="F136" s="403">
        <f t="shared" si="20"/>
        <v>116582</v>
      </c>
      <c r="G136" s="403">
        <f t="shared" si="20"/>
        <v>85537</v>
      </c>
    </row>
    <row r="137" spans="1:15">
      <c r="B137" s="571"/>
      <c r="C137" s="571"/>
      <c r="D137" s="571"/>
      <c r="E137" s="26"/>
      <c r="F137" s="26"/>
      <c r="G137" s="26"/>
    </row>
    <row r="138" spans="1:15">
      <c r="B138" s="571"/>
      <c r="C138" s="571"/>
      <c r="D138" s="571"/>
      <c r="E138" s="26"/>
      <c r="F138" s="26"/>
      <c r="G138" s="26"/>
    </row>
    <row r="139" spans="1:15">
      <c r="B139" s="570"/>
      <c r="C139" s="570"/>
      <c r="D139" s="570"/>
    </row>
    <row r="140" spans="1:15">
      <c r="A140" s="25" t="s">
        <v>165</v>
      </c>
      <c r="B140" s="579">
        <f t="shared" ref="B140:G140" si="21">B11</f>
        <v>2018</v>
      </c>
      <c r="C140" s="579">
        <f t="shared" si="21"/>
        <v>2019</v>
      </c>
      <c r="D140" s="579">
        <f t="shared" si="21"/>
        <v>2020</v>
      </c>
      <c r="E140" s="34">
        <f t="shared" si="21"/>
        <v>2021</v>
      </c>
      <c r="F140" s="34">
        <f t="shared" si="21"/>
        <v>2022</v>
      </c>
      <c r="G140" s="34">
        <f t="shared" si="21"/>
        <v>2023</v>
      </c>
      <c r="I140" s="25" t="s">
        <v>491</v>
      </c>
    </row>
    <row r="141" spans="1:15">
      <c r="A141" s="25"/>
      <c r="B141" s="579"/>
      <c r="C141" s="579"/>
      <c r="D141" s="579"/>
      <c r="E141" s="34"/>
      <c r="F141" s="34"/>
      <c r="G141" s="34"/>
    </row>
    <row r="142" spans="1:15">
      <c r="A142" s="393" t="s">
        <v>609</v>
      </c>
      <c r="B142" s="582">
        <v>0.35</v>
      </c>
      <c r="C142" s="582">
        <v>0.35</v>
      </c>
      <c r="D142" s="582">
        <v>0.35</v>
      </c>
      <c r="E142" s="38">
        <v>0.35</v>
      </c>
      <c r="F142" s="38">
        <v>0.35</v>
      </c>
      <c r="G142" s="38">
        <v>0.35</v>
      </c>
      <c r="I142" s="4" t="s">
        <v>280</v>
      </c>
    </row>
    <row r="143" spans="1:15">
      <c r="A143" s="393" t="s">
        <v>610</v>
      </c>
      <c r="B143" s="583" t="e">
        <f t="shared" ref="B143:G143" si="22">-B82/B81</f>
        <v>#DIV/0!</v>
      </c>
      <c r="C143" s="583" t="e">
        <f t="shared" si="22"/>
        <v>#DIV/0!</v>
      </c>
      <c r="D143" s="583" t="e">
        <f t="shared" si="22"/>
        <v>#DIV/0!</v>
      </c>
      <c r="E143" s="39">
        <f t="shared" si="22"/>
        <v>-2.4275331092533541E-3</v>
      </c>
      <c r="F143" s="39">
        <f t="shared" si="22"/>
        <v>0.24962395674857962</v>
      </c>
      <c r="G143" s="39">
        <f t="shared" si="22"/>
        <v>0.23862906521866059</v>
      </c>
      <c r="H143" s="32"/>
      <c r="I143" s="4" t="s">
        <v>382</v>
      </c>
    </row>
    <row r="144" spans="1:15" ht="28">
      <c r="A144" s="394" t="s">
        <v>611</v>
      </c>
      <c r="B144" s="580">
        <f t="shared" ref="B144:G144" si="23">(B72+B75+B80)*(1-B142)+B83+B84+B85</f>
        <v>0</v>
      </c>
      <c r="C144" s="580">
        <f t="shared" si="23"/>
        <v>0</v>
      </c>
      <c r="D144" s="580">
        <f t="shared" si="23"/>
        <v>0</v>
      </c>
      <c r="E144" s="40">
        <f t="shared" si="23"/>
        <v>5398.25</v>
      </c>
      <c r="F144" s="40">
        <f t="shared" si="23"/>
        <v>-26.650000000000002</v>
      </c>
      <c r="G144" s="40">
        <f t="shared" si="23"/>
        <v>434.2</v>
      </c>
      <c r="I144" s="4" t="s">
        <v>395</v>
      </c>
    </row>
    <row r="145" spans="1:13" ht="14">
      <c r="A145" s="394" t="s">
        <v>612</v>
      </c>
      <c r="B145" s="573"/>
      <c r="C145" s="573"/>
      <c r="D145" s="573"/>
      <c r="E145" s="27">
        <v>11756</v>
      </c>
      <c r="F145" s="27">
        <v>14968</v>
      </c>
      <c r="G145" s="27">
        <v>21396</v>
      </c>
      <c r="I145" s="4" t="s">
        <v>171</v>
      </c>
    </row>
    <row r="146" spans="1:13">
      <c r="A146" s="393" t="s">
        <v>613</v>
      </c>
      <c r="B146" s="573"/>
      <c r="C146" s="573"/>
      <c r="D146" s="573"/>
      <c r="E146" s="27" t="s">
        <v>832</v>
      </c>
      <c r="F146" s="27" t="s">
        <v>832</v>
      </c>
      <c r="G146" s="27" t="s">
        <v>832</v>
      </c>
      <c r="I146" s="4" t="s">
        <v>281</v>
      </c>
    </row>
    <row r="147" spans="1:13">
      <c r="A147" s="393" t="s">
        <v>614</v>
      </c>
      <c r="B147" s="573"/>
      <c r="C147" s="573"/>
      <c r="D147" s="573"/>
      <c r="E147" s="27">
        <v>189907406</v>
      </c>
      <c r="F147" s="27">
        <v>184214039</v>
      </c>
      <c r="G147" s="27">
        <v>738411581</v>
      </c>
      <c r="I147" s="4" t="s">
        <v>396</v>
      </c>
    </row>
    <row r="148" spans="1:13">
      <c r="A148" s="393" t="s">
        <v>615</v>
      </c>
      <c r="B148" s="584"/>
      <c r="C148" s="584"/>
      <c r="D148" s="584"/>
      <c r="E148" s="41" t="s">
        <v>835</v>
      </c>
      <c r="F148" s="41" t="s">
        <v>834</v>
      </c>
      <c r="G148" s="41" t="s">
        <v>833</v>
      </c>
      <c r="I148" s="4" t="s">
        <v>282</v>
      </c>
    </row>
    <row r="149" spans="1:13">
      <c r="A149" s="393" t="s">
        <v>616</v>
      </c>
      <c r="B149" s="585" t="e">
        <f t="shared" ref="B149:G149" si="24">-B129/B147</f>
        <v>#DIV/0!</v>
      </c>
      <c r="C149" s="585" t="e">
        <f t="shared" si="24"/>
        <v>#DIV/0!</v>
      </c>
      <c r="D149" s="585" t="e">
        <f t="shared" si="24"/>
        <v>#DIV/0!</v>
      </c>
      <c r="E149" s="591">
        <f t="shared" si="24"/>
        <v>8.2113701242383352E-5</v>
      </c>
      <c r="F149" s="592">
        <f t="shared" si="24"/>
        <v>1.3818707921604172E-4</v>
      </c>
      <c r="G149" s="591">
        <f t="shared" si="24"/>
        <v>3.4422537043064062E-5</v>
      </c>
      <c r="I149" s="4" t="s">
        <v>283</v>
      </c>
    </row>
    <row r="150" spans="1:13" s="607" customFormat="1">
      <c r="A150" s="605" t="s">
        <v>713</v>
      </c>
      <c r="B150" s="606"/>
      <c r="C150" s="606"/>
      <c r="D150" s="606"/>
      <c r="E150" s="606">
        <v>23.98</v>
      </c>
      <c r="F150" s="606">
        <v>15.96</v>
      </c>
      <c r="G150" s="606">
        <v>33.75</v>
      </c>
      <c r="H150" s="608" t="s">
        <v>858</v>
      </c>
      <c r="I150" s="607" t="s">
        <v>397</v>
      </c>
    </row>
    <row r="151" spans="1:13">
      <c r="A151" s="508" t="s">
        <v>1274</v>
      </c>
      <c r="B151" s="586"/>
      <c r="C151" s="586"/>
      <c r="D151" s="586"/>
      <c r="F151" s="558">
        <f>449.56/142.8</f>
        <v>3.1481792717086834</v>
      </c>
      <c r="G151" s="969">
        <f>174.35/142.8</f>
        <v>1.2209383753501399</v>
      </c>
      <c r="I151" s="970"/>
      <c r="J151">
        <v>23</v>
      </c>
      <c r="K151">
        <v>24</v>
      </c>
      <c r="L151">
        <v>25</v>
      </c>
      <c r="M151"/>
    </row>
    <row r="152" spans="1:13">
      <c r="A152" s="508" t="s">
        <v>1275</v>
      </c>
      <c r="B152" s="586"/>
      <c r="C152" s="586"/>
      <c r="D152" s="586"/>
      <c r="F152" s="969">
        <f>F150/F151</f>
        <v>5.0695969392294691</v>
      </c>
      <c r="G152" s="969">
        <f>G150/G151</f>
        <v>27.642672784628623</v>
      </c>
      <c r="I152" s="970" t="s">
        <v>1276</v>
      </c>
      <c r="J152" s="971">
        <v>50.3</v>
      </c>
      <c r="K152" s="972">
        <f>J152</f>
        <v>50.3</v>
      </c>
      <c r="L152" s="972">
        <f>K152</f>
        <v>50.3</v>
      </c>
    </row>
    <row r="153" spans="1:13">
      <c r="B153" s="587"/>
      <c r="C153" s="587"/>
      <c r="D153" s="587"/>
      <c r="E153" s="26"/>
      <c r="F153" s="26"/>
      <c r="G153" s="26"/>
      <c r="I153" s="508" t="s">
        <v>893</v>
      </c>
      <c r="J153" s="558">
        <v>1.2210000000000001</v>
      </c>
      <c r="K153" s="558">
        <f>Forecasts!E90*1000000/Data!$G$147/142.8</f>
        <v>1.5569537883772466</v>
      </c>
      <c r="L153" s="558">
        <f>Forecasts!F90*1000000/Data!$G$147/142.8</f>
        <v>1.819374347179076</v>
      </c>
    </row>
    <row r="154" spans="1:13">
      <c r="A154" s="42" t="s">
        <v>419</v>
      </c>
      <c r="B154" s="43"/>
      <c r="C154" s="43"/>
      <c r="D154" s="43"/>
      <c r="E154" s="43"/>
      <c r="F154" s="43"/>
      <c r="G154" s="43"/>
      <c r="I154" s="508" t="s">
        <v>1275</v>
      </c>
      <c r="J154" s="4">
        <f>J152/J153</f>
        <v>41.195741195741192</v>
      </c>
      <c r="K154" s="4">
        <f>K152/K153</f>
        <v>32.306674980010655</v>
      </c>
      <c r="L154" s="4">
        <f>L152/L153</f>
        <v>27.646866670396726</v>
      </c>
    </row>
    <row r="155" spans="1:13">
      <c r="A155" s="43" t="s">
        <v>162</v>
      </c>
      <c r="B155" s="588">
        <f t="shared" ref="B155:G155" si="25">B33-B60</f>
        <v>0</v>
      </c>
      <c r="C155" s="588">
        <f t="shared" si="25"/>
        <v>0</v>
      </c>
      <c r="D155" s="588">
        <f t="shared" si="25"/>
        <v>0</v>
      </c>
      <c r="E155" s="588">
        <f t="shared" si="25"/>
        <v>0</v>
      </c>
      <c r="F155" s="43">
        <f t="shared" si="25"/>
        <v>0</v>
      </c>
      <c r="G155" s="43">
        <f t="shared" si="25"/>
        <v>0</v>
      </c>
      <c r="I155" s="4" t="s">
        <v>398</v>
      </c>
    </row>
    <row r="156" spans="1:13">
      <c r="A156" s="43" t="s">
        <v>163</v>
      </c>
      <c r="B156" s="588">
        <f t="shared" ref="B156:G156" si="26">B88-B89</f>
        <v>0</v>
      </c>
      <c r="C156" s="588">
        <f t="shared" si="26"/>
        <v>0</v>
      </c>
      <c r="D156" s="588">
        <f t="shared" si="26"/>
        <v>0</v>
      </c>
      <c r="E156" s="43">
        <f t="shared" si="26"/>
        <v>0</v>
      </c>
      <c r="F156" s="43">
        <f t="shared" si="26"/>
        <v>0</v>
      </c>
      <c r="G156" s="43">
        <f t="shared" si="26"/>
        <v>0</v>
      </c>
      <c r="I156" s="4" t="s">
        <v>399</v>
      </c>
    </row>
    <row r="157" spans="1:13">
      <c r="A157" s="43" t="s">
        <v>164</v>
      </c>
      <c r="B157" s="588"/>
      <c r="C157" s="588">
        <f>C134-(C16-B16)</f>
        <v>0</v>
      </c>
      <c r="D157" s="588">
        <f>D134-(D16-C16)</f>
        <v>0</v>
      </c>
      <c r="E157" s="43">
        <f>E134-(E16-D16)</f>
        <v>-127703</v>
      </c>
      <c r="F157" s="43">
        <f>F134-(F16-E16)</f>
        <v>0</v>
      </c>
      <c r="G157" s="43">
        <f>G134-(G16-F16)</f>
        <v>0</v>
      </c>
      <c r="I157" s="4" t="s">
        <v>400</v>
      </c>
    </row>
    <row r="159" spans="1:13">
      <c r="J159" s="4">
        <v>24</v>
      </c>
      <c r="K159" s="4">
        <v>25</v>
      </c>
    </row>
    <row r="160" spans="1:13">
      <c r="B160" s="44"/>
      <c r="C160" s="44"/>
      <c r="D160" s="44"/>
      <c r="E160" s="44"/>
      <c r="F160" s="44"/>
      <c r="G160" s="44"/>
      <c r="I160" s="508" t="s">
        <v>893</v>
      </c>
      <c r="J160" s="973">
        <f>Forecasts!E84/Valuation!F25</f>
        <v>2.1950875977819599</v>
      </c>
      <c r="K160" s="973">
        <f>Forecasts!F84/Valuation!F25</f>
        <v>2.5650639698034365</v>
      </c>
    </row>
    <row r="161" spans="3:11">
      <c r="C161" s="44"/>
      <c r="D161" s="44"/>
      <c r="E161" s="44"/>
      <c r="F161" s="44"/>
      <c r="G161" s="44"/>
      <c r="I161" s="508" t="s">
        <v>1275</v>
      </c>
      <c r="J161" s="973">
        <f>Valuation!F24/Data!J160</f>
        <v>22.914803058805465</v>
      </c>
      <c r="K161" s="973">
        <f>Valuation!F24/Data!K160</f>
        <v>19.60964739754796</v>
      </c>
    </row>
    <row r="162" spans="3:11">
      <c r="C162" s="44"/>
      <c r="D162" s="44"/>
      <c r="E162" s="44"/>
      <c r="F162" s="44"/>
      <c r="G162" s="44"/>
    </row>
  </sheetData>
  <phoneticPr fontId="0" type="noConversion"/>
  <pageMargins left="0.75" right="0.75" top="1" bottom="1" header="0.5" footer="0.5"/>
  <pageSetup scale="83" orientation="portrait" r:id="rId1"/>
  <headerFooter alignWithMargins="0"/>
  <rowBreaks count="3" manualBreakCount="3">
    <brk id="60" max="6" man="1"/>
    <brk id="93" max="6" man="1"/>
    <brk id="138" max="6" man="1"/>
  </rowBreaks>
  <colBreaks count="1" manualBreakCount="1">
    <brk id="7"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7"/>
  <sheetViews>
    <sheetView zoomScale="112" zoomScaleNormal="160" workbookViewId="0">
      <selection activeCell="I316" sqref="I316"/>
    </sheetView>
  </sheetViews>
  <sheetFormatPr baseColWidth="10" defaultColWidth="9.1640625" defaultRowHeight="13"/>
  <cols>
    <col min="1" max="1" width="40" style="17" customWidth="1"/>
    <col min="2" max="6" width="10.6640625" style="17" customWidth="1"/>
    <col min="7" max="8" width="9.6640625" style="17" customWidth="1"/>
    <col min="9" max="9" width="10.6640625" style="17" customWidth="1"/>
    <col min="10" max="16384" width="9.1640625" style="17"/>
  </cols>
  <sheetData>
    <row r="1" spans="1:14" ht="12.75" customHeight="1">
      <c r="A1" s="1" t="str">
        <f>Data!A1</f>
        <v>Financial Statement Analysis Package (FSAP): Version 9.0</v>
      </c>
      <c r="B1" s="2"/>
      <c r="C1" s="2"/>
      <c r="D1" s="2"/>
      <c r="E1" s="2"/>
      <c r="F1" s="3"/>
      <c r="J1" s="5"/>
      <c r="K1" s="6"/>
      <c r="L1" s="6"/>
      <c r="M1" s="6"/>
      <c r="N1" s="7"/>
    </row>
    <row r="2" spans="1:14" ht="12.75" customHeight="1">
      <c r="A2" s="9" t="str">
        <f>Data!A2</f>
        <v>Financial Reporting, Financial Statement Analysis, and Valuation: A Strategic Perspective, 9th Edition</v>
      </c>
      <c r="B2" s="10"/>
      <c r="C2" s="10"/>
      <c r="D2" s="10"/>
      <c r="E2" s="10"/>
      <c r="F2" s="11"/>
      <c r="J2" s="9" t="s">
        <v>405</v>
      </c>
      <c r="K2" s="10"/>
      <c r="L2" s="10"/>
      <c r="M2" s="10"/>
      <c r="N2" s="11"/>
    </row>
    <row r="3" spans="1:14" ht="12.75" customHeight="1" thickBot="1">
      <c r="A3" s="12" t="s">
        <v>406</v>
      </c>
      <c r="B3" s="13"/>
      <c r="C3" s="13"/>
      <c r="D3" s="13"/>
      <c r="E3" s="13"/>
      <c r="F3" s="14"/>
      <c r="J3" s="15"/>
      <c r="K3" s="13"/>
      <c r="L3" s="13"/>
      <c r="M3" s="13"/>
      <c r="N3" s="14"/>
    </row>
    <row r="4" spans="1:14" ht="12.75" customHeight="1">
      <c r="A4" s="45"/>
      <c r="J4" s="46"/>
      <c r="K4" s="46"/>
      <c r="L4" s="46"/>
      <c r="M4" s="46"/>
      <c r="N4" s="46"/>
    </row>
    <row r="5" spans="1:14" ht="12.75" customHeight="1">
      <c r="K5" s="16"/>
      <c r="L5" s="16"/>
      <c r="M5" s="16"/>
      <c r="N5" s="16"/>
    </row>
    <row r="6" spans="1:14" ht="12.75" customHeight="1">
      <c r="A6" s="18" t="s">
        <v>401</v>
      </c>
      <c r="J6" s="17" t="s">
        <v>294</v>
      </c>
      <c r="K6" s="16"/>
      <c r="L6" s="16"/>
      <c r="M6" s="16"/>
      <c r="N6" s="16"/>
    </row>
    <row r="7" spans="1:14" ht="12.75" customHeight="1">
      <c r="J7" s="17" t="s">
        <v>295</v>
      </c>
      <c r="K7" s="16"/>
      <c r="L7" s="16"/>
      <c r="M7" s="16"/>
      <c r="N7" s="16"/>
    </row>
    <row r="8" spans="1:14" ht="12.75" customHeight="1" thickBot="1">
      <c r="K8" s="16"/>
      <c r="L8" s="16"/>
      <c r="M8" s="16"/>
      <c r="N8" s="16"/>
    </row>
    <row r="9" spans="1:14" ht="12.75" customHeight="1">
      <c r="A9" s="47" t="str">
        <f>Data!A9</f>
        <v>Analyst Name:</v>
      </c>
      <c r="B9" s="48" t="str">
        <f>Data!B9</f>
        <v>ChangDENG</v>
      </c>
      <c r="C9" s="48"/>
      <c r="D9" s="48"/>
      <c r="E9" s="48"/>
      <c r="F9" s="49"/>
      <c r="J9" s="16"/>
    </row>
    <row r="10" spans="1:14" ht="12.75" customHeight="1" thickBot="1">
      <c r="A10" s="50" t="str">
        <f>Data!A10</f>
        <v>Company Name:</v>
      </c>
      <c r="B10" s="51" t="str">
        <f>Data!B10</f>
        <v xml:space="preserve">Advantest </v>
      </c>
      <c r="C10" s="52"/>
      <c r="D10" s="52"/>
      <c r="E10" s="52"/>
      <c r="F10" s="53"/>
    </row>
    <row r="11" spans="1:14" ht="12.75" customHeight="1"/>
    <row r="12" spans="1:14" ht="12.75" customHeight="1">
      <c r="A12" s="54"/>
      <c r="B12" s="54"/>
      <c r="C12" s="54"/>
      <c r="D12" s="54"/>
      <c r="E12" s="54"/>
      <c r="F12" s="54"/>
    </row>
    <row r="13" spans="1:14" ht="12.75" customHeight="1">
      <c r="A13" s="55" t="s">
        <v>428</v>
      </c>
      <c r="B13" s="56"/>
      <c r="C13" s="56"/>
      <c r="D13" s="56"/>
      <c r="E13" s="56"/>
      <c r="F13" s="57"/>
    </row>
    <row r="14" spans="1:14" ht="12.75" customHeight="1">
      <c r="A14" s="58" t="str">
        <f>Data!A155</f>
        <v>Assets - Liabilities - Equities</v>
      </c>
      <c r="B14" s="444">
        <f>Data!B155</f>
        <v>0</v>
      </c>
      <c r="C14" s="444">
        <f>Data!C155</f>
        <v>0</v>
      </c>
      <c r="D14" s="444">
        <f>Data!D155</f>
        <v>0</v>
      </c>
      <c r="E14" s="444">
        <f>Data!E155</f>
        <v>0</v>
      </c>
      <c r="F14" s="444">
        <f>Data!F155</f>
        <v>0</v>
      </c>
      <c r="J14" s="16" t="s">
        <v>297</v>
      </c>
    </row>
    <row r="15" spans="1:14" ht="12.75" customHeight="1">
      <c r="A15" s="59" t="str">
        <f>Data!A156</f>
        <v>Net Income (computed) - Net Income (reported)</v>
      </c>
      <c r="B15" s="444">
        <f>Data!B156</f>
        <v>0</v>
      </c>
      <c r="C15" s="444">
        <f>Data!C156</f>
        <v>0</v>
      </c>
      <c r="D15" s="444">
        <f>Data!D156</f>
        <v>0</v>
      </c>
      <c r="E15" s="444">
        <f>Data!E156</f>
        <v>0</v>
      </c>
      <c r="F15" s="444">
        <f>Data!F156</f>
        <v>0</v>
      </c>
      <c r="J15" s="16" t="s">
        <v>298</v>
      </c>
    </row>
    <row r="16" spans="1:14" ht="12.75" customHeight="1" thickBot="1">
      <c r="A16" s="58" t="str">
        <f>Data!A157</f>
        <v>Cash Changes</v>
      </c>
      <c r="B16" s="444"/>
      <c r="C16" s="444">
        <f>Data!C157</f>
        <v>0</v>
      </c>
      <c r="D16" s="444">
        <f>Data!D157</f>
        <v>0</v>
      </c>
      <c r="E16" s="444">
        <f>Data!E157</f>
        <v>-127703</v>
      </c>
      <c r="F16" s="444">
        <f>Data!F157</f>
        <v>0</v>
      </c>
      <c r="J16" s="16" t="s">
        <v>299</v>
      </c>
    </row>
    <row r="17" spans="1:10" ht="12.75" customHeight="1" thickBot="1">
      <c r="A17" s="60" t="s">
        <v>36</v>
      </c>
      <c r="B17" s="61"/>
      <c r="C17" s="61"/>
      <c r="D17" s="61"/>
      <c r="E17" s="61"/>
      <c r="F17" s="62"/>
    </row>
    <row r="18" spans="1:10" ht="12.75" customHeight="1">
      <c r="A18" s="63"/>
      <c r="B18" s="63"/>
      <c r="C18" s="63"/>
      <c r="D18" s="63"/>
      <c r="E18" s="63"/>
      <c r="F18" s="63"/>
    </row>
    <row r="19" spans="1:10" ht="12.75" customHeight="1" thickBot="1">
      <c r="A19" s="64"/>
      <c r="B19" s="56"/>
      <c r="C19" s="56"/>
      <c r="D19" s="56"/>
      <c r="E19" s="56"/>
      <c r="F19" s="65"/>
    </row>
    <row r="20" spans="1:10" ht="12.75" customHeight="1" thickBot="1">
      <c r="A20" s="66" t="s">
        <v>429</v>
      </c>
      <c r="B20" s="67"/>
      <c r="C20" s="67"/>
      <c r="D20" s="67"/>
      <c r="E20" s="67"/>
      <c r="F20" s="68"/>
      <c r="J20" s="69" t="s">
        <v>492</v>
      </c>
    </row>
    <row r="21" spans="1:10" ht="12.75" customHeight="1" thickBot="1">
      <c r="A21" s="70" t="s">
        <v>18</v>
      </c>
      <c r="B21" s="71">
        <f>Data!$C$11</f>
        <v>2019</v>
      </c>
      <c r="C21" s="71">
        <f>Data!$D$11</f>
        <v>2020</v>
      </c>
      <c r="D21" s="71">
        <f>Data!$E$11</f>
        <v>2021</v>
      </c>
      <c r="E21" s="71">
        <f>Data!$F$11</f>
        <v>2022</v>
      </c>
      <c r="F21" s="71">
        <f>Data!$G$11</f>
        <v>2023</v>
      </c>
    </row>
    <row r="22" spans="1:10" ht="12.75" customHeight="1">
      <c r="B22" s="56"/>
      <c r="C22" s="56"/>
      <c r="D22" s="56"/>
      <c r="E22" s="56"/>
      <c r="F22" s="72"/>
    </row>
    <row r="23" spans="1:10" ht="12.75" customHeight="1">
      <c r="A23" s="64" t="s">
        <v>166</v>
      </c>
      <c r="B23" s="56"/>
      <c r="C23" s="56"/>
      <c r="D23" s="56"/>
      <c r="E23" s="56"/>
      <c r="F23" s="57"/>
      <c r="J23" s="17" t="s">
        <v>286</v>
      </c>
    </row>
    <row r="24" spans="1:10" ht="12.75" customHeight="1">
      <c r="A24" s="73" t="s">
        <v>430</v>
      </c>
      <c r="B24" s="74" t="str">
        <f>IF(ISERROR((Data!C86+(1-Data!C142)*(-Data!C78))/Data!C65),"",(Data!C86+(1-Data!C142)*(-Data!C78))/Data!C65)</f>
        <v/>
      </c>
      <c r="C24" s="74" t="str">
        <f>IF(ISERROR((Data!D86+(1-Data!D142)*(-Data!D78))/Data!D65),"",(Data!D86+(1-Data!D142)*(-Data!D78))/Data!D65)</f>
        <v/>
      </c>
      <c r="D24" s="74">
        <f>IF(ISERROR((Data!E86+(1-Data!E142)*(-Data!E78))/Data!E65),"",(Data!E86+(1-Data!E142)*(-Data!E78))/Data!E65)</f>
        <v>0.22700846257381174</v>
      </c>
      <c r="E24" s="74">
        <f>IF(ISERROR((Data!F86+(1-Data!F142)*(-Data!F78))/Data!F65),"",(Data!F86+(1-Data!F142)*(-Data!F78))/Data!F65)</f>
        <v>0.20987704514980773</v>
      </c>
      <c r="F24" s="74">
        <f>IF(ISERROR((Data!G86+(1-Data!G142)*(-Data!G78))/Data!G65),"",(Data!G86+(1-Data!G142)*(-Data!G78))/Data!G65)</f>
        <v>0.23379302773518318</v>
      </c>
      <c r="J24" s="17" t="s">
        <v>300</v>
      </c>
    </row>
    <row r="25" spans="1:10" ht="12.75" customHeight="1">
      <c r="A25" s="73" t="s">
        <v>431</v>
      </c>
      <c r="B25" s="75" t="str">
        <f>IF(ISERROR(Data!C65/((Data!B33+Data!C33)/2)),"",Data!C65/((Data!B33+Data!C33)/2))</f>
        <v/>
      </c>
      <c r="C25" s="75" t="str">
        <f>IF(ISERROR(Data!D65/((Data!C33+Data!D33)/2)),"",Data!D65/((Data!C33+Data!D33)/2))</f>
        <v/>
      </c>
      <c r="D25" s="75">
        <f>IF(ISERROR(Data!E65/((Data!D33+Data!E33)/2)),"",Data!E65/((Data!D33+Data!E33)/2))</f>
        <v>1.4801640162691267</v>
      </c>
      <c r="E25" s="75">
        <f>IF(ISERROR(Data!F65/((Data!E33+Data!F33)/2)),"",Data!F65/((Data!E33+Data!F33)/2))</f>
        <v>0.90893750061318801</v>
      </c>
      <c r="F25" s="75">
        <f>IF(ISERROR(Data!G65/((Data!F33+Data!G33)/2)),"",Data!G65/((Data!F33+Data!G33)/2))</f>
        <v>1.0232546670076352</v>
      </c>
      <c r="J25" s="17" t="s">
        <v>284</v>
      </c>
    </row>
    <row r="26" spans="1:10" ht="12.75" customHeight="1">
      <c r="A26" s="76" t="s">
        <v>432</v>
      </c>
      <c r="B26" s="74" t="str">
        <f>IF(ISERROR((Data!C86+(1-Data!C142)*(-Data!C78))/((Data!B33+Data!C33)/2)),"",(Data!C86+(1-Data!C142)*(-Data!C78))/((Data!B33+Data!C33)/2))</f>
        <v/>
      </c>
      <c r="C26" s="74" t="str">
        <f>IF(ISERROR((Data!D86+(1-Data!D142)*(-Data!D78))/((Data!C33+Data!D33)/2)),"",(Data!D86+(1-Data!D142)*(-Data!D78))/((Data!C33+Data!D33)/2))</f>
        <v/>
      </c>
      <c r="D26" s="74">
        <f>IF(ISERROR((Data!E86+(1-Data!E142)*(-Data!E78))/((Data!D33+Data!E33)/2)),"",(Data!E86+(1-Data!E142)*(-Data!E78))/((Data!D33+Data!E33)/2))</f>
        <v>0.33600975769033292</v>
      </c>
      <c r="E26" s="74">
        <f>IF(ISERROR((Data!F86+(1-Data!F142)*(-Data!F78))/((Data!E33+Data!F33)/2)),"",(Data!F86+(1-Data!F142)*(-Data!F78))/((Data!E33+Data!F33)/2))</f>
        <v>0.19076511685454745</v>
      </c>
      <c r="F26" s="74">
        <f>IF(ISERROR((Data!G86+(1-Data!G142)*(-Data!G78))/((Data!F33+Data!G33)/2)),"",(Data!G86+(1-Data!G142)*(-Data!G78))/((Data!F33+Data!G33)/2))</f>
        <v>0.2392298067438717</v>
      </c>
      <c r="J26" s="17" t="s">
        <v>285</v>
      </c>
    </row>
    <row r="27" spans="1:10" ht="12.75" customHeight="1">
      <c r="A27" s="77"/>
      <c r="B27" s="78"/>
      <c r="C27" s="78"/>
      <c r="D27" s="78"/>
      <c r="E27" s="78"/>
      <c r="F27" s="79"/>
    </row>
    <row r="28" spans="1:10" ht="12.75" customHeight="1">
      <c r="A28" s="69" t="s">
        <v>167</v>
      </c>
      <c r="B28" s="69"/>
      <c r="C28" s="69"/>
      <c r="D28" s="69"/>
      <c r="E28" s="69"/>
      <c r="F28" s="80"/>
      <c r="J28" s="17" t="s">
        <v>287</v>
      </c>
    </row>
    <row r="29" spans="1:10" ht="12.75" customHeight="1">
      <c r="A29" s="73" t="s">
        <v>430</v>
      </c>
      <c r="B29" s="74" t="str">
        <f>IF(ISERROR((Data!C86+((1-Data!C142)*-Data!C78)-Data!C144)/Data!C65),"",(Data!C86+((1-Data!C142)*-Data!C78)-Data!C144)/Data!C65)</f>
        <v/>
      </c>
      <c r="C29" s="74" t="str">
        <f>IF(ISERROR((Data!D86+((1-Data!D142)*-Data!D78)-Data!D144)/Data!D65),"",(Data!D86+((1-Data!D142)*-Data!D78)-Data!D144)/Data!D65)</f>
        <v/>
      </c>
      <c r="D29" s="74">
        <f>IF(ISERROR((Data!E86+((1-Data!E142)*-Data!E78)-Data!E144)/Data!E65),"",(Data!E86+((1-Data!E142)*-Data!E78)-Data!E144)/Data!E65)</f>
        <v>0.20975002317856448</v>
      </c>
      <c r="E29" s="74">
        <f>IF(ISERROR((Data!F86+((1-Data!F142)*-Data!F78)-Data!F144)/Data!F65),"",(Data!F86+((1-Data!F142)*-Data!F78)-Data!F144)/Data!F65)</f>
        <v>0.20994096919892249</v>
      </c>
      <c r="F29" s="74">
        <f>IF(ISERROR((Data!G86+((1-Data!G142)*-Data!G78)-Data!G144)/Data!G65),"",(Data!G86+((1-Data!G142)*-Data!G78)-Data!G144)/Data!G65)</f>
        <v>0.23301793495432807</v>
      </c>
      <c r="J29" s="17" t="s">
        <v>292</v>
      </c>
    </row>
    <row r="30" spans="1:10" ht="12.75" customHeight="1">
      <c r="A30" s="73" t="s">
        <v>431</v>
      </c>
      <c r="B30" s="75" t="str">
        <f>IF(ISERROR(Data!C65/((Data!B33+Data!C33)/2)),"",Data!C65/((Data!B33+Data!C33)/2))</f>
        <v/>
      </c>
      <c r="C30" s="75" t="str">
        <f>IF(ISERROR(Data!D65/((Data!C33+Data!D33)/2)),"",Data!D65/((Data!C33+Data!D33)/2))</f>
        <v/>
      </c>
      <c r="D30" s="75">
        <f>IF(ISERROR(Data!E65/((Data!D33+Data!E33)/2)),"",Data!E65/((Data!D33+Data!E33)/2))</f>
        <v>1.4801640162691267</v>
      </c>
      <c r="E30" s="75">
        <f>IF(ISERROR(Data!F65/((Data!E33+Data!F33)/2)),"",Data!F65/((Data!E33+Data!F33)/2))</f>
        <v>0.90893750061318801</v>
      </c>
      <c r="F30" s="75">
        <f>IF(ISERROR(Data!G65/((Data!F33+Data!G33)/2)),"",Data!G65/((Data!F33+Data!G33)/2))</f>
        <v>1.0232546670076352</v>
      </c>
    </row>
    <row r="31" spans="1:10" ht="12.75" customHeight="1">
      <c r="A31" s="76" t="s">
        <v>432</v>
      </c>
      <c r="B31" s="74" t="str">
        <f>IF(ISERROR((Data!C86+((1-Data!C142)*-Data!C78)-Data!C144)/((Data!B33+Data!C33)/2)),"",(Data!C86+((1-Data!C142)*-Data!C78)-Data!C144)/((Data!B33+Data!C33)/2))</f>
        <v/>
      </c>
      <c r="C31" s="74" t="str">
        <f>IF(ISERROR((Data!D86+((1-Data!D142)*-Data!D78)-Data!D144)/((Data!C33+Data!D33)/2)),"",(Data!D86+((1-Data!D142)*-Data!D78)-Data!D144)/((Data!C33+Data!D33)/2))</f>
        <v/>
      </c>
      <c r="D31" s="74">
        <f>IF(ISERROR((Data!E86+((1-Data!E142)*-Data!E78)-Data!E144)/((Data!D33+Data!E33)/2)),"",(Data!E86+((1-Data!E142)*-Data!E78)-Data!E144)/((Data!D33+Data!E33)/2))</f>
        <v>0.31046443672052643</v>
      </c>
      <c r="E31" s="74">
        <f>IF(ISERROR((Data!F86+((1-Data!F142)*-Data!F78)-Data!F144)/((Data!E33+Data!F33)/2)),"",(Data!F86+((1-Data!F142)*-Data!F78)-Data!F144)/((Data!E33+Data!F33)/2))</f>
        <v>0.19082321981997891</v>
      </c>
      <c r="F31" s="74">
        <f>IF(ISERROR((Data!G86+((1-Data!G142)*-Data!G78)-Data!G144)/((Data!F33+Data!G33)/2)),"",(Data!G86+((1-Data!G142)*-Data!G78)-Data!G144)/((Data!F33+Data!G33)/2))</f>
        <v>0.2384366894384978</v>
      </c>
    </row>
    <row r="32" spans="1:10" ht="12.75" customHeight="1">
      <c r="A32" s="77"/>
      <c r="B32" s="69"/>
      <c r="C32" s="69"/>
      <c r="D32" s="69"/>
      <c r="E32" s="69"/>
      <c r="F32" s="81"/>
    </row>
    <row r="33" spans="1:10" ht="12.75" customHeight="1">
      <c r="A33" s="64" t="s">
        <v>168</v>
      </c>
      <c r="B33" s="64"/>
      <c r="C33" s="64"/>
      <c r="D33" s="64"/>
      <c r="E33" s="64"/>
      <c r="F33" s="82"/>
      <c r="J33" s="17" t="s">
        <v>290</v>
      </c>
    </row>
    <row r="34" spans="1:10" ht="12.75" customHeight="1">
      <c r="A34" s="73" t="s">
        <v>433</v>
      </c>
      <c r="B34" s="74" t="str">
        <f>IF(ISERROR((Data!C88-Data!C146)/Data!C65),"",(Data!C88-Data!C146)/Data!C65)</f>
        <v/>
      </c>
      <c r="C34" s="74" t="str">
        <f>IF(ISERROR((Data!D88-Data!D146)/Data!D65),"",(Data!D88-Data!D146)/Data!D65)</f>
        <v/>
      </c>
      <c r="D34" s="74" t="str">
        <f>IF(ISERROR((Data!E88-Data!E146)/Data!E65),"",(Data!E88-Data!E146)/Data!E65)</f>
        <v/>
      </c>
      <c r="E34" s="74" t="str">
        <f>IF(ISERROR((Data!F88-Data!F146)/Data!F65),"",(Data!F88-Data!F146)/Data!F65)</f>
        <v/>
      </c>
      <c r="F34" s="74" t="str">
        <f>IF(ISERROR((Data!G88-Data!G146)/Data!G65),"",(Data!G88-Data!G146)/Data!G65)</f>
        <v/>
      </c>
      <c r="J34" s="17" t="s">
        <v>301</v>
      </c>
    </row>
    <row r="35" spans="1:10" ht="12.75" customHeight="1">
      <c r="A35" s="73" t="s">
        <v>431</v>
      </c>
      <c r="B35" s="75" t="str">
        <f>IF(ISERROR(Data!C65/((Data!B33+Data!C33)/2)),"",Data!C65/((Data!B33+Data!C33)/2))</f>
        <v/>
      </c>
      <c r="C35" s="75" t="str">
        <f>IF(ISERROR(Data!D65/((Data!C33+Data!D33)/2)),"",Data!D65/((Data!C33+Data!D33)/2))</f>
        <v/>
      </c>
      <c r="D35" s="75">
        <f>IF(ISERROR(Data!E65/((Data!D33+Data!E33)/2)),"",Data!E65/((Data!D33+Data!E33)/2))</f>
        <v>1.4801640162691267</v>
      </c>
      <c r="E35" s="75">
        <f>IF(ISERROR(Data!F65/((Data!E33+Data!F33)/2)),"",Data!F65/((Data!E33+Data!F33)/2))</f>
        <v>0.90893750061318801</v>
      </c>
      <c r="F35" s="75">
        <f>IF(ISERROR(Data!G65/((Data!F33+Data!G33)/2)),"",Data!G65/((Data!F33+Data!G33)/2))</f>
        <v>1.0232546670076352</v>
      </c>
      <c r="J35" s="17" t="s">
        <v>284</v>
      </c>
    </row>
    <row r="36" spans="1:10" ht="12.75" customHeight="1">
      <c r="A36" s="73" t="s">
        <v>434</v>
      </c>
      <c r="B36" s="75" t="str">
        <f>IF(ISERROR(((Data!B33+Data!C33)/2)/((Data!B57+Data!C57)/2)),"",((Data!B33+Data!C33)/2)/((Data!B57+Data!C57)/2))</f>
        <v/>
      </c>
      <c r="C36" s="75" t="str">
        <f>IF(ISERROR(((Data!C33+Data!D33)/2)/((Data!C57+Data!D57)/2)),"",((Data!C33+Data!D33)/2)/((Data!C57+Data!D57)/2))</f>
        <v/>
      </c>
      <c r="D36" s="75">
        <f>IF(ISERROR(((Data!D33+Data!E33)/2)/((Data!D57+Data!E57)/2)),"",((Data!D33+Data!E33)/2)/((Data!D57+Data!E57)/2))</f>
        <v>1.7924010585421297</v>
      </c>
      <c r="E36" s="75">
        <f>IF(ISERROR(((Data!E33+Data!F33)/2)/((Data!E57+Data!F57)/2)),"",((Data!E33+Data!F33)/2)/((Data!E57+Data!F57)/2))</f>
        <v>1.8897721982110411</v>
      </c>
      <c r="F36" s="75">
        <f>IF(ISERROR(((Data!F33+Data!G33)/2)/((Data!F57+Data!G57)/2)),"",((Data!F33+Data!G33)/2)/((Data!F57+Data!G57)/2))</f>
        <v>1.9085302720246542</v>
      </c>
      <c r="J36" s="17" t="s">
        <v>288</v>
      </c>
    </row>
    <row r="37" spans="1:10" ht="12.75" customHeight="1">
      <c r="A37" s="76" t="s">
        <v>435</v>
      </c>
      <c r="B37" s="74" t="str">
        <f>IF(ISERROR((Data!C88-Data!C146)/((Data!B57+Data!C57)/2)),"",(Data!C88-Data!C146)/((Data!B57+Data!C57)/2))</f>
        <v/>
      </c>
      <c r="C37" s="74" t="str">
        <f>IF(ISERROR((Data!D88-Data!D146)/((Data!C57+Data!D57)/2)),"",(Data!D88-Data!D146)/((Data!C57+Data!D57)/2))</f>
        <v/>
      </c>
      <c r="D37" s="74" t="str">
        <f>IF(ISERROR((Data!E88-Data!E146)/((Data!D57+Data!E57)/2)),"",(Data!E88-Data!E146)/((Data!D57+Data!E57)/2))</f>
        <v/>
      </c>
      <c r="E37" s="74" t="str">
        <f>IF(ISERROR((Data!F88-Data!F146)/((Data!E57+Data!F57)/2)),"",(Data!F88-Data!F146)/((Data!E57+Data!F57)/2))</f>
        <v/>
      </c>
      <c r="F37" s="74" t="str">
        <f>IF(ISERROR((Data!G88-Data!G146)/((Data!F57+Data!G57)/2)),"",(Data!G88-Data!G146)/((Data!F57+Data!G57)/2))</f>
        <v/>
      </c>
      <c r="J37" s="17" t="s">
        <v>289</v>
      </c>
    </row>
    <row r="38" spans="1:10" ht="12.75" customHeight="1">
      <c r="A38" s="77"/>
      <c r="B38" s="78"/>
      <c r="C38" s="78"/>
      <c r="D38" s="78"/>
      <c r="E38" s="78"/>
      <c r="F38" s="79"/>
    </row>
    <row r="39" spans="1:10" ht="12.75" customHeight="1">
      <c r="A39" s="64" t="s">
        <v>224</v>
      </c>
      <c r="B39" s="64"/>
      <c r="C39" s="64"/>
      <c r="D39" s="64"/>
      <c r="E39" s="64"/>
      <c r="F39" s="82"/>
      <c r="J39" s="17" t="s">
        <v>291</v>
      </c>
    </row>
    <row r="40" spans="1:10" ht="12.75" customHeight="1">
      <c r="A40" s="73" t="s">
        <v>433</v>
      </c>
      <c r="B40" s="74" t="str">
        <f>IF(ISERROR((Data!C88-Data!C146-Data!C144)/Data!C65),"",(Data!C88-Data!C146-Data!C144)/Data!C65)</f>
        <v/>
      </c>
      <c r="C40" s="74" t="str">
        <f>IF(ISERROR((Data!D88-Data!D146-Data!D144)/Data!D65),"",(Data!D88-Data!D146-Data!D144)/Data!D65)</f>
        <v/>
      </c>
      <c r="D40" s="74" t="str">
        <f>IF(ISERROR((Data!E88-Data!E146-Data!E144)/Data!E65),"",(Data!E88-Data!E146-Data!E144)/Data!E65)</f>
        <v/>
      </c>
      <c r="E40" s="74" t="str">
        <f>IF(ISERROR((Data!F88-Data!F146-Data!F144)/Data!F65),"",(Data!F88-Data!F146-Data!F144)/Data!F65)</f>
        <v/>
      </c>
      <c r="F40" s="74" t="str">
        <f>IF(ISERROR((Data!G88-Data!G146-Data!G144)/Data!G65),"",(Data!G88-Data!G146-Data!G144)/Data!G65)</f>
        <v/>
      </c>
      <c r="J40" s="17" t="s">
        <v>293</v>
      </c>
    </row>
    <row r="41" spans="1:10" ht="12.75" customHeight="1">
      <c r="A41" s="73" t="s">
        <v>431</v>
      </c>
      <c r="B41" s="75" t="str">
        <f>IF(ISERROR(Data!C65/((Data!B33+Data!C33)/2)),"",Data!C65/((Data!B33+Data!C33)/2))</f>
        <v/>
      </c>
      <c r="C41" s="75" t="str">
        <f>IF(ISERROR(Data!D65/((Data!C33+Data!D33)/2)),"",Data!D65/((Data!C33+Data!D33)/2))</f>
        <v/>
      </c>
      <c r="D41" s="75">
        <f>IF(ISERROR(Data!E65/((Data!D33+Data!E33)/2)),"",Data!E65/((Data!D33+Data!E33)/2))</f>
        <v>1.4801640162691267</v>
      </c>
      <c r="E41" s="75">
        <f>IF(ISERROR(Data!F65/((Data!E33+Data!F33)/2)),"",Data!F65/((Data!E33+Data!F33)/2))</f>
        <v>0.90893750061318801</v>
      </c>
      <c r="F41" s="75">
        <f>IF(ISERROR(Data!G65/((Data!F33+Data!G33)/2)),"",Data!G65/((Data!F33+Data!G33)/2))</f>
        <v>1.0232546670076352</v>
      </c>
    </row>
    <row r="42" spans="1:10" ht="12.75" customHeight="1">
      <c r="A42" s="73" t="s">
        <v>434</v>
      </c>
      <c r="B42" s="75" t="str">
        <f>IF(ISERROR(((Data!B33+Data!C33)/2)/((Data!B57+Data!C57)/2)),"",((Data!B33+Data!C33)/2)/((Data!B57+Data!C57)/2))</f>
        <v/>
      </c>
      <c r="C42" s="75" t="str">
        <f>IF(ISERROR(((Data!C33+Data!D33)/2)/((Data!C57+Data!D57)/2)),"",((Data!C33+Data!D33)/2)/((Data!C57+Data!D57)/2))</f>
        <v/>
      </c>
      <c r="D42" s="75">
        <f>IF(ISERROR(((Data!D33+Data!E33)/2)/((Data!D57+Data!E57)/2)),"",((Data!D33+Data!E33)/2)/((Data!D57+Data!E57)/2))</f>
        <v>1.7924010585421297</v>
      </c>
      <c r="E42" s="75">
        <f>IF(ISERROR(((Data!E33+Data!F33)/2)/((Data!E57+Data!F57)/2)),"",((Data!E33+Data!F33)/2)/((Data!E57+Data!F57)/2))</f>
        <v>1.8897721982110411</v>
      </c>
      <c r="F42" s="75">
        <f>IF(ISERROR(((Data!F33+Data!G33)/2)/((Data!F57+Data!G57)/2)),"",((Data!F33+Data!G33)/2)/((Data!F57+Data!G57)/2))</f>
        <v>1.9085302720246542</v>
      </c>
    </row>
    <row r="43" spans="1:10" ht="12.75" customHeight="1">
      <c r="A43" s="76" t="s">
        <v>435</v>
      </c>
      <c r="B43" s="74" t="str">
        <f>IF(ISERROR((Data!C88-Data!C146-Data!C144)/((Data!B57+Data!C57)/2)),"",(Data!C88-Data!C146-Data!C144)/((Data!B57+Data!C57)/2))</f>
        <v/>
      </c>
      <c r="C43" s="74" t="str">
        <f>IF(ISERROR((Data!D88-Data!D146-Data!D144)/((Data!C57+Data!D57)/2)),"",(Data!D88-Data!D146-Data!D144)/((Data!C57+Data!D57)/2))</f>
        <v/>
      </c>
      <c r="D43" s="74" t="str">
        <f>IF(ISERROR((Data!E88-Data!E146-Data!E144)/((Data!D57+Data!E57)/2)),"",(Data!E88-Data!E146-Data!E144)/((Data!D57+Data!E57)/2))</f>
        <v/>
      </c>
      <c r="E43" s="74" t="str">
        <f>IF(ISERROR((Data!F88-Data!F146-Data!F144)/((Data!E57+Data!F57)/2)),"",(Data!F88-Data!F146-Data!F144)/((Data!E57+Data!F57)/2))</f>
        <v/>
      </c>
      <c r="F43" s="74" t="str">
        <f>IF(ISERROR((Data!G88-Data!G146-Data!G144)/((Data!F57+Data!G57)/2)),"",(Data!G88-Data!G146-Data!G144)/((Data!F57+Data!G57)/2))</f>
        <v/>
      </c>
    </row>
    <row r="44" spans="1:10" ht="12.75" customHeight="1">
      <c r="A44" s="83"/>
      <c r="B44" s="64"/>
      <c r="C44" s="64"/>
      <c r="D44" s="64"/>
      <c r="E44" s="64"/>
      <c r="F44" s="82"/>
    </row>
    <row r="45" spans="1:10" ht="12.75" customHeight="1">
      <c r="A45" s="64" t="s">
        <v>436</v>
      </c>
      <c r="B45" s="64"/>
      <c r="C45" s="64"/>
      <c r="D45" s="64"/>
      <c r="E45" s="64"/>
      <c r="F45" s="82"/>
    </row>
    <row r="46" spans="1:10" ht="12.75" customHeight="1">
      <c r="A46" s="73" t="s">
        <v>29</v>
      </c>
      <c r="B46" s="74" t="str">
        <f>IF(ISERROR(Data!C67/Data!C65),"",Data!C67/Data!C65)</f>
        <v/>
      </c>
      <c r="C46" s="74" t="str">
        <f>IF(ISERROR(Data!D67/Data!D65),"",Data!D67/Data!D65)</f>
        <v/>
      </c>
      <c r="D46" s="74">
        <f>IF(ISERROR(Data!E67/Data!E65),"",Data!E67/Data!E65)</f>
        <v>0.53803362650221076</v>
      </c>
      <c r="E46" s="74">
        <f>IF(ISERROR(Data!F67/Data!F65),"",Data!F67/Data!F65)</f>
        <v>0.56585856114521194</v>
      </c>
      <c r="F46" s="74">
        <f>IF(ISERROR(Data!G67/Data!G65),"",Data!G67/Data!G65)</f>
        <v>0.5695575259152682</v>
      </c>
      <c r="J46" s="17" t="s">
        <v>367</v>
      </c>
    </row>
    <row r="47" spans="1:10" ht="12.75" customHeight="1">
      <c r="A47" s="73" t="s">
        <v>100</v>
      </c>
      <c r="B47" s="74" t="str">
        <f>IF(ISERROR(Data!C76/Data!C65),"",Data!C76/Data!C65)</f>
        <v/>
      </c>
      <c r="C47" s="74" t="str">
        <f>IF(ISERROR(Data!D76/Data!D65),"",Data!D76/Data!D65)</f>
        <v/>
      </c>
      <c r="D47" s="74">
        <f>IF(ISERROR(Data!E76/Data!E65),"",Data!E76/Data!E65)</f>
        <v>0.22611408968985483</v>
      </c>
      <c r="E47" s="74">
        <f>IF(ISERROR(Data!F76/Data!F65),"",Data!F76/Data!F65)</f>
        <v>0.27520682368236105</v>
      </c>
      <c r="F47" s="74">
        <f>IF(ISERROR(Data!G76/Data!G65),"",Data!G76/Data!G65)</f>
        <v>0.29933897545658533</v>
      </c>
      <c r="J47" s="17" t="s">
        <v>368</v>
      </c>
    </row>
    <row r="48" spans="1:10" ht="12.75" customHeight="1">
      <c r="A48" s="73" t="s">
        <v>96</v>
      </c>
      <c r="B48" s="74" t="str">
        <f>IF(ISERROR(Data!C88/Data!C65),"",Data!C88/Data!C65)</f>
        <v/>
      </c>
      <c r="C48" s="74" t="str">
        <f>IF(ISERROR(Data!D88/Data!D65),"",Data!D88/Data!D65)</f>
        <v/>
      </c>
      <c r="D48" s="74">
        <f>IF(ISERROR(Data!E88/Data!E65),"",Data!E88/Data!E65)</f>
        <v>0.2231120659613989</v>
      </c>
      <c r="E48" s="74">
        <f>IF(ISERROR(Data!F88/Data!F65),"",Data!F88/Data!F65)</f>
        <v>0.20940463083561806</v>
      </c>
      <c r="F48" s="74">
        <f>IF(ISERROR(Data!G88/Data!G65),"",Data!G88/Data!G65)</f>
        <v>0.23259923847402048</v>
      </c>
      <c r="J48" s="17" t="s">
        <v>369</v>
      </c>
    </row>
    <row r="49" spans="1:10" ht="12.75" customHeight="1">
      <c r="A49" s="73" t="s">
        <v>438</v>
      </c>
      <c r="B49" s="74" t="str">
        <f>IF(ISERROR(Data!C92/Data!C65),"",Data!C92/Data!C65)</f>
        <v/>
      </c>
      <c r="C49" s="74" t="str">
        <f>IF(ISERROR(Data!D92/Data!D65),"",Data!D92/Data!D65)</f>
        <v/>
      </c>
      <c r="D49" s="74">
        <f>IF(ISERROR(Data!E92/Data!E65),"",Data!E92/Data!E65)</f>
        <v>0.24219841490589503</v>
      </c>
      <c r="E49" s="74">
        <f>IF(ISERROR(Data!F92/Data!F65),"",Data!F92/Data!F65)</f>
        <v>0.25734167104420475</v>
      </c>
      <c r="F49" s="74">
        <f>IF(ISERROR(Data!G92/Data!G65),"",Data!G92/Data!G65)</f>
        <v>0.26219985683454394</v>
      </c>
      <c r="J49" s="17" t="s">
        <v>370</v>
      </c>
    </row>
    <row r="50" spans="1:10" ht="12.75" customHeight="1"/>
    <row r="51" spans="1:10" ht="12.75" customHeight="1">
      <c r="A51" s="69" t="s">
        <v>99</v>
      </c>
      <c r="B51" s="78"/>
      <c r="C51" s="78"/>
      <c r="D51" s="78"/>
      <c r="E51" s="78"/>
      <c r="F51" s="78"/>
    </row>
    <row r="52" spans="1:10" ht="12.75" customHeight="1">
      <c r="A52" s="73" t="s">
        <v>101</v>
      </c>
      <c r="B52" s="74" t="str">
        <f>IF(ISERROR((Data!C76-Data!C75)/Data!C65),"",(Data!C76-Data!C75)/Data!C65)</f>
        <v/>
      </c>
      <c r="C52" s="74" t="str">
        <f>IF(ISERROR((Data!D76-Data!D75)/Data!D65),"",(Data!D76-Data!D75)/Data!D65)</f>
        <v/>
      </c>
      <c r="D52" s="74">
        <f>IF(ISERROR((Data!E76-Data!E75)/Data!E65),"",(Data!E76-Data!E75)/Data!E65)</f>
        <v>0.1989424180517857</v>
      </c>
      <c r="E52" s="74">
        <f>IF(ISERROR((Data!F76-Data!F75)/Data!F65),"",(Data!F76-Data!F75)/Data!F65)</f>
        <v>0.27375324117716199</v>
      </c>
      <c r="F52" s="74">
        <f>IF(ISERROR((Data!G76-Data!G75)/Data!G65),"",(Data!G76-Data!G75)/Data!G65)</f>
        <v>0.29754851470302096</v>
      </c>
      <c r="J52" s="17" t="s">
        <v>373</v>
      </c>
    </row>
    <row r="53" spans="1:10" ht="12.75" customHeight="1">
      <c r="A53" s="73" t="s">
        <v>102</v>
      </c>
      <c r="B53" s="74" t="str">
        <f>IF(ISERROR((Data!C88-Data!C144)/Data!C65),"",(Data!C88-Data!C144)/Data!C65)</f>
        <v/>
      </c>
      <c r="C53" s="74" t="str">
        <f>IF(ISERROR((Data!D88-Data!D144)/Data!D65),"",(Data!D88-Data!D144)/Data!D65)</f>
        <v/>
      </c>
      <c r="D53" s="74">
        <f>IF(ISERROR((Data!E88-Data!E144)/Data!E65),"",(Data!E88-Data!E144)/Data!E65)</f>
        <v>0.20585362656615161</v>
      </c>
      <c r="E53" s="74">
        <f>IF(ISERROR((Data!F88-Data!F144)/Data!F65),"",(Data!F88-Data!F144)/Data!F65)</f>
        <v>0.20946855488473282</v>
      </c>
      <c r="F53" s="74">
        <f>IF(ISERROR((Data!G88-Data!G144)/Data!G65),"",(Data!G88-Data!G144)/Data!G65)</f>
        <v>0.23182414569316537</v>
      </c>
      <c r="J53" s="17" t="s">
        <v>374</v>
      </c>
    </row>
    <row r="54" spans="1:10" ht="12.75" customHeight="1">
      <c r="B54" s="78"/>
      <c r="C54" s="78"/>
      <c r="D54" s="78"/>
      <c r="E54" s="78"/>
      <c r="F54" s="78"/>
    </row>
    <row r="55" spans="1:10" ht="12.75" customHeight="1">
      <c r="A55" s="69" t="s">
        <v>795</v>
      </c>
      <c r="B55" s="78"/>
      <c r="C55" s="78"/>
      <c r="D55" s="78"/>
      <c r="E55" s="78"/>
      <c r="F55" s="78"/>
    </row>
    <row r="56" spans="1:10" ht="12.75" customHeight="1">
      <c r="A56" s="73" t="s">
        <v>97</v>
      </c>
      <c r="B56" s="74" t="str">
        <f>IF(ISERROR(Data!C65/Data!B65-1),"",Data!C65/Data!B65-1)</f>
        <v/>
      </c>
      <c r="C56" s="74" t="str">
        <f>IF(ISERROR(Data!D65/Data!C65-1),"",Data!D65/Data!C65-1)</f>
        <v/>
      </c>
      <c r="D56" s="74" t="str">
        <f>IF(ISERROR(Data!E65/Data!D65-1),"",Data!E65/Data!D65-1)</f>
        <v/>
      </c>
      <c r="E56" s="74">
        <f>IF(ISERROR(Data!F65/Data!E65-1),"",Data!F65/Data!E65-1)</f>
        <v>0.33285057978381594</v>
      </c>
      <c r="F56" s="74">
        <f>IF(ISERROR(Data!G65/Data!F65-1),"",Data!G65/Data!F65-1)</f>
        <v>0.34370270160061978</v>
      </c>
      <c r="J56" s="17" t="s">
        <v>302</v>
      </c>
    </row>
    <row r="57" spans="1:10" ht="12.75" customHeight="1">
      <c r="A57" s="73" t="s">
        <v>98</v>
      </c>
      <c r="B57" s="74" t="str">
        <f>IF(ISERROR(Data!C88/Data!B88-1),"",Data!C88/Data!B88-1)</f>
        <v/>
      </c>
      <c r="C57" s="74" t="str">
        <f>IF(ISERROR(Data!D88/Data!C88-1),"",Data!D88/Data!C88-1)</f>
        <v/>
      </c>
      <c r="D57" s="74" t="str">
        <f>IF(ISERROR(Data!E88/Data!D88-1),"",Data!E88/Data!D88-1)</f>
        <v/>
      </c>
      <c r="E57" s="74">
        <f>IF(ISERROR(Data!F88/Data!E88-1),"",Data!F88/Data!E88-1)</f>
        <v>0.25096364652442427</v>
      </c>
      <c r="F57" s="74">
        <f>IF(ISERROR(Data!G88/Data!F88-1),"",Data!G88/Data!F88-1)</f>
        <v>0.49253731343283591</v>
      </c>
      <c r="J57" s="17" t="s">
        <v>303</v>
      </c>
    </row>
    <row r="58" spans="1:10" ht="12.75" customHeight="1">
      <c r="A58" s="73" t="s">
        <v>103</v>
      </c>
      <c r="B58" s="74" t="str">
        <f>IF(ISERROR(((Data!C88-Data!C144)/(Data!B88-Data!B144))-1),"",((Data!C88-Data!C144)/(Data!B88-Data!B144))-1)</f>
        <v/>
      </c>
      <c r="C58" s="74" t="str">
        <f>IF(ISERROR(((Data!D88-Data!D144)/(Data!C88-Data!C144))-1),"",((Data!D88-Data!D144)/(Data!C88-Data!C144))-1)</f>
        <v/>
      </c>
      <c r="D58" s="74" t="str">
        <f>IF(ISERROR(((Data!E88-Data!E144)/(Data!D88-Data!D144))-1),"",((Data!E88-Data!E144)/(Data!D88-Data!D144))-1)</f>
        <v/>
      </c>
      <c r="E58" s="74">
        <f>IF(ISERROR(((Data!F88-Data!F144)/(Data!E88-Data!E144))-1),"",((Data!F88-Data!F144)/(Data!E88-Data!E144))-1)</f>
        <v>0.35625633359864883</v>
      </c>
      <c r="F58" s="74">
        <f>IF(ISERROR(((Data!G88-Data!G144)/(Data!F88-Data!F144))-1),"",((Data!G88-Data!G144)/(Data!F88-Data!F144))-1)</f>
        <v>0.48710975275299417</v>
      </c>
      <c r="J58" s="17" t="s">
        <v>304</v>
      </c>
    </row>
    <row r="59" spans="1:10" ht="12.75" customHeight="1">
      <c r="B59" s="84"/>
      <c r="C59" s="84"/>
      <c r="D59" s="84"/>
      <c r="E59" s="84"/>
      <c r="F59" s="84"/>
    </row>
    <row r="60" spans="1:10" ht="12.75" customHeight="1">
      <c r="A60" s="64" t="s">
        <v>305</v>
      </c>
      <c r="B60" s="64"/>
      <c r="C60" s="64"/>
      <c r="D60" s="64"/>
      <c r="E60" s="64"/>
      <c r="F60" s="82"/>
    </row>
    <row r="61" spans="1:10" ht="12.75" customHeight="1">
      <c r="A61" s="73" t="s">
        <v>157</v>
      </c>
      <c r="B61" s="74" t="str">
        <f>IF(ISERROR((Data!C67/Data!B67)/(Data!C65/Data!B65)),"",(Data!C67/Data!B67)/(Data!C65/Data!B65))</f>
        <v/>
      </c>
      <c r="C61" s="74" t="str">
        <f>IF(ISERROR((Data!D67/Data!C67)/(Data!D65/Data!C65)),"",(Data!D67/Data!C67)/(Data!D65/Data!C65))</f>
        <v/>
      </c>
      <c r="D61" s="74" t="str">
        <f>IF(ISERROR((Data!E67/Data!D67)/(Data!E65/Data!D65)),"",(Data!E67/Data!D67)/(Data!E65/Data!D65))</f>
        <v/>
      </c>
      <c r="E61" s="74">
        <f>IF(ISERROR((Data!F67/Data!E67)/(Data!F65/Data!E65)),"",(Data!F67/Data!E67)/(Data!F65/Data!E65))</f>
        <v>1.0517159769806448</v>
      </c>
      <c r="F61" s="74">
        <f>IF(ISERROR((Data!G67/Data!F67)/(Data!G65/Data!F65)),"",(Data!G67/Data!F67)/(Data!G65/Data!F65))</f>
        <v>1.0065369069658858</v>
      </c>
      <c r="J61" s="17" t="s">
        <v>371</v>
      </c>
    </row>
    <row r="62" spans="1:10" ht="12.75" customHeight="1">
      <c r="A62" s="73" t="s">
        <v>158</v>
      </c>
      <c r="B62" s="74" t="str">
        <f>IF(ISERROR((Data!C76/Data!B76)/(Data!C65/Data!B65)),"",(Data!C76/Data!B76)/(Data!C65/Data!B65))</f>
        <v/>
      </c>
      <c r="C62" s="74" t="str">
        <f>IF(ISERROR((Data!D76/Data!C76)/(Data!D65/Data!C65)),"",(Data!D76/Data!C76)/(Data!D65/Data!C65))</f>
        <v/>
      </c>
      <c r="D62" s="74" t="str">
        <f>IF(ISERROR((Data!E76/Data!D76)/(Data!E65/Data!D65)),"",(Data!E76/Data!D76)/(Data!E65/Data!D65))</f>
        <v/>
      </c>
      <c r="E62" s="74">
        <f>IF(ISERROR((Data!F76/Data!E76)/(Data!F65/Data!E65)),"",(Data!F76/Data!E76)/(Data!F65/Data!E65))</f>
        <v>1.2171148824022571</v>
      </c>
      <c r="F62" s="74">
        <f>IF(ISERROR((Data!G76/Data!F76)/(Data!G65/Data!F65)),"",(Data!G76/Data!F76)/(Data!G65/Data!F65))</f>
        <v>1.0876873307548407</v>
      </c>
      <c r="J62" s="17" t="s">
        <v>372</v>
      </c>
    </row>
    <row r="63" spans="1:10" ht="12.75" customHeight="1">
      <c r="A63" s="568" t="s">
        <v>796</v>
      </c>
      <c r="B63" s="74" t="str">
        <f>IF(ISERROR((Data!C86/Data!B86)/(Data!C65/Data!B65)),"",(Data!C86/Data!B86)/(Data!C65/Data!B65))</f>
        <v/>
      </c>
      <c r="C63" s="74" t="str">
        <f>IF(ISERROR((Data!D86/Data!C86)/(Data!D65/Data!C65)),"",(Data!D86/Data!C86)/(Data!D65/Data!C65))</f>
        <v/>
      </c>
      <c r="D63" s="74" t="str">
        <f>IF(ISERROR((Data!E86/Data!D86)/(Data!E65/Data!D65)),"",(Data!E86/Data!D86)/(Data!E65/Data!D65))</f>
        <v/>
      </c>
      <c r="E63" s="74">
        <f>IF(ISERROR((Data!F86/Data!E86)/(Data!F65/Data!E65)),"",(Data!F86/Data!E86)/(Data!F65/Data!E65))</f>
        <v>0.93856255569722347</v>
      </c>
      <c r="F63" s="74">
        <f>IF(ISERROR((Data!G86/Data!F86)/(Data!G65/Data!F65)),"",(Data!G86/Data!F86)/(Data!G65/Data!F65))</f>
        <v>1.1116170071734255</v>
      </c>
      <c r="J63" s="507" t="s">
        <v>797</v>
      </c>
    </row>
    <row r="64" spans="1:10" ht="12.75" customHeight="1">
      <c r="A64" s="568"/>
      <c r="B64" s="78"/>
      <c r="C64" s="78"/>
      <c r="D64" s="78"/>
      <c r="E64" s="78"/>
      <c r="F64" s="78"/>
    </row>
    <row r="65" spans="1:10" ht="12.75" customHeight="1">
      <c r="A65" s="85" t="s">
        <v>306</v>
      </c>
    </row>
    <row r="66" spans="1:10" ht="12.75" customHeight="1">
      <c r="A66" s="73" t="s">
        <v>307</v>
      </c>
      <c r="B66" s="74" t="str">
        <f>IF(ISERROR(Data!C67/Data!C65),"",Data!C67/Data!C65)</f>
        <v/>
      </c>
      <c r="C66" s="74" t="str">
        <f>IF(ISERROR(Data!D67/Data!D65),"",Data!D67/Data!D65)</f>
        <v/>
      </c>
      <c r="D66" s="74">
        <f>IF(ISERROR(Data!E67/Data!E65),"",Data!E67/Data!E65)</f>
        <v>0.53803362650221076</v>
      </c>
      <c r="E66" s="74">
        <f>IF(ISERROR(Data!F67/Data!F65),"",Data!F67/Data!F65)</f>
        <v>0.56585856114521194</v>
      </c>
      <c r="F66" s="74">
        <f>IF(ISERROR(Data!G67/Data!G65),"",Data!G67/Data!G65)</f>
        <v>0.5695575259152682</v>
      </c>
      <c r="J66" s="17" t="s">
        <v>367</v>
      </c>
    </row>
    <row r="67" spans="1:10" ht="12.75" customHeight="1">
      <c r="A67" s="73" t="s">
        <v>308</v>
      </c>
      <c r="B67" s="74" t="str">
        <f>IF(ISERROR(Data!C76/Data!C67),"",Data!C76/Data!C67)</f>
        <v/>
      </c>
      <c r="C67" s="74" t="str">
        <f>IF(ISERROR(Data!D76/Data!D67),"",Data!D76/Data!D67)</f>
        <v/>
      </c>
      <c r="D67" s="74">
        <f>IF(ISERROR(Data!E76/Data!E67),"",Data!E76/Data!E67)</f>
        <v>0.42026014463043182</v>
      </c>
      <c r="E67" s="74">
        <f>IF(ISERROR(Data!F76/Data!F67),"",Data!F76/Data!F67)</f>
        <v>0.48635267287532796</v>
      </c>
      <c r="F67" s="74">
        <f>IF(ISERROR(Data!G76/Data!G67),"",Data!G76/Data!G67)</f>
        <v>0.52556407708870723</v>
      </c>
      <c r="J67" s="17" t="s">
        <v>314</v>
      </c>
    </row>
    <row r="68" spans="1:10" ht="12.75" customHeight="1">
      <c r="A68" s="73" t="s">
        <v>309</v>
      </c>
      <c r="B68" s="74" t="str">
        <f>IF(ISERROR(Data!C81/Data!C76),"",Data!C81/Data!C76)</f>
        <v/>
      </c>
      <c r="C68" s="74" t="str">
        <f>IF(ISERROR(Data!D81/Data!D76),"",Data!D81/Data!D76)</f>
        <v/>
      </c>
      <c r="D68" s="74">
        <f>IF(ISERROR(Data!E81/Data!E76),"",Data!E81/Data!E76)</f>
        <v>0.98433390832225776</v>
      </c>
      <c r="E68" s="74">
        <f>IF(ISERROR(Data!F81/Data!F76),"",Data!F81/Data!F76)</f>
        <v>1.0140237418725051</v>
      </c>
      <c r="F68" s="74">
        <f>IF(ISERROR(Data!G81/Data!G76),"",Data!G81/Data!G76)</f>
        <v>1.0213671900624377</v>
      </c>
      <c r="J68" s="17" t="s">
        <v>315</v>
      </c>
    </row>
    <row r="69" spans="1:10" ht="12.75" customHeight="1">
      <c r="A69" s="73" t="s">
        <v>310</v>
      </c>
      <c r="B69" s="74" t="str">
        <f>IF(ISERROR(Data!C86/Data!C81),"",Data!C86/Data!C81)</f>
        <v/>
      </c>
      <c r="C69" s="74" t="str">
        <f>IF(ISERROR(Data!D86/Data!D81),"",Data!D86/Data!D81)</f>
        <v/>
      </c>
      <c r="D69" s="74">
        <f>IF(ISERROR(Data!E86/Data!E81),"",Data!E86/Data!E81)</f>
        <v>1.0024275331092534</v>
      </c>
      <c r="E69" s="74">
        <f>IF(ISERROR(Data!F86/Data!F81),"",Data!F86/Data!F81)</f>
        <v>0.75037604325142038</v>
      </c>
      <c r="F69" s="74">
        <f>IF(ISERROR(Data!G86/Data!G81),"",Data!G86/Data!G81)</f>
        <v>0.76137093478133944</v>
      </c>
      <c r="J69" s="17" t="s">
        <v>316</v>
      </c>
    </row>
    <row r="70" spans="1:10" ht="12.75" customHeight="1">
      <c r="A70" s="73" t="s">
        <v>311</v>
      </c>
      <c r="B70" s="74" t="str">
        <f>IF(ISERROR(Data!C86/Data!C65),"",Data!C86/Data!C65)</f>
        <v/>
      </c>
      <c r="C70" s="74" t="str">
        <f>IF(ISERROR(Data!D86/Data!D65),"",Data!D86/Data!D65)</f>
        <v/>
      </c>
      <c r="D70" s="74">
        <f>IF(ISERROR(Data!E86/Data!E65),"",Data!E86/Data!E65)</f>
        <v>0.2231120659613989</v>
      </c>
      <c r="E70" s="74">
        <f>IF(ISERROR(Data!F86/Data!F65),"",Data!F86/Data!F65)</f>
        <v>0.20940463083561806</v>
      </c>
      <c r="F70" s="74">
        <f>IF(ISERROR(Data!G86/Data!G65),"",Data!G86/Data!G65)</f>
        <v>0.23277774901774573</v>
      </c>
      <c r="G70" s="435"/>
      <c r="J70" s="17" t="s">
        <v>317</v>
      </c>
    </row>
    <row r="71" spans="1:10" ht="12.75" customHeight="1">
      <c r="A71" s="73"/>
      <c r="B71" s="74"/>
      <c r="C71" s="74"/>
      <c r="D71" s="74"/>
      <c r="E71" s="74"/>
      <c r="F71" s="74"/>
      <c r="G71" s="435"/>
    </row>
    <row r="72" spans="1:10" ht="12.75" customHeight="1">
      <c r="A72" s="85" t="s">
        <v>177</v>
      </c>
      <c r="B72" s="74"/>
      <c r="C72" s="74"/>
      <c r="D72" s="74"/>
      <c r="E72" s="74"/>
      <c r="F72" s="74"/>
    </row>
    <row r="73" spans="1:10" ht="12.75" customHeight="1">
      <c r="A73" s="73" t="s">
        <v>312</v>
      </c>
      <c r="B73" s="74" t="str">
        <f>IF(ISERROR(Data!C92/Data!C86),"",Data!C92/Data!C86)</f>
        <v/>
      </c>
      <c r="C73" s="74" t="str">
        <f>IF(ISERROR(Data!D92/Data!D86),"",Data!D92/Data!D86)</f>
        <v/>
      </c>
      <c r="D73" s="74">
        <f>IF(ISERROR(Data!E92/Data!E86),"",Data!E92/Data!E86)</f>
        <v>1.0855460185994525</v>
      </c>
      <c r="E73" s="74">
        <f>IF(ISERROR(Data!F92/Data!F86),"",Data!F92/Data!F86)</f>
        <v>1.228920630920608</v>
      </c>
      <c r="F73" s="74">
        <f>IF(ISERROR(Data!G92/Data!G86),"",Data!G92/Data!G86)</f>
        <v>1.1263957055214724</v>
      </c>
      <c r="J73" s="17" t="s">
        <v>318</v>
      </c>
    </row>
    <row r="74" spans="1:10" ht="12.75" customHeight="1">
      <c r="A74" s="73" t="s">
        <v>313</v>
      </c>
      <c r="B74" s="74" t="str">
        <f>IF(ISERROR(Data!C92/Data!C65),"",Data!C92/Data!C65)</f>
        <v/>
      </c>
      <c r="C74" s="74" t="str">
        <f>IF(ISERROR(Data!D92/Data!D65),"",Data!D92/Data!D65)</f>
        <v/>
      </c>
      <c r="D74" s="74">
        <f>IF(ISERROR(Data!E92/Data!E65),"",Data!E92/Data!E65)</f>
        <v>0.24219841490589503</v>
      </c>
      <c r="E74" s="74">
        <f>IF(ISERROR(Data!F92/Data!F65),"",Data!F92/Data!F65)</f>
        <v>0.25734167104420475</v>
      </c>
      <c r="F74" s="74">
        <f>IF(ISERROR(Data!G92/Data!G65),"",Data!G92/Data!G65)</f>
        <v>0.26219985683454394</v>
      </c>
      <c r="J74" s="17" t="s">
        <v>319</v>
      </c>
    </row>
    <row r="75" spans="1:10" ht="12.75" customHeight="1">
      <c r="B75" s="84"/>
      <c r="C75" s="84"/>
      <c r="D75" s="84"/>
      <c r="E75" s="84"/>
      <c r="F75" s="84"/>
    </row>
    <row r="76" spans="1:10" ht="12.75" customHeight="1" thickBot="1">
      <c r="B76" s="84"/>
      <c r="C76" s="84"/>
      <c r="D76" s="84"/>
      <c r="E76" s="84"/>
      <c r="F76" s="84"/>
    </row>
    <row r="77" spans="1:10" ht="12.75" customHeight="1" thickBot="1">
      <c r="A77" s="86" t="s">
        <v>441</v>
      </c>
      <c r="B77" s="87"/>
      <c r="C77" s="87"/>
      <c r="D77" s="87"/>
      <c r="E77" s="87"/>
      <c r="F77" s="88"/>
      <c r="J77" s="69" t="s">
        <v>493</v>
      </c>
    </row>
    <row r="78" spans="1:10" ht="12.75" customHeight="1" thickBot="1">
      <c r="A78" s="70" t="s">
        <v>18</v>
      </c>
      <c r="B78" s="71">
        <f>Data!$C$11</f>
        <v>2019</v>
      </c>
      <c r="C78" s="71">
        <f>Data!$D$11</f>
        <v>2020</v>
      </c>
      <c r="D78" s="71">
        <f>Data!$E$11</f>
        <v>2021</v>
      </c>
      <c r="E78" s="71">
        <f>Data!$F$11</f>
        <v>2022</v>
      </c>
      <c r="F78" s="71">
        <f>Data!$G$11</f>
        <v>2023</v>
      </c>
    </row>
    <row r="79" spans="1:10" ht="12.75" customHeight="1">
      <c r="A79" s="64"/>
      <c r="B79" s="56"/>
      <c r="C79" s="56"/>
      <c r="D79" s="56"/>
      <c r="E79" s="56"/>
      <c r="F79" s="56"/>
    </row>
    <row r="80" spans="1:10" ht="12.75" customHeight="1">
      <c r="A80" s="64" t="s">
        <v>442</v>
      </c>
      <c r="B80" s="56"/>
      <c r="C80" s="56"/>
      <c r="D80" s="56"/>
      <c r="E80" s="56"/>
      <c r="F80" s="56"/>
    </row>
    <row r="81" spans="1:10" ht="12.75" customHeight="1">
      <c r="A81" s="73" t="s">
        <v>443</v>
      </c>
      <c r="B81" s="89" t="str">
        <f>IF(ISERROR(Data!C24/Data!C44),"",Data!C24/Data!C44)</f>
        <v/>
      </c>
      <c r="C81" s="89" t="str">
        <f>IF(ISERROR(Data!D24/Data!D44),"",Data!D24/Data!D44)</f>
        <v/>
      </c>
      <c r="D81" s="89">
        <f>IF(ISERROR(Data!E24/Data!E44),"",Data!E24/Data!E44)</f>
        <v>3.1075814766565344</v>
      </c>
      <c r="E81" s="89">
        <f>IF(ISERROR(Data!F24/Data!F44),"",Data!F24/Data!F44)</f>
        <v>2.0210827003883831</v>
      </c>
      <c r="F81" s="89">
        <f>IF(ISERROR(Data!G24/Data!G44),"",Data!G24/Data!G44)</f>
        <v>2.1449261258579533</v>
      </c>
      <c r="J81" s="17" t="s">
        <v>320</v>
      </c>
    </row>
    <row r="82" spans="1:10" ht="12.75" customHeight="1">
      <c r="A82" s="73" t="s">
        <v>444</v>
      </c>
      <c r="B82" s="89" t="str">
        <f>IF(ISERROR((Data!C16+Data!C17+Data!C18)/Data!C44),"",(Data!C16+Data!C17+Data!C18)/Data!C44)</f>
        <v/>
      </c>
      <c r="C82" s="89" t="str">
        <f>IF(ISERROR((Data!D16+Data!D17+Data!D18)/Data!D44),"",(Data!D16+Data!D17+Data!D18)/Data!D44)</f>
        <v/>
      </c>
      <c r="D82" s="89">
        <f>IF(ISERROR((Data!E16+Data!E17+Data!E18)/Data!E44),"",(Data!E16+Data!E17+Data!E18)/Data!E44)</f>
        <v>2.2958434935586953</v>
      </c>
      <c r="E82" s="89">
        <f>IF(ISERROR((Data!F16+Data!F17+Data!F18)/Data!F44),"",(Data!F16+Data!F17+Data!F18)/Data!F44)</f>
        <v>1.3171683832398828</v>
      </c>
      <c r="F82" s="89">
        <f>IF(ISERROR((Data!G16+Data!G17+Data!G18)/Data!G44),"",(Data!G16+Data!G17+Data!G18)/Data!G44)</f>
        <v>1.0744179656417978</v>
      </c>
      <c r="J82" s="17" t="s">
        <v>321</v>
      </c>
    </row>
    <row r="83" spans="1:10" ht="12.75" customHeight="1">
      <c r="A83" s="73" t="s">
        <v>445</v>
      </c>
      <c r="B83" s="74" t="str">
        <f>IF(ISERROR(Data!C113/((Data!B44+Data!C44)/2)),"",Data!C113/((Data!B44+Data!C44)/2))</f>
        <v/>
      </c>
      <c r="C83" s="74" t="str">
        <f>IF(ISERROR(Data!D113/((Data!C44+Data!D44)/2)),"",Data!D113/((Data!C44+Data!D44)/2))</f>
        <v/>
      </c>
      <c r="D83" s="74">
        <f>IF(ISERROR(Data!E113/((Data!D44+Data!E44)/2)),"",Data!E113/((Data!D44+Data!E44)/2))</f>
        <v>1.5105053946621239</v>
      </c>
      <c r="E83" s="74">
        <f>IF(ISERROR(Data!F113/((Data!E44+Data!F44)/2)),"",Data!F113/((Data!E44+Data!F44)/2))</f>
        <v>0.6555155322340076</v>
      </c>
      <c r="F83" s="74">
        <f>IF(ISERROR(Data!G113/((Data!F44+Data!G44)/2)),"",Data!G113/((Data!F44+Data!G44)/2))</f>
        <v>0.43138977365920184</v>
      </c>
      <c r="J83" s="17" t="s">
        <v>322</v>
      </c>
    </row>
    <row r="84" spans="1:10" ht="12.75" customHeight="1">
      <c r="B84" s="78"/>
      <c r="C84" s="78"/>
      <c r="D84" s="78"/>
      <c r="E84" s="78"/>
      <c r="F84" s="79"/>
    </row>
    <row r="85" spans="1:10" ht="12.75" customHeight="1">
      <c r="A85" s="64" t="s">
        <v>439</v>
      </c>
      <c r="B85" s="64"/>
      <c r="C85" s="64"/>
      <c r="D85" s="64"/>
      <c r="E85" s="64"/>
      <c r="F85" s="64"/>
    </row>
    <row r="86" spans="1:10" ht="12.75" customHeight="1">
      <c r="A86" s="73" t="s">
        <v>170</v>
      </c>
      <c r="B86" s="75" t="str">
        <f>IF(ISERROR(Data!C65/((Data!B16+Data!C16)/2)),"",Data!C65/((Data!B16+Data!C16)/2))</f>
        <v/>
      </c>
      <c r="C86" s="75" t="str">
        <f>IF(ISERROR(Data!D65/((Data!C16+Data!D16)/2)),"",Data!D65/((Data!C16+Data!D16)/2))</f>
        <v/>
      </c>
      <c r="D86" s="75">
        <f>IF(ISERROR(Data!E65/((Data!D16+Data!E16)/2)),"",Data!E65/((Data!D16+Data!E16)/2))</f>
        <v>4.1938939690541952</v>
      </c>
      <c r="E86" s="75">
        <f>IF(ISERROR(Data!F65/((Data!E16+Data!F16)/2)),"",Data!F65/((Data!E16+Data!F16)/2))</f>
        <v>3.1375900295771149</v>
      </c>
      <c r="F86" s="75">
        <f>IF(ISERROR(Data!G65/((Data!F16+Data!G16)/2)),"",Data!G65/((Data!F16+Data!G16)/2))</f>
        <v>5.5431800078171767</v>
      </c>
      <c r="J86" s="17" t="s">
        <v>330</v>
      </c>
    </row>
    <row r="87" spans="1:10" ht="12.75" customHeight="1">
      <c r="A87" s="73" t="s">
        <v>119</v>
      </c>
      <c r="B87" s="75" t="str">
        <f>IF(ISERROR(365/B86),"",365/B86)</f>
        <v/>
      </c>
      <c r="C87" s="75" t="str">
        <f>IF(ISERROR(365/C86),"",365/C86)</f>
        <v/>
      </c>
      <c r="D87" s="75">
        <f>IF(ISERROR(365/D86),"",365/D86)</f>
        <v>87.031289463504152</v>
      </c>
      <c r="E87" s="75">
        <f>IF(ISERROR(365/E86),"",365/E86)</f>
        <v>116.33132326379645</v>
      </c>
      <c r="F87" s="75">
        <f>IF(ISERROR(365/F86),"",365/F86)</f>
        <v>65.846679971652534</v>
      </c>
      <c r="H87" s="84"/>
      <c r="J87" s="17" t="s">
        <v>332</v>
      </c>
    </row>
    <row r="88" spans="1:10" ht="12.75" customHeight="1">
      <c r="A88" s="73" t="s">
        <v>116</v>
      </c>
      <c r="B88" s="75" t="str">
        <f>IF(ISERROR(Data!C65/((Data!B18+Data!C18)/2)),"",Data!C65/((Data!B18+Data!C18)/2))</f>
        <v/>
      </c>
      <c r="C88" s="75" t="str">
        <f>IF(ISERROR(Data!D65/((Data!C18+Data!D18)/2)),"",Data!D65/((Data!C18+Data!D18)/2))</f>
        <v/>
      </c>
      <c r="D88" s="75">
        <f>IF(ISERROR(Data!E65/((Data!D18+Data!E18)/2)),"",Data!E65/((Data!D18+Data!E18)/2))</f>
        <v>10.969664024689626</v>
      </c>
      <c r="E88" s="75">
        <f>IF(ISERROR(Data!F65/((Data!E18+Data!F18)/2)),"",Data!F65/((Data!E18+Data!F18)/2))</f>
        <v>5.990688517994295</v>
      </c>
      <c r="F88" s="75">
        <f>IF(ISERROR(Data!G65/((Data!F18+Data!G18)/2)),"",Data!G65/((Data!F18+Data!G18)/2))</f>
        <v>6.0788901126924095</v>
      </c>
      <c r="J88" s="17" t="s">
        <v>323</v>
      </c>
    </row>
    <row r="89" spans="1:10" ht="12.75" customHeight="1">
      <c r="A89" s="73" t="s">
        <v>113</v>
      </c>
      <c r="B89" s="90" t="str">
        <f>IF(ISERROR(365/B88),"",365/B88)</f>
        <v/>
      </c>
      <c r="C89" s="90" t="str">
        <f>IF(ISERROR(365/C88),"",365/C88)</f>
        <v/>
      </c>
      <c r="D89" s="90">
        <f>IF(ISERROR(365/D88),"",365/D88)</f>
        <v>33.273580592667898</v>
      </c>
      <c r="E89" s="90">
        <f>IF(ISERROR(365/E88),"",365/E88)</f>
        <v>60.92788815570124</v>
      </c>
      <c r="F89" s="90">
        <f>IF(ISERROR(365/F88),"",365/F88)</f>
        <v>60.04385557782971</v>
      </c>
      <c r="J89" s="17" t="s">
        <v>325</v>
      </c>
    </row>
    <row r="90" spans="1:10" ht="12.75" customHeight="1">
      <c r="A90" s="73" t="s">
        <v>461</v>
      </c>
      <c r="B90" s="75" t="str">
        <f>IF(ISERROR(-Data!C66/((Data!B19+Data!C19)/2)),"",-Data!C66/((Data!B19+Data!C19)/2))</f>
        <v/>
      </c>
      <c r="C90" s="75" t="str">
        <f>IF(ISERROR(-Data!D66/((Data!C19+Data!D19)/2)),"",-Data!D66/((Data!C19+Data!D19)/2))</f>
        <v/>
      </c>
      <c r="D90" s="75">
        <f>IF(ISERROR(-Data!E66/((Data!D19+Data!E19)/2)),"",-Data!E66/((Data!D19+Data!E19)/2))</f>
        <v>4.4917003419334787</v>
      </c>
      <c r="E90" s="75">
        <f>IF(ISERROR(-Data!F66/((Data!E19+Data!F19)/2)),"",-Data!F66/((Data!E19+Data!F19)/2))</f>
        <v>2.2716108262787649</v>
      </c>
      <c r="F90" s="75">
        <f>IF(ISERROR(-Data!G66/((Data!F19+Data!G19)/2)),"",-Data!G66/((Data!F19+Data!G19)/2))</f>
        <v>1.8260853102103409</v>
      </c>
      <c r="J90" s="17" t="s">
        <v>331</v>
      </c>
    </row>
    <row r="91" spans="1:10" ht="12.75" customHeight="1">
      <c r="A91" s="73" t="s">
        <v>114</v>
      </c>
      <c r="B91" s="90" t="str">
        <f>IF(ISERROR(365/B90),"",365/B90)</f>
        <v/>
      </c>
      <c r="C91" s="90" t="str">
        <f>IF(ISERROR(365/C90),"",365/C90)</f>
        <v/>
      </c>
      <c r="D91" s="90">
        <f>IF(ISERROR(365/D90),"",365/D90)</f>
        <v>81.260986311229217</v>
      </c>
      <c r="E91" s="90">
        <f>IF(ISERROR(365/E90),"",365/E90)</f>
        <v>160.67893134579046</v>
      </c>
      <c r="F91" s="90">
        <f>IF(ISERROR(365/F90),"",365/F90)</f>
        <v>199.88113258408328</v>
      </c>
      <c r="J91" s="17" t="s">
        <v>326</v>
      </c>
    </row>
    <row r="92" spans="1:10" ht="12.75" customHeight="1">
      <c r="A92" s="73" t="s">
        <v>111</v>
      </c>
      <c r="B92" s="75" t="str">
        <f>IF(ISERROR((-Data!C66+Data!C19-Data!B19)/((Data!C36+Data!B36)/2)),"",(-Data!C66+Data!C19-Data!B19)/((Data!C36+Data!B36)/2))</f>
        <v/>
      </c>
      <c r="C92" s="75" t="str">
        <f>IF(ISERROR((-Data!D66+Data!D19-Data!C19)/((Data!D36+Data!C36)/2)),"",(-Data!D66+Data!D19-Data!C19)/((Data!D36+Data!C36)/2))</f>
        <v/>
      </c>
      <c r="D92" s="75">
        <f>IF(ISERROR((-Data!E66+Data!E19-Data!D19)/((Data!E36+Data!D36)/2)),"",(-Data!E66+Data!E19-Data!D19)/((Data!E36+Data!D36)/2))</f>
        <v>7.1326889579562147</v>
      </c>
      <c r="E92" s="75">
        <f>IF(ISERROR((-Data!F66+Data!F19-Data!E19)/((Data!F36+Data!E36)/2)),"",(-Data!F66+Data!F19-Data!E19)/((Data!F36+Data!E36)/2))</f>
        <v>3.2839500426654253</v>
      </c>
      <c r="F92" s="75">
        <f>IF(ISERROR((-Data!G66+Data!G19-Data!F19)/((Data!G36+Data!F36)/2)),"",(-Data!G66+Data!G19-Data!F19)/((Data!G36+Data!F36)/2))</f>
        <v>3.9495157066422744</v>
      </c>
      <c r="J92" s="17" t="s">
        <v>324</v>
      </c>
    </row>
    <row r="93" spans="1:10" ht="12.75" customHeight="1">
      <c r="A93" s="73" t="s">
        <v>115</v>
      </c>
      <c r="B93" s="90" t="str">
        <f>IF(ISERROR(365/B92),"",365/B92)</f>
        <v/>
      </c>
      <c r="C93" s="90" t="str">
        <f>IF(ISERROR(365/C92),"",365/C92)</f>
        <v/>
      </c>
      <c r="D93" s="90">
        <f>IF(ISERROR(365/D92),"",365/D92)</f>
        <v>51.172846895679903</v>
      </c>
      <c r="E93" s="90">
        <f>IF(ISERROR(365/E92),"",365/E92)</f>
        <v>111.14663598954962</v>
      </c>
      <c r="F93" s="90">
        <f>IF(ISERROR(365/F92),"",365/F92)</f>
        <v>92.416394087544703</v>
      </c>
      <c r="J93" s="17" t="s">
        <v>327</v>
      </c>
    </row>
    <row r="94" spans="1:10" ht="12.75" customHeight="1">
      <c r="A94" s="73" t="s">
        <v>112</v>
      </c>
      <c r="B94" s="90" t="str">
        <f>IF(ISERROR(B89+B91-B93),"",B89+B91-B93)</f>
        <v/>
      </c>
      <c r="C94" s="90" t="str">
        <f>IF(ISERROR(C89+C91-C93),"",C89+C91-C93)</f>
        <v/>
      </c>
      <c r="D94" s="90">
        <f>IF(ISERROR(D89+D91-D93),"",D89+D91-D93)</f>
        <v>63.361720008217212</v>
      </c>
      <c r="E94" s="90">
        <f>IF(ISERROR(E89+E91-E93),"",E89+E91-E93)</f>
        <v>110.46018351194209</v>
      </c>
      <c r="F94" s="90">
        <f>IF(ISERROR(F89+F91-F93),"",F89+F91-F93)</f>
        <v>167.50859407436832</v>
      </c>
      <c r="J94" s="17" t="s">
        <v>328</v>
      </c>
    </row>
    <row r="95" spans="1:10" ht="12.75" customHeight="1">
      <c r="A95" s="73" t="s">
        <v>32</v>
      </c>
      <c r="B95" s="75" t="str">
        <f>IF(ISERROR(Data!C65/((Data!B27+Data!B28+Data!C27+Data!C28)/2)),"",Data!C65/((Data!B27+Data!B28+Data!C27+Data!C28)/2))</f>
        <v/>
      </c>
      <c r="C95" s="75" t="str">
        <f>IF(ISERROR(Data!D65/((Data!C27+Data!C28+Data!D27+Data!D28)/2)),"",Data!D65/((Data!C27+Data!C28+Data!D27+Data!D28)/2))</f>
        <v/>
      </c>
      <c r="D95" s="75">
        <f>IF(ISERROR(Data!E65/((Data!D27+Data!D28+Data!E27+Data!E28)/2)),"",Data!E65/((Data!D27+Data!D28+Data!E27+Data!E28)/2))</f>
        <v>15.033234806430682</v>
      </c>
      <c r="E95" s="75">
        <f>IF(ISERROR(Data!F65/((Data!E27+Data!E28+Data!F27+Data!F28)/2)),"",Data!F65/((Data!E27+Data!E28+Data!F27+Data!F28)/2))</f>
        <v>8.9651309069404874</v>
      </c>
      <c r="F95" s="75">
        <f>IF(ISERROR(Data!G65/((Data!F27+Data!F28+Data!G27+Data!G28)/2)),"",Data!G65/((Data!F27+Data!F28+Data!G27+Data!G28)/2))</f>
        <v>9.7054869280479572</v>
      </c>
      <c r="J95" s="17" t="s">
        <v>329</v>
      </c>
    </row>
    <row r="96" spans="1:10" ht="12.75" customHeight="1">
      <c r="A96" s="73" t="s">
        <v>758</v>
      </c>
      <c r="B96" s="75" t="e">
        <f>IF(ISERROR(Data!C115+Data!C114)/-Data!C145,"",(Data!C115+Data!C114)/-Data!C145)</f>
        <v>#DIV/0!</v>
      </c>
      <c r="C96" s="75" t="e">
        <f>IF(ISERROR(Data!D115+Data!D114)/-Data!D145,"",(Data!D115+Data!D114)/-Data!D145)</f>
        <v>#DIV/0!</v>
      </c>
      <c r="D96" s="75">
        <f>IF(ISERROR(Data!E115+Data!E114)/-Data!E145,"",(Data!E115+Data!E114)/-Data!E145)</f>
        <v>1.0467846206192581</v>
      </c>
      <c r="E96" s="75">
        <f>IF(ISERROR(Data!F115+Data!F114)/-Data!F145,"",(Data!F115+Data!F114)/-Data!F145)</f>
        <v>1.143305718866916</v>
      </c>
      <c r="F96" s="75">
        <f>IF(ISERROR(Data!G115+Data!G114)/-Data!G145,"",(Data!G115+Data!G114)/-Data!G145)</f>
        <v>1.0365956253505328</v>
      </c>
      <c r="J96" s="422" t="s">
        <v>763</v>
      </c>
    </row>
    <row r="97" spans="1:10" ht="12.75" customHeight="1">
      <c r="A97" s="73" t="s">
        <v>759</v>
      </c>
      <c r="B97" s="75" t="e">
        <f>IF(ISERROR((Data!C27+Data!B27)/2)/Data!C145,"",((Data!C27+Data!B27)/2)/Data!C145)</f>
        <v>#DIV/0!</v>
      </c>
      <c r="C97" s="75" t="e">
        <f>IF(ISERROR((Data!D27+Data!C27)/2)/Data!D145,"",((Data!D27+Data!C27)/2)/Data!D145)</f>
        <v>#DIV/0!</v>
      </c>
      <c r="D97" s="75">
        <f>IF(ISERROR((Data!E27+Data!D27)/2)/Data!E145,"",((Data!E27+Data!D27)/2)/Data!E145)</f>
        <v>1.7698621980265397</v>
      </c>
      <c r="E97" s="75">
        <f>IF(ISERROR((Data!F27+Data!E27)/2)/Data!F145,"",((Data!F27+Data!E27)/2)/Data!F145)</f>
        <v>3.1067944949225015</v>
      </c>
      <c r="F97" s="75">
        <f>IF(ISERROR((Data!G27+Data!F27)/2)/Data!G145,"",((Data!G27+Data!F27)/2)/Data!G145)</f>
        <v>2.6976537670592635</v>
      </c>
      <c r="J97" s="422" t="s">
        <v>762</v>
      </c>
    </row>
    <row r="98" spans="1:10" ht="12.75" customHeight="1">
      <c r="A98" s="73" t="s">
        <v>760</v>
      </c>
      <c r="B98" s="75" t="e">
        <f>IF(ISERROR(Data!C27+Data!C28)/Data!C145,"",(Data!C27+Data!C28)/Data!C145)</f>
        <v>#DIV/0!</v>
      </c>
      <c r="C98" s="75" t="e">
        <f>IF(ISERROR(Data!D27+Data!D28)/Data!D145,"",(Data!D27+Data!D28)/Data!D145)</f>
        <v>#DIV/0!</v>
      </c>
      <c r="D98" s="75">
        <f>IF(ISERROR(Data!E27+Data!E28)/Data!E145,"",(Data!E27+Data!E28)/Data!E145)</f>
        <v>3.5397243960530793</v>
      </c>
      <c r="E98" s="75">
        <f>IF(ISERROR(Data!F27+Data!F28)/Data!F145,"",(Data!F27+Data!F28)/Data!F145)</f>
        <v>3.4334580438268305</v>
      </c>
      <c r="F98" s="75">
        <f>IF(ISERROR(Data!G27+Data!G28)/Data!G145,"",(Data!G27+Data!G28)/Data!G145)</f>
        <v>2.9933632454664423</v>
      </c>
      <c r="H98" s="84"/>
      <c r="J98" s="422" t="s">
        <v>761</v>
      </c>
    </row>
    <row r="99" spans="1:10" ht="12.75" customHeight="1">
      <c r="B99" s="220"/>
      <c r="C99" s="220"/>
      <c r="D99" s="220"/>
      <c r="E99" s="220"/>
      <c r="F99" s="220"/>
      <c r="H99" s="84"/>
    </row>
    <row r="100" spans="1:10" ht="12.75" customHeight="1">
      <c r="A100" s="84"/>
      <c r="B100" s="84"/>
      <c r="C100" s="84"/>
      <c r="D100" s="84"/>
      <c r="E100" s="84"/>
      <c r="F100" s="84"/>
    </row>
    <row r="101" spans="1:10" ht="12.75" customHeight="1">
      <c r="A101" s="64" t="s">
        <v>446</v>
      </c>
      <c r="B101" s="64"/>
      <c r="C101" s="64"/>
      <c r="D101" s="64"/>
      <c r="E101" s="64"/>
      <c r="F101" s="64"/>
    </row>
    <row r="102" spans="1:10" ht="12.75" customHeight="1">
      <c r="A102" s="73" t="s">
        <v>447</v>
      </c>
      <c r="B102" s="74" t="str">
        <f>IF(ISERROR(Data!C50/Data!C33),"",Data!C50/Data!C33)</f>
        <v/>
      </c>
      <c r="C102" s="74" t="str">
        <f>IF(ISERROR(Data!D50/Data!D33),"",Data!D50/Data!D33)</f>
        <v/>
      </c>
      <c r="D102" s="74">
        <f>IF(ISERROR(Data!E50/Data!E33),"",Data!E50/Data!E33)</f>
        <v>0.33662612004041254</v>
      </c>
      <c r="E102" s="74">
        <f>IF(ISERROR(Data!F50/Data!F33),"",Data!F50/Data!F33)</f>
        <v>0.40444030273137443</v>
      </c>
      <c r="F102" s="74">
        <f>IF(ISERROR(Data!G50/Data!G33),"",Data!G50/Data!G33)</f>
        <v>0.38573932398571198</v>
      </c>
      <c r="J102" s="17" t="s">
        <v>333</v>
      </c>
    </row>
    <row r="103" spans="1:10" ht="12.75" customHeight="1">
      <c r="A103" s="395" t="s">
        <v>16</v>
      </c>
      <c r="B103" s="74" t="str">
        <f>IF(ISERROR(Data!C50/Data!C59),"",Data!C50/Data!C59)</f>
        <v/>
      </c>
      <c r="C103" s="74" t="str">
        <f>IF(ISERROR(Data!D50/Data!D59),"",Data!D50/Data!D59)</f>
        <v/>
      </c>
      <c r="D103" s="74">
        <f>IF(ISERROR(Data!E50/Data!E59),"",Data!E50/Data!E59)</f>
        <v>0.50744554497822514</v>
      </c>
      <c r="E103" s="74">
        <f>IF(ISERROR(Data!F50/Data!F59),"",Data!F50/Data!F59)</f>
        <v>0.67909280058108556</v>
      </c>
      <c r="F103" s="74">
        <f>IF(ISERROR(Data!G50/Data!G59),"",Data!G50/Data!G59)</f>
        <v>0.62797333289936907</v>
      </c>
      <c r="J103" s="17" t="s">
        <v>334</v>
      </c>
    </row>
    <row r="104" spans="1:10" ht="12.75" customHeight="1">
      <c r="A104" s="73" t="s">
        <v>226</v>
      </c>
      <c r="B104" s="74" t="str">
        <f>IF(ISERROR(Data!C45/(Data!C45+Data!C59)),"",Data!C45/(Data!C45+Data!C59))</f>
        <v/>
      </c>
      <c r="C104" s="74" t="str">
        <f>IF(ISERROR(Data!D45/(Data!D45+Data!D59)),"",Data!D45/(Data!D45+Data!D59))</f>
        <v/>
      </c>
      <c r="D104" s="74">
        <f>IF(ISERROR(Data!E45/(Data!E45+Data!E59)),"",Data!E45/(Data!E45+Data!E59))</f>
        <v>0</v>
      </c>
      <c r="E104" s="74">
        <f>IF(ISERROR(Data!F45/(Data!F45+Data!F59)),"",Data!F45/(Data!F45+Data!F59))</f>
        <v>3.9884637945642967E-2</v>
      </c>
      <c r="F104" s="74">
        <f>IF(ISERROR(Data!G45/(Data!G45+Data!G59)),"",Data!G45/(Data!G45+Data!G59))</f>
        <v>5.1454357412257457E-2</v>
      </c>
      <c r="J104" s="17" t="s">
        <v>335</v>
      </c>
    </row>
    <row r="105" spans="1:10" ht="12.75" customHeight="1">
      <c r="A105" s="395" t="s">
        <v>682</v>
      </c>
      <c r="B105" s="74" t="str">
        <f>IF(ISERROR(Data!C45/Data!C59),"",Data!C45/Data!C59)</f>
        <v/>
      </c>
      <c r="C105" s="74" t="str">
        <f>IF(ISERROR(Data!D45/Data!D59),"",Data!D45/Data!D59)</f>
        <v/>
      </c>
      <c r="D105" s="74">
        <f>IF(ISERROR(Data!E45/Data!E59),"",Data!E45/Data!E59)</f>
        <v>0</v>
      </c>
      <c r="E105" s="74">
        <f>IF(ISERROR(Data!F45/Data!F59),"",Data!F45/Data!F59)</f>
        <v>4.1541505866859459E-2</v>
      </c>
      <c r="F105" s="74">
        <f>IF(ISERROR(Data!G45/Data!G59),"",Data!G45/Data!G59)</f>
        <v>5.4245526100234885E-2</v>
      </c>
      <c r="J105" s="17" t="s">
        <v>336</v>
      </c>
    </row>
    <row r="106" spans="1:10" ht="12.75" customHeight="1">
      <c r="A106" s="73" t="s">
        <v>448</v>
      </c>
      <c r="B106" s="74" t="str">
        <f>IF(ISERROR(Data!C113/((Data!C50+Data!B50)/2)),"",Data!C113/((Data!C50+Data!B50)/2))</f>
        <v/>
      </c>
      <c r="C106" s="74" t="str">
        <f>IF(ISERROR(Data!D113/((Data!D50+Data!C50)/2)),"",Data!D113/((Data!D50+Data!C50)/2))</f>
        <v/>
      </c>
      <c r="D106" s="74">
        <f>IF(ISERROR(Data!E113/((Data!E50+Data!D50)/2)),"",Data!E113/((Data!E50+Data!D50)/2))</f>
        <v>0.95352564102564108</v>
      </c>
      <c r="E106" s="74">
        <f>IF(ISERROR(Data!F113/((Data!F50+Data!E50)/2)),"",Data!F113/((Data!F50+Data!E50)/2))</f>
        <v>0.4608715718262465</v>
      </c>
      <c r="F106" s="74">
        <f>IF(ISERROR(Data!G113/((Data!G50+Data!F50)/2)),"",Data!G113/((Data!G50+Data!F50)/2))</f>
        <v>0.32540864911203532</v>
      </c>
      <c r="J106" s="17" t="s">
        <v>337</v>
      </c>
    </row>
    <row r="107" spans="1:10" ht="12.75" customHeight="1">
      <c r="A107" s="73" t="s">
        <v>229</v>
      </c>
      <c r="B107" s="75" t="str">
        <f>IF(ISERROR((Data!C81-Data!C78)/(-Data!C78)),"",(Data!C81-Data!C78)/(-Data!C78))</f>
        <v/>
      </c>
      <c r="C107" s="75" t="str">
        <f>IF(ISERROR((Data!D81-Data!D78)/(-Data!D78)),"",(Data!D81-Data!D78)/(-Data!D78))</f>
        <v/>
      </c>
      <c r="D107" s="75">
        <f>IF(ISERROR((Data!E81-Data!E78)/(-Data!E78)),"",(Data!E81-Data!E78)/(-Data!E78))</f>
        <v>38.129600000000003</v>
      </c>
      <c r="E107" s="75">
        <f>IF(ISERROR((Data!F81-Data!F78)/(-Data!F78)),"",(Data!F81-Data!F78)/(-Data!F78))</f>
        <v>384.97029702970298</v>
      </c>
      <c r="F107" s="75">
        <f>IF(ISERROR((Data!G81-Data!G78)/(-Data!G78)),"",(Data!G81-Data!G78)/(-Data!G78))</f>
        <v>196.73714285714286</v>
      </c>
      <c r="J107" s="17" t="s">
        <v>338</v>
      </c>
    </row>
    <row r="108" spans="1:10" ht="12.75" customHeight="1">
      <c r="A108" s="73" t="s">
        <v>230</v>
      </c>
      <c r="B108" s="75" t="str">
        <f>IF(ISERROR((Data!C81-Data!C78-Data!C75-Data!C80)/-Data!C78),"",(Data!C81-Data!C78-Data!C75-Data!C80)/-Data!C78)</f>
        <v/>
      </c>
      <c r="C108" s="75" t="str">
        <f>IF(ISERROR((Data!D81-Data!D78-Data!D75-Data!D80)/-Data!D78),"",(Data!D81-Data!D78-Data!D75-Data!D80)/-Data!D78)</f>
        <v/>
      </c>
      <c r="D108" s="75">
        <f>IF(ISERROR((Data!E81-Data!E78-Data!E75-Data!E80)/-Data!E78),"",(Data!E81-Data!E78-Data!E75-Data!E80)/-Data!E78)</f>
        <v>33.596800000000002</v>
      </c>
      <c r="E108" s="75">
        <f>IF(ISERROR((Data!F81-Data!F78-Data!F75-Data!F80)/-Data!F78),"",(Data!F81-Data!F78-Data!F75-Data!F80)/-Data!F78)</f>
        <v>382.97029702970298</v>
      </c>
      <c r="F108" s="75">
        <f>IF(ISERROR((Data!G81-Data!G78-Data!G75-Data!G80)/-Data!G78),"",(Data!G81-Data!G78-Data!G75-Data!G80)/-Data!G78)</f>
        <v>195.59085714285715</v>
      </c>
      <c r="J108" s="17" t="s">
        <v>339</v>
      </c>
    </row>
    <row r="109" spans="1:10" ht="12.75" customHeight="1">
      <c r="B109" s="69"/>
      <c r="C109" s="69"/>
      <c r="D109" s="69"/>
      <c r="E109" s="69"/>
      <c r="F109" s="69"/>
    </row>
    <row r="110" spans="1:10" ht="12.75" customHeight="1">
      <c r="A110" s="69" t="s">
        <v>441</v>
      </c>
      <c r="B110" s="69"/>
      <c r="C110" s="69"/>
      <c r="D110" s="69"/>
      <c r="E110" s="69"/>
      <c r="F110" s="69"/>
    </row>
    <row r="111" spans="1:10" ht="12.75" customHeight="1">
      <c r="A111" s="73" t="s">
        <v>105</v>
      </c>
      <c r="B111" s="85"/>
      <c r="C111" s="85"/>
      <c r="D111" s="85"/>
      <c r="E111" s="85"/>
      <c r="F111" s="85"/>
    </row>
    <row r="112" spans="1:10" ht="12.75" customHeight="1">
      <c r="A112" s="73" t="s">
        <v>106</v>
      </c>
      <c r="B112" s="89" t="str">
        <f>IF(ISERROR(1.2*(Data!C24-Data!C44)/Data!C33+1.4*(Data!C54/Data!C33)+3.3*((Data!C81-Data!C78)/Data!C33)+0.6*((Data!C147*Data!C150)/Data!C50)+1*(Data!C65/Data!C33)),"",1.2*(Data!C24-Data!C44)/Data!C33+1.4*(Data!C54/Data!C33)+3.3*((Data!C81-Data!C78)/Data!C33)+0.6*((Data!C147*Data!C150)/Data!C50)+1*(Data!C65/Data!C33))</f>
        <v/>
      </c>
      <c r="C112" s="89" t="str">
        <f>IF(ISERROR(1.2*(Data!D24-Data!D44)/Data!D33+1.4*(Data!D54/Data!D33)+3.3*((Data!D81-Data!D78)/Data!D33)+0.6*((Data!D147*Data!D150)/Data!D50)+1*(Data!D65/Data!D33)),"",1.2*(Data!D24-Data!D44)/Data!D33+1.4*(Data!D54/Data!D33)+3.3*((Data!D81-Data!D78)/Data!D33)+0.6*((Data!D147*Data!D150)/Data!D50)+1*(Data!D65/Data!D33))</f>
        <v/>
      </c>
      <c r="D112" s="89">
        <f>IF(ISERROR(1.2*(Data!E24-Data!E44)/Data!E33+1.4*(Data!E54/Data!E33)+3.3*((Data!E81-Data!E78)/Data!E33)+0.6*((Data!E147*Data!E150)/Data!E50)+1*(Data!E65/Data!E33)),"",1.2*(Data!E24-Data!E44)/Data!E33+1.4*(Data!E54/Data!E33)+3.3*((Data!E81-Data!E78)/Data!E33)+0.6*((Data!E147*Data!E150)/Data!E50)+1*(Data!E65/Data!E33))</f>
        <v>19207.92698984683</v>
      </c>
      <c r="E112" s="89">
        <f>IF(ISERROR(1.2*(Data!F24-Data!F44)/Data!F33+1.4*(Data!F54/Data!F33)+3.3*((Data!F81-Data!F78)/Data!F33)+0.6*((Data!F147*Data!F150)/Data!F50)+1*(Data!F65/Data!F33)),"",1.2*(Data!F24-Data!F44)/Data!F33+1.4*(Data!F54/Data!F33)+3.3*((Data!F81-Data!F78)/Data!F33)+0.6*((Data!F147*Data!F150)/Data!F50)+1*(Data!F65/Data!F33))</f>
        <v>8819.6483584528269</v>
      </c>
      <c r="F112" s="89">
        <f>IF(ISERROR(1.2*(Data!G24-Data!G44)/Data!G33+1.4*(Data!G54/Data!G33)+3.3*((Data!G81-Data!G78)/Data!G33)+0.6*((Data!G147*Data!G150)/Data!G50)+1*(Data!G65/Data!G33)),"",1.2*(Data!G24-Data!G44)/Data!G33+1.4*(Data!G54/Data!G33)+3.3*((Data!G81-Data!G78)/Data!G33)+0.6*((Data!G147*Data!G150)/Data!G50)+1*(Data!G65/Data!G33))</f>
        <v>64585.732634679604</v>
      </c>
      <c r="J112" s="17" t="s">
        <v>340</v>
      </c>
    </row>
    <row r="113" spans="1:13" ht="12.75" customHeight="1">
      <c r="A113" s="73" t="s">
        <v>108</v>
      </c>
      <c r="B113" s="91" t="str">
        <f>IF(ISERROR(NORMSDIST(1-B112)),"",NORMSDIST(1-B112))</f>
        <v/>
      </c>
      <c r="C113" s="91" t="str">
        <f>IF(ISERROR(NORMSDIST(1-C112)),"",NORMSDIST(1-C112))</f>
        <v/>
      </c>
      <c r="D113" s="91">
        <f>IF(ISERROR(NORMSDIST(1-D112)),"",NORMSDIST(1-D112))</f>
        <v>0</v>
      </c>
      <c r="E113" s="91">
        <f>IF(ISERROR(NORMSDIST(1-E112)),"",NORMSDIST(1-E112))</f>
        <v>0</v>
      </c>
      <c r="F113" s="91">
        <f>IF(ISERROR(NORMSDIST(1-F112)),"",NORMSDIST(1-F112))</f>
        <v>0</v>
      </c>
      <c r="J113" s="17" t="s">
        <v>341</v>
      </c>
    </row>
    <row r="114" spans="1:13" ht="12.75" customHeight="1">
      <c r="A114" s="73" t="s">
        <v>107</v>
      </c>
      <c r="B114" s="91"/>
      <c r="C114" s="91"/>
      <c r="D114" s="91"/>
      <c r="E114" s="91"/>
      <c r="F114" s="91"/>
    </row>
    <row r="115" spans="1:13" ht="12.75" customHeight="1">
      <c r="A115" s="73" t="s">
        <v>104</v>
      </c>
      <c r="B115" s="89" t="str">
        <f>IF(ISERROR(-4.84+0.92*((Data!C18/Data!C65)/(Data!B18/Data!B65))+0.528*((Data!B67/Data!B65)/(Data!C67/Data!C65))+0.404*(((Data!C31+Data!C32+Data!C30)/Data!C33)/((Data!B31+Data!B32+Data!B30)/Data!B33))+0.892*(Data!C65/Data!B65)+0.115*((Data!B98/(Data!B27+Data!B28+Data!B98))/(Data!C98/(Data!C27+Data!C28+Data!C98)))-0.172*((-Data!C68/Data!C65)/(-Data!B68/Data!B65))-0.327*(((Data!C44+Data!C45)/Data!C60)/((Data!B44+Data!B45)/Data!B60))+4.67*((Data!C81+Data!C82-Data!C113)/Data!C33)),"",-4.84+0.92*((Data!C18/Data!C65)/(Data!B18/Data!B65))+0.528*((Data!B67/Data!B65)/(Data!C67/Data!C65))+0.404*(((Data!C31+Data!C32+Data!C30)/Data!C33)/((Data!B31+Data!B32+Data!B30)/Data!B33))+0.892*(Data!C65/Data!B65)+0.115*((Data!B98/(Data!B27+Data!B28+Data!B98))/(Data!C98/(Data!C27+Data!C28+Data!C98)))-0.172*((-Data!C68/Data!C65)/(-Data!B68/Data!B65))-0.327*(((Data!C44+Data!C45)/Data!C60)/((Data!B44+Data!B45)/Data!B60))+4.67*((Data!C81+Data!C82-Data!C113)/Data!C33))</f>
        <v/>
      </c>
      <c r="C115" s="89" t="str">
        <f>IF(ISERROR(-4.84+0.92*((Data!D18/Data!D65)/(Data!C18/Data!C65))+0.528*((Data!C67/Data!C65)/(Data!D67/Data!D65))+0.404*(((Data!D31+Data!D32+Data!D30)/Data!D33)/((Data!C31+Data!C32+Data!C30)/Data!C33))+0.892*(Data!D65/Data!C65)+0.115*((Data!C98/(Data!C27+Data!C28+Data!C98))/(Data!D98/(Data!D27+Data!D28+Data!D98)))-0.172*((-Data!D68/Data!D65)/(-Data!C68/Data!C65))-0.327*(((Data!D44+Data!D45)/Data!D60)/((Data!C44+Data!C45)/Data!C60))+4.67*((Data!D81+Data!D82-Data!D113)/Data!D33)),"",-4.84+0.92*((Data!D18/Data!D65)/(Data!C18/Data!C65))+0.528*((Data!C67/Data!C65)/(Data!D67/Data!D65))+0.404*(((Data!D31+Data!D32+Data!D30)/Data!D33)/((Data!C31+Data!C32+Data!C30)/Data!C33))+0.892*(Data!D65/Data!C65)+0.115*((Data!C98/(Data!C27+Data!C28+Data!C98))/(Data!D98/(Data!D27+Data!D28+Data!D98)))-0.172*((-Data!D68/Data!D65)/(-Data!C68/Data!C65))-0.327*(((Data!D44+Data!D45)/Data!D60)/((Data!C44+Data!C45)/Data!C60))+4.67*((Data!D81+Data!D82-Data!D113)/Data!D33))</f>
        <v/>
      </c>
      <c r="D115" s="89" t="str">
        <f>IF(ISERROR(-4.84+0.92*((Data!E18/Data!E65)/(Data!D18/Data!D65))+0.528*((Data!D67/Data!D65)/(Data!E67/Data!E65))+0.404*(((Data!E31+Data!E32+Data!E30)/Data!E33)/((Data!D31+Data!D32+Data!D30)/Data!D33))+0.892*(Data!E65/Data!D65)+0.115*((Data!D98/(Data!D27+Data!D28+Data!D98))/(Data!E98/(Data!E27+Data!E28+Data!E98)))-0.172*((-Data!E68/Data!E65)/(-Data!D68/Data!D65))-0.327*(((Data!E44+Data!E45)/Data!E60)/((Data!D44+Data!D45)/Data!D60))+4.67*((Data!E81+Data!E82-Data!E113)/Data!E33)),"",-4.84+0.92*((Data!E18/Data!E65)/(Data!D18/Data!D65))+0.528*((Data!D67/Data!D65)/(Data!E67/Data!E65))+0.404*(((Data!E31+Data!E32+Data!E30)/Data!E33)/((Data!D31+Data!D32+Data!D30)/Data!D33))+0.892*(Data!E65/Data!D65)+0.115*((Data!D98/(Data!D27+Data!D28+Data!D98))/(Data!E98/(Data!E27+Data!E28+Data!E98)))-0.172*((-Data!E68/Data!E65)/(-Data!D68/Data!D65))-0.327*(((Data!E44+Data!E45)/Data!E60)/((Data!D44+Data!D45)/Data!D60))+4.67*((Data!E81+Data!E82-Data!E113)/Data!E33))</f>
        <v/>
      </c>
      <c r="E115" s="89" t="str">
        <f>IF(ISERROR(-4.84+0.92*((Data!F18/Data!F65)/(Data!E18/Data!E65))+0.528*((Data!E67/Data!E65)/(Data!F67/Data!F65))+0.404*(((Data!F31+Data!F32+Data!F30)/Data!F33)/((Data!E31+Data!E32+Data!E30)/Data!E33))+0.892*(Data!F65/Data!E65)+0.115*((Data!E98/(Data!E27+Data!E28+Data!E98))/(Data!F98/(Data!F27+Data!F28+Data!F98)))-0.172*((-Data!F68/Data!F65)/(-Data!E68/Data!E65))-0.327*(((Data!F44+Data!F45)/Data!F60)/((Data!E44+Data!E45)/Data!E60))+4.67*((Data!F81+Data!F82-Data!F113)/Data!F33)),"",-4.84+0.92*((Data!F18/Data!F65)/(Data!E18/Data!E65))+0.528*((Data!E67/Data!E65)/(Data!F67/Data!F65))+0.404*(((Data!F31+Data!F32+Data!F30)/Data!F33)/((Data!E31+Data!E32+Data!E30)/Data!E33))+0.892*(Data!F65/Data!E65)+0.115*((Data!E98/(Data!E27+Data!E28+Data!E98))/(Data!F98/(Data!F27+Data!F28+Data!F98)))-0.172*((-Data!F68/Data!F65)/(-Data!E68/Data!E65))-0.327*(((Data!F44+Data!F45)/Data!F60)/((Data!E44+Data!E45)/Data!E60))+4.67*((Data!F81+Data!F82-Data!F113)/Data!F33))</f>
        <v/>
      </c>
      <c r="F115" s="89" t="str">
        <f>IF(ISERROR(-4.84+0.92*((Data!G18/Data!G65)/(Data!F18/Data!F65))+0.528*((Data!F67/Data!F65)/(Data!G67/Data!G65))+0.404*(((Data!G31+Data!G32+Data!G30)/Data!G33)/((Data!F31+Data!F32+Data!F30)/Data!F33))+0.892*(Data!G65/Data!F65)+0.115*((Data!F98/(Data!F27+Data!F28+Data!F98))/(Data!G98/(Data!G27+Data!G28+Data!G98)))-0.172*((-Data!G68/Data!G65)/(-Data!F68/Data!F65))-0.327*(((Data!G44+Data!G45)/Data!G60)/((Data!F44+Data!F45)/Data!F60))+4.67*((Data!G81+Data!G82-Data!G113)/Data!G33)),"",-4.84+0.92*((Data!G18/Data!G65)/(Data!F18/Data!F65))+0.528*((Data!F67/Data!F65)/(Data!G67/Data!G65))+0.404*(((Data!G31+Data!G32+Data!G30)/Data!G33)/((Data!F31+Data!F32+Data!F30)/Data!F33))+0.892*(Data!G65/Data!F65)+0.115*((Data!F98/(Data!F27+Data!F28+Data!F98))/(Data!G98/(Data!G27+Data!G28+Data!G98)))-0.172*((-Data!G68/Data!G65)/(-Data!F68/Data!F65))-0.327*(((Data!G44+Data!G45)/Data!G60)/((Data!F44+Data!F45)/Data!F60))+4.67*((Data!G81+Data!G82-Data!G113)/Data!G33))</f>
        <v/>
      </c>
      <c r="J115" s="17" t="s">
        <v>342</v>
      </c>
    </row>
    <row r="116" spans="1:13" ht="12.75" customHeight="1">
      <c r="A116" s="73" t="s">
        <v>109</v>
      </c>
      <c r="B116" s="91" t="str">
        <f>IF(ISERROR(NORMSDIST(B115)),"",NORMSDIST(B115))</f>
        <v/>
      </c>
      <c r="C116" s="91" t="str">
        <f>IF(ISERROR(NORMSDIST(C115)),"",NORMSDIST(C115))</f>
        <v/>
      </c>
      <c r="D116" s="91" t="str">
        <f>IF(ISERROR(NORMSDIST(D115)),"",NORMSDIST(D115))</f>
        <v/>
      </c>
      <c r="E116" s="91" t="str">
        <f>IF(ISERROR(NORMSDIST(E115)),"",NORMSDIST(E115))</f>
        <v/>
      </c>
      <c r="F116" s="91" t="str">
        <f>IF(ISERROR(NORMSDIST(F115)),"",NORMSDIST(F115))</f>
        <v/>
      </c>
      <c r="J116" s="17" t="s">
        <v>343</v>
      </c>
    </row>
    <row r="117" spans="1:13" ht="12.75" customHeight="1">
      <c r="B117" s="69"/>
      <c r="C117" s="69"/>
      <c r="D117" s="69"/>
      <c r="E117" s="69"/>
      <c r="F117" s="69"/>
    </row>
    <row r="118" spans="1:13" ht="12.75" customHeight="1">
      <c r="A118" s="69" t="s">
        <v>703</v>
      </c>
      <c r="B118" s="69"/>
      <c r="C118" s="69"/>
      <c r="D118" s="69"/>
      <c r="E118" s="69"/>
      <c r="F118" s="69"/>
    </row>
    <row r="119" spans="1:13" ht="12.75" customHeight="1">
      <c r="A119" s="73" t="s">
        <v>35</v>
      </c>
      <c r="B119" s="92" t="str">
        <f>IF(ISERROR((Data!C150+Data!C149)/Data!B150-1),"",(Data!C150+Data!C149)/Data!B150-1)</f>
        <v/>
      </c>
      <c r="C119" s="92" t="str">
        <f>IF(ISERROR((Data!D150+Data!D149)/Data!C150-1),"",(Data!D150+Data!D149)/Data!C150-1)</f>
        <v/>
      </c>
      <c r="D119" s="92" t="str">
        <f>IF(ISERROR((Data!E150+Data!E149)/Data!D150-1),"",(Data!E150+Data!E149)/Data!D150-1)</f>
        <v/>
      </c>
      <c r="E119" s="92">
        <f>IF(ISERROR((Data!F150+Data!F149)/Data!E150-1),"",(Data!F150+Data!F149)/Data!E150-1)</f>
        <v>-0.33443960854548727</v>
      </c>
      <c r="F119" s="92">
        <f>IF(ISERROR((Data!G150+Data!G149)/Data!F150-1),"",(Data!G150+Data!G149)/Data!F150-1)</f>
        <v>1.1146638109359048</v>
      </c>
      <c r="J119" s="17" t="s">
        <v>344</v>
      </c>
    </row>
    <row r="120" spans="1:13" ht="12.75" customHeight="1">
      <c r="A120" s="73" t="s">
        <v>231</v>
      </c>
      <c r="B120" s="75" t="str">
        <f>IF(ISERROR(Data!C150/Data!C148),"",Data!C150/Data!C148)</f>
        <v/>
      </c>
      <c r="C120" s="75" t="str">
        <f>IF(ISERROR(Data!D150/Data!D148),"",Data!D150/Data!D148)</f>
        <v/>
      </c>
      <c r="D120" s="75" t="str">
        <f>IF(ISERROR(Data!E150/Data!E148),"",Data!E150/Data!E148)</f>
        <v/>
      </c>
      <c r="E120" s="75" t="str">
        <f>IF(ISERROR(Data!F150/Data!F148),"",Data!F150/Data!F148)</f>
        <v/>
      </c>
      <c r="F120" s="75" t="str">
        <f>IF(ISERROR(Data!G150/Data!G148),"",Data!G150/Data!G148)</f>
        <v/>
      </c>
      <c r="J120" s="17" t="s">
        <v>345</v>
      </c>
    </row>
    <row r="121" spans="1:13" ht="12.75" customHeight="1">
      <c r="A121" s="73" t="s">
        <v>232</v>
      </c>
      <c r="B121" s="75" t="str">
        <f>IF(ISERROR(Data!C150/(Data!C148-Data!C144/Data!C147)),"",Data!C150/(Data!C148-Data!C144/Data!C147))</f>
        <v/>
      </c>
      <c r="C121" s="75" t="str">
        <f>IF(ISERROR(Data!D150/(Data!D148-Data!D144/Data!D147)),"",Data!D150/(Data!D148-Data!D144/Data!D147))</f>
        <v/>
      </c>
      <c r="D121" s="75" t="str">
        <f>IF(ISERROR(Data!E150/(Data!E148-Data!E144/Data!E147)),"",Data!E150/(Data!E148-Data!E144/Data!E147))</f>
        <v/>
      </c>
      <c r="E121" s="75" t="str">
        <f>IF(ISERROR(Data!F150/(Data!F148-Data!F144/Data!F147)),"",Data!F150/(Data!F148-Data!F144/Data!F147))</f>
        <v/>
      </c>
      <c r="F121" s="75" t="str">
        <f>IF(ISERROR(Data!G150/(Data!G148-Data!G144/Data!G147)),"",Data!G150/(Data!G148-Data!G144/Data!G147))</f>
        <v/>
      </c>
      <c r="J121" s="17" t="s">
        <v>346</v>
      </c>
    </row>
    <row r="122" spans="1:13" ht="12.75" customHeight="1">
      <c r="A122" s="73" t="s">
        <v>110</v>
      </c>
      <c r="B122" s="75" t="str">
        <f>IF(ISERROR((Data!C147*Data!C150)/Data!C57),"",(Data!C147*Data!C150)/Data!C57)</f>
        <v/>
      </c>
      <c r="C122" s="75" t="str">
        <f>IF(ISERROR((Data!D147*Data!D150)/Data!D57),"",(Data!D147*Data!D150)/Data!D57)</f>
        <v/>
      </c>
      <c r="D122" s="75">
        <f>IF(ISERROR((Data!E147*Data!E150)/Data!E57),"",(Data!E147*Data!E150)/Data!E57)</f>
        <v>19313.218188094794</v>
      </c>
      <c r="E122" s="75">
        <f>IF(ISERROR((Data!F147*Data!F150)/Data!F57),"",(Data!F147*Data!F150)/Data!F57)</f>
        <v>11777.843904240744</v>
      </c>
      <c r="F122" s="75">
        <f>IF(ISERROR((Data!G147*Data!G150)/Data!G57),"",(Data!G147*Data!G150)/Data!G57)</f>
        <v>76900.783957731619</v>
      </c>
      <c r="J122" s="17" t="s">
        <v>347</v>
      </c>
    </row>
    <row r="123" spans="1:13" ht="12.75" customHeight="1">
      <c r="A123" s="395" t="s">
        <v>704</v>
      </c>
      <c r="B123" s="427" t="e">
        <f>Data!C149</f>
        <v>#DIV/0!</v>
      </c>
      <c r="C123" s="427" t="e">
        <f>Data!D149</f>
        <v>#DIV/0!</v>
      </c>
      <c r="D123" s="427">
        <f>Data!E149</f>
        <v>8.2113701242383352E-5</v>
      </c>
      <c r="E123" s="427">
        <f>Data!F149</f>
        <v>1.3818707921604172E-4</v>
      </c>
      <c r="F123" s="427">
        <f>Data!G149</f>
        <v>3.4422537043064062E-5</v>
      </c>
    </row>
    <row r="124" spans="1:13" ht="12.75" customHeight="1">
      <c r="A124" s="395" t="s">
        <v>705</v>
      </c>
      <c r="B124" s="92" t="e">
        <f>Data!C129/Data!C88</f>
        <v>#DIV/0!</v>
      </c>
      <c r="C124" s="92" t="e">
        <f>Data!D129/Data!D88</f>
        <v>#DIV/0!</v>
      </c>
      <c r="D124" s="92">
        <f>Data!E129/Data!E88</f>
        <v>-0.22345135913565564</v>
      </c>
      <c r="E124" s="92">
        <f>Data!F129/Data!F88</f>
        <v>-0.29158887068876643</v>
      </c>
      <c r="F124" s="92">
        <f>Data!G129/Data!G88</f>
        <v>-0.19507290867229471</v>
      </c>
    </row>
    <row r="125" spans="1:13" ht="12.75" customHeight="1">
      <c r="A125" s="395" t="s">
        <v>706</v>
      </c>
      <c r="B125" s="92" t="e">
        <f>Data!C149/Data!C150</f>
        <v>#DIV/0!</v>
      </c>
      <c r="C125" s="92" t="e">
        <f>Data!D149/Data!D150</f>
        <v>#DIV/0!</v>
      </c>
      <c r="D125" s="92">
        <f>Data!E149/Data!E150</f>
        <v>3.424257766571449E-6</v>
      </c>
      <c r="E125" s="92">
        <f>Data!F149/Data!F150</f>
        <v>8.658338296744468E-6</v>
      </c>
      <c r="F125" s="92">
        <f>Data!G149/Data!G150</f>
        <v>1.0199270234981943E-6</v>
      </c>
    </row>
    <row r="126" spans="1:13" ht="12.75" customHeight="1">
      <c r="A126" s="56"/>
      <c r="B126" s="56"/>
      <c r="C126" s="56"/>
      <c r="D126" s="56"/>
      <c r="E126" s="56"/>
      <c r="F126" s="56"/>
    </row>
    <row r="127" spans="1:13" ht="12.75" customHeight="1" thickBot="1">
      <c r="B127" s="56"/>
      <c r="C127" s="56"/>
      <c r="D127" s="56"/>
      <c r="E127" s="56"/>
      <c r="F127" s="56"/>
      <c r="L127" s="93"/>
      <c r="M127" s="93"/>
    </row>
    <row r="128" spans="1:13" ht="12.75" customHeight="1" thickBot="1">
      <c r="A128" s="86" t="s">
        <v>33</v>
      </c>
      <c r="B128" s="87"/>
      <c r="C128" s="87"/>
      <c r="D128" s="87"/>
      <c r="E128" s="87"/>
      <c r="F128" s="88"/>
      <c r="J128" s="69" t="s">
        <v>494</v>
      </c>
    </row>
    <row r="129" spans="1:13" ht="12.75" customHeight="1" thickBot="1">
      <c r="A129" s="70" t="s">
        <v>18</v>
      </c>
      <c r="B129" s="71">
        <f>Data!$C$11</f>
        <v>2019</v>
      </c>
      <c r="C129" s="71">
        <f>Data!$D$11</f>
        <v>2020</v>
      </c>
      <c r="D129" s="71">
        <f>Data!$E$11</f>
        <v>2021</v>
      </c>
      <c r="E129" s="71">
        <f>Data!$F$11</f>
        <v>2022</v>
      </c>
      <c r="F129" s="71">
        <f>Data!$G$11</f>
        <v>2023</v>
      </c>
    </row>
    <row r="130" spans="1:13" ht="12.75" customHeight="1">
      <c r="A130" s="64"/>
      <c r="B130" s="56"/>
      <c r="C130" s="56"/>
      <c r="D130" s="56"/>
      <c r="E130" s="56"/>
      <c r="F130" s="56"/>
    </row>
    <row r="131" spans="1:13" ht="12.75" customHeight="1">
      <c r="A131" s="409" t="str">
        <f>Data!A65</f>
        <v>Revenues</v>
      </c>
      <c r="B131" s="410" t="e">
        <f>IF(Data!C65/Data!C$65=0,"",Data!C65/Data!C$65)</f>
        <v>#DIV/0!</v>
      </c>
      <c r="C131" s="410" t="e">
        <f>IF(Data!D65/Data!D$65=0,"",Data!D65/Data!D$65)</f>
        <v>#DIV/0!</v>
      </c>
      <c r="D131" s="410">
        <f>IF(Data!E65/Data!E$65=0,"",Data!E65/Data!E$65)</f>
        <v>1</v>
      </c>
      <c r="E131" s="410">
        <f>IF(Data!F65/Data!F$65=0,"",Data!F65/Data!F$65)</f>
        <v>1</v>
      </c>
      <c r="F131" s="410">
        <f>IF(Data!G65/Data!G$65=0,"",Data!G65/Data!G$65)</f>
        <v>1</v>
      </c>
      <c r="J131" s="17" t="s">
        <v>348</v>
      </c>
      <c r="L131" s="93"/>
      <c r="M131" s="93"/>
    </row>
    <row r="132" spans="1:13" ht="12.75" customHeight="1">
      <c r="A132" s="73" t="str">
        <f>Data!A66</f>
        <v>&lt;Cost of goods sold&gt;</v>
      </c>
      <c r="B132" s="94" t="e">
        <f>IF(Data!C66/Data!C$65=0,"",Data!C66/Data!C$65)</f>
        <v>#DIV/0!</v>
      </c>
      <c r="C132" s="94" t="e">
        <f>IF(Data!D66/Data!D$65=0,"",Data!D66/Data!D$65)</f>
        <v>#DIV/0!</v>
      </c>
      <c r="D132" s="94">
        <f>IF(Data!E66/Data!E$65=0,"",Data!E66/Data!E$65)</f>
        <v>-0.46196637349778924</v>
      </c>
      <c r="E132" s="94">
        <f>IF(Data!F66/Data!F$65=0,"",Data!F66/Data!F$65)</f>
        <v>-0.43414143885478806</v>
      </c>
      <c r="F132" s="94">
        <f>IF(Data!G66/Data!G$65=0,"",Data!G66/Data!G$65)</f>
        <v>-0.4304424740847318</v>
      </c>
    </row>
    <row r="133" spans="1:13" ht="12.75" customHeight="1">
      <c r="A133" s="409" t="str">
        <f>Data!A67</f>
        <v xml:space="preserve">  Gross Profit</v>
      </c>
      <c r="B133" s="410" t="e">
        <f>IF(Data!C67/Data!C$65=0,"",Data!C67/Data!C$65)</f>
        <v>#DIV/0!</v>
      </c>
      <c r="C133" s="410" t="e">
        <f>IF(Data!D67/Data!D$65=0,"",Data!D67/Data!D$65)</f>
        <v>#DIV/0!</v>
      </c>
      <c r="D133" s="410">
        <f>IF(Data!E67/Data!E$65=0,"",Data!E67/Data!E$65)</f>
        <v>0.53803362650221076</v>
      </c>
      <c r="E133" s="410">
        <f>IF(Data!F67/Data!F$65=0,"",Data!F67/Data!F$65)</f>
        <v>0.56585856114521194</v>
      </c>
      <c r="F133" s="410">
        <f>IF(Data!G67/Data!G$65=0,"",Data!G67/Data!G$65)</f>
        <v>0.5695575259152682</v>
      </c>
    </row>
    <row r="134" spans="1:13" ht="12.75" customHeight="1">
      <c r="A134" s="73" t="str">
        <f>Data!A68</f>
        <v>&lt;Operating Expenses (1)&gt;</v>
      </c>
      <c r="B134" s="94" t="e">
        <f>IF(Data!C68/Data!C$65=0,"",Data!C68/Data!C$65)</f>
        <v>#DIV/0!</v>
      </c>
      <c r="C134" s="94" t="e">
        <f>IF(Data!D68/Data!D$65=0,"",Data!D68/Data!D$65)</f>
        <v>#DIV/0!</v>
      </c>
      <c r="D134" s="94" t="str">
        <f>IF(Data!E68/Data!E$65=0,"",Data!E68/Data!E$65)</f>
        <v/>
      </c>
      <c r="E134" s="94" t="str">
        <f>IF(Data!F68/Data!F$65=0,"",Data!F68/Data!F$65)</f>
        <v/>
      </c>
      <c r="F134" s="94" t="str">
        <f>IF(Data!G68/Data!G$65=0,"",Data!G68/Data!G$65)</f>
        <v/>
      </c>
    </row>
    <row r="135" spans="1:13" ht="12.75" customHeight="1">
      <c r="A135" s="73" t="str">
        <f>Data!A69</f>
        <v>&lt;Operating Expenses (2)&gt;</v>
      </c>
      <c r="B135" s="94" t="e">
        <f>IF(Data!C69/Data!C$65=0,"",Data!C69/Data!C$65)</f>
        <v>#DIV/0!</v>
      </c>
      <c r="C135" s="94" t="e">
        <f>IF(Data!D69/Data!D$65=0,"",Data!D69/Data!D$65)</f>
        <v>#DIV/0!</v>
      </c>
      <c r="D135" s="94" t="str">
        <f>IF(Data!E69/Data!E$65=0,"",Data!E69/Data!E$65)</f>
        <v/>
      </c>
      <c r="E135" s="94" t="str">
        <f>IF(Data!F69/Data!F$65=0,"",Data!F69/Data!F$65)</f>
        <v/>
      </c>
      <c r="F135" s="94" t="str">
        <f>IF(Data!G69/Data!G$65=0,"",Data!G69/Data!G$65)</f>
        <v/>
      </c>
    </row>
    <row r="136" spans="1:13" ht="12.75" customHeight="1">
      <c r="A136" s="73" t="str">
        <f>Data!A70</f>
        <v>&lt;Depreciation and Amortization&gt;</v>
      </c>
      <c r="B136" s="94" t="e">
        <f>IF(Data!C70/Data!C$65=0,"",Data!C70/Data!C$65)</f>
        <v>#DIV/0!</v>
      </c>
      <c r="C136" s="94" t="e">
        <f>IF(Data!D70/Data!D$65=0,"",Data!D70/Data!D$65)</f>
        <v>#DIV/0!</v>
      </c>
      <c r="D136" s="94" t="str">
        <f>IF(Data!E70/Data!E$65=0,"",Data!E70/Data!E$65)</f>
        <v/>
      </c>
      <c r="E136" s="94" t="str">
        <f>IF(Data!F70/Data!F$65=0,"",Data!F70/Data!F$65)</f>
        <v/>
      </c>
      <c r="F136" s="94" t="str">
        <f>IF(Data!G70/Data!G$65=0,"",Data!G70/Data!G$65)</f>
        <v/>
      </c>
    </row>
    <row r="137" spans="1:13" ht="12.75" customHeight="1">
      <c r="A137" s="73" t="str">
        <f>Data!A71</f>
        <v>&lt;Selling, General and Administrative Expenses&gt;</v>
      </c>
      <c r="B137" s="94" t="e">
        <f>IF(Data!C71/Data!C$65=0,"",Data!C71/Data!C$65)</f>
        <v>#DIV/0!</v>
      </c>
      <c r="C137" s="94" t="e">
        <f>IF(Data!D71/Data!D$65=0,"",Data!D71/Data!D$65)</f>
        <v>#DIV/0!</v>
      </c>
      <c r="D137" s="94">
        <f>IF(Data!E71/Data!E$65=0,"",Data!E71/Data!E$65)</f>
        <v>-0.33847098203581327</v>
      </c>
      <c r="E137" s="94">
        <f>IF(Data!F71/Data!F$65=0,"",Data!F71/Data!F$65)</f>
        <v>-0.29055339277190506</v>
      </c>
      <c r="F137" s="94">
        <f>IF(Data!G71/Data!G$65=0,"",Data!G71/Data!G$65)</f>
        <v>-0.27141100089076764</v>
      </c>
    </row>
    <row r="138" spans="1:13" ht="12.75" customHeight="1">
      <c r="A138" s="73" t="str">
        <f>Data!A72</f>
        <v>Other operating expenses (1)</v>
      </c>
      <c r="B138" s="94" t="e">
        <f>IF(Data!C72/Data!C$65=0,"",Data!C72/Data!C$65)</f>
        <v>#DIV/0!</v>
      </c>
      <c r="C138" s="94" t="e">
        <f>IF(Data!D72/Data!D$65=0,"",Data!D72/Data!D$65)</f>
        <v>#DIV/0!</v>
      </c>
      <c r="D138" s="94">
        <f>IF(Data!E72/Data!E$65=0,"",Data!E72/Data!E$65)</f>
        <v>-6.2022641461176699E-4</v>
      </c>
      <c r="E138" s="94">
        <f>IF(Data!F72/Data!F$65=0,"",Data!F72/Data!F$65)</f>
        <v>-1.5519271961448881E-3</v>
      </c>
      <c r="F138" s="94">
        <f>IF(Data!G72/Data!G$65=0,"",Data!G72/Data!G$65)</f>
        <v>-5.9801032147963821E-4</v>
      </c>
    </row>
    <row r="139" spans="1:13" ht="12.75" customHeight="1">
      <c r="A139" s="73" t="str">
        <f>Data!A73</f>
        <v>Other operating expenses (2)</v>
      </c>
      <c r="B139" s="94" t="e">
        <f>IF(Data!C73/Data!C$65=0,"",Data!C73/Data!C$65)</f>
        <v>#DIV/0!</v>
      </c>
      <c r="C139" s="94" t="e">
        <f>IF(Data!D73/Data!D$65=0,"",Data!D73/Data!D$65)</f>
        <v>#DIV/0!</v>
      </c>
      <c r="D139" s="94" t="str">
        <f>IF(Data!E73/Data!E$65=0,"",Data!E73/Data!E$65)</f>
        <v/>
      </c>
      <c r="E139" s="94" t="str">
        <f>IF(Data!F73/Data!F$65=0,"",Data!F73/Data!F$65)</f>
        <v/>
      </c>
      <c r="F139" s="94" t="str">
        <f>IF(Data!G73/Data!G$65=0,"",Data!G73/Data!G$65)</f>
        <v/>
      </c>
    </row>
    <row r="140" spans="1:13" ht="12.75" customHeight="1">
      <c r="A140" s="73" t="str">
        <f>Data!A74</f>
        <v>Income from equity investees</v>
      </c>
      <c r="B140" s="94" t="e">
        <f>IF(Data!C74/Data!C$65=0,"",Data!C74/Data!C$65)</f>
        <v>#DIV/0!</v>
      </c>
      <c r="C140" s="94" t="e">
        <f>IF(Data!D74/Data!D$65=0,"",Data!D74/Data!D$65)</f>
        <v>#DIV/0!</v>
      </c>
      <c r="D140" s="94" t="str">
        <f>IF(Data!E74/Data!E$65=0,"",Data!E74/Data!E$65)</f>
        <v/>
      </c>
      <c r="E140" s="94" t="str">
        <f>IF(Data!F74/Data!F$65=0,"",Data!F74/Data!F$65)</f>
        <v/>
      </c>
      <c r="F140" s="94" t="str">
        <f>IF(Data!G74/Data!G$65=0,"",Data!G74/Data!G$65)</f>
        <v/>
      </c>
    </row>
    <row r="141" spans="1:13" ht="12.75" customHeight="1">
      <c r="A141" s="73" t="str">
        <f>Data!A75</f>
        <v>Non-recurring operating gains &lt;losses&gt;</v>
      </c>
      <c r="B141" s="94" t="e">
        <f>IF(Data!C75/Data!C$65=0,"",Data!C75/Data!C$65)</f>
        <v>#DIV/0!</v>
      </c>
      <c r="C141" s="94" t="e">
        <f>IF(Data!D75/Data!D$65=0,"",Data!D75/Data!D$65)</f>
        <v>#DIV/0!</v>
      </c>
      <c r="D141" s="94">
        <f>IF(Data!E75/Data!E$65=0,"",Data!E75/Data!E$65)</f>
        <v>2.7171671638069113E-2</v>
      </c>
      <c r="E141" s="94">
        <f>IF(Data!F75/Data!F$65=0,"",Data!F75/Data!F$65)</f>
        <v>1.4535825051990761E-3</v>
      </c>
      <c r="F141" s="94">
        <f>IF(Data!G75/Data!G$65=0,"",Data!G75/Data!G$65)</f>
        <v>1.7904607535644092E-3</v>
      </c>
    </row>
    <row r="142" spans="1:13" ht="12.75" customHeight="1">
      <c r="A142" s="409" t="str">
        <f>Data!A76</f>
        <v xml:space="preserve">  Operating Profit</v>
      </c>
      <c r="B142" s="410" t="e">
        <f>IF(Data!C76/Data!C$65=0,"",Data!C76/Data!C$65)</f>
        <v>#DIV/0!</v>
      </c>
      <c r="C142" s="410" t="e">
        <f>IF(Data!D76/Data!D$65=0,"",Data!D76/Data!D$65)</f>
        <v>#DIV/0!</v>
      </c>
      <c r="D142" s="410">
        <f>IF(Data!E76/Data!E$65=0,"",Data!E76/Data!E$65)</f>
        <v>0.22611408968985483</v>
      </c>
      <c r="E142" s="410">
        <f>IF(Data!F76/Data!F$65=0,"",Data!F76/Data!F$65)</f>
        <v>0.27520682368236105</v>
      </c>
      <c r="F142" s="410">
        <f>IF(Data!G76/Data!G$65=0,"",Data!G76/Data!G$65)</f>
        <v>0.29933897545658533</v>
      </c>
    </row>
    <row r="143" spans="1:13" ht="12.75" customHeight="1">
      <c r="A143" s="73" t="str">
        <f>Data!A77</f>
        <v>Interest income</v>
      </c>
      <c r="B143" s="94" t="e">
        <f>IF(Data!C77/Data!C$65=0,"",Data!C77/Data!C$65)</f>
        <v>#DIV/0!</v>
      </c>
      <c r="C143" s="94" t="e">
        <f>IF(Data!D77/Data!D$65=0,"",Data!D77/Data!D$65)</f>
        <v>#DIV/0!</v>
      </c>
      <c r="D143" s="94">
        <f>IF(Data!E77/Data!E$65=0,"",Data!E77/Data!E$65)</f>
        <v>2.452132268078481E-3</v>
      </c>
      <c r="E143" s="94">
        <f>IF(Data!F77/Data!F$65=0,"",Data!F77/Data!F$65)</f>
        <v>4.5862207094729927E-3</v>
      </c>
      <c r="F143" s="94">
        <f>IF(Data!G77/Data!G$65=0,"",Data!G77/Data!G$65)</f>
        <v>7.9580000392723196E-3</v>
      </c>
    </row>
    <row r="144" spans="1:13" ht="12.75" customHeight="1">
      <c r="A144" s="73" t="str">
        <f>Data!A78</f>
        <v>&lt;Interest expense&gt;</v>
      </c>
      <c r="B144" s="94" t="e">
        <f>IF(Data!C78/Data!C$65=0,"",Data!C78/Data!C$65)</f>
        <v>#DIV/0!</v>
      </c>
      <c r="C144" s="94" t="e">
        <f>IF(Data!D78/Data!D$65=0,"",Data!D78/Data!D$65)</f>
        <v>#DIV/0!</v>
      </c>
      <c r="D144" s="94">
        <f>IF(Data!E78/Data!E$65=0,"",Data!E78/Data!E$65)</f>
        <v>-5.9944563267889852E-3</v>
      </c>
      <c r="E144" s="94">
        <f>IF(Data!F78/Data!F$65=0,"",Data!F78/Data!F$65)</f>
        <v>-7.2679125259953804E-4</v>
      </c>
      <c r="F144" s="94">
        <f>IF(Data!G78/Data!G$65=0,"",Data!G78/Data!G$65)</f>
        <v>-1.56196725759607E-3</v>
      </c>
    </row>
    <row r="145" spans="1:10" ht="12.75" customHeight="1">
      <c r="A145" s="73" t="str">
        <f>Data!A79</f>
        <v>Income &lt;Loss&gt; from equity affiliates</v>
      </c>
      <c r="B145" s="94" t="e">
        <f>IF(Data!C79/Data!C$65=0,"",Data!C79/Data!C$65)</f>
        <v>#DIV/0!</v>
      </c>
      <c r="C145" s="94" t="e">
        <f>IF(Data!D79/Data!D$65=0,"",Data!D79/Data!D$65)</f>
        <v>#DIV/0!</v>
      </c>
      <c r="D145" s="94" t="str">
        <f>IF(Data!E79/Data!E$65=0,"",Data!E79/Data!E$65)</f>
        <v/>
      </c>
      <c r="E145" s="94" t="str">
        <f>IF(Data!F79/Data!F$65=0,"",Data!F79/Data!F$65)</f>
        <v/>
      </c>
      <c r="F145" s="94" t="str">
        <f>IF(Data!G79/Data!G$65=0,"",Data!G79/Data!G$65)</f>
        <v/>
      </c>
    </row>
    <row r="146" spans="1:10" ht="12.75" customHeight="1">
      <c r="A146" s="73" t="str">
        <f>Data!A80</f>
        <v>Other income or gains &lt;Other expenses or losses&gt;</v>
      </c>
      <c r="B146" s="94" t="e">
        <f>IF(Data!C80/Data!C$65=0,"",Data!C80/Data!C$65)</f>
        <v>#DIV/0!</v>
      </c>
      <c r="C146" s="94" t="e">
        <f>IF(Data!D80/Data!D$65=0,"",Data!D80/Data!D$65)</f>
        <v>#DIV/0!</v>
      </c>
      <c r="D146" s="94" t="str">
        <f>IF(Data!E80/Data!E$65=0,"",Data!E80/Data!E$65)</f>
        <v/>
      </c>
      <c r="E146" s="94" t="str">
        <f>IF(Data!F80/Data!F$65=0,"",Data!F80/Data!F$65)</f>
        <v/>
      </c>
      <c r="F146" s="94" t="str">
        <f>IF(Data!G80/Data!G$65=0,"",Data!G80/Data!G$65)</f>
        <v/>
      </c>
    </row>
    <row r="147" spans="1:10" ht="12.75" customHeight="1">
      <c r="A147" s="409" t="str">
        <f>Data!A81</f>
        <v xml:space="preserve">  Income before Tax</v>
      </c>
      <c r="B147" s="410" t="e">
        <f>IF(Data!C81/Data!C$65=0,"",Data!C81/Data!C$65)</f>
        <v>#DIV/0!</v>
      </c>
      <c r="C147" s="410" t="e">
        <f>IF(Data!D81/Data!D$65=0,"",Data!D81/Data!D$65)</f>
        <v>#DIV/0!</v>
      </c>
      <c r="D147" s="410">
        <f>IF(Data!E81/Data!E$65=0,"",Data!E81/Data!E$65)</f>
        <v>0.22257176563114431</v>
      </c>
      <c r="E147" s="410">
        <f>IF(Data!F81/Data!F$65=0,"",Data!F81/Data!F$65)</f>
        <v>0.2790662531392345</v>
      </c>
      <c r="F147" s="410">
        <f>IF(Data!G81/Data!G$65=0,"",Data!G81/Data!G$65)</f>
        <v>0.30573500823826161</v>
      </c>
    </row>
    <row r="148" spans="1:10" ht="12.75" customHeight="1">
      <c r="A148" s="73" t="str">
        <f>Data!A82</f>
        <v>&lt;Income tax expense&gt;</v>
      </c>
      <c r="B148" s="94" t="e">
        <f>IF(Data!C82/Data!C$65=0,"",Data!C82/Data!C$65)</f>
        <v>#DIV/0!</v>
      </c>
      <c r="C148" s="94" t="e">
        <f>IF(Data!D82/Data!D$65=0,"",Data!D82/Data!D$65)</f>
        <v>#DIV/0!</v>
      </c>
      <c r="D148" s="94">
        <f>IF(Data!E82/Data!E$65=0,"",Data!E82/Data!E$65)</f>
        <v>5.4030033025458059E-4</v>
      </c>
      <c r="E148" s="94">
        <f>IF(Data!F82/Data!F$65=0,"",Data!F82/Data!F$65)</f>
        <v>-6.9661622303616444E-2</v>
      </c>
      <c r="F148" s="94">
        <f>IF(Data!G82/Data!G$65=0,"",Data!G82/Data!G$65)</f>
        <v>-7.2957259220515866E-2</v>
      </c>
    </row>
    <row r="149" spans="1:10" ht="12.75" customHeight="1">
      <c r="A149" s="73" t="str">
        <f>Data!A83</f>
        <v>Income &lt;Loss&gt; from discontinued operations</v>
      </c>
      <c r="B149" s="94" t="e">
        <f>IF(Data!C83/Data!C$65=0,"",Data!C83/Data!C$65)</f>
        <v>#DIV/0!</v>
      </c>
      <c r="C149" s="94" t="e">
        <f>IF(Data!D83/Data!D$65=0,"",Data!D83/Data!D$65)</f>
        <v>#DIV/0!</v>
      </c>
      <c r="D149" s="94" t="str">
        <f>IF(Data!E83/Data!E$65=0,"",Data!E83/Data!E$65)</f>
        <v/>
      </c>
      <c r="E149" s="94" t="str">
        <f>IF(Data!F83/Data!F$65=0,"",Data!F83/Data!F$65)</f>
        <v/>
      </c>
      <c r="F149" s="94" t="str">
        <f>IF(Data!G83/Data!G$65=0,"",Data!G83/Data!G$65)</f>
        <v/>
      </c>
    </row>
    <row r="150" spans="1:10" ht="12.75" customHeight="1">
      <c r="A150" s="73" t="str">
        <f>Data!A84</f>
        <v>Extraordinary gains &lt;losses&gt;</v>
      </c>
      <c r="B150" s="94" t="e">
        <f>IF(Data!C84/Data!C$65=0,"",Data!C84/Data!C$65)</f>
        <v>#DIV/0!</v>
      </c>
      <c r="C150" s="94" t="e">
        <f>IF(Data!D84/Data!D$65=0,"",Data!D84/Data!D$65)</f>
        <v>#DIV/0!</v>
      </c>
      <c r="D150" s="94" t="str">
        <f>IF(Data!E84/Data!E$65=0,"",Data!E84/Data!E$65)</f>
        <v/>
      </c>
      <c r="E150" s="94" t="str">
        <f>IF(Data!F84/Data!F$65=0,"",Data!F84/Data!F$65)</f>
        <v/>
      </c>
      <c r="F150" s="94" t="str">
        <f>IF(Data!G84/Data!G$65=0,"",Data!G84/Data!G$65)</f>
        <v/>
      </c>
    </row>
    <row r="151" spans="1:10" ht="12.75" customHeight="1">
      <c r="A151" s="73" t="str">
        <f>Data!A85</f>
        <v>Changes in accounting principles</v>
      </c>
      <c r="B151" s="94" t="e">
        <f>IF(Data!C85/Data!C$65=0,"",Data!C85/Data!C$65)</f>
        <v>#DIV/0!</v>
      </c>
      <c r="C151" s="94" t="e">
        <f>IF(Data!D85/Data!D$65=0,"",Data!D85/Data!D$65)</f>
        <v>#DIV/0!</v>
      </c>
      <c r="D151" s="94" t="str">
        <f>IF(Data!E85/Data!E$65=0,"",Data!E85/Data!E$65)</f>
        <v/>
      </c>
      <c r="E151" s="94" t="str">
        <f>IF(Data!F85/Data!F$65=0,"",Data!F85/Data!F$65)</f>
        <v/>
      </c>
      <c r="F151" s="94" t="str">
        <f>IF(Data!G85/Data!G$65=0,"",Data!G85/Data!G$65)</f>
        <v/>
      </c>
    </row>
    <row r="152" spans="1:10" ht="12.75" customHeight="1">
      <c r="A152" s="409" t="str">
        <f>Data!A86</f>
        <v xml:space="preserve">  Net Income </v>
      </c>
      <c r="B152" s="410" t="e">
        <f>IF(Data!C86/Data!C$65=0,"",Data!C86/Data!C$65)</f>
        <v>#DIV/0!</v>
      </c>
      <c r="C152" s="410" t="e">
        <f>IF(Data!D86/Data!D$65=0,"",Data!D86/Data!D$65)</f>
        <v>#DIV/0!</v>
      </c>
      <c r="D152" s="410">
        <f>IF(Data!E86/Data!E$65=0,"",Data!E86/Data!E$65)</f>
        <v>0.2231120659613989</v>
      </c>
      <c r="E152" s="410">
        <f>IF(Data!F86/Data!F$65=0,"",Data!F86/Data!F$65)</f>
        <v>0.20940463083561806</v>
      </c>
      <c r="F152" s="410">
        <f>IF(Data!G86/Data!G$65=0,"",Data!G86/Data!G$65)</f>
        <v>0.23277774901774573</v>
      </c>
    </row>
    <row r="153" spans="1:10" ht="12.75" customHeight="1">
      <c r="A153" s="395" t="str">
        <f>Data!A87</f>
        <v>Net income attributable to noncontrolling interests</v>
      </c>
      <c r="B153" s="408" t="e">
        <f>IF(Data!C87/Data!C$65=0,"",Data!C87/Data!C$65)</f>
        <v>#DIV/0!</v>
      </c>
      <c r="C153" s="408" t="e">
        <f>IF(Data!D87/Data!D$65=0,"",Data!D87/Data!D$65)</f>
        <v>#DIV/0!</v>
      </c>
      <c r="D153" s="408" t="str">
        <f>IF(Data!E87/Data!E$65=0,"",Data!E87/Data!E$65)</f>
        <v/>
      </c>
      <c r="E153" s="408" t="str">
        <f>IF(Data!F87/Data!F$65=0,"",Data!F87/Data!F$65)</f>
        <v/>
      </c>
      <c r="F153" s="408">
        <f>IF(Data!G87/Data!G$65=0,"",Data!G87/Data!G$65)</f>
        <v>-1.7851054372526514E-4</v>
      </c>
      <c r="G153" s="95"/>
    </row>
    <row r="154" spans="1:10" ht="12.75" customHeight="1">
      <c r="A154" s="409" t="str">
        <f>Data!A88</f>
        <v xml:space="preserve">  Net Income attributable to common shareholders</v>
      </c>
      <c r="B154" s="410" t="e">
        <f>IF(Data!C88/Data!C$65=0,"",Data!C88/Data!C$65)</f>
        <v>#DIV/0!</v>
      </c>
      <c r="C154" s="410" t="e">
        <f>IF(Data!D88/Data!D$65=0,"",Data!D88/Data!D$65)</f>
        <v>#DIV/0!</v>
      </c>
      <c r="D154" s="410">
        <f>IF(Data!E88/Data!E$65=0,"",Data!E88/Data!E$65)</f>
        <v>0.2231120659613989</v>
      </c>
      <c r="E154" s="410">
        <f>IF(Data!F88/Data!F$65=0,"",Data!F88/Data!F$65)</f>
        <v>0.20940463083561806</v>
      </c>
      <c r="F154" s="410">
        <f>IF(Data!G88/Data!G$65=0,"",Data!G88/Data!G$65)</f>
        <v>0.23259923847402048</v>
      </c>
      <c r="H154" s="95"/>
    </row>
    <row r="155" spans="1:10" ht="12.75" customHeight="1">
      <c r="A155" s="85"/>
      <c r="B155" s="74"/>
      <c r="C155" s="74"/>
      <c r="D155" s="74"/>
      <c r="E155" s="74"/>
      <c r="F155" s="74"/>
    </row>
    <row r="156" spans="1:10" ht="12.75" customHeight="1">
      <c r="A156" s="395" t="str">
        <f>Data!A91</f>
        <v>Other comprehensive income items</v>
      </c>
      <c r="B156" s="408" t="e">
        <f>IF(Data!C91/Data!C$65=0,"",Data!C91/Data!C$65)</f>
        <v>#DIV/0!</v>
      </c>
      <c r="C156" s="408" t="e">
        <f>IF(Data!D91/Data!D$65=0,"",Data!D91/Data!D$65)</f>
        <v>#DIV/0!</v>
      </c>
      <c r="D156" s="408">
        <f>IF(Data!E91/Data!E$65=0,"",Data!E91/Data!E$65)</f>
        <v>1.908634894449613E-2</v>
      </c>
      <c r="E156" s="408">
        <f>IF(Data!F91/Data!F$65=0,"",Data!F91/Data!F$65)</f>
        <v>4.793704020858669E-2</v>
      </c>
      <c r="F156" s="408">
        <f>IF(Data!G91/Data!G$65=0,"",Data!G91/Data!G$65)</f>
        <v>2.9422107816798198E-2</v>
      </c>
    </row>
    <row r="157" spans="1:10" ht="12.75" customHeight="1">
      <c r="A157" s="409" t="str">
        <f>Data!A92</f>
        <v>Comprehensive Income</v>
      </c>
      <c r="B157" s="410" t="e">
        <f>IF(Data!C92/Data!C$65=0,"",Data!C92/Data!C$65)</f>
        <v>#DIV/0!</v>
      </c>
      <c r="C157" s="410" t="e">
        <f>IF(Data!D92/Data!D$65=0,"",Data!D92/Data!D$65)</f>
        <v>#DIV/0!</v>
      </c>
      <c r="D157" s="410">
        <f>IF(Data!E92/Data!E$65=0,"",Data!E92/Data!E$65)</f>
        <v>0.24219841490589503</v>
      </c>
      <c r="E157" s="410">
        <f>IF(Data!F92/Data!F$65=0,"",Data!F92/Data!F$65)</f>
        <v>0.25734167104420475</v>
      </c>
      <c r="F157" s="410">
        <f>IF(Data!G92/Data!G$65=0,"",Data!G92/Data!G$65)</f>
        <v>0.26219985683454394</v>
      </c>
    </row>
    <row r="158" spans="1:10" ht="12.75" customHeight="1">
      <c r="A158" s="404"/>
      <c r="B158" s="405"/>
      <c r="C158" s="405"/>
      <c r="D158" s="405"/>
      <c r="E158" s="405"/>
      <c r="F158" s="405"/>
    </row>
    <row r="159" spans="1:10" ht="12.75" customHeight="1" thickBot="1">
      <c r="A159" s="406"/>
      <c r="B159" s="407"/>
      <c r="C159" s="407"/>
      <c r="D159" s="407"/>
      <c r="E159" s="407"/>
      <c r="F159" s="407"/>
    </row>
    <row r="160" spans="1:10" ht="12.75" customHeight="1" thickBot="1">
      <c r="A160" s="86" t="s">
        <v>20</v>
      </c>
      <c r="B160" s="87"/>
      <c r="C160" s="87"/>
      <c r="D160" s="87"/>
      <c r="E160" s="87"/>
      <c r="F160" s="87"/>
      <c r="G160" s="88"/>
      <c r="J160" s="69" t="s">
        <v>495</v>
      </c>
    </row>
    <row r="161" spans="1:10" ht="12.75" customHeight="1" thickBot="1">
      <c r="A161" s="70" t="s">
        <v>18</v>
      </c>
      <c r="B161" s="71">
        <f>Data!$C$11</f>
        <v>2019</v>
      </c>
      <c r="C161" s="71">
        <f>Data!$D$11</f>
        <v>2020</v>
      </c>
      <c r="D161" s="71">
        <f>Data!$E$11</f>
        <v>2021</v>
      </c>
      <c r="E161" s="71">
        <f>Data!$F$11</f>
        <v>2022</v>
      </c>
      <c r="F161" s="71">
        <f>Data!$G$11</f>
        <v>2023</v>
      </c>
      <c r="G161" s="71"/>
    </row>
    <row r="162" spans="1:10" ht="12.75" customHeight="1">
      <c r="B162" s="56"/>
      <c r="C162" s="56"/>
      <c r="D162" s="56"/>
      <c r="E162" s="56"/>
      <c r="F162" s="56"/>
      <c r="G162" s="96" t="s">
        <v>450</v>
      </c>
    </row>
    <row r="163" spans="1:10" ht="12.75" customHeight="1">
      <c r="A163" s="64"/>
      <c r="B163" s="97"/>
      <c r="C163" s="98"/>
      <c r="D163" s="98"/>
      <c r="E163" s="56"/>
      <c r="F163" s="56"/>
      <c r="G163" s="96" t="s">
        <v>451</v>
      </c>
    </row>
    <row r="164" spans="1:10" ht="12.75" customHeight="1">
      <c r="A164" s="56"/>
      <c r="B164" s="99" t="s">
        <v>354</v>
      </c>
      <c r="C164" s="100"/>
      <c r="D164" s="97"/>
      <c r="E164" s="56"/>
      <c r="F164" s="56"/>
      <c r="G164" s="96" t="s">
        <v>452</v>
      </c>
    </row>
    <row r="165" spans="1:10" ht="12.75" customHeight="1">
      <c r="A165" s="409" t="str">
        <f>Data!A65</f>
        <v>Revenues</v>
      </c>
      <c r="B165" s="412" t="str">
        <f>IF(ISERROR(Data!C65/Data!B65-1),"",Data!C65/Data!B65-1)</f>
        <v/>
      </c>
      <c r="C165" s="412" t="str">
        <f>IF(ISERROR(Data!D65/Data!C65-1),"",Data!D65/Data!C65-1)</f>
        <v/>
      </c>
      <c r="D165" s="412" t="str">
        <f>IF(ISERROR(Data!E65/Data!D65-1),"",Data!E65/Data!D65-1)</f>
        <v/>
      </c>
      <c r="E165" s="412">
        <f>IF(ISERROR(Data!F65/Data!E65-1),"",Data!F65/Data!E65-1)</f>
        <v>0.33285057978381594</v>
      </c>
      <c r="F165" s="412">
        <f>IF(ISERROR(Data!G65/Data!F65-1),"",Data!G65/Data!F65-1)</f>
        <v>0.34370270160061978</v>
      </c>
      <c r="G165" s="412" t="str">
        <f>IF(ISERROR((Data!G65/Data!B65)^(1/5)-1),"",(Data!G65/Data!B65)^(1/5)-1)</f>
        <v/>
      </c>
      <c r="J165" s="17" t="s">
        <v>349</v>
      </c>
    </row>
    <row r="166" spans="1:10" ht="12.75" customHeight="1">
      <c r="A166" s="73" t="str">
        <f>Data!A66</f>
        <v>&lt;Cost of goods sold&gt;</v>
      </c>
      <c r="B166" s="32" t="str">
        <f>IF(ISERROR(Data!C66/Data!B66-1),"",Data!C66/Data!B66-1)</f>
        <v/>
      </c>
      <c r="C166" s="32" t="str">
        <f>IF(ISERROR(Data!D66/Data!C66-1),"",Data!D66/Data!C66-1)</f>
        <v/>
      </c>
      <c r="D166" s="32" t="str">
        <f>IF(ISERROR(Data!E66/Data!D66-1),"",Data!E66/Data!D66-1)</f>
        <v/>
      </c>
      <c r="E166" s="32">
        <f>IF(ISERROR(Data!F66/Data!E66-1),"",Data!F66/Data!E66-1)</f>
        <v>0.25257096984041305</v>
      </c>
      <c r="F166" s="32">
        <f>IF(ISERROR(Data!G66/Data!F66-1),"",Data!G66/Data!F66-1)</f>
        <v>0.33225410787097909</v>
      </c>
      <c r="G166" s="32" t="str">
        <f>IF(ISERROR((Data!G66/Data!B66)^(1/5)-1),"",(Data!G66/Data!B66)^(1/5)-1)</f>
        <v/>
      </c>
      <c r="J166" s="17" t="s">
        <v>350</v>
      </c>
    </row>
    <row r="167" spans="1:10" ht="12.75" customHeight="1">
      <c r="A167" s="409" t="str">
        <f>Data!A67</f>
        <v xml:space="preserve">  Gross Profit</v>
      </c>
      <c r="B167" s="412" t="str">
        <f>IF(ISERROR(Data!C67/Data!B67-1),"",Data!C67/Data!B67-1)</f>
        <v/>
      </c>
      <c r="C167" s="412" t="str">
        <f>IF(ISERROR(Data!D67/Data!C67-1),"",Data!D67/Data!C67-1)</f>
        <v/>
      </c>
      <c r="D167" s="412" t="str">
        <f>IF(ISERROR(Data!E67/Data!D67-1),"",Data!E67/Data!D67-1)</f>
        <v/>
      </c>
      <c r="E167" s="412">
        <f>IF(ISERROR(Data!F67/Data!E67-1),"",Data!F67/Data!E67-1)</f>
        <v>0.40178024968655479</v>
      </c>
      <c r="F167" s="412">
        <f>IF(ISERROR(Data!G67/Data!F67-1),"",Data!G67/Data!F67-1)</f>
        <v>0.35248636115079246</v>
      </c>
      <c r="G167" s="412" t="str">
        <f>IF(ISERROR((Data!G67/Data!B67)^(1/5)-1),"",(Data!G67/Data!B67)^(1/5)-1)</f>
        <v/>
      </c>
    </row>
    <row r="168" spans="1:10" ht="12.75" customHeight="1">
      <c r="A168" s="73" t="str">
        <f>Data!A68</f>
        <v>&lt;Operating Expenses (1)&gt;</v>
      </c>
      <c r="B168" s="32" t="str">
        <f>IF(ISERROR(Data!C68/Data!B68-1),"",Data!C68/Data!B68-1)</f>
        <v/>
      </c>
      <c r="C168" s="32" t="str">
        <f>IF(ISERROR(Data!D68/Data!C68-1),"",Data!D68/Data!C68-1)</f>
        <v/>
      </c>
      <c r="D168" s="32" t="str">
        <f>IF(ISERROR(Data!E68/Data!D68-1),"",Data!E68/Data!D68-1)</f>
        <v/>
      </c>
      <c r="E168" s="32" t="str">
        <f>IF(ISERROR(Data!F68/Data!E68-1),"",Data!F68/Data!E68-1)</f>
        <v/>
      </c>
      <c r="F168" s="32" t="str">
        <f>IF(ISERROR(Data!G68/Data!F68-1),"",Data!G68/Data!F68-1)</f>
        <v/>
      </c>
      <c r="G168" s="32" t="str">
        <f>IF(ISERROR((Data!G68/Data!B68)^(1/5)-1),"",(Data!G68/Data!B68)^(1/5)-1)</f>
        <v/>
      </c>
    </row>
    <row r="169" spans="1:10" ht="12.75" customHeight="1">
      <c r="A169" s="73" t="str">
        <f>Data!A69</f>
        <v>&lt;Operating Expenses (2)&gt;</v>
      </c>
      <c r="B169" s="32" t="str">
        <f>IF(ISERROR(Data!C69/Data!B69-1),"",Data!C69/Data!B69-1)</f>
        <v/>
      </c>
      <c r="C169" s="32" t="str">
        <f>IF(ISERROR(Data!D69/Data!C69-1),"",Data!D69/Data!C69-1)</f>
        <v/>
      </c>
      <c r="D169" s="32" t="str">
        <f>IF(ISERROR(Data!E69/Data!D69-1),"",Data!E69/Data!D69-1)</f>
        <v/>
      </c>
      <c r="E169" s="32" t="str">
        <f>IF(ISERROR(Data!F69/Data!E69-1),"",Data!F69/Data!E69-1)</f>
        <v/>
      </c>
      <c r="F169" s="32" t="str">
        <f>IF(ISERROR(Data!G69/Data!F69-1),"",Data!G69/Data!F69-1)</f>
        <v/>
      </c>
      <c r="G169" s="32" t="str">
        <f>IF(ISERROR((Data!G69/Data!B69)^(1/5)-1),"",(Data!G69/Data!B69)^(1/5)-1)</f>
        <v/>
      </c>
    </row>
    <row r="170" spans="1:10" ht="12.75" customHeight="1">
      <c r="A170" s="73" t="str">
        <f>Data!A70</f>
        <v>&lt;Depreciation and Amortization&gt;</v>
      </c>
      <c r="B170" s="32" t="str">
        <f>IF(ISERROR(Data!C70/Data!B70-1),"",Data!C70/Data!B70-1)</f>
        <v/>
      </c>
      <c r="C170" s="32" t="str">
        <f>IF(ISERROR(Data!D70/Data!C70-1),"",Data!D70/Data!C70-1)</f>
        <v/>
      </c>
      <c r="D170" s="32" t="str">
        <f>IF(ISERROR(Data!E70/Data!D70-1),"",Data!E70/Data!D70-1)</f>
        <v/>
      </c>
      <c r="E170" s="32" t="str">
        <f>IF(ISERROR(Data!F70/Data!E70-1),"",Data!F70/Data!E70-1)</f>
        <v/>
      </c>
      <c r="F170" s="32" t="str">
        <f>IF(ISERROR(Data!G70/Data!F70-1),"",Data!G70/Data!F70-1)</f>
        <v/>
      </c>
      <c r="G170" s="32" t="str">
        <f>IF(ISERROR((Data!G70/Data!B70)^(1/5)-1),"",(Data!G70/Data!B70)^(1/5)-1)</f>
        <v/>
      </c>
    </row>
    <row r="171" spans="1:10" ht="12.75" customHeight="1">
      <c r="A171" s="73" t="str">
        <f>Data!A71</f>
        <v>&lt;Selling, General and Administrative Expenses&gt;</v>
      </c>
      <c r="B171" s="32" t="str">
        <f>IF(ISERROR(Data!C71/Data!B71-1),"",Data!C71/Data!B71-1)</f>
        <v/>
      </c>
      <c r="C171" s="32" t="str">
        <f>IF(ISERROR(Data!D71/Data!C71-1),"",Data!D71/Data!C71-1)</f>
        <v/>
      </c>
      <c r="D171" s="32" t="str">
        <f>IF(ISERROR(Data!E71/Data!D71-1),"",Data!E71/Data!D71-1)</f>
        <v/>
      </c>
      <c r="E171" s="32">
        <f>IF(ISERROR(Data!F71/Data!E71-1),"",Data!F71/Data!E71-1)</f>
        <v>0.14415792953622364</v>
      </c>
      <c r="F171" s="32">
        <f>IF(ISERROR(Data!G71/Data!F71-1),"",Data!G71/Data!F71-1)</f>
        <v>0.25517617144932792</v>
      </c>
      <c r="G171" s="32" t="str">
        <f>IF(ISERROR((Data!G71/Data!B71)^(1/5)-1),"",(Data!G71/Data!B71)^(1/5)-1)</f>
        <v/>
      </c>
    </row>
    <row r="172" spans="1:10" ht="12.75" customHeight="1">
      <c r="A172" s="73" t="str">
        <f>Data!A72</f>
        <v>Other operating expenses (1)</v>
      </c>
      <c r="B172" s="32" t="str">
        <f>IF(ISERROR(Data!C72/Data!B72-1),"",Data!C72/Data!B72-1)</f>
        <v/>
      </c>
      <c r="C172" s="32" t="str">
        <f>IF(ISERROR(Data!D72/Data!C72-1),"",Data!D72/Data!C72-1)</f>
        <v/>
      </c>
      <c r="D172" s="32" t="str">
        <f>IF(ISERROR(Data!E72/Data!D72-1),"",Data!E72/Data!D72-1)</f>
        <v/>
      </c>
      <c r="E172" s="32">
        <f>IF(ISERROR(Data!F72/Data!E72-1),"",Data!F72/Data!E72-1)</f>
        <v>2.3350515463917527</v>
      </c>
      <c r="F172" s="32">
        <f>IF(ISERROR(Data!G72/Data!F72-1),"",Data!G72/Data!F72-1)</f>
        <v>-0.48222565687789798</v>
      </c>
      <c r="G172" s="32" t="str">
        <f>IF(ISERROR((Data!G72/Data!B72)^(1/5)-1),"",(Data!G72/Data!B72)^(1/5)-1)</f>
        <v/>
      </c>
    </row>
    <row r="173" spans="1:10" ht="12.75" customHeight="1">
      <c r="A173" s="73" t="str">
        <f>Data!A73</f>
        <v>Other operating expenses (2)</v>
      </c>
      <c r="B173" s="32" t="str">
        <f>IF(ISERROR(Data!C73/Data!B73-1),"",Data!C73/Data!B73-1)</f>
        <v/>
      </c>
      <c r="C173" s="32" t="str">
        <f>IF(ISERROR(Data!D73/Data!C73-1),"",Data!D73/Data!C73-1)</f>
        <v/>
      </c>
      <c r="D173" s="32" t="str">
        <f>IF(ISERROR(Data!E73/Data!D73-1),"",Data!E73/Data!D73-1)</f>
        <v/>
      </c>
      <c r="E173" s="32" t="str">
        <f>IF(ISERROR(Data!F73/Data!E73-1),"",Data!F73/Data!E73-1)</f>
        <v/>
      </c>
      <c r="F173" s="32" t="str">
        <f>IF(ISERROR(Data!G73/Data!F73-1),"",Data!G73/Data!F73-1)</f>
        <v/>
      </c>
      <c r="G173" s="32" t="str">
        <f>IF(ISERROR((Data!G73/Data!B73)^(1/5)-1),"",(Data!G73/Data!B73)^(1/5)-1)</f>
        <v/>
      </c>
    </row>
    <row r="174" spans="1:10" ht="12.75" customHeight="1">
      <c r="A174" s="73" t="str">
        <f>Data!A74</f>
        <v>Income from equity investees</v>
      </c>
      <c r="B174" s="32" t="str">
        <f>IF(ISERROR(Data!C74/Data!B74-1),"",Data!C74/Data!B74-1)</f>
        <v/>
      </c>
      <c r="C174" s="32" t="str">
        <f>IF(ISERROR(Data!D74/Data!C74-1),"",Data!D74/Data!C74-1)</f>
        <v/>
      </c>
      <c r="D174" s="32" t="str">
        <f>IF(ISERROR(Data!E74/Data!D74-1),"",Data!E74/Data!D74-1)</f>
        <v/>
      </c>
      <c r="E174" s="32" t="str">
        <f>IF(ISERROR(Data!F74/Data!E74-1),"",Data!F74/Data!E74-1)</f>
        <v/>
      </c>
      <c r="F174" s="32" t="str">
        <f>IF(ISERROR(Data!G74/Data!F74-1),"",Data!G74/Data!F74-1)</f>
        <v/>
      </c>
      <c r="G174" s="32" t="str">
        <f>IF(ISERROR((Data!G74/Data!B74)^(1/5)-1),"",(Data!G74/Data!B74)^(1/5)-1)</f>
        <v/>
      </c>
    </row>
    <row r="175" spans="1:10" ht="12.75" customHeight="1">
      <c r="A175" s="73" t="str">
        <f>Data!A75</f>
        <v>Non-recurring operating gains &lt;losses&gt;</v>
      </c>
      <c r="B175" s="32" t="str">
        <f>IF(ISERROR(Data!C75/Data!B75-1),"",Data!C75/Data!B75-1)</f>
        <v/>
      </c>
      <c r="C175" s="32" t="str">
        <f>IF(ISERROR(Data!D75/Data!C75-1),"",Data!D75/Data!C75-1)</f>
        <v/>
      </c>
      <c r="D175" s="32" t="str">
        <f>IF(ISERROR(Data!E75/Data!D75-1),"",Data!E75/Data!D75-1)</f>
        <v/>
      </c>
      <c r="E175" s="32">
        <f>IF(ISERROR(Data!F75/Data!E75-1),"",Data!F75/Data!E75-1)</f>
        <v>-0.92869749382280264</v>
      </c>
      <c r="F175" s="32">
        <f>IF(ISERROR(Data!G75/Data!F75-1),"",Data!G75/Data!F75-1)</f>
        <v>0.65511551155115511</v>
      </c>
      <c r="G175" s="32" t="str">
        <f>IF(ISERROR((Data!G75/Data!B75)^(1/5)-1),"",(Data!G75/Data!B75)^(1/5)-1)</f>
        <v/>
      </c>
    </row>
    <row r="176" spans="1:10" ht="12.75" customHeight="1">
      <c r="A176" s="409" t="str">
        <f>Data!A76</f>
        <v xml:space="preserve">  Operating Profit</v>
      </c>
      <c r="B176" s="412" t="str">
        <f>IF(ISERROR(Data!C76/Data!B76-1),"",Data!C76/Data!B76-1)</f>
        <v/>
      </c>
      <c r="C176" s="412" t="str">
        <f>IF(ISERROR(Data!D76/Data!C76-1),"",Data!D76/Data!C76-1)</f>
        <v/>
      </c>
      <c r="D176" s="412" t="str">
        <f>IF(ISERROR(Data!E76/Data!D76-1),"",Data!E76/Data!D76-1)</f>
        <v/>
      </c>
      <c r="E176" s="412">
        <f>IF(ISERROR(Data!F76/Data!E76-1),"",Data!F76/Data!E76-1)</f>
        <v>0.62223227667335923</v>
      </c>
      <c r="F176" s="412">
        <f>IF(ISERROR(Data!G76/Data!F76-1),"",Data!G76/Data!F76-1)</f>
        <v>0.46152840483204627</v>
      </c>
      <c r="G176" s="412" t="str">
        <f>IF(ISERROR((Data!G76/Data!B76)^(1/5)-1),"",(Data!G76/Data!B76)^(1/5)-1)</f>
        <v/>
      </c>
    </row>
    <row r="177" spans="1:7" ht="12.75" customHeight="1">
      <c r="A177" s="73" t="str">
        <f>Data!A77</f>
        <v>Interest income</v>
      </c>
      <c r="B177" s="32" t="str">
        <f>IF(ISERROR(Data!C77/Data!B77-1),"",Data!C77/Data!B77-1)</f>
        <v/>
      </c>
      <c r="C177" s="32" t="str">
        <f>IF(ISERROR(Data!D77/Data!C77-1),"",Data!D77/Data!C77-1)</f>
        <v/>
      </c>
      <c r="D177" s="32" t="str">
        <f>IF(ISERROR(Data!E77/Data!D77-1),"",Data!E77/Data!D77-1)</f>
        <v/>
      </c>
      <c r="E177" s="32">
        <f>IF(ISERROR(Data!F77/Data!E77-1),"",Data!F77/Data!E77-1)</f>
        <v>1.4928292046936114</v>
      </c>
      <c r="F177" s="32">
        <f>IF(ISERROR(Data!G77/Data!F77-1),"",Data!G77/Data!F77-1)</f>
        <v>1.3315899581589958</v>
      </c>
      <c r="G177" s="32" t="str">
        <f>IF(ISERROR((Data!G77/Data!B77)^(1/5)-1),"",(Data!G77/Data!B77)^(1/5)-1)</f>
        <v/>
      </c>
    </row>
    <row r="178" spans="1:7" ht="12.75" customHeight="1">
      <c r="A178" s="73" t="str">
        <f>Data!A78</f>
        <v>&lt;Interest expense&gt;</v>
      </c>
      <c r="B178" s="32" t="str">
        <f>IF(ISERROR(Data!C78/Data!B78-1),"",Data!C78/Data!B78-1)</f>
        <v/>
      </c>
      <c r="C178" s="32" t="str">
        <f>IF(ISERROR(Data!D78/Data!C78-1),"",Data!D78/Data!C78-1)</f>
        <v/>
      </c>
      <c r="D178" s="32" t="str">
        <f>IF(ISERROR(Data!E78/Data!D78-1),"",Data!E78/Data!D78-1)</f>
        <v/>
      </c>
      <c r="E178" s="32">
        <f>IF(ISERROR(Data!F78/Data!E78-1),"",Data!F78/Data!E78-1)</f>
        <v>-0.83840000000000003</v>
      </c>
      <c r="F178" s="32">
        <f>IF(ISERROR(Data!G78/Data!F78-1),"",Data!G78/Data!F78-1)</f>
        <v>1.887788778877888</v>
      </c>
      <c r="G178" s="32" t="str">
        <f>IF(ISERROR((Data!G78/Data!B78)^(1/5)-1),"",(Data!G78/Data!B78)^(1/5)-1)</f>
        <v/>
      </c>
    </row>
    <row r="179" spans="1:7" ht="12.75" customHeight="1">
      <c r="A179" s="73" t="str">
        <f>Data!A79</f>
        <v>Income &lt;Loss&gt; from equity affiliates</v>
      </c>
      <c r="B179" s="32" t="str">
        <f>IF(ISERROR(Data!C79/Data!B79-1),"",Data!C79/Data!B79-1)</f>
        <v/>
      </c>
      <c r="C179" s="32" t="str">
        <f>IF(ISERROR(Data!D79/Data!C79-1),"",Data!D79/Data!C79-1)</f>
        <v/>
      </c>
      <c r="D179" s="32" t="str">
        <f>IF(ISERROR(Data!E79/Data!D79-1),"",Data!E79/Data!D79-1)</f>
        <v/>
      </c>
      <c r="E179" s="32" t="str">
        <f>IF(ISERROR(Data!F79/Data!E79-1),"",Data!F79/Data!E79-1)</f>
        <v/>
      </c>
      <c r="F179" s="32" t="str">
        <f>IF(ISERROR(Data!G79/Data!F79-1),"",Data!G79/Data!F79-1)</f>
        <v/>
      </c>
      <c r="G179" s="32" t="str">
        <f>IF(ISERROR((Data!G79/Data!B79)^(1/5)-1),"",(Data!G79/Data!B79)^(1/5)-1)</f>
        <v/>
      </c>
    </row>
    <row r="180" spans="1:7" ht="12.75" customHeight="1">
      <c r="A180" s="73" t="str">
        <f>Data!A80</f>
        <v>Other income or gains &lt;Other expenses or losses&gt;</v>
      </c>
      <c r="B180" s="32" t="str">
        <f>IF(ISERROR(Data!C80/Data!B80-1),"",Data!C80/Data!B80-1)</f>
        <v/>
      </c>
      <c r="C180" s="32" t="str">
        <f>IF(ISERROR(Data!D80/Data!C80-1),"",Data!D80/Data!C80-1)</f>
        <v/>
      </c>
      <c r="D180" s="32" t="str">
        <f>IF(ISERROR(Data!E80/Data!D80-1),"",Data!E80/Data!D80-1)</f>
        <v/>
      </c>
      <c r="E180" s="32" t="str">
        <f>IF(ISERROR(Data!F80/Data!E80-1),"",Data!F80/Data!E80-1)</f>
        <v/>
      </c>
      <c r="F180" s="32" t="str">
        <f>IF(ISERROR(Data!G80/Data!F80-1),"",Data!G80/Data!F80-1)</f>
        <v/>
      </c>
      <c r="G180" s="32" t="str">
        <f>IF(ISERROR((Data!G80/Data!B80)^(1/5)-1),"",(Data!G80/Data!B80)^(1/5)-1)</f>
        <v/>
      </c>
    </row>
    <row r="181" spans="1:7" ht="12.75" customHeight="1">
      <c r="A181" s="409" t="str">
        <f>Data!A81</f>
        <v xml:space="preserve">  Income before Tax</v>
      </c>
      <c r="B181" s="412" t="str">
        <f>IF(ISERROR(Data!C81/Data!B81-1),"",Data!C81/Data!B81-1)</f>
        <v/>
      </c>
      <c r="C181" s="412" t="str">
        <f>IF(ISERROR(Data!D81/Data!C81-1),"",Data!D81/Data!C81-1)</f>
        <v/>
      </c>
      <c r="D181" s="412" t="str">
        <f>IF(ISERROR(Data!E81/Data!D81-1),"",Data!E81/Data!D81-1)</f>
        <v/>
      </c>
      <c r="E181" s="412">
        <f>IF(ISERROR(Data!F81/Data!E81-1),"",Data!F81/Data!E81-1)</f>
        <v>0.67116263035421864</v>
      </c>
      <c r="F181" s="412">
        <f>IF(ISERROR(Data!G81/Data!F81-1),"",Data!G81/Data!F81-1)</f>
        <v>0.47211263247466539</v>
      </c>
      <c r="G181" s="412" t="str">
        <f>IF(ISERROR((Data!G81/Data!B81)^(1/5)-1),"",(Data!G81/Data!B81)^(1/5)-1)</f>
        <v/>
      </c>
    </row>
    <row r="182" spans="1:7" ht="12.75" customHeight="1">
      <c r="A182" s="73" t="str">
        <f>Data!A82</f>
        <v>&lt;Income tax expense&gt;</v>
      </c>
      <c r="B182" s="32" t="str">
        <f>IF(ISERROR(Data!C82/Data!B82-1),"",Data!C82/Data!B82-1)</f>
        <v/>
      </c>
      <c r="C182" s="32" t="str">
        <f>IF(ISERROR(Data!D82/Data!C82-1),"",Data!D82/Data!C82-1)</f>
        <v/>
      </c>
      <c r="D182" s="32" t="str">
        <f>IF(ISERROR(Data!E82/Data!D82-1),"",Data!E82/Data!D82-1)</f>
        <v/>
      </c>
      <c r="E182" s="32">
        <f>IF(ISERROR(Data!F82/Data!E82-1),"",Data!F82/Data!E82-1)</f>
        <v>-172.84615384615384</v>
      </c>
      <c r="F182" s="32">
        <f>IF(ISERROR(Data!G82/Data!F82-1),"",Data!G82/Data!F82-1)</f>
        <v>0.4072722264306865</v>
      </c>
      <c r="G182" s="32" t="str">
        <f>IF(ISERROR((Data!G82/Data!B82)^(1/5)-1),"",(Data!G82/Data!B82)^(1/5)-1)</f>
        <v/>
      </c>
    </row>
    <row r="183" spans="1:7" ht="12.75" customHeight="1">
      <c r="A183" s="73" t="str">
        <f>Data!A83</f>
        <v>Income &lt;Loss&gt; from discontinued operations</v>
      </c>
      <c r="B183" s="32" t="str">
        <f>IF(ISERROR(Data!C83/Data!B83-1),"",Data!C83/Data!B83-1)</f>
        <v/>
      </c>
      <c r="C183" s="32" t="str">
        <f>IF(ISERROR(Data!D83/Data!C83-1),"",Data!D83/Data!C83-1)</f>
        <v/>
      </c>
      <c r="D183" s="32" t="str">
        <f>IF(ISERROR(Data!E83/Data!D83-1),"",Data!E83/Data!D83-1)</f>
        <v/>
      </c>
      <c r="E183" s="32" t="str">
        <f>IF(ISERROR(Data!F83/Data!E83-1),"",Data!F83/Data!E83-1)</f>
        <v/>
      </c>
      <c r="F183" s="32" t="str">
        <f>IF(ISERROR(Data!G83/Data!F83-1),"",Data!G83/Data!F83-1)</f>
        <v/>
      </c>
      <c r="G183" s="32" t="str">
        <f>IF(ISERROR((Data!G83/Data!B83)^(1/5)-1),"",(Data!G83/Data!B83)^(1/5)-1)</f>
        <v/>
      </c>
    </row>
    <row r="184" spans="1:7" ht="12.75" customHeight="1">
      <c r="A184" s="73" t="str">
        <f>Data!A84</f>
        <v>Extraordinary gains &lt;losses&gt;</v>
      </c>
      <c r="B184" s="32" t="str">
        <f>IF(ISERROR(Data!C84/Data!B84-1),"",Data!C84/Data!B84-1)</f>
        <v/>
      </c>
      <c r="C184" s="32" t="str">
        <f>IF(ISERROR(Data!D84/Data!C84-1),"",Data!D84/Data!C84-1)</f>
        <v/>
      </c>
      <c r="D184" s="32" t="str">
        <f>IF(ISERROR(Data!E84/Data!D84-1),"",Data!E84/Data!D84-1)</f>
        <v/>
      </c>
      <c r="E184" s="32" t="str">
        <f>IF(ISERROR(Data!F84/Data!E84-1),"",Data!F84/Data!E84-1)</f>
        <v/>
      </c>
      <c r="F184" s="32" t="str">
        <f>IF(ISERROR(Data!G84/Data!F84-1),"",Data!G84/Data!F84-1)</f>
        <v/>
      </c>
      <c r="G184" s="32" t="str">
        <f>IF(ISERROR((Data!G84/Data!B84)^(1/5)-1),"",(Data!G84/Data!B84)^(1/5)-1)</f>
        <v/>
      </c>
    </row>
    <row r="185" spans="1:7" ht="12.75" customHeight="1">
      <c r="A185" s="73" t="str">
        <f>Data!A85</f>
        <v>Changes in accounting principles</v>
      </c>
      <c r="B185" s="32" t="str">
        <f>IF(ISERROR(Data!C85/Data!B85-1),"",Data!C85/Data!B85-1)</f>
        <v/>
      </c>
      <c r="C185" s="32" t="str">
        <f>IF(ISERROR(Data!D85/Data!C85-1),"",Data!D85/Data!C85-1)</f>
        <v/>
      </c>
      <c r="D185" s="32" t="str">
        <f>IF(ISERROR(Data!E85/Data!D85-1),"",Data!E85/Data!D85-1)</f>
        <v/>
      </c>
      <c r="E185" s="32" t="str">
        <f>IF(ISERROR(Data!F85/Data!E85-1),"",Data!F85/Data!E85-1)</f>
        <v/>
      </c>
      <c r="F185" s="32" t="str">
        <f>IF(ISERROR(Data!G85/Data!F85-1),"",Data!G85/Data!F85-1)</f>
        <v/>
      </c>
      <c r="G185" s="32" t="str">
        <f>IF(ISERROR((Data!G85/Data!B85)^(1/5)-1),"",(Data!G85/Data!B85)^(1/5)-1)</f>
        <v/>
      </c>
    </row>
    <row r="186" spans="1:7" ht="12.75" customHeight="1">
      <c r="A186" s="409" t="str">
        <f>Data!A86</f>
        <v xml:space="preserve">  Net Income </v>
      </c>
      <c r="B186" s="412" t="str">
        <f>IF(ISERROR(Data!C86/Data!B86-1),"",Data!C86/Data!B86-1)</f>
        <v/>
      </c>
      <c r="C186" s="412" t="str">
        <f>IF(ISERROR(Data!D86/Data!C86-1),"",Data!D86/Data!C86-1)</f>
        <v/>
      </c>
      <c r="D186" s="412" t="str">
        <f>IF(ISERROR(Data!E86/Data!D86-1),"",Data!E86/Data!D86-1)</f>
        <v/>
      </c>
      <c r="E186" s="412">
        <f>IF(ISERROR(Data!F86/Data!E86-1),"",Data!F86/Data!E86-1)</f>
        <v>0.25096364652442427</v>
      </c>
      <c r="F186" s="412">
        <f>IF(ISERROR(Data!G86/Data!F86-1),"",Data!G86/Data!F86-1)</f>
        <v>0.49368277568412733</v>
      </c>
      <c r="G186" s="412" t="str">
        <f>IF(ISERROR((Data!G86/Data!B86)^(1/5)-1),"",(Data!G86/Data!B86)^(1/5)-1)</f>
        <v/>
      </c>
    </row>
    <row r="187" spans="1:7" ht="12.75" customHeight="1">
      <c r="A187" s="395" t="str">
        <f>Data!A87</f>
        <v>Net income attributable to noncontrolling interests</v>
      </c>
      <c r="B187" s="411" t="str">
        <f>IF(ISERROR(Data!C87/Data!B87-1),"",Data!C87/Data!B87-1)</f>
        <v/>
      </c>
      <c r="C187" s="411" t="str">
        <f>IF(ISERROR(Data!D87/Data!C87-1),"",Data!D87/Data!C87-1)</f>
        <v/>
      </c>
      <c r="D187" s="411" t="str">
        <f>IF(ISERROR(Data!E87/Data!D87-1),"",Data!E87/Data!D87-1)</f>
        <v/>
      </c>
      <c r="E187" s="411" t="str">
        <f>IF(ISERROR(Data!F87/Data!E87-1),"",Data!F87/Data!E87-1)</f>
        <v/>
      </c>
      <c r="F187" s="411" t="str">
        <f>IF(ISERROR(Data!G87/Data!F87-1),"",Data!G87/Data!F87-1)</f>
        <v/>
      </c>
      <c r="G187" s="411" t="str">
        <f>IF(ISERROR((Data!G87/Data!B87)^(1/5)-1),"",(Data!G87/Data!B87)^(1/5)-1)</f>
        <v/>
      </c>
    </row>
    <row r="188" spans="1:7" ht="12.75" customHeight="1">
      <c r="A188" s="409" t="str">
        <f>Data!A88</f>
        <v xml:space="preserve">  Net Income attributable to common shareholders</v>
      </c>
      <c r="B188" s="412" t="str">
        <f>IF(ISERROR(Data!C88/Data!B88-1),"",Data!C88/Data!B88-1)</f>
        <v/>
      </c>
      <c r="C188" s="412" t="str">
        <f>IF(ISERROR(Data!D88/Data!C88-1),"",Data!D88/Data!C88-1)</f>
        <v/>
      </c>
      <c r="D188" s="412" t="str">
        <f>IF(ISERROR(Data!E88/Data!D88-1),"",Data!E88/Data!D88-1)</f>
        <v/>
      </c>
      <c r="E188" s="412">
        <f>IF(ISERROR(Data!F88/Data!E88-1),"",Data!F88/Data!E88-1)</f>
        <v>0.25096364652442427</v>
      </c>
      <c r="F188" s="412">
        <f>IF(ISERROR(Data!G88/Data!F88-1),"",Data!G88/Data!F88-1)</f>
        <v>0.49253731343283591</v>
      </c>
      <c r="G188" s="412" t="str">
        <f>IF(ISERROR((Data!G88/Data!B88)^(1/5)-1),"",(Data!G88/Data!B88)^(1/5)-1)</f>
        <v/>
      </c>
    </row>
    <row r="189" spans="1:7" ht="12.75" customHeight="1">
      <c r="A189" s="85"/>
      <c r="B189" s="92"/>
      <c r="C189" s="92"/>
      <c r="D189" s="92"/>
      <c r="E189" s="92"/>
      <c r="F189" s="92"/>
      <c r="G189" s="92"/>
    </row>
    <row r="190" spans="1:7" ht="12.75" customHeight="1">
      <c r="A190" s="73" t="str">
        <f>Data!A91</f>
        <v>Other comprehensive income items</v>
      </c>
      <c r="B190" s="32" t="str">
        <f>IF(ISERROR(Data!C91/Data!B91-1),"",Data!C91/Data!B91-1)</f>
        <v/>
      </c>
      <c r="C190" s="32" t="str">
        <f>IF(ISERROR(Data!D91/Data!C91-1),"",Data!D91/Data!C91-1)</f>
        <v/>
      </c>
      <c r="D190" s="32" t="str">
        <f>IF(ISERROR(Data!E91/Data!D91-1),"",Data!E91/Data!D91-1)</f>
        <v/>
      </c>
      <c r="E190" s="32">
        <f>IF(ISERROR(Data!F91/Data!E91-1),"",Data!F91/Data!E91-1)</f>
        <v>2.3475711892797322</v>
      </c>
      <c r="F190" s="32">
        <f>IF(ISERROR(Data!G91/Data!F91-1),"",Data!G91/Data!F91-1)</f>
        <v>-0.17528146109582188</v>
      </c>
      <c r="G190" s="32" t="str">
        <f>IF(ISERROR((Data!G91/Data!B91)^(1/5)-1),"",(Data!G91/Data!B91)^(1/5)-1)</f>
        <v/>
      </c>
    </row>
    <row r="191" spans="1:7" ht="12.75" customHeight="1">
      <c r="A191" s="409" t="str">
        <f>Data!A92</f>
        <v>Comprehensive Income</v>
      </c>
      <c r="B191" s="412" t="str">
        <f>IF(ISERROR(Data!C92/Data!B92-1),"",Data!C92/Data!B92-1)</f>
        <v/>
      </c>
      <c r="C191" s="412" t="str">
        <f>IF(ISERROR(Data!D92/Data!C92-1),"",Data!D92/Data!C92-1)</f>
        <v/>
      </c>
      <c r="D191" s="412" t="str">
        <f>IF(ISERROR(Data!E92/Data!D92-1),"",Data!E92/Data!D92-1)</f>
        <v/>
      </c>
      <c r="E191" s="412">
        <f>IF(ISERROR(Data!F92/Data!E92-1),"",Data!F92/Data!E92-1)</f>
        <v>0.41618596301331889</v>
      </c>
      <c r="F191" s="412">
        <f>IF(ISERROR(Data!G92/Data!F92-1),"",Data!G92/Data!F92-1)</f>
        <v>0.36906958969483439</v>
      </c>
      <c r="G191" s="412" t="str">
        <f>IF(ISERROR((Data!G92/Data!B92)^(1/5)-1),"",(Data!G92/Data!B92)^(1/5)-1)</f>
        <v/>
      </c>
    </row>
    <row r="192" spans="1:7" ht="12.75" customHeight="1">
      <c r="B192" s="101"/>
      <c r="C192" s="101"/>
      <c r="D192" s="101"/>
      <c r="E192" s="101"/>
      <c r="F192" s="101"/>
      <c r="G192" s="101"/>
    </row>
    <row r="193" spans="1:14" ht="12.75" customHeight="1">
      <c r="B193" s="101"/>
      <c r="C193" s="101"/>
      <c r="D193" s="101"/>
      <c r="E193" s="101"/>
      <c r="F193" s="101"/>
      <c r="G193" s="101"/>
    </row>
    <row r="194" spans="1:14" ht="12.75" customHeight="1" thickBot="1">
      <c r="A194" s="102"/>
      <c r="B194" s="103"/>
      <c r="C194" s="103"/>
      <c r="D194" s="103"/>
      <c r="E194" s="103"/>
      <c r="F194" s="103"/>
      <c r="G194" s="101"/>
    </row>
    <row r="195" spans="1:14" ht="12.75" customHeight="1" thickBot="1">
      <c r="A195" s="104" t="s">
        <v>19</v>
      </c>
      <c r="B195" s="105"/>
      <c r="C195" s="105"/>
      <c r="D195" s="105"/>
      <c r="E195" s="105"/>
      <c r="F195" s="106"/>
      <c r="J195" s="69" t="s">
        <v>496</v>
      </c>
    </row>
    <row r="196" spans="1:14" ht="12.75" customHeight="1" thickBot="1">
      <c r="A196" s="70" t="s">
        <v>18</v>
      </c>
      <c r="B196" s="71">
        <f>Data!$C$11</f>
        <v>2019</v>
      </c>
      <c r="C196" s="71">
        <f>Data!$D$11</f>
        <v>2020</v>
      </c>
      <c r="D196" s="71">
        <f>Data!$E$11</f>
        <v>2021</v>
      </c>
      <c r="E196" s="71">
        <f>Data!$F$11</f>
        <v>2022</v>
      </c>
      <c r="F196" s="71">
        <f>Data!$G$11</f>
        <v>2023</v>
      </c>
    </row>
    <row r="197" spans="1:14" ht="12.75" customHeight="1">
      <c r="B197" s="64"/>
      <c r="C197" s="64"/>
      <c r="D197" s="64"/>
      <c r="E197" s="64"/>
      <c r="F197" s="64"/>
    </row>
    <row r="198" spans="1:14" ht="12.75" customHeight="1">
      <c r="A198" s="30" t="str">
        <f>Data!A15</f>
        <v>Assets:</v>
      </c>
      <c r="B198" s="419"/>
      <c r="C198" s="124"/>
      <c r="D198" s="124"/>
      <c r="E198" s="124"/>
      <c r="F198" s="124"/>
    </row>
    <row r="199" spans="1:14" ht="12.75" customHeight="1">
      <c r="A199" s="73" t="str">
        <f>Data!A16</f>
        <v>Cash and cash equivalents</v>
      </c>
      <c r="B199" s="107" t="e">
        <f>IF(Data!C16/Data!C$33=0,"",Data!C16/Data!C$33)</f>
        <v>#DIV/0!</v>
      </c>
      <c r="C199" s="107" t="e">
        <f>IF(Data!D16/Data!D$33=0,"",Data!D16/Data!D$33)</f>
        <v>#DIV/0!</v>
      </c>
      <c r="D199" s="107">
        <f>IF(Data!E16/Data!E$33=0,"",Data!E16/Data!E$33)</f>
        <v>0.35293310398186639</v>
      </c>
      <c r="E199" s="107">
        <f>IF(Data!F16/Data!F$33=0,"",Data!F16/Data!F$33)</f>
        <v>0.23566392289406018</v>
      </c>
      <c r="F199" s="107">
        <f>IF(Data!G16/Data!G$33=0,"",Data!G16/Data!G$33)</f>
        <v>0.14250846350695739</v>
      </c>
      <c r="J199" s="17" t="s">
        <v>353</v>
      </c>
    </row>
    <row r="200" spans="1:14" ht="12.75" customHeight="1">
      <c r="A200" s="73" t="str">
        <f>Data!A17</f>
        <v>Short-term investments</v>
      </c>
      <c r="B200" s="107" t="e">
        <f>IF(Data!C17/Data!C$33=0,"",Data!C17/Data!C$33)</f>
        <v>#DIV/0!</v>
      </c>
      <c r="C200" s="107" t="e">
        <f>IF(Data!D17/Data!D$33=0,"",Data!D17/Data!D$33)</f>
        <v>#DIV/0!</v>
      </c>
      <c r="D200" s="107" t="str">
        <f>IF(Data!E17/Data!E$33=0,"",Data!E17/Data!E$33)</f>
        <v/>
      </c>
      <c r="E200" s="107" t="str">
        <f>IF(Data!F17/Data!F$33=0,"",Data!F17/Data!F$33)</f>
        <v/>
      </c>
      <c r="F200" s="107" t="str">
        <f>IF(Data!G17/Data!G$33=0,"",Data!G17/Data!G$33)</f>
        <v/>
      </c>
      <c r="J200" s="95"/>
      <c r="K200" s="95"/>
      <c r="L200" s="95"/>
      <c r="M200" s="95"/>
      <c r="N200" s="95"/>
    </row>
    <row r="201" spans="1:14" ht="12.75" customHeight="1">
      <c r="A201" s="73" t="str">
        <f>Data!A18</f>
        <v>Accounts and notes receivable - net</v>
      </c>
      <c r="B201" s="107" t="e">
        <f>IF(Data!C18/Data!C$33=0,"",Data!C18/Data!C$33)</f>
        <v>#DIV/0!</v>
      </c>
      <c r="C201" s="107" t="e">
        <f>IF(Data!D18/Data!D$33=0,"",Data!D18/Data!D$33)</f>
        <v>#DIV/0!</v>
      </c>
      <c r="D201" s="107">
        <f>IF(Data!E18/Data!E$33=0,"",Data!E18/Data!E$33)</f>
        <v>0.1349324840704049</v>
      </c>
      <c r="E201" s="107">
        <f>IF(Data!F18/Data!F$33=0,"",Data!F18/Data!F$33)</f>
        <v>0.1660716884713036</v>
      </c>
      <c r="F201" s="107">
        <f>IF(Data!G18/Data!G$33=0,"",Data!G18/Data!G$33)</f>
        <v>0.17018979580956442</v>
      </c>
      <c r="J201" s="95"/>
      <c r="K201" s="95"/>
      <c r="L201" s="95"/>
      <c r="M201" s="95"/>
      <c r="N201" s="95"/>
    </row>
    <row r="202" spans="1:14" ht="12.75" customHeight="1">
      <c r="A202" s="73" t="str">
        <f>Data!A19</f>
        <v>Inventories</v>
      </c>
      <c r="B202" s="107" t="e">
        <f>IF(Data!C19/Data!C$33=0,"",Data!C19/Data!C$33)</f>
        <v>#DIV/0!</v>
      </c>
      <c r="C202" s="107" t="e">
        <f>IF(Data!D19/Data!D$33=0,"",Data!D19/Data!D$33)</f>
        <v>#DIV/0!</v>
      </c>
      <c r="D202" s="107">
        <f>IF(Data!E19/Data!E$33=0,"",Data!E19/Data!E$33)</f>
        <v>0.15223321920968386</v>
      </c>
      <c r="E202" s="107">
        <f>IF(Data!F19/Data!F$33=0,"",Data!F19/Data!F$33)</f>
        <v>0.19206340863884083</v>
      </c>
      <c r="F202" s="107">
        <f>IF(Data!G19/Data!G$33=0,"",Data!G19/Data!G$33)</f>
        <v>0.28169816601801995</v>
      </c>
      <c r="J202" s="95"/>
      <c r="K202" s="95"/>
      <c r="L202" s="95"/>
      <c r="M202" s="95"/>
      <c r="N202" s="95"/>
    </row>
    <row r="203" spans="1:14" ht="12.75" customHeight="1">
      <c r="A203" s="73" t="str">
        <f>Data!A20</f>
        <v>Prepaid expenses and other current assets</v>
      </c>
      <c r="B203" s="107" t="e">
        <f>IF(Data!C20/Data!C$33=0,"",Data!C20/Data!C$33)</f>
        <v>#DIV/0!</v>
      </c>
      <c r="C203" s="107" t="e">
        <f>IF(Data!D20/Data!D$33=0,"",Data!D20/Data!D$33)</f>
        <v>#DIV/0!</v>
      </c>
      <c r="D203" s="107" t="str">
        <f>IF(Data!E20/Data!E$33=0,"",Data!E20/Data!E$33)</f>
        <v/>
      </c>
      <c r="E203" s="107" t="str">
        <f>IF(Data!F20/Data!F$33=0,"",Data!F20/Data!F$33)</f>
        <v/>
      </c>
      <c r="F203" s="107" t="str">
        <f>IF(Data!G20/Data!G$33=0,"",Data!G20/Data!G$33)</f>
        <v/>
      </c>
      <c r="J203" s="84"/>
      <c r="K203" s="84"/>
      <c r="L203" s="84"/>
    </row>
    <row r="204" spans="1:14" ht="12.75" customHeight="1">
      <c r="A204" s="73" t="str">
        <f>Data!A21</f>
        <v>Other current assets (1)</v>
      </c>
      <c r="B204" s="107" t="e">
        <f>IF(Data!C21/Data!C$33=0,"",Data!C21/Data!C$33)</f>
        <v>#DIV/0!</v>
      </c>
      <c r="C204" s="107" t="e">
        <f>IF(Data!D21/Data!D$33=0,"",Data!D21/Data!D$33)</f>
        <v>#DIV/0!</v>
      </c>
      <c r="D204" s="107">
        <f>IF(Data!E21/Data!E$33=0,"",Data!E21/Data!E$33)</f>
        <v>2.0260694064229451E-2</v>
      </c>
      <c r="E204" s="107">
        <f>IF(Data!F21/Data!F$33=0,"",Data!F21/Data!F$33)</f>
        <v>2.2250028300208613E-2</v>
      </c>
      <c r="F204" s="107">
        <f>IF(Data!G21/Data!G$33=0,"",Data!G21/Data!G$33)</f>
        <v>2.9862184784347177E-2</v>
      </c>
      <c r="J204" s="108"/>
      <c r="K204" s="108"/>
      <c r="L204" s="108"/>
      <c r="M204" s="108"/>
    </row>
    <row r="205" spans="1:14" ht="12.75" customHeight="1">
      <c r="A205" s="73" t="str">
        <f>Data!A22</f>
        <v>Other current assets (2)</v>
      </c>
      <c r="B205" s="107" t="e">
        <f>IF(Data!C22/Data!C$33=0,"",Data!C22/Data!C$33)</f>
        <v>#DIV/0!</v>
      </c>
      <c r="C205" s="107" t="e">
        <f>IF(Data!D22/Data!D$33=0,"",Data!D22/Data!D$33)</f>
        <v>#DIV/0!</v>
      </c>
      <c r="D205" s="107" t="str">
        <f>IF(Data!E22/Data!E$33=0,"",Data!E22/Data!E$33)</f>
        <v/>
      </c>
      <c r="E205" s="107">
        <f>IF(Data!F22/Data!F$33=0,"",Data!F22/Data!F$33)</f>
        <v>3.8003137280269092E-4</v>
      </c>
      <c r="F205" s="107" t="str">
        <f>IF(Data!G22/Data!G$33=0,"",Data!G22/Data!G$33)</f>
        <v/>
      </c>
    </row>
    <row r="206" spans="1:14" ht="12.75" customHeight="1">
      <c r="A206" s="73" t="str">
        <f>Data!A23</f>
        <v>Other current assets (3)</v>
      </c>
      <c r="B206" s="107" t="e">
        <f>IF(Data!C23/Data!C$33=0,"",Data!C23/Data!C$33)</f>
        <v>#DIV/0!</v>
      </c>
      <c r="C206" s="107" t="e">
        <f>IF(Data!D23/Data!D$33=0,"",Data!D23/Data!D$33)</f>
        <v>#DIV/0!</v>
      </c>
      <c r="D206" s="107" t="str">
        <f>IF(Data!E23/Data!E$33=0,"",Data!E23/Data!E$33)</f>
        <v/>
      </c>
      <c r="E206" s="107" t="str">
        <f>IF(Data!F23/Data!F$33=0,"",Data!F23/Data!F$33)</f>
        <v/>
      </c>
      <c r="F206" s="107" t="str">
        <f>IF(Data!G23/Data!G$33=0,"",Data!G23/Data!G$33)</f>
        <v/>
      </c>
      <c r="J206" s="84"/>
      <c r="K206" s="84"/>
      <c r="L206" s="84"/>
    </row>
    <row r="207" spans="1:14" ht="12.75" customHeight="1">
      <c r="A207" s="409" t="str">
        <f>Data!A24</f>
        <v xml:space="preserve">  Current Assets</v>
      </c>
      <c r="B207" s="413" t="e">
        <f>IF(Data!C24/Data!C$33=0,"",Data!C24/Data!C$33)</f>
        <v>#DIV/0!</v>
      </c>
      <c r="C207" s="413" t="e">
        <f>IF(Data!D24/Data!D$33=0,"",Data!D24/Data!D$33)</f>
        <v>#DIV/0!</v>
      </c>
      <c r="D207" s="413">
        <f>IF(Data!E24/Data!E$33=0,"",Data!E24/Data!E$33)</f>
        <v>0.66035950132618459</v>
      </c>
      <c r="E207" s="413">
        <f>IF(Data!F24/Data!F$33=0,"",Data!F24/Data!F$33)</f>
        <v>0.61642907967721594</v>
      </c>
      <c r="F207" s="413">
        <f>IF(Data!G24/Data!G$33=0,"",Data!G24/Data!G$33)</f>
        <v>0.62425861011888895</v>
      </c>
    </row>
    <row r="208" spans="1:14" ht="12.75" customHeight="1">
      <c r="A208" s="4" t="str">
        <f>Data!A25</f>
        <v>Long-term investments</v>
      </c>
      <c r="B208" s="107" t="e">
        <f>IF(Data!C25/Data!C$33=0,"",Data!C25/Data!C$33)</f>
        <v>#DIV/0!</v>
      </c>
      <c r="C208" s="107" t="e">
        <f>IF(Data!D25/Data!D$33=0,"",Data!D25/Data!D$33)</f>
        <v>#DIV/0!</v>
      </c>
      <c r="D208" s="107" t="str">
        <f>IF(Data!E25/Data!E$33=0,"",Data!E25/Data!E$33)</f>
        <v/>
      </c>
      <c r="E208" s="107" t="str">
        <f>IF(Data!F25/Data!F$33=0,"",Data!F25/Data!F$33)</f>
        <v/>
      </c>
      <c r="F208" s="107" t="str">
        <f>IF(Data!G25/Data!G$33=0,"",Data!G25/Data!G$33)</f>
        <v/>
      </c>
    </row>
    <row r="209" spans="1:6" ht="12.75" customHeight="1">
      <c r="A209" s="4" t="str">
        <f>Data!A26</f>
        <v xml:space="preserve">Equity and cost investments </v>
      </c>
      <c r="B209" s="107" t="e">
        <f>IF(Data!C26/Data!C$33=0,"",Data!C26/Data!C$33)</f>
        <v>#DIV/0!</v>
      </c>
      <c r="C209" s="107" t="e">
        <f>IF(Data!D26/Data!D$33=0,"",Data!D26/Data!D$33)</f>
        <v>#DIV/0!</v>
      </c>
      <c r="D209" s="107" t="str">
        <f>IF(Data!E26/Data!E$33=0,"",Data!E26/Data!E$33)</f>
        <v/>
      </c>
      <c r="E209" s="107" t="str">
        <f>IF(Data!F26/Data!F$33=0,"",Data!F26/Data!F$33)</f>
        <v/>
      </c>
      <c r="F209" s="107" t="str">
        <f>IF(Data!G26/Data!G$33=0,"",Data!G26/Data!G$33)</f>
        <v/>
      </c>
    </row>
    <row r="210" spans="1:6" ht="12.75" customHeight="1">
      <c r="A210" s="4" t="str">
        <f>Data!A27</f>
        <v>Property, plant, and equipment - at cost</v>
      </c>
      <c r="B210" s="107" t="e">
        <f>IF(Data!C27/Data!C$33=0,"",Data!C27/Data!C$33)</f>
        <v>#DIV/0!</v>
      </c>
      <c r="C210" s="107" t="e">
        <f>IF(Data!D27/Data!D$33=0,"",Data!D27/Data!D$33)</f>
        <v>#DIV/0!</v>
      </c>
      <c r="D210" s="107">
        <f>IF(Data!E27/Data!E$33=0,"",Data!E27/Data!E$33)</f>
        <v>9.8459449035943031E-2</v>
      </c>
      <c r="E210" s="107">
        <f>IF(Data!F27/Data!F$33=0,"",Data!F27/Data!F$33)</f>
        <v>0.10388602293125475</v>
      </c>
      <c r="F210" s="107">
        <f>IF(Data!G27/Data!G$33=0,"",Data!G27/Data!G$33)</f>
        <v>0.10670349736098524</v>
      </c>
    </row>
    <row r="211" spans="1:6" ht="12.75" customHeight="1">
      <c r="A211" s="4" t="str">
        <f>Data!A28</f>
        <v>&lt;Accumulated depreciation&gt;</v>
      </c>
      <c r="B211" s="107" t="e">
        <f>IF(Data!C28/Data!C$33=0,"",Data!C28/Data!C$33)</f>
        <v>#DIV/0!</v>
      </c>
      <c r="C211" s="107" t="e">
        <f>IF(Data!D28/Data!D$33=0,"",Data!D28/Data!D$33)</f>
        <v>#DIV/0!</v>
      </c>
      <c r="D211" s="107" t="str">
        <f>IF(Data!E28/Data!E$33=0,"",Data!E28/Data!E$33)</f>
        <v/>
      </c>
      <c r="E211" s="107" t="str">
        <f>IF(Data!F28/Data!F$33=0,"",Data!F28/Data!F$33)</f>
        <v/>
      </c>
      <c r="F211" s="107" t="str">
        <f>IF(Data!G28/Data!G$33=0,"",Data!G28/Data!G$33)</f>
        <v/>
      </c>
    </row>
    <row r="212" spans="1:6" ht="12.75" customHeight="1">
      <c r="A212" s="4" t="str">
        <f>Data!A29</f>
        <v>Deferred income taxes - noncurrent</v>
      </c>
      <c r="B212" s="107" t="e">
        <f>IF(Data!C29/Data!C$33=0,"",Data!C29/Data!C$33)</f>
        <v>#DIV/0!</v>
      </c>
      <c r="C212" s="107" t="e">
        <f>IF(Data!D29/Data!D$33=0,"",Data!D29/Data!D$33)</f>
        <v>#DIV/0!</v>
      </c>
      <c r="D212" s="107">
        <f>IF(Data!E29/Data!E$33=0,"",Data!E29/Data!E$33)</f>
        <v>5.9724446989288783E-2</v>
      </c>
      <c r="E212" s="107">
        <f>IF(Data!F29/Data!F$33=0,"",Data!F29/Data!F$33)</f>
        <v>5.1534679884211718E-2</v>
      </c>
      <c r="F212" s="107">
        <f>IF(Data!G29/Data!G$33=0,"",Data!G29/Data!G$33)</f>
        <v>4.4186836914218694E-2</v>
      </c>
    </row>
    <row r="213" spans="1:6" ht="12.75" customHeight="1">
      <c r="A213" s="4" t="str">
        <f>Data!A30</f>
        <v>Other assets</v>
      </c>
      <c r="B213" s="107" t="e">
        <f>IF(Data!C30/Data!C$33=0,"",Data!C30/Data!C$33)</f>
        <v>#DIV/0!</v>
      </c>
      <c r="C213" s="107" t="e">
        <f>IF(Data!D30/Data!D$33=0,"",Data!D30/Data!D$33)</f>
        <v>#DIV/0!</v>
      </c>
      <c r="D213" s="107">
        <f>IF(Data!E30/Data!E$33=0,"",Data!E30/Data!E$33)</f>
        <v>2.4159984478552721E-2</v>
      </c>
      <c r="E213" s="107">
        <f>IF(Data!F30/Data!F$33=0,"",Data!F30/Data!F$33)</f>
        <v>2.5561152707925677E-2</v>
      </c>
      <c r="F213" s="107">
        <f>IF(Data!G30/Data!G$33=0,"",Data!G30/Data!G$33)</f>
        <v>2.8842565442234899E-2</v>
      </c>
    </row>
    <row r="214" spans="1:6" ht="12.75" customHeight="1">
      <c r="A214" s="4" t="str">
        <f>Data!A31</f>
        <v>Other intangible assets</v>
      </c>
      <c r="B214" s="107" t="e">
        <f>IF(Data!C31/Data!C$33=0,"",Data!C31/Data!C$33)</f>
        <v>#DIV/0!</v>
      </c>
      <c r="C214" s="107" t="e">
        <f>IF(Data!D31/Data!D$33=0,"",Data!D31/Data!D$33)</f>
        <v>#DIV/0!</v>
      </c>
      <c r="D214" s="107">
        <f>IF(Data!E31/Data!E$33=0,"",Data!E31/Data!E$33)</f>
        <v>2.8243828686757792E-2</v>
      </c>
      <c r="E214" s="107">
        <f>IF(Data!F31/Data!F$33=0,"",Data!F31/Data!F$33)</f>
        <v>3.0145786503226225E-2</v>
      </c>
      <c r="F214" s="107">
        <f>IF(Data!G31/Data!G$33=0,"",Data!G31/Data!G$33)</f>
        <v>3.6456389614543901E-2</v>
      </c>
    </row>
    <row r="215" spans="1:6" ht="12.75" customHeight="1">
      <c r="A215" s="4" t="str">
        <f>Data!A32</f>
        <v xml:space="preserve">Goodwill </v>
      </c>
      <c r="B215" s="107" t="e">
        <f>IF(Data!C32/Data!C$33=0,"",Data!C32/Data!C$33)</f>
        <v>#DIV/0!</v>
      </c>
      <c r="C215" s="107" t="e">
        <f>IF(Data!D32/Data!D$33=0,"",Data!D32/Data!D$33)</f>
        <v>#DIV/0!</v>
      </c>
      <c r="D215" s="107">
        <f>IF(Data!E32/Data!E$33=0,"",Data!E32/Data!E$33)</f>
        <v>0.12905278948327303</v>
      </c>
      <c r="E215" s="107">
        <f>IF(Data!F32/Data!F$33=0,"",Data!F32/Data!F$33)</f>
        <v>0.17244327829616574</v>
      </c>
      <c r="F215" s="107">
        <f>IF(Data!G32/Data!G$33=0,"",Data!G32/Data!G$33)</f>
        <v>0.15955210054912833</v>
      </c>
    </row>
    <row r="216" spans="1:6" ht="12.75" customHeight="1">
      <c r="A216" s="409" t="str">
        <f>Data!A33</f>
        <v xml:space="preserve">   Total Assets</v>
      </c>
      <c r="B216" s="413" t="e">
        <f>IF(Data!C33/Data!C$33=0,"",Data!C33/Data!C$33)</f>
        <v>#DIV/0!</v>
      </c>
      <c r="C216" s="413" t="e">
        <f>IF(Data!D33/Data!D$33=0,"",Data!D33/Data!D$33)</f>
        <v>#DIV/0!</v>
      </c>
      <c r="D216" s="413">
        <f>IF(Data!E33/Data!E$33=0,"",Data!E33/Data!E$33)</f>
        <v>1</v>
      </c>
      <c r="E216" s="413">
        <f>IF(Data!F33/Data!F$33=0,"",Data!F33/Data!F$33)</f>
        <v>1</v>
      </c>
      <c r="F216" s="413">
        <f>IF(Data!G33/Data!G$33=0,"",Data!G33/Data!G$33)</f>
        <v>1</v>
      </c>
    </row>
    <row r="217" spans="1:6" customFormat="1" ht="12.75" customHeight="1"/>
    <row r="218" spans="1:6" ht="12.75" customHeight="1">
      <c r="A218" s="409" t="str">
        <f>Data!A35</f>
        <v>Liabilities and Equities:</v>
      </c>
      <c r="B218" s="417" t="e">
        <f>IF(Data!C35/Data!C$33=0,"",Data!C35/Data!C$33)</f>
        <v>#DIV/0!</v>
      </c>
      <c r="C218" s="418" t="e">
        <f>IF(Data!D35/Data!D$33=0,"",Data!D35/Data!D$33)</f>
        <v>#DIV/0!</v>
      </c>
      <c r="D218" s="418" t="str">
        <f>IF(Data!E35/Data!E$33=0,"",Data!E35/Data!E$33)</f>
        <v/>
      </c>
      <c r="E218" s="418" t="str">
        <f>IF(Data!F35/Data!F$33=0,"",Data!F35/Data!F$33)</f>
        <v/>
      </c>
      <c r="F218" s="418" t="str">
        <f>IF(Data!G35/Data!G$33=0,"",Data!G35/Data!G$33)</f>
        <v/>
      </c>
    </row>
    <row r="219" spans="1:6" ht="12.75" customHeight="1">
      <c r="A219" s="395" t="str">
        <f>Data!A36</f>
        <v>Accounts payable</v>
      </c>
      <c r="B219" s="107" t="e">
        <f>IF(Data!C36/Data!C$33=0,"",Data!C36/Data!C$33)</f>
        <v>#DIV/0!</v>
      </c>
      <c r="C219" s="107" t="e">
        <f>IF(Data!D36/Data!D$33=0,"",Data!D36/Data!D$33)</f>
        <v>#DIV/0!</v>
      </c>
      <c r="D219" s="107">
        <f>IF(Data!E36/Data!E$33=0,"",Data!E36/Data!E$33)</f>
        <v>0.13855257771962493</v>
      </c>
      <c r="E219" s="107">
        <f>IF(Data!F36/Data!F$33=0,"",Data!F36/Data!F$33)</f>
        <v>0.14221259116710061</v>
      </c>
      <c r="F219" s="107">
        <f>IF(Data!G36/Data!G$33=0,"",Data!G36/Data!G$33)</f>
        <v>0.14871447992749373</v>
      </c>
    </row>
    <row r="220" spans="1:6" ht="12.75" customHeight="1">
      <c r="A220" s="395" t="str">
        <f>Data!A37</f>
        <v>Accrued liabilities</v>
      </c>
      <c r="B220" s="107" t="e">
        <f>IF(Data!C37/Data!C$33=0,"",Data!C37/Data!C$33)</f>
        <v>#DIV/0!</v>
      </c>
      <c r="C220" s="107" t="e">
        <f>IF(Data!D37/Data!D$33=0,"",Data!D37/Data!D$33)</f>
        <v>#DIV/0!</v>
      </c>
      <c r="D220" s="107" t="str">
        <f>IF(Data!E37/Data!E$33=0,"",Data!E37/Data!E$33)</f>
        <v/>
      </c>
      <c r="E220" s="107" t="str">
        <f>IF(Data!F37/Data!F$33=0,"",Data!F37/Data!F$33)</f>
        <v/>
      </c>
      <c r="F220" s="107" t="str">
        <f>IF(Data!G37/Data!G$33=0,"",Data!G37/Data!G$33)</f>
        <v/>
      </c>
    </row>
    <row r="221" spans="1:6" ht="12.75" customHeight="1">
      <c r="A221" s="395" t="str">
        <f>Data!A38</f>
        <v>Notes payable and short-term debt</v>
      </c>
      <c r="B221" s="107" t="e">
        <f>IF(Data!C38/Data!C$33=0,"",Data!C38/Data!C$33)</f>
        <v>#DIV/0!</v>
      </c>
      <c r="C221" s="107" t="e">
        <f>IF(Data!D38/Data!D$33=0,"",Data!D38/Data!D$33)</f>
        <v>#DIV/0!</v>
      </c>
      <c r="D221" s="107" t="str">
        <f>IF(Data!E38/Data!E$33=0,"",Data!E38/Data!E$33)</f>
        <v/>
      </c>
      <c r="E221" s="107">
        <f>IF(Data!F38/Data!F$33=0,"",Data!F38/Data!F$33)</f>
        <v>3.7111680708960655E-2</v>
      </c>
      <c r="F221" s="107">
        <f>IF(Data!G38/Data!G$33=0,"",Data!G38/Data!G$33)</f>
        <v>2.2253358746068135E-2</v>
      </c>
    </row>
    <row r="222" spans="1:6" ht="12.75" customHeight="1">
      <c r="A222" s="395" t="str">
        <f>Data!A39</f>
        <v>Current maturities of long-term debt</v>
      </c>
      <c r="B222" s="107" t="e">
        <f>IF(Data!C39/Data!C$33=0,"",Data!C39/Data!C$33)</f>
        <v>#DIV/0!</v>
      </c>
      <c r="C222" s="107" t="e">
        <f>IF(Data!D39/Data!D$33=0,"",Data!D39/Data!D$33)</f>
        <v>#DIV/0!</v>
      </c>
      <c r="D222" s="107" t="str">
        <f>IF(Data!E39/Data!E$33=0,"",Data!E39/Data!E$33)</f>
        <v/>
      </c>
      <c r="E222" s="107" t="str">
        <f>IF(Data!F39/Data!F$33=0,"",Data!F39/Data!F$33)</f>
        <v/>
      </c>
      <c r="F222" s="107" t="str">
        <f>IF(Data!G39/Data!G$33=0,"",Data!G39/Data!G$33)</f>
        <v/>
      </c>
    </row>
    <row r="223" spans="1:6" ht="12.75" customHeight="1">
      <c r="A223" s="395" t="str">
        <f>Data!A40</f>
        <v>Deferred tax liabilities - current</v>
      </c>
      <c r="B223" s="107" t="e">
        <f>IF(Data!C40/Data!C$33=0,"",Data!C40/Data!C$33)</f>
        <v>#DIV/0!</v>
      </c>
      <c r="C223" s="107" t="e">
        <f>IF(Data!D40/Data!D$33=0,"",Data!D40/Data!D$33)</f>
        <v>#DIV/0!</v>
      </c>
      <c r="D223" s="107">
        <f>IF(Data!E40/Data!E$33=0,"",Data!E40/Data!E$33)</f>
        <v>2.0393194223939468E-2</v>
      </c>
      <c r="E223" s="107">
        <f>IF(Data!F40/Data!F$33=0,"",Data!F40/Data!F$33)</f>
        <v>5.4202985267719973E-2</v>
      </c>
      <c r="F223" s="107">
        <f>IF(Data!G40/Data!G$33=0,"",Data!G40/Data!G$33)</f>
        <v>5.1039278669296799E-2</v>
      </c>
    </row>
    <row r="224" spans="1:6" ht="12.75" customHeight="1">
      <c r="A224" s="395" t="str">
        <f>Data!A41</f>
        <v>Other current liabilities (1)</v>
      </c>
      <c r="B224" s="107" t="e">
        <f>IF(Data!C41/Data!C$33=0,"",Data!C41/Data!C$33)</f>
        <v>#DIV/0!</v>
      </c>
      <c r="C224" s="107" t="e">
        <f>IF(Data!D41/Data!D$33=0,"",Data!D41/Data!D$33)</f>
        <v>#DIV/0!</v>
      </c>
      <c r="D224" s="107">
        <f>IF(Data!E41/Data!E$33=0,"",Data!E41/Data!E$33)</f>
        <v>1.5483590091827343E-2</v>
      </c>
      <c r="E224" s="107">
        <f>IF(Data!F41/Data!F$33=0,"",Data!F41/Data!F$33)</f>
        <v>1.9110726587641704E-2</v>
      </c>
      <c r="F224" s="107">
        <f>IF(Data!G41/Data!G$33=0,"",Data!G41/Data!G$33)</f>
        <v>2.2791491176627394E-2</v>
      </c>
    </row>
    <row r="225" spans="1:8" ht="12.75" customHeight="1">
      <c r="A225" s="395" t="str">
        <f>Data!A42</f>
        <v>Other current liabilities (2)</v>
      </c>
      <c r="B225" s="107" t="e">
        <f>IF(Data!C42/Data!C$33=0,"",Data!C42/Data!C$33)</f>
        <v>#DIV/0!</v>
      </c>
      <c r="C225" s="107" t="e">
        <f>IF(Data!D42/Data!D$33=0,"",Data!D42/Data!D$33)</f>
        <v>#DIV/0!</v>
      </c>
      <c r="D225" s="107">
        <f>IF(Data!E42/Data!E$33=0,"",Data!E42/Data!E$33)</f>
        <v>8.3025546504006953E-3</v>
      </c>
      <c r="E225" s="107">
        <f>IF(Data!F42/Data!F$33=0,"",Data!F42/Data!F$33)</f>
        <v>6.6222488154341255E-3</v>
      </c>
      <c r="F225" s="107">
        <f>IF(Data!G42/Data!G$33=0,"",Data!G42/Data!G$33)</f>
        <v>8.1686170496348028E-3</v>
      </c>
    </row>
    <row r="226" spans="1:8" ht="12.75" customHeight="1">
      <c r="A226" s="395" t="str">
        <f>Data!A43</f>
        <v>Other current liabilities (3)</v>
      </c>
      <c r="B226" s="107" t="e">
        <f>IF(Data!C43/Data!C$33=0,"",Data!C43/Data!C$33)</f>
        <v>#DIV/0!</v>
      </c>
      <c r="C226" s="107" t="e">
        <f>IF(Data!D43/Data!D$33=0,"",Data!D43/Data!D$33)</f>
        <v>#DIV/0!</v>
      </c>
      <c r="D226" s="107">
        <f>IF(Data!E43/Data!E$33=0,"",Data!E43/Data!E$33)</f>
        <v>2.9767580523422953E-2</v>
      </c>
      <c r="E226" s="107">
        <f>IF(Data!F43/Data!F$33=0,"",Data!F43/Data!F$33)</f>
        <v>4.573920144897068E-2</v>
      </c>
      <c r="F226" s="107">
        <f>IF(Data!G43/Data!G$33=0,"",Data!G43/Data!G$33)</f>
        <v>3.8072452950898332E-2</v>
      </c>
    </row>
    <row r="227" spans="1:8" ht="12.75" customHeight="1">
      <c r="A227" s="409" t="str">
        <f>Data!A44</f>
        <v xml:space="preserve">  Current Liabilities</v>
      </c>
      <c r="B227" s="413" t="e">
        <f>IF(Data!C44/Data!C$33=0,"",Data!C44/Data!C$33)</f>
        <v>#DIV/0!</v>
      </c>
      <c r="C227" s="413" t="e">
        <f>IF(Data!D44/Data!D$33=0,"",Data!D44/Data!D$33)</f>
        <v>#DIV/0!</v>
      </c>
      <c r="D227" s="413">
        <f>IF(Data!E44/Data!E$33=0,"",Data!E44/Data!E$33)</f>
        <v>0.21249949720921538</v>
      </c>
      <c r="E227" s="413">
        <f>IF(Data!F44/Data!F$33=0,"",Data!F44/Data!F$33)</f>
        <v>0.30499943399582774</v>
      </c>
      <c r="F227" s="413">
        <f>IF(Data!G44/Data!G$33=0,"",Data!G44/Data!G$33)</f>
        <v>0.29103967852001922</v>
      </c>
    </row>
    <row r="228" spans="1:8" ht="12.75" customHeight="1">
      <c r="A228" s="395" t="str">
        <f>Data!A45</f>
        <v xml:space="preserve">Long-term debt </v>
      </c>
      <c r="B228" s="414" t="e">
        <f>IF(Data!C45/Data!C$33=0,"",Data!C45/Data!C$33)</f>
        <v>#DIV/0!</v>
      </c>
      <c r="C228" s="414" t="e">
        <f>IF(Data!D45/Data!D$33=0,"",Data!D45/Data!D$33)</f>
        <v>#DIV/0!</v>
      </c>
      <c r="D228" s="414" t="str">
        <f>IF(Data!E45/Data!E$33=0,"",Data!E45/Data!E$33)</f>
        <v/>
      </c>
      <c r="E228" s="414">
        <f>IF(Data!F45/Data!F$33=0,"",Data!F45/Data!F$33)</f>
        <v>2.4740446658149652E-2</v>
      </c>
      <c r="F228" s="414">
        <f>IF(Data!G45/Data!G$33=0,"",Data!G45/Data!G$33)</f>
        <v>3.3320893533080986E-2</v>
      </c>
    </row>
    <row r="229" spans="1:8" ht="12.75" customHeight="1">
      <c r="A229" s="73" t="str">
        <f>Data!A46</f>
        <v>Long-term accrued liabilities</v>
      </c>
      <c r="B229" s="107" t="e">
        <f>IF(Data!C46/Data!C$33=0,"",Data!C46/Data!C$33)</f>
        <v>#DIV/0!</v>
      </c>
      <c r="C229" s="107" t="e">
        <f>IF(Data!D46/Data!D$33=0,"",Data!D46/Data!D$33)</f>
        <v>#DIV/0!</v>
      </c>
      <c r="D229" s="107" t="str">
        <f>IF(Data!E46/Data!E$33=0,"",Data!E46/Data!E$33)</f>
        <v/>
      </c>
      <c r="E229" s="107" t="str">
        <f>IF(Data!F46/Data!F$33=0,"",Data!F46/Data!F$33)</f>
        <v/>
      </c>
      <c r="F229" s="107" t="str">
        <f>IF(Data!G46/Data!G$33=0,"",Data!G46/Data!G$33)</f>
        <v/>
      </c>
    </row>
    <row r="230" spans="1:8" ht="12.75" customHeight="1">
      <c r="A230" s="73" t="str">
        <f>Data!A47</f>
        <v>Deferred tax liabilities- noncurrent</v>
      </c>
      <c r="B230" s="107" t="e">
        <f>IF(Data!C47/Data!C$33=0,"",Data!C47/Data!C$33)</f>
        <v>#DIV/0!</v>
      </c>
      <c r="C230" s="107" t="e">
        <f>IF(Data!D47/Data!D$33=0,"",Data!D47/Data!D$33)</f>
        <v>#DIV/0!</v>
      </c>
      <c r="D230" s="107">
        <f>IF(Data!E47/Data!E$33=0,"",Data!E47/Data!E$33)</f>
        <v>1.0583450256837363E-2</v>
      </c>
      <c r="E230" s="107">
        <f>IF(Data!F47/Data!F$33=0,"",Data!F47/Data!F$33)</f>
        <v>6.9638727622620758E-3</v>
      </c>
      <c r="F230" s="107">
        <f>IF(Data!G47/Data!G$33=0,"",Data!G47/Data!G$33)</f>
        <v>9.6180759183238252E-3</v>
      </c>
    </row>
    <row r="231" spans="1:8" ht="12.75" customHeight="1">
      <c r="A231" s="73" t="str">
        <f>Data!A48</f>
        <v>Other noncurrent liabilities (1)</v>
      </c>
      <c r="B231" s="107" t="e">
        <f>IF(Data!C48/Data!C$33=0,"",Data!C48/Data!C$33)</f>
        <v>#DIV/0!</v>
      </c>
      <c r="C231" s="107" t="e">
        <f>IF(Data!D48/Data!D$33=0,"",Data!D48/Data!D$33)</f>
        <v>#DIV/0!</v>
      </c>
      <c r="D231" s="107">
        <f>IF(Data!E48/Data!E$33=0,"",Data!E48/Data!E$33)</f>
        <v>4.1004067281688239E-3</v>
      </c>
      <c r="E231" s="107">
        <f>IF(Data!F48/Data!F$33=0,"",Data!F48/Data!F$33)</f>
        <v>2.4681824797451366E-3</v>
      </c>
      <c r="F231" s="107">
        <f>IF(Data!G48/Data!G$33=0,"",Data!G48/Data!G$33)</f>
        <v>2.2591565815428907E-3</v>
      </c>
    </row>
    <row r="232" spans="1:8" ht="12.75" customHeight="1">
      <c r="A232" s="73" t="str">
        <f>Data!A49</f>
        <v>Other noncurrent liabilities (2)</v>
      </c>
      <c r="B232" s="107" t="e">
        <f>IF(Data!C49/Data!C$33=0,"",Data!C49/Data!C$33)</f>
        <v>#DIV/0!</v>
      </c>
      <c r="C232" s="107" t="e">
        <f>IF(Data!D49/Data!D$33=0,"",Data!D49/Data!D$33)</f>
        <v>#DIV/0!</v>
      </c>
      <c r="D232" s="107">
        <f>IF(Data!E49/Data!E$33=0,"",Data!E49/Data!E$33)</f>
        <v>0.10944276584619098</v>
      </c>
      <c r="E232" s="107">
        <f>IF(Data!F49/Data!F$33=0,"",Data!F49/Data!F$33)</f>
        <v>6.5268366835389821E-2</v>
      </c>
      <c r="F232" s="107">
        <f>IF(Data!G49/Data!G$33=0,"",Data!G49/Data!G$33)</f>
        <v>4.9501519432745111E-2</v>
      </c>
    </row>
    <row r="233" spans="1:8" ht="12.75" customHeight="1">
      <c r="A233" s="409" t="str">
        <f>Data!A50</f>
        <v xml:space="preserve">  Total Liabilities</v>
      </c>
      <c r="B233" s="413" t="e">
        <f>IF(Data!C50/Data!C$33=0,"",Data!C50/Data!C$33)</f>
        <v>#DIV/0!</v>
      </c>
      <c r="C233" s="413" t="e">
        <f>IF(Data!D50/Data!D$33=0,"",Data!D50/Data!D$33)</f>
        <v>#DIV/0!</v>
      </c>
      <c r="D233" s="413">
        <f>IF(Data!E50/Data!E$33=0,"",Data!E50/Data!E$33)</f>
        <v>0.33662612004041254</v>
      </c>
      <c r="E233" s="413">
        <f>IF(Data!F50/Data!F$33=0,"",Data!F50/Data!F$33)</f>
        <v>0.40444030273137443</v>
      </c>
      <c r="F233" s="413">
        <f>IF(Data!G50/Data!G$33=0,"",Data!G50/Data!G$33)</f>
        <v>0.38573932398571198</v>
      </c>
      <c r="H233" s="95"/>
    </row>
    <row r="234" spans="1:8" ht="12.75" customHeight="1">
      <c r="A234" s="85"/>
      <c r="B234" s="109" t="e">
        <f>IF(Data!C51/Data!C$33=0,"",Data!C51/Data!C$33)</f>
        <v>#DIV/0!</v>
      </c>
      <c r="C234" s="109" t="e">
        <f>IF(Data!D51/Data!D$33=0,"",Data!D51/Data!D$33)</f>
        <v>#DIV/0!</v>
      </c>
      <c r="D234" s="109" t="str">
        <f>IF(Data!E51/Data!E$33=0,"",Data!E51/Data!E$33)</f>
        <v/>
      </c>
      <c r="E234" s="109" t="str">
        <f>IF(Data!F51/Data!F$33=0,"",Data!F51/Data!F$33)</f>
        <v/>
      </c>
      <c r="F234" s="109" t="str">
        <f>IF(Data!G51/Data!G$33=0,"",Data!G51/Data!G$33)</f>
        <v/>
      </c>
    </row>
    <row r="235" spans="1:8" ht="12.75" customHeight="1">
      <c r="A235" s="73" t="str">
        <f>Data!A52</f>
        <v>Preferred stock</v>
      </c>
      <c r="B235" s="107" t="e">
        <f>IF(Data!C52/Data!C$33=0,"",Data!C52/Data!C$33)</f>
        <v>#DIV/0!</v>
      </c>
      <c r="C235" s="107" t="e">
        <f>IF(Data!D52/Data!D$33=0,"",Data!D52/Data!D$33)</f>
        <v>#DIV/0!</v>
      </c>
      <c r="D235" s="107">
        <f>IF(Data!E52/Data!E$33=0,"",Data!E52/Data!E$33)</f>
        <v>0.10546302890632948</v>
      </c>
      <c r="E235" s="107">
        <f>IF(Data!F52/Data!F$33=0,"",Data!F52/Data!F$33)</f>
        <v>9.0954849038601487E-2</v>
      </c>
      <c r="F235" s="107">
        <f>IF(Data!G52/Data!G$33=0,"",Data!G52/Data!G$33)</f>
        <v>7.4342245561656986E-2</v>
      </c>
    </row>
    <row r="236" spans="1:8" ht="12.75" customHeight="1">
      <c r="A236" s="73" t="str">
        <f>Data!A53</f>
        <v>Common stock + Additional paid in capital</v>
      </c>
      <c r="B236" s="107" t="e">
        <f>IF(Data!C53/Data!C$33=0,"",Data!C53/Data!C$33)</f>
        <v>#DIV/0!</v>
      </c>
      <c r="C236" s="107" t="e">
        <f>IF(Data!D53/Data!D$33=0,"",Data!D53/Data!D$33)</f>
        <v>#DIV/0!</v>
      </c>
      <c r="D236" s="107">
        <f>IF(Data!E53/Data!E$33=0,"",Data!E53/Data!E$33)</f>
        <v>7.6573261940985377E-2</v>
      </c>
      <c r="E236" s="107">
        <f>IF(Data!F53/Data!F$33=0,"",Data!F53/Data!F$33)</f>
        <v>6.5419975095816416E-2</v>
      </c>
      <c r="F236" s="107">
        <f>IF(Data!G53/Data!G$33=0,"",Data!G53/Data!G$33)</f>
        <v>5.3918203870554994E-2</v>
      </c>
    </row>
    <row r="237" spans="1:8" ht="12.75" customHeight="1">
      <c r="A237" s="73" t="str">
        <f>Data!A54</f>
        <v>Retained earnings &lt;deficit&gt;</v>
      </c>
      <c r="B237" s="107" t="e">
        <f>IF(Data!C54/Data!C$33=0,"",Data!C54/Data!C$33)</f>
        <v>#DIV/0!</v>
      </c>
      <c r="C237" s="107" t="e">
        <f>IF(Data!D54/Data!D$33=0,"",Data!D54/Data!D$33)</f>
        <v>#DIV/0!</v>
      </c>
      <c r="D237" s="107">
        <f>IF(Data!E54/Data!E$33=0,"",Data!E54/Data!E$33)</f>
        <v>0.50836998776739595</v>
      </c>
      <c r="E237" s="107">
        <f>IF(Data!F54/Data!F$33=0,"",Data!F54/Data!F$33)</f>
        <v>0.5656564839820819</v>
      </c>
      <c r="F237" s="107">
        <f>IF(Data!G54/Data!G$33=0,"",Data!G54/Data!G$33)</f>
        <v>0.53175314549234953</v>
      </c>
    </row>
    <row r="238" spans="1:8" ht="12.75" customHeight="1">
      <c r="A238" s="73" t="str">
        <f>Data!A55</f>
        <v>Accum. other comprehensive income &lt;loss&gt;</v>
      </c>
      <c r="B238" s="107" t="e">
        <f>IF(Data!C55/Data!C$33=0,"",Data!C55/Data!C$33)</f>
        <v>#DIV/0!</v>
      </c>
      <c r="C238" s="107" t="e">
        <f>IF(Data!D55/Data!D$33=0,"",Data!D55/Data!D$33)</f>
        <v>#DIV/0!</v>
      </c>
      <c r="D238" s="107">
        <f>IF(Data!E55/Data!E$33=0,"",Data!E55/Data!E$33)</f>
        <v>8.4610816271966042E-3</v>
      </c>
      <c r="E238" s="107">
        <f>IF(Data!F55/Data!F$33=0,"",Data!F55/Data!F$33)</f>
        <v>3.8371039992237656E-2</v>
      </c>
      <c r="F238" s="107">
        <f>IF(Data!G55/Data!G$33=0,"",Data!G55/Data!G$33)</f>
        <v>5.2708655435304154E-2</v>
      </c>
    </row>
    <row r="239" spans="1:8" ht="12.75" customHeight="1">
      <c r="A239" s="73" t="str">
        <f>Data!A56</f>
        <v>&lt;Treasury stock&gt; and other equity adjustments</v>
      </c>
      <c r="B239" s="107" t="e">
        <f>IF(Data!C56/Data!C$33=0,"",Data!C56/Data!C$33)</f>
        <v>#DIV/0!</v>
      </c>
      <c r="C239" s="107" t="e">
        <f>IF(Data!D56/Data!D$33=0,"",Data!D56/Data!D$33)</f>
        <v>#DIV/0!</v>
      </c>
      <c r="D239" s="107">
        <f>IF(Data!E56/Data!E$33=0,"",Data!E56/Data!E$33)</f>
        <v>-3.5493480282319981E-2</v>
      </c>
      <c r="E239" s="107">
        <f>IF(Data!F56/Data!F$33=0,"",Data!F56/Data!F$33)</f>
        <v>-0.1648426508401119</v>
      </c>
      <c r="F239" s="107">
        <f>IF(Data!G56/Data!G$33=0,"",Data!G56/Data!G$33)</f>
        <v>-9.8461574345577646E-2</v>
      </c>
    </row>
    <row r="240" spans="1:8" ht="12.75" customHeight="1">
      <c r="A240" s="409" t="str">
        <f>Data!A57</f>
        <v xml:space="preserve"> Total Common Shareholders' Equity</v>
      </c>
      <c r="B240" s="413" t="e">
        <f>IF(Data!C57/Data!C$33=0,"",Data!C57/Data!C$33)</f>
        <v>#DIV/0!</v>
      </c>
      <c r="C240" s="413" t="e">
        <f>IF(Data!D57/Data!D$33=0,"",Data!D57/Data!D$33)</f>
        <v>#DIV/0!</v>
      </c>
      <c r="D240" s="413">
        <f>IF(Data!E57/Data!E$33=0,"",Data!E57/Data!E$33)</f>
        <v>0.55791085105325799</v>
      </c>
      <c r="E240" s="413">
        <f>IF(Data!F57/Data!F$33=0,"",Data!F57/Data!F$33)</f>
        <v>0.50460484823002405</v>
      </c>
      <c r="F240" s="413">
        <f>IF(Data!G57/Data!G$33=0,"",Data!G57/Data!G$33)</f>
        <v>0.53991843045263099</v>
      </c>
    </row>
    <row r="241" spans="1:10" ht="12.75" customHeight="1">
      <c r="A241" s="395" t="str">
        <f>Data!A58</f>
        <v>Noncontrolling interests</v>
      </c>
      <c r="B241" s="414" t="e">
        <f>IF(Data!C58/Data!C$33=0,"",Data!C58/Data!C$33)</f>
        <v>#DIV/0!</v>
      </c>
      <c r="C241" s="414" t="e">
        <f>IF(Data!D58/Data!D$33=0,"",Data!D58/Data!D$33)</f>
        <v>#DIV/0!</v>
      </c>
      <c r="D241" s="414" t="str">
        <f>IF(Data!E58/Data!E$33=0,"",Data!E58/Data!E$33)</f>
        <v/>
      </c>
      <c r="E241" s="414" t="str">
        <f>IF(Data!F58/Data!F$33=0,"",Data!F58/Data!F$33)</f>
        <v/>
      </c>
      <c r="F241" s="414" t="str">
        <f>IF(Data!G58/Data!G$33=0,"",Data!G58/Data!G$33)</f>
        <v/>
      </c>
    </row>
    <row r="242" spans="1:10" ht="12.75" customHeight="1">
      <c r="A242" s="409" t="str">
        <f>Data!A59</f>
        <v xml:space="preserve">  Total Equity</v>
      </c>
      <c r="B242" s="413" t="e">
        <f>IF(Data!C59/Data!C$33=0,"",Data!C59/Data!C$33)</f>
        <v>#DIV/0!</v>
      </c>
      <c r="C242" s="413" t="e">
        <f>IF(Data!D59/Data!D$33=0,"",Data!D59/Data!D$33)</f>
        <v>#DIV/0!</v>
      </c>
      <c r="D242" s="413">
        <f>IF(Data!E59/Data!E$33=0,"",Data!E59/Data!E$33)</f>
        <v>0.66337387995958741</v>
      </c>
      <c r="E242" s="413">
        <f>IF(Data!F59/Data!F$33=0,"",Data!F59/Data!F$33)</f>
        <v>0.59555969726862557</v>
      </c>
      <c r="F242" s="413">
        <f>IF(Data!G59/Data!G$33=0,"",Data!G59/Data!G$33)</f>
        <v>0.61426067601428802</v>
      </c>
    </row>
    <row r="243" spans="1:10" ht="12.75" customHeight="1">
      <c r="A243" s="409" t="str">
        <f>Data!A60</f>
        <v xml:space="preserve">  Total Liabilities and Equities</v>
      </c>
      <c r="B243" s="413" t="e">
        <f>IF(Data!C60/Data!C$33=0,"",Data!C60/Data!C$33)</f>
        <v>#DIV/0!</v>
      </c>
      <c r="C243" s="413" t="e">
        <f>IF(Data!D60/Data!D$33=0,"",Data!D60/Data!D$33)</f>
        <v>#DIV/0!</v>
      </c>
      <c r="D243" s="413">
        <f>IF(Data!E60/Data!E$33=0,"",Data!E60/Data!E$33)</f>
        <v>1</v>
      </c>
      <c r="E243" s="413">
        <f>IF(Data!F60/Data!F$33=0,"",Data!F60/Data!F$33)</f>
        <v>1</v>
      </c>
      <c r="F243" s="413">
        <f>IF(Data!G60/Data!G$33=0,"",Data!G60/Data!G$33)</f>
        <v>1</v>
      </c>
    </row>
    <row r="244" spans="1:10" ht="12.75" customHeight="1">
      <c r="A244" s="69"/>
      <c r="B244" s="110"/>
      <c r="C244" s="110"/>
      <c r="D244" s="110"/>
      <c r="E244" s="110"/>
      <c r="F244" s="110"/>
    </row>
    <row r="245" spans="1:10" ht="12.75" customHeight="1" thickBot="1">
      <c r="B245" s="110"/>
      <c r="C245" s="110"/>
      <c r="D245" s="110"/>
      <c r="E245" s="110"/>
      <c r="F245" s="110"/>
    </row>
    <row r="246" spans="1:10" ht="12.75" customHeight="1" thickBot="1">
      <c r="A246" s="86" t="s">
        <v>21</v>
      </c>
      <c r="B246" s="111"/>
      <c r="C246" s="111"/>
      <c r="D246" s="111"/>
      <c r="E246" s="111"/>
      <c r="F246" s="111"/>
      <c r="G246" s="112"/>
      <c r="J246" s="69" t="s">
        <v>497</v>
      </c>
    </row>
    <row r="247" spans="1:10" ht="12.75" customHeight="1" thickBot="1">
      <c r="A247" s="70" t="s">
        <v>18</v>
      </c>
      <c r="B247" s="71">
        <f>Data!$C$11</f>
        <v>2019</v>
      </c>
      <c r="C247" s="71">
        <f>Data!$D$11</f>
        <v>2020</v>
      </c>
      <c r="D247" s="71">
        <f>Data!$E$11</f>
        <v>2021</v>
      </c>
      <c r="E247" s="71">
        <f>Data!$F$11</f>
        <v>2022</v>
      </c>
      <c r="F247" s="71">
        <f>Data!$G$11</f>
        <v>2023</v>
      </c>
      <c r="G247" s="71"/>
    </row>
    <row r="248" spans="1:10" ht="12.75" customHeight="1">
      <c r="A248" s="64"/>
      <c r="B248" s="113"/>
      <c r="C248" s="114"/>
      <c r="D248" s="113"/>
      <c r="E248" s="114"/>
      <c r="F248" s="114"/>
      <c r="G248" s="115" t="s">
        <v>450</v>
      </c>
    </row>
    <row r="249" spans="1:10" ht="12.75" customHeight="1">
      <c r="A249" s="56"/>
      <c r="B249" s="113"/>
      <c r="C249" s="114"/>
      <c r="D249" s="114"/>
      <c r="E249" s="114"/>
      <c r="F249" s="114"/>
      <c r="G249" s="115" t="s">
        <v>451</v>
      </c>
    </row>
    <row r="250" spans="1:10" ht="12.75" customHeight="1">
      <c r="A250" s="30" t="str">
        <f>Data!A15</f>
        <v>Assets:</v>
      </c>
      <c r="B250" s="99" t="s">
        <v>354</v>
      </c>
      <c r="C250" s="115"/>
      <c r="D250" s="115"/>
      <c r="E250" s="114"/>
      <c r="F250" s="114"/>
      <c r="G250" s="115" t="s">
        <v>452</v>
      </c>
    </row>
    <row r="251" spans="1:10" ht="12.75" customHeight="1">
      <c r="A251" s="73" t="str">
        <f>Data!A16</f>
        <v>Cash and cash equivalents</v>
      </c>
      <c r="B251" s="107" t="str">
        <f>IF(ISERROR(Data!C16/Data!B16-1),"",Data!C16/Data!B16-1)</f>
        <v/>
      </c>
      <c r="C251" s="107" t="str">
        <f>IF(ISERROR(Data!D16/Data!C16-1),"",Data!D16/Data!C16-1)</f>
        <v/>
      </c>
      <c r="D251" s="107" t="str">
        <f>IF(ISERROR(Data!E16/Data!D16-1),"",Data!E16/Data!D16-1)</f>
        <v/>
      </c>
      <c r="E251" s="107">
        <f>IF(ISERROR(Data!F16/Data!E16-1),"",Data!F16/Data!E16-1)</f>
        <v>-0.21843072054919421</v>
      </c>
      <c r="F251" s="107">
        <f>IF(ISERROR(Data!G16/Data!F16-1),"",Data!G16/Data!F16-1)</f>
        <v>-0.26629325281775917</v>
      </c>
      <c r="G251" s="107" t="str">
        <f>IF(ISERROR((Data!G16/Data!B16)^(1/5)-1),"",(Data!G16/Data!B16)^(1/5)-1)</f>
        <v/>
      </c>
      <c r="J251" s="17" t="s">
        <v>355</v>
      </c>
    </row>
    <row r="252" spans="1:10" ht="12.75" customHeight="1">
      <c r="A252" s="73" t="str">
        <f>Data!A17</f>
        <v>Short-term investments</v>
      </c>
      <c r="B252" s="107" t="str">
        <f>IF(ISERROR(Data!C17/Data!B17-1),"",Data!C17/Data!B17-1)</f>
        <v/>
      </c>
      <c r="C252" s="107" t="str">
        <f>IF(ISERROR(Data!D17/Data!C17-1),"",Data!D17/Data!C17-1)</f>
        <v/>
      </c>
      <c r="D252" s="107" t="str">
        <f>IF(ISERROR(Data!E17/Data!D17-1),"",Data!E17/Data!D17-1)</f>
        <v/>
      </c>
      <c r="E252" s="107" t="str">
        <f>IF(ISERROR(Data!F17/Data!E17-1),"",Data!F17/Data!E17-1)</f>
        <v/>
      </c>
      <c r="F252" s="107" t="str">
        <f>IF(ISERROR(Data!G17/Data!F17-1),"",Data!G17/Data!F17-1)</f>
        <v/>
      </c>
      <c r="G252" s="107" t="str">
        <f>IF(ISERROR((Data!G17/Data!B17)^(1/5)-1),"",(Data!G17/Data!B17)^(1/5)-1)</f>
        <v/>
      </c>
      <c r="J252" s="17" t="s">
        <v>356</v>
      </c>
    </row>
    <row r="253" spans="1:10" ht="12.75" customHeight="1">
      <c r="A253" s="73" t="str">
        <f>Data!A18</f>
        <v>Accounts and notes receivable - net</v>
      </c>
      <c r="B253" s="107" t="str">
        <f>IF(ISERROR(Data!C18/Data!B18-1),"",Data!C18/Data!B18-1)</f>
        <v/>
      </c>
      <c r="C253" s="107" t="str">
        <f>IF(ISERROR(Data!D18/Data!C18-1),"",Data!D18/Data!C18-1)</f>
        <v/>
      </c>
      <c r="D253" s="107" t="str">
        <f>IF(ISERROR(Data!E18/Data!D18-1),"",Data!E18/Data!D18-1)</f>
        <v/>
      </c>
      <c r="E253" s="107">
        <f>IF(ISERROR(Data!F18/Data!E18-1),"",Data!F18/Data!E18-1)</f>
        <v>0.4406081223258751</v>
      </c>
      <c r="F253" s="107">
        <f>IF(ISERROR(Data!G18/Data!F18-1),"",Data!G18/Data!F18-1)</f>
        <v>0.2434057574097741</v>
      </c>
      <c r="G253" s="107" t="str">
        <f>IF(ISERROR((Data!G18/Data!B18)^(1/5)-1),"",(Data!G18/Data!B18)^(1/5)-1)</f>
        <v/>
      </c>
    </row>
    <row r="254" spans="1:10" ht="12.75" customHeight="1">
      <c r="A254" s="73" t="str">
        <f>Data!A19</f>
        <v>Inventories</v>
      </c>
      <c r="B254" s="107" t="str">
        <f>IF(ISERROR(Data!C19/Data!B19-1),"",Data!C19/Data!B19-1)</f>
        <v/>
      </c>
      <c r="C254" s="107" t="str">
        <f>IF(ISERROR(Data!D19/Data!C19-1),"",Data!D19/Data!C19-1)</f>
        <v/>
      </c>
      <c r="D254" s="107" t="str">
        <f>IF(ISERROR(Data!E19/Data!D19-1),"",Data!E19/Data!D19-1)</f>
        <v/>
      </c>
      <c r="E254" s="107">
        <f>IF(ISERROR(Data!F19/Data!E19-1),"",Data!F19/Data!E19-1)</f>
        <v>0.47673298103823436</v>
      </c>
      <c r="F254" s="107">
        <f>IF(ISERROR(Data!G19/Data!F19-1),"",Data!G19/Data!F19-1)</f>
        <v>0.77956700662014677</v>
      </c>
      <c r="G254" s="107" t="str">
        <f>IF(ISERROR((Data!G19/Data!B19)^(1/5)-1),"",(Data!G19/Data!B19)^(1/5)-1)</f>
        <v/>
      </c>
    </row>
    <row r="255" spans="1:10" ht="12.75" customHeight="1">
      <c r="A255" s="73" t="str">
        <f>Data!A20</f>
        <v>Prepaid expenses and other current assets</v>
      </c>
      <c r="B255" s="107" t="str">
        <f>IF(ISERROR(Data!C20/Data!B20-1),"",Data!C20/Data!B20-1)</f>
        <v/>
      </c>
      <c r="C255" s="107" t="str">
        <f>IF(ISERROR(Data!D20/Data!C20-1),"",Data!D20/Data!C20-1)</f>
        <v/>
      </c>
      <c r="D255" s="107" t="str">
        <f>IF(ISERROR(Data!E20/Data!D20-1),"",Data!E20/Data!D20-1)</f>
        <v/>
      </c>
      <c r="E255" s="107" t="str">
        <f>IF(ISERROR(Data!F20/Data!E20-1),"",Data!F20/Data!E20-1)</f>
        <v/>
      </c>
      <c r="F255" s="107" t="str">
        <f>IF(ISERROR(Data!G20/Data!F20-1),"",Data!G20/Data!F20-1)</f>
        <v/>
      </c>
      <c r="G255" s="107" t="str">
        <f>IF(ISERROR((Data!G20/Data!B20)^(1/5)-1),"",(Data!G20/Data!B20)^(1/5)-1)</f>
        <v/>
      </c>
    </row>
    <row r="256" spans="1:10" ht="12.75" customHeight="1">
      <c r="A256" s="73" t="str">
        <f>Data!A21</f>
        <v>Other current assets (1)</v>
      </c>
      <c r="B256" s="107" t="str">
        <f>IF(ISERROR(Data!C21/Data!B21-1),"",Data!C21/Data!B21-1)</f>
        <v/>
      </c>
      <c r="C256" s="107" t="str">
        <f>IF(ISERROR(Data!D21/Data!C21-1),"",Data!D21/Data!C21-1)</f>
        <v/>
      </c>
      <c r="D256" s="107" t="str">
        <f>IF(ISERROR(Data!E21/Data!D21-1),"",Data!E21/Data!D21-1)</f>
        <v/>
      </c>
      <c r="E256" s="107">
        <f>IF(ISERROR(Data!F21/Data!E21-1),"",Data!F21/Data!E21-1)</f>
        <v>0.2854139904239168</v>
      </c>
      <c r="F256" s="107">
        <f>IF(ISERROR(Data!G21/Data!F21-1),"",Data!G21/Data!F21-1)</f>
        <v>0.62841827927682381</v>
      </c>
      <c r="G256" s="107" t="str">
        <f>IF(ISERROR((Data!G21/Data!B21)^(1/5)-1),"",(Data!G21/Data!B21)^(1/5)-1)</f>
        <v/>
      </c>
    </row>
    <row r="257" spans="1:7" ht="12.75" customHeight="1">
      <c r="A257" s="73" t="str">
        <f>Data!A22</f>
        <v>Other current assets (2)</v>
      </c>
      <c r="B257" s="107" t="str">
        <f>IF(ISERROR(Data!C22/Data!B22-1),"",Data!C22/Data!B22-1)</f>
        <v/>
      </c>
      <c r="C257" s="107" t="str">
        <f>IF(ISERROR(Data!D22/Data!C22-1),"",Data!D22/Data!C22-1)</f>
        <v/>
      </c>
      <c r="D257" s="107" t="str">
        <f>IF(ISERROR(Data!E22/Data!D22-1),"",Data!E22/Data!D22-1)</f>
        <v/>
      </c>
      <c r="E257" s="107" t="str">
        <f>IF(ISERROR(Data!F22/Data!E22-1),"",Data!F22/Data!E22-1)</f>
        <v/>
      </c>
      <c r="F257" s="107">
        <f>IF(ISERROR(Data!G22/Data!F22-1),"",Data!G22/Data!F22-1)</f>
        <v>-1</v>
      </c>
      <c r="G257" s="107" t="str">
        <f>IF(ISERROR((Data!G22/Data!B22)^(1/5)-1),"",(Data!G22/Data!B22)^(1/5)-1)</f>
        <v/>
      </c>
    </row>
    <row r="258" spans="1:7" ht="12.75" customHeight="1">
      <c r="A258" s="73" t="str">
        <f>Data!A23</f>
        <v>Other current assets (3)</v>
      </c>
      <c r="B258" s="107" t="str">
        <f>IF(ISERROR(Data!C23/Data!B23-1),"",Data!C23/Data!B23-1)</f>
        <v/>
      </c>
      <c r="C258" s="107" t="str">
        <f>IF(ISERROR(Data!D23/Data!C23-1),"",Data!D23/Data!C23-1)</f>
        <v/>
      </c>
      <c r="D258" s="107" t="str">
        <f>IF(ISERROR(Data!E23/Data!D23-1),"",Data!E23/Data!D23-1)</f>
        <v/>
      </c>
      <c r="E258" s="107" t="str">
        <f>IF(ISERROR(Data!F23/Data!E23-1),"",Data!F23/Data!E23-1)</f>
        <v/>
      </c>
      <c r="F258" s="107" t="str">
        <f>IF(ISERROR(Data!G23/Data!F23-1),"",Data!G23/Data!F23-1)</f>
        <v/>
      </c>
      <c r="G258" s="107" t="str">
        <f>IF(ISERROR((Data!G23/Data!B23)^(1/5)-1),"",(Data!G23/Data!B23)^(1/5)-1)</f>
        <v/>
      </c>
    </row>
    <row r="259" spans="1:7" ht="12.75" customHeight="1">
      <c r="A259" s="409" t="str">
        <f>Data!A24</f>
        <v xml:space="preserve">  Current Assets</v>
      </c>
      <c r="B259" s="413" t="str">
        <f>IF(ISERROR(Data!C24/Data!B24-1),"",Data!C24/Data!B24-1)</f>
        <v/>
      </c>
      <c r="C259" s="413" t="str">
        <f>IF(ISERROR(Data!D24/Data!C24-1),"",Data!D24/Data!C24-1)</f>
        <v/>
      </c>
      <c r="D259" s="413" t="str">
        <f>IF(ISERROR(Data!E24/Data!D24-1),"",Data!E24/Data!D24-1)</f>
        <v/>
      </c>
      <c r="E259" s="413">
        <f>IF(ISERROR(Data!F24/Data!E24-1),"",Data!F24/Data!E24-1)</f>
        <v>9.2620792203371716E-2</v>
      </c>
      <c r="F259" s="413">
        <f>IF(ISERROR(Data!G24/Data!F24-1),"",Data!G24/Data!F24-1)</f>
        <v>0.22872977094230107</v>
      </c>
      <c r="G259" s="413" t="str">
        <f>IF(ISERROR((Data!G24/Data!B24)^(1/5)-1),"",(Data!G24/Data!B24)^(1/5)-1)</f>
        <v/>
      </c>
    </row>
    <row r="260" spans="1:7" ht="12.75" customHeight="1">
      <c r="A260" s="4" t="str">
        <f>Data!A25</f>
        <v>Long-term investments</v>
      </c>
      <c r="B260" s="107" t="str">
        <f>IF(ISERROR(Data!C25/Data!B25-1),"",Data!C25/Data!B25-1)</f>
        <v/>
      </c>
      <c r="C260" s="107" t="str">
        <f>IF(ISERROR(Data!D25/Data!C25-1),"",Data!D25/Data!C25-1)</f>
        <v/>
      </c>
      <c r="D260" s="107" t="str">
        <f>IF(ISERROR(Data!E25/Data!D25-1),"",Data!E25/Data!D25-1)</f>
        <v/>
      </c>
      <c r="E260" s="107" t="str">
        <f>IF(ISERROR(Data!F25/Data!E25-1),"",Data!F25/Data!E25-1)</f>
        <v/>
      </c>
      <c r="F260" s="107" t="str">
        <f>IF(ISERROR(Data!G25/Data!F25-1),"",Data!G25/Data!F25-1)</f>
        <v/>
      </c>
      <c r="G260" s="107" t="str">
        <f>IF(ISERROR((Data!G25/Data!B25)^(1/5)-1),"",(Data!G25/Data!B26)^(1/5)-1)</f>
        <v/>
      </c>
    </row>
    <row r="261" spans="1:7" ht="12.75" customHeight="1">
      <c r="A261" s="4" t="str">
        <f>Data!A26</f>
        <v xml:space="preserve">Equity and cost investments </v>
      </c>
      <c r="B261" s="107" t="str">
        <f>IF(ISERROR(Data!C26/Data!B26-1),"",Data!C26/Data!B26-1)</f>
        <v/>
      </c>
      <c r="C261" s="107" t="str">
        <f>IF(ISERROR(Data!D26/Data!C26-1),"",Data!D26/Data!C26-1)</f>
        <v/>
      </c>
      <c r="D261" s="107" t="str">
        <f>IF(ISERROR(Data!E26/Data!D26-1),"",Data!E26/Data!D26-1)</f>
        <v/>
      </c>
      <c r="E261" s="107" t="str">
        <f>IF(ISERROR(Data!F26/Data!E26-1),"",Data!F26/Data!E26-1)</f>
        <v/>
      </c>
      <c r="F261" s="107" t="str">
        <f>IF(ISERROR(Data!G26/Data!F26-1),"",Data!G26/Data!F26-1)</f>
        <v/>
      </c>
      <c r="G261" s="107" t="str">
        <f>IF(ISERROR((Data!G26/Data!B26)^(1/5)-1),"",(Data!G26/Data!B27)^(1/5)-1)</f>
        <v/>
      </c>
    </row>
    <row r="262" spans="1:7" ht="12.75" customHeight="1">
      <c r="A262" s="4" t="str">
        <f>Data!A27</f>
        <v>Property, plant, and equipment - at cost</v>
      </c>
      <c r="B262" s="107" t="str">
        <f>IF(ISERROR(Data!C27/Data!B27-1),"",Data!C27/Data!B27-1)</f>
        <v/>
      </c>
      <c r="C262" s="107" t="str">
        <f>IF(ISERROR(Data!D27/Data!C27-1),"",Data!D27/Data!C27-1)</f>
        <v/>
      </c>
      <c r="D262" s="107" t="str">
        <f>IF(ISERROR(Data!E27/Data!D27-1),"",Data!E27/Data!D27-1)</f>
        <v/>
      </c>
      <c r="E262" s="107">
        <f>IF(ISERROR(Data!F27/Data!E27-1),"",Data!F27/Data!E27-1)</f>
        <v>0.23499867829764742</v>
      </c>
      <c r="F262" s="107">
        <f>IF(ISERROR(Data!G27/Data!F27-1),"",Data!G27/Data!F27-1)</f>
        <v>0.24622509339975096</v>
      </c>
      <c r="G262" s="107" t="str">
        <f>IF(ISERROR((Data!G27/Data!B27)^(1/5)-1),"",(Data!G27/Data!B28)^(1/5)-1)</f>
        <v/>
      </c>
    </row>
    <row r="263" spans="1:7" ht="12.75" customHeight="1">
      <c r="A263" s="4" t="str">
        <f>Data!A28</f>
        <v>&lt;Accumulated depreciation&gt;</v>
      </c>
      <c r="B263" s="107" t="str">
        <f>IF(ISERROR(Data!C28/Data!B28-1),"",Data!C28/Data!B28-1)</f>
        <v/>
      </c>
      <c r="C263" s="107" t="str">
        <f>IF(ISERROR(Data!D28/Data!C28-1),"",Data!D28/Data!C28-1)</f>
        <v/>
      </c>
      <c r="D263" s="107" t="str">
        <f>IF(ISERROR(Data!E28/Data!D28-1),"",Data!E28/Data!D28-1)</f>
        <v/>
      </c>
      <c r="E263" s="107" t="str">
        <f>IF(ISERROR(Data!F28/Data!E28-1),"",Data!F28/Data!E28-1)</f>
        <v/>
      </c>
      <c r="F263" s="107" t="str">
        <f>IF(ISERROR(Data!G28/Data!F28-1),"",Data!G28/Data!F28-1)</f>
        <v/>
      </c>
      <c r="G263" s="107" t="str">
        <f>IF(ISERROR((Data!G28/Data!B28)^(1/5)-1),"",(Data!G28/Data!B29)^(1/5)-1)</f>
        <v/>
      </c>
    </row>
    <row r="264" spans="1:7" ht="12.75" customHeight="1">
      <c r="A264" s="4" t="str">
        <f>Data!A29</f>
        <v>Deferred income taxes - noncurrent</v>
      </c>
      <c r="B264" s="107" t="str">
        <f>IF(ISERROR(Data!C29/Data!B29-1),"",Data!C29/Data!B29-1)</f>
        <v/>
      </c>
      <c r="C264" s="107" t="str">
        <f>IF(ISERROR(Data!D29/Data!C29-1),"",Data!D29/Data!C29-1)</f>
        <v/>
      </c>
      <c r="D264" s="107" t="str">
        <f>IF(ISERROR(Data!E29/Data!D29-1),"",Data!E29/Data!D29-1)</f>
        <v/>
      </c>
      <c r="E264" s="107">
        <f>IF(ISERROR(Data!F29/Data!E29-1),"",Data!F29/Data!E29-1)</f>
        <v>9.9833610648918381E-3</v>
      </c>
      <c r="F264" s="107">
        <f>IF(ISERROR(Data!G29/Data!F29-1),"",Data!G29/Data!F29-1)</f>
        <v>4.0323213305091476E-2</v>
      </c>
      <c r="G264" s="107" t="str">
        <f>IF(ISERROR((Data!G29/Data!B29)^(1/5)-1),"",(Data!G29/Data!B30)^(1/5)-1)</f>
        <v/>
      </c>
    </row>
    <row r="265" spans="1:7" ht="12.75" customHeight="1">
      <c r="A265" s="4" t="str">
        <f>Data!A30</f>
        <v>Other assets</v>
      </c>
      <c r="B265" s="107" t="str">
        <f>IF(ISERROR(Data!C30/Data!B30-1),"",Data!C30/Data!B30-1)</f>
        <v/>
      </c>
      <c r="C265" s="107" t="str">
        <f>IF(ISERROR(Data!D30/Data!C30-1),"",Data!D30/Data!C30-1)</f>
        <v/>
      </c>
      <c r="D265" s="107" t="str">
        <f>IF(ISERROR(Data!E30/Data!D30-1),"",Data!E30/Data!D30-1)</f>
        <v/>
      </c>
      <c r="E265" s="107">
        <f>IF(ISERROR(Data!F30/Data!E30-1),"",Data!F30/Data!E30-1)</f>
        <v>0.23837038487905193</v>
      </c>
      <c r="F265" s="107">
        <f>IF(ISERROR(Data!G30/Data!F30-1),"",Data!G30/Data!F30-1)</f>
        <v>0.36907868722815351</v>
      </c>
      <c r="G265" s="107" t="str">
        <f>IF(ISERROR((Data!G30/Data!B30)^(1/5)-1),"",(Data!G30/Data!B31)^(1/5)-1)</f>
        <v/>
      </c>
    </row>
    <row r="266" spans="1:7" ht="12.75" customHeight="1">
      <c r="A266" s="4" t="str">
        <f>Data!A31</f>
        <v>Other intangible assets</v>
      </c>
      <c r="B266" s="107" t="str">
        <f>IF(ISERROR(Data!C31/Data!B31-1),"",Data!C31/Data!B31-1)</f>
        <v/>
      </c>
      <c r="C266" s="107" t="str">
        <f>IF(ISERROR(Data!D31/Data!C31-1),"",Data!D31/Data!C31-1)</f>
        <v/>
      </c>
      <c r="D266" s="107" t="str">
        <f>IF(ISERROR(Data!E31/Data!D31-1),"",Data!E31/Data!D31-1)</f>
        <v/>
      </c>
      <c r="E266" s="107">
        <f>IF(ISERROR(Data!F31/Data!E31-1),"",Data!F31/Data!E31-1)</f>
        <v>0.24930887157577275</v>
      </c>
      <c r="F266" s="107">
        <f>IF(ISERROR(Data!G31/Data!F31-1),"",Data!G31/Data!F31-1)</f>
        <v>0.46731040032186688</v>
      </c>
      <c r="G266" s="107" t="str">
        <f>IF(ISERROR((Data!G31/Data!B31)^(1/5)-1),"",(Data!G31/Data!B32)^(1/5)-1)</f>
        <v/>
      </c>
    </row>
    <row r="267" spans="1:7" ht="12.75" customHeight="1">
      <c r="A267" s="4" t="str">
        <f>Data!A32</f>
        <v xml:space="preserve">Goodwill </v>
      </c>
      <c r="B267" s="107" t="str">
        <f>IF(ISERROR(Data!C32/Data!B32-1),"",Data!C32/Data!B32-1)</f>
        <v/>
      </c>
      <c r="C267" s="107" t="str">
        <f>IF(ISERROR(Data!D32/Data!C32-1),"",Data!D32/Data!C32-1)</f>
        <v/>
      </c>
      <c r="D267" s="107" t="str">
        <f>IF(ISERROR(Data!E32/Data!D32-1),"",Data!E32/Data!D32-1)</f>
        <v/>
      </c>
      <c r="E267" s="107">
        <f>IF(ISERROR(Data!F32/Data!E32-1),"",Data!F32/Data!E32-1)</f>
        <v>0.56403204810883167</v>
      </c>
      <c r="F267" s="107">
        <f>IF(ISERROR(Data!G32/Data!F32-1),"",Data!G32/Data!F32-1)</f>
        <v>0.1226159635199926</v>
      </c>
      <c r="G267" s="107" t="str">
        <f>IF(ISERROR((Data!G32/Data!B32)^(1/5)-1),"",(Data!G32/Data!B33)^(1/5)-1)</f>
        <v/>
      </c>
    </row>
    <row r="268" spans="1:7" ht="12.75" customHeight="1">
      <c r="A268" s="415" t="str">
        <f>Data!A33</f>
        <v xml:space="preserve">   Total Assets</v>
      </c>
      <c r="B268" s="413" t="str">
        <f>IF(ISERROR(Data!C33/Data!B33-1),"",Data!C33/Data!B33-1)</f>
        <v/>
      </c>
      <c r="C268" s="413" t="str">
        <f>IF(ISERROR(Data!D33/Data!C33-1),"",Data!D33/Data!C33-1)</f>
        <v/>
      </c>
      <c r="D268" s="413" t="str">
        <f>IF(ISERROR(Data!E33/Data!D33-1),"",Data!E33/Data!D33-1)</f>
        <v/>
      </c>
      <c r="E268" s="413">
        <f>IF(ISERROR(Data!F33/Data!E33-1),"",Data!F33/Data!E33-1)</f>
        <v>0.17048748228401878</v>
      </c>
      <c r="F268" s="413">
        <f>IF(ISERROR(Data!G33/Data!F33-1),"",Data!G33/Data!F33-1)</f>
        <v>0.2133188867506508</v>
      </c>
      <c r="G268" s="413" t="str">
        <f>IF(ISERROR((Data!G33/Data!B33)^(1/5)-1),"",(Data!G33/Data!B33)^(1/5)-1)</f>
        <v/>
      </c>
    </row>
    <row r="269" spans="1:7" customFormat="1" ht="12.75" customHeight="1"/>
    <row r="270" spans="1:7" ht="12.75" customHeight="1">
      <c r="A270" s="409" t="str">
        <f>Data!A35</f>
        <v>Liabilities and Equities:</v>
      </c>
      <c r="B270" s="150" t="str">
        <f>IF(ISERROR(Data!C35/Data!B35-1),"",Data!C35/Data!B35-1)</f>
        <v/>
      </c>
      <c r="C270" s="150" t="str">
        <f>IF(ISERROR(Data!D35/Data!C35-1),"",Data!D35/Data!C35-1)</f>
        <v/>
      </c>
      <c r="D270" s="150" t="str">
        <f>IF(ISERROR(Data!E35/Data!D35-1),"",Data!E35/Data!D35-1)</f>
        <v/>
      </c>
      <c r="E270" s="150" t="str">
        <f>IF(ISERROR(Data!F35/Data!E35-1),"",Data!F35/Data!E35-1)</f>
        <v/>
      </c>
      <c r="F270" s="150" t="str">
        <f>IF(ISERROR(Data!G35/Data!F35-1),"",Data!G35/Data!F35-1)</f>
        <v/>
      </c>
      <c r="G270" s="150" t="str">
        <f>IF(ISERROR((Data!G35/Data!B35)^(1/5)-1),"",(Data!G35/Data!B35)^(1/5)-1)</f>
        <v/>
      </c>
    </row>
    <row r="271" spans="1:7" ht="12.75" customHeight="1">
      <c r="A271" s="416" t="str">
        <f>Data!A36</f>
        <v>Accounts payable</v>
      </c>
      <c r="B271" s="107" t="str">
        <f>IF(ISERROR(Data!C36/Data!B36-1),"",Data!C36/Data!B36-1)</f>
        <v/>
      </c>
      <c r="C271" s="107" t="str">
        <f>IF(ISERROR(Data!D36/Data!C36-1),"",Data!D36/Data!C36-1)</f>
        <v/>
      </c>
      <c r="D271" s="107" t="str">
        <f>IF(ISERROR(Data!E36/Data!D36-1),"",Data!E36/Data!D36-1)</f>
        <v/>
      </c>
      <c r="E271" s="107">
        <f>IF(ISERROR(Data!F36/Data!E36-1),"",Data!F36/Data!E36-1)</f>
        <v>0.20140715188360248</v>
      </c>
      <c r="F271" s="107">
        <f>IF(ISERROR(Data!G36/Data!F36-1),"",Data!G36/Data!F36-1)</f>
        <v>0.2687912212872412</v>
      </c>
      <c r="G271" s="107" t="str">
        <f>IF(ISERROR((Data!G36/Data!B36)^(1/5)-1),"",(Data!G36/Data!B36)^(1/5)-1)</f>
        <v/>
      </c>
    </row>
    <row r="272" spans="1:7" ht="12.75" customHeight="1">
      <c r="A272" s="416" t="str">
        <f>Data!A37</f>
        <v>Accrued liabilities</v>
      </c>
      <c r="B272" s="107" t="str">
        <f>IF(ISERROR(Data!C37/Data!B37-1),"",Data!C37/Data!B37-1)</f>
        <v/>
      </c>
      <c r="C272" s="107" t="str">
        <f>IF(ISERROR(Data!D37/Data!C37-1),"",Data!D37/Data!C37-1)</f>
        <v/>
      </c>
      <c r="D272" s="107" t="str">
        <f>IF(ISERROR(Data!E37/Data!D37-1),"",Data!E37/Data!D37-1)</f>
        <v/>
      </c>
      <c r="E272" s="107" t="str">
        <f>IF(ISERROR(Data!F37/Data!E37-1),"",Data!F37/Data!E37-1)</f>
        <v/>
      </c>
      <c r="F272" s="107" t="str">
        <f>IF(ISERROR(Data!G37/Data!F37-1),"",Data!G37/Data!F37-1)</f>
        <v/>
      </c>
      <c r="G272" s="107" t="str">
        <f>IF(ISERROR((Data!G37/Data!B37)^(1/5)-1),"",(Data!G37/Data!B37)^(1/5)-1)</f>
        <v/>
      </c>
    </row>
    <row r="273" spans="1:7" ht="12.75" customHeight="1">
      <c r="A273" s="416" t="str">
        <f>Data!A38</f>
        <v>Notes payable and short-term debt</v>
      </c>
      <c r="B273" s="107" t="str">
        <f>IF(ISERROR(Data!C38/Data!B38-1),"",Data!C38/Data!B38-1)</f>
        <v/>
      </c>
      <c r="C273" s="107" t="str">
        <f>IF(ISERROR(Data!D38/Data!C38-1),"",Data!D38/Data!C38-1)</f>
        <v/>
      </c>
      <c r="D273" s="107" t="str">
        <f>IF(ISERROR(Data!E38/Data!D38-1),"",Data!E38/Data!D38-1)</f>
        <v/>
      </c>
      <c r="E273" s="107" t="str">
        <f>IF(ISERROR(Data!F38/Data!E38-1),"",Data!F38/Data!E38-1)</f>
        <v/>
      </c>
      <c r="F273" s="107">
        <f>IF(ISERROR(Data!G38/Data!F38-1),"",Data!G38/Data!F38-1)</f>
        <v>-0.27245492673892913</v>
      </c>
      <c r="G273" s="107" t="str">
        <f>IF(ISERROR((Data!G38/Data!B38)^(1/5)-1),"",(Data!G38/Data!B38)^(1/5)-1)</f>
        <v/>
      </c>
    </row>
    <row r="274" spans="1:7" ht="12.75" customHeight="1">
      <c r="A274" s="416" t="str">
        <f>Data!A39</f>
        <v>Current maturities of long-term debt</v>
      </c>
      <c r="B274" s="107" t="str">
        <f>IF(ISERROR(Data!C39/Data!B39-1),"",Data!C39/Data!B39-1)</f>
        <v/>
      </c>
      <c r="C274" s="107" t="str">
        <f>IF(ISERROR(Data!D39/Data!C39-1),"",Data!D39/Data!C39-1)</f>
        <v/>
      </c>
      <c r="D274" s="107" t="str">
        <f>IF(ISERROR(Data!E39/Data!D39-1),"",Data!E39/Data!D39-1)</f>
        <v/>
      </c>
      <c r="E274" s="107" t="str">
        <f>IF(ISERROR(Data!F39/Data!E39-1),"",Data!F39/Data!E39-1)</f>
        <v/>
      </c>
      <c r="F274" s="107" t="str">
        <f>IF(ISERROR(Data!G39/Data!F39-1),"",Data!G39/Data!F39-1)</f>
        <v/>
      </c>
      <c r="G274" s="107" t="str">
        <f>IF(ISERROR((Data!G39/Data!B39)^(1/5)-1),"",(Data!G39/Data!B39)^(1/5)-1)</f>
        <v/>
      </c>
    </row>
    <row r="275" spans="1:7" ht="12.75" customHeight="1">
      <c r="A275" s="416" t="str">
        <f>Data!A40</f>
        <v>Deferred tax liabilities - current</v>
      </c>
      <c r="B275" s="107" t="str">
        <f>IF(ISERROR(Data!C40/Data!B40-1),"",Data!C40/Data!B40-1)</f>
        <v/>
      </c>
      <c r="C275" s="107" t="str">
        <f>IF(ISERROR(Data!D40/Data!C40-1),"",Data!D40/Data!C40-1)</f>
        <v/>
      </c>
      <c r="D275" s="107" t="str">
        <f>IF(ISERROR(Data!E40/Data!D40-1),"",Data!E40/Data!D40-1)</f>
        <v/>
      </c>
      <c r="E275" s="107">
        <f>IF(ISERROR(Data!F40/Data!E40-1),"",Data!F40/Data!E40-1)</f>
        <v>2.1110337626174731</v>
      </c>
      <c r="F275" s="107">
        <f>IF(ISERROR(Data!G40/Data!F40-1),"",Data!G40/Data!F40-1)</f>
        <v>0.1425001864697546</v>
      </c>
      <c r="G275" s="107" t="str">
        <f>IF(ISERROR((Data!G40/Data!B40)^(1/5)-1),"",(Data!G40/Data!B40)^(1/5)-1)</f>
        <v/>
      </c>
    </row>
    <row r="276" spans="1:7" ht="12.75" customHeight="1">
      <c r="A276" s="416" t="str">
        <f>Data!A41</f>
        <v>Other current liabilities (1)</v>
      </c>
      <c r="B276" s="107" t="str">
        <f>IF(ISERROR(Data!C41/Data!B41-1),"",Data!C41/Data!B41-1)</f>
        <v/>
      </c>
      <c r="C276" s="107" t="str">
        <f>IF(ISERROR(Data!D41/Data!C41-1),"",Data!D41/Data!C41-1)</f>
        <v/>
      </c>
      <c r="D276" s="107" t="str">
        <f>IF(ISERROR(Data!E41/Data!D41-1),"",Data!E41/Data!D41-1)</f>
        <v/>
      </c>
      <c r="E276" s="107">
        <f>IF(ISERROR(Data!F41/Data!E41-1),"",Data!F41/Data!E41-1)</f>
        <v>0.44468215158924207</v>
      </c>
      <c r="F276" s="107">
        <f>IF(ISERROR(Data!G41/Data!F41-1),"",Data!G41/Data!F41-1)</f>
        <v>0.44700655807065792</v>
      </c>
      <c r="G276" s="107" t="str">
        <f>IF(ISERROR((Data!G41/Data!B41)^(1/5)-1),"",(Data!G41/Data!B41)^(1/5)-1)</f>
        <v/>
      </c>
    </row>
    <row r="277" spans="1:7" ht="12.75" customHeight="1">
      <c r="A277" s="416" t="str">
        <f>Data!A42</f>
        <v>Other current liabilities (2)</v>
      </c>
      <c r="B277" s="107" t="str">
        <f>IF(ISERROR(Data!C42/Data!B42-1),"",Data!C42/Data!B42-1)</f>
        <v/>
      </c>
      <c r="C277" s="107" t="str">
        <f>IF(ISERROR(Data!D42/Data!C42-1),"",Data!D42/Data!C42-1)</f>
        <v/>
      </c>
      <c r="D277" s="107" t="str">
        <f>IF(ISERROR(Data!E42/Data!D42-1),"",Data!E42/Data!D42-1)</f>
        <v/>
      </c>
      <c r="E277" s="107">
        <f>IF(ISERROR(Data!F42/Data!E42-1),"",Data!F42/Data!E42-1)</f>
        <v>-6.6400683955542883E-2</v>
      </c>
      <c r="F277" s="107">
        <f>IF(ISERROR(Data!G42/Data!F42-1),"",Data!G42/Data!F42-1)</f>
        <v>0.49664224664224665</v>
      </c>
      <c r="G277" s="107" t="str">
        <f>IF(ISERROR((Data!G42/Data!B42)^(1/5)-1),"",(Data!G42/Data!B42)^(1/5)-1)</f>
        <v/>
      </c>
    </row>
    <row r="278" spans="1:7" ht="12.75" customHeight="1">
      <c r="A278" s="416" t="str">
        <f>Data!A43</f>
        <v>Other current liabilities (3)</v>
      </c>
      <c r="B278" s="107" t="str">
        <f>IF(ISERROR(Data!C43/Data!B43-1),"",Data!C43/Data!B43-1)</f>
        <v/>
      </c>
      <c r="C278" s="107" t="str">
        <f>IF(ISERROR(Data!D43/Data!C43-1),"",Data!D43/Data!C43-1)</f>
        <v/>
      </c>
      <c r="D278" s="107" t="str">
        <f>IF(ISERROR(Data!E43/Data!D43-1),"",Data!E43/Data!D43-1)</f>
        <v/>
      </c>
      <c r="E278" s="107">
        <f>IF(ISERROR(Data!F43/Data!E43-1),"",Data!F43/Data!E43-1)</f>
        <v>0.79850568317303861</v>
      </c>
      <c r="F278" s="107">
        <f>IF(ISERROR(Data!G43/Data!F43-1),"",Data!G43/Data!F43-1)</f>
        <v>9.9438723648739291E-3</v>
      </c>
      <c r="G278" s="107" t="str">
        <f>IF(ISERROR((Data!G43/Data!B43)^(1/5)-1),"",(Data!G43/Data!B43)^(1/5)-1)</f>
        <v/>
      </c>
    </row>
    <row r="279" spans="1:7" ht="12.75" customHeight="1">
      <c r="A279" s="409" t="str">
        <f>Data!A44</f>
        <v xml:space="preserve">  Current Liabilities</v>
      </c>
      <c r="B279" s="413" t="str">
        <f>IF(ISERROR(Data!C44/Data!B44-1),"",Data!C44/Data!B44-1)</f>
        <v/>
      </c>
      <c r="C279" s="413" t="str">
        <f>IF(ISERROR(Data!D44/Data!C44-1),"",Data!D44/Data!C44-1)</f>
        <v/>
      </c>
      <c r="D279" s="413" t="str">
        <f>IF(ISERROR(Data!E44/Data!D44-1),"",Data!E44/Data!D44-1)</f>
        <v/>
      </c>
      <c r="E279" s="413">
        <f>IF(ISERROR(Data!F44/Data!E44-1),"",Data!F44/Data!E44-1)</f>
        <v>0.67999465544309712</v>
      </c>
      <c r="F279" s="413">
        <f>IF(ISERROR(Data!G44/Data!F44-1),"",Data!G44/Data!F44-1)</f>
        <v>0.15778555427420105</v>
      </c>
      <c r="G279" s="413" t="str">
        <f>IF(ISERROR((Data!G44/Data!B44)^(1/5)-1),"",(Data!G44/Data!B44)^(1/5)-1)</f>
        <v/>
      </c>
    </row>
    <row r="280" spans="1:7" ht="12.75" customHeight="1">
      <c r="A280" s="395" t="str">
        <f>Data!A45</f>
        <v xml:space="preserve">Long-term debt </v>
      </c>
      <c r="B280" s="414" t="str">
        <f>IF(ISERROR(Data!C45/Data!B45-1),"",Data!C45/Data!B45-1)</f>
        <v/>
      </c>
      <c r="C280" s="414" t="str">
        <f>IF(ISERROR(Data!D45/Data!C45-1),"",Data!D45/Data!C45-1)</f>
        <v/>
      </c>
      <c r="D280" s="414" t="str">
        <f>IF(ISERROR(Data!E45/Data!D45-1),"",Data!E45/Data!D45-1)</f>
        <v/>
      </c>
      <c r="E280" s="414" t="str">
        <f>IF(ISERROR(Data!F45/Data!E45-1),"",Data!F45/Data!E45-1)</f>
        <v/>
      </c>
      <c r="F280" s="414">
        <f>IF(ISERROR(Data!G45/Data!F45-1),"",Data!G45/Data!F45-1)</f>
        <v>0.63412043467603563</v>
      </c>
      <c r="G280" s="414" t="str">
        <f>IF(ISERROR((Data!G45/Data!B45)^(1/5)-1),"",(Data!G45/Data!B45)^(1/5)-1)</f>
        <v/>
      </c>
    </row>
    <row r="281" spans="1:7" ht="12.75" customHeight="1">
      <c r="A281" s="73" t="str">
        <f>Data!A46</f>
        <v>Long-term accrued liabilities</v>
      </c>
      <c r="B281" s="107" t="str">
        <f>IF(ISERROR(Data!C46/Data!B46-1),"",Data!C46/Data!B46-1)</f>
        <v/>
      </c>
      <c r="C281" s="107" t="str">
        <f>IF(ISERROR(Data!D46/Data!C46-1),"",Data!D46/Data!C46-1)</f>
        <v/>
      </c>
      <c r="D281" s="107" t="str">
        <f>IF(ISERROR(Data!E46/Data!D46-1),"",Data!E46/Data!D46-1)</f>
        <v/>
      </c>
      <c r="E281" s="107" t="str">
        <f>IF(ISERROR(Data!F46/Data!E46-1),"",Data!F46/Data!E46-1)</f>
        <v/>
      </c>
      <c r="F281" s="107" t="str">
        <f>IF(ISERROR(Data!G46/Data!F46-1),"",Data!G46/Data!F46-1)</f>
        <v/>
      </c>
      <c r="G281" s="107" t="str">
        <f>IF(ISERROR((Data!G46/Data!B46)^(1/5)-1),"",(Data!G46/Data!B46)^(1/5)-1)</f>
        <v/>
      </c>
    </row>
    <row r="282" spans="1:7" ht="12.75" customHeight="1">
      <c r="A282" s="73" t="str">
        <f>Data!A47</f>
        <v>Deferred tax liabilities- noncurrent</v>
      </c>
      <c r="B282" s="107" t="str">
        <f>IF(ISERROR(Data!C47/Data!B47-1),"",Data!C47/Data!B47-1)</f>
        <v/>
      </c>
      <c r="C282" s="107" t="str">
        <f>IF(ISERROR(Data!D47/Data!C47-1),"",Data!D47/Data!C47-1)</f>
        <v/>
      </c>
      <c r="D282" s="107" t="str">
        <f>IF(ISERROR(Data!E47/Data!D47-1),"",Data!E47/Data!D47-1)</f>
        <v/>
      </c>
      <c r="E282" s="107">
        <f>IF(ISERROR(Data!F47/Data!E47-1),"",Data!F47/Data!E47-1)</f>
        <v>-0.22982338475296227</v>
      </c>
      <c r="F282" s="107">
        <f>IF(ISERROR(Data!G47/Data!F47-1),"",Data!G47/Data!F47-1)</f>
        <v>0.67576197387518144</v>
      </c>
      <c r="G282" s="107" t="str">
        <f>IF(ISERROR((Data!G47/Data!B47)^(1/5)-1),"",(Data!G47/Data!B47)^(1/5)-1)</f>
        <v/>
      </c>
    </row>
    <row r="283" spans="1:7" ht="12.75" customHeight="1">
      <c r="A283" s="73" t="str">
        <f>Data!A48</f>
        <v>Other noncurrent liabilities (1)</v>
      </c>
      <c r="B283" s="107" t="str">
        <f>IF(ISERROR(Data!C48/Data!B48-1),"",Data!C48/Data!B48-1)</f>
        <v/>
      </c>
      <c r="C283" s="107" t="str">
        <f>IF(ISERROR(Data!D48/Data!C48-1),"",Data!D48/Data!C48-1)</f>
        <v/>
      </c>
      <c r="D283" s="107" t="str">
        <f>IF(ISERROR(Data!E48/Data!D48-1),"",Data!E48/Data!D48-1)</f>
        <v/>
      </c>
      <c r="E283" s="107">
        <f>IF(ISERROR(Data!F48/Data!E48-1),"",Data!F48/Data!E48-1)</f>
        <v>-0.29544143104443166</v>
      </c>
      <c r="F283" s="107">
        <f>IF(ISERROR(Data!G48/Data!F48-1),"",Data!G48/Data!F48-1)</f>
        <v>0.11056511056511065</v>
      </c>
      <c r="G283" s="107" t="str">
        <f>IF(ISERROR((Data!G48/Data!B48)^(1/5)-1),"",(Data!G48/Data!B48)^(1/5)-1)</f>
        <v/>
      </c>
    </row>
    <row r="284" spans="1:7" ht="12.75" customHeight="1">
      <c r="A284" s="73" t="str">
        <f>Data!A49</f>
        <v>Other noncurrent liabilities (2)</v>
      </c>
      <c r="B284" s="107" t="str">
        <f>IF(ISERROR(Data!C49/Data!B49-1),"",Data!C49/Data!B49-1)</f>
        <v/>
      </c>
      <c r="C284" s="107" t="str">
        <f>IF(ISERROR(Data!D49/Data!C49-1),"",Data!D49/Data!C49-1)</f>
        <v/>
      </c>
      <c r="D284" s="107" t="str">
        <f>IF(ISERROR(Data!E49/Data!D49-1),"",Data!E49/Data!D49-1)</f>
        <v/>
      </c>
      <c r="E284" s="107">
        <f>IF(ISERROR(Data!F49/Data!E49-1),"",Data!F49/Data!E49-1)</f>
        <v>-0.30195654523835258</v>
      </c>
      <c r="F284" s="107">
        <f>IF(ISERROR(Data!G49/Data!F49-1),"",Data!G49/Data!F49-1)</f>
        <v>-7.9781962338949408E-2</v>
      </c>
      <c r="G284" s="107" t="str">
        <f>IF(ISERROR((Data!G49/Data!B49)^(1/5)-1),"",(Data!G49/Data!B49)^(1/5)-1)</f>
        <v/>
      </c>
    </row>
    <row r="285" spans="1:7" ht="12.75" customHeight="1">
      <c r="A285" s="409" t="str">
        <f>Data!A50</f>
        <v xml:space="preserve">  Total Liabilities</v>
      </c>
      <c r="B285" s="413" t="str">
        <f>IF(ISERROR(Data!C50/Data!B50-1),"",Data!C50/Data!B50-1)</f>
        <v/>
      </c>
      <c r="C285" s="413" t="str">
        <f>IF(ISERROR(Data!D50/Data!C50-1),"",Data!D50/Data!C50-1)</f>
        <v/>
      </c>
      <c r="D285" s="413" t="str">
        <f>IF(ISERROR(Data!E50/Data!D50-1),"",Data!E50/Data!D50-1)</f>
        <v/>
      </c>
      <c r="E285" s="413">
        <f>IF(ISERROR(Data!F50/Data!E50-1),"",Data!F50/Data!E50-1)</f>
        <v>0.40628514394961757</v>
      </c>
      <c r="F285" s="413">
        <f>IF(ISERROR(Data!G50/Data!F50-1),"",Data!G50/Data!F50-1)</f>
        <v>0.15721604398350619</v>
      </c>
      <c r="G285" s="413" t="str">
        <f>IF(ISERROR((Data!G50/Data!B50)^(1/5)-1),"",(Data!G50/Data!B50)^(1/5)-1)</f>
        <v/>
      </c>
    </row>
    <row r="286" spans="1:7" ht="12.75" customHeight="1">
      <c r="A286" s="85"/>
      <c r="B286" s="109"/>
      <c r="C286" s="109"/>
      <c r="D286" s="109"/>
      <c r="E286" s="109"/>
      <c r="F286" s="109"/>
      <c r="G286" s="109"/>
    </row>
    <row r="287" spans="1:7" ht="12.75" customHeight="1">
      <c r="A287" s="73" t="str">
        <f>Data!A52</f>
        <v>Preferred stock</v>
      </c>
      <c r="B287" s="107" t="str">
        <f>IF(ISERROR(Data!C52/Data!B52-1),"",Data!C52/Data!B52-1)</f>
        <v/>
      </c>
      <c r="C287" s="107" t="str">
        <f>IF(ISERROR(Data!D52/Data!C52-1),"",Data!D52/Data!C52-1)</f>
        <v/>
      </c>
      <c r="D287" s="107" t="str">
        <f>IF(ISERROR(Data!E52/Data!D52-1),"",Data!E52/Data!D52-1)</f>
        <v/>
      </c>
      <c r="E287" s="107">
        <f>IF(ISERROR(Data!F52/Data!E52-1),"",Data!F52/Data!E52-1)</f>
        <v>9.4676149238328566E-3</v>
      </c>
      <c r="F287" s="107">
        <f>IF(ISERROR(Data!G52/Data!F52-1),"",Data!G52/Data!F52-1)</f>
        <v>-8.2898099788865087E-3</v>
      </c>
      <c r="G287" s="107" t="str">
        <f>IF(ISERROR((Data!G52/Data!B52)^(1/5)-1),"",(Data!G52/Data!B52)^(1/5)-1)</f>
        <v/>
      </c>
    </row>
    <row r="288" spans="1:7" ht="12.75" customHeight="1">
      <c r="A288" s="73" t="str">
        <f>Data!A53</f>
        <v>Common stock + Additional paid in capital</v>
      </c>
      <c r="B288" s="107" t="str">
        <f>IF(ISERROR(Data!C53/Data!B53-1),"",Data!C53/Data!B53-1)</f>
        <v/>
      </c>
      <c r="C288" s="107" t="str">
        <f>IF(ISERROR(Data!D53/Data!C53-1),"",Data!D53/Data!C53-1)</f>
        <v/>
      </c>
      <c r="D288" s="107" t="str">
        <f>IF(ISERROR(Data!E53/Data!D53-1),"",Data!E53/Data!D53-1)</f>
        <v/>
      </c>
      <c r="E288" s="107">
        <f>IF(ISERROR(Data!F53/Data!E53-1),"",Data!F53/Data!E53-1)</f>
        <v>0</v>
      </c>
      <c r="F288" s="107">
        <f>IF(ISERROR(Data!G53/Data!F53-1),"",Data!G53/Data!F53-1)</f>
        <v>0</v>
      </c>
      <c r="G288" s="107" t="str">
        <f>IF(ISERROR((Data!G53/Data!B53)^(1/5)-1),"",(Data!G53/Data!B53)^(1/5)-1)</f>
        <v/>
      </c>
    </row>
    <row r="289" spans="1:10" ht="12.75" customHeight="1">
      <c r="A289" s="117" t="str">
        <f>Data!A54</f>
        <v>Retained earnings &lt;deficit&gt;</v>
      </c>
      <c r="B289" s="107" t="str">
        <f>IF(ISERROR(Data!C54/Data!B54-1),"",Data!C54/Data!B54-1)</f>
        <v/>
      </c>
      <c r="C289" s="107" t="str">
        <f>IF(ISERROR(Data!D54/Data!C54-1),"",Data!D54/Data!C54-1)</f>
        <v/>
      </c>
      <c r="D289" s="107" t="str">
        <f>IF(ISERROR(Data!E54/Data!D54-1),"",Data!E54/Data!D54-1)</f>
        <v/>
      </c>
      <c r="E289" s="107">
        <f>IF(ISERROR(Data!F54/Data!E54-1),"",Data!F54/Data!E54-1)</f>
        <v>0.30238576175892917</v>
      </c>
      <c r="F289" s="107">
        <f>IF(ISERROR(Data!G54/Data!F54-1),"",Data!G54/Data!F54-1)</f>
        <v>0.1405970810640822</v>
      </c>
      <c r="G289" s="107" t="str">
        <f>IF(ISERROR((Data!G54/Data!B54)^(1/5)-1),"",(Data!G54/Data!B54)^(1/5)-1)</f>
        <v/>
      </c>
    </row>
    <row r="290" spans="1:10" ht="12.75" customHeight="1">
      <c r="A290" s="73" t="str">
        <f>Data!A55</f>
        <v>Accum. other comprehensive income &lt;loss&gt;</v>
      </c>
      <c r="B290" s="107" t="str">
        <f>IF(ISERROR(Data!C55/Data!B55-1),"",Data!C55/Data!B55-1)</f>
        <v/>
      </c>
      <c r="C290" s="107" t="str">
        <f>IF(ISERROR(Data!D55/Data!C55-1),"",Data!D55/Data!C55-1)</f>
        <v/>
      </c>
      <c r="D290" s="107" t="str">
        <f>IF(ISERROR(Data!E55/Data!D55-1),"",Data!E55/Data!D55-1)</f>
        <v/>
      </c>
      <c r="E290" s="107">
        <f>IF(ISERROR(Data!F55/Data!E55-1),"",Data!F55/Data!E55-1)</f>
        <v>4.308165548098434</v>
      </c>
      <c r="F290" s="107">
        <f>IF(ISERROR(Data!G55/Data!F55-1),"",Data!G55/Data!F55-1)</f>
        <v>0.66668422716257503</v>
      </c>
      <c r="G290" s="107" t="str">
        <f>IF(ISERROR((Data!G55/Data!B55)^(1/5)-1),"",(Data!G55/Data!B55)^(1/5)-1)</f>
        <v/>
      </c>
    </row>
    <row r="291" spans="1:10" ht="12.75" customHeight="1">
      <c r="A291" s="73" t="str">
        <f>Data!A56</f>
        <v>&lt;Treasury stock&gt; and other equity adjustments</v>
      </c>
      <c r="B291" s="107" t="str">
        <f>IF(ISERROR(Data!C56/Data!B56-1),"",Data!C56/Data!B56-1)</f>
        <v/>
      </c>
      <c r="C291" s="107" t="str">
        <f>IF(ISERROR(Data!D56/Data!C56-1),"",Data!D56/Data!C56-1)</f>
        <v/>
      </c>
      <c r="D291" s="107" t="str">
        <f>IF(ISERROR(Data!E56/Data!D56-1),"",Data!E56/Data!D56-1)</f>
        <v/>
      </c>
      <c r="E291" s="107">
        <f>IF(ISERROR(Data!F56/Data!E56-1),"",Data!F56/Data!E56-1)</f>
        <v>4.4361042597160187</v>
      </c>
      <c r="F291" s="107">
        <f>IF(ISERROR(Data!G56/Data!F56-1),"",Data!G56/Data!F56-1)</f>
        <v>-0.27527683421830351</v>
      </c>
      <c r="G291" s="107" t="str">
        <f>IF(ISERROR((Data!G56/Data!B56)^(1/5)-1),"",(Data!G56/Data!B56)^(1/5)-1)</f>
        <v/>
      </c>
    </row>
    <row r="292" spans="1:10" ht="12.75" customHeight="1">
      <c r="A292" s="409" t="str">
        <f>Data!A57</f>
        <v xml:space="preserve"> Total Common Shareholders' Equity</v>
      </c>
      <c r="B292" s="413" t="str">
        <f>IF(ISERROR(Data!C57/Data!B57-1),"",Data!C57/Data!B57-1)</f>
        <v/>
      </c>
      <c r="C292" s="413" t="str">
        <f>IF(ISERROR(Data!D57/Data!C57-1),"",Data!D57/Data!C57-1)</f>
        <v/>
      </c>
      <c r="D292" s="413" t="str">
        <f>IF(ISERROR(Data!E57/Data!D57-1),"",Data!E57/Data!D57-1)</f>
        <v/>
      </c>
      <c r="E292" s="413">
        <f>IF(ISERROR(Data!F57/Data!E57-1),"",Data!F57/Data!E57-1)</f>
        <v>5.8652394442653799E-2</v>
      </c>
      <c r="F292" s="413">
        <f>IF(ISERROR(Data!G57/Data!F57-1),"",Data!G57/Data!F57-1)</f>
        <v>0.29823015230785255</v>
      </c>
      <c r="G292" s="413" t="str">
        <f>IF(ISERROR((Data!G57/Data!B57)^(1/5)-1),"",(Data!G57/Data!B57)^(1/5)-1)</f>
        <v/>
      </c>
    </row>
    <row r="293" spans="1:10" ht="12.75" customHeight="1">
      <c r="A293" s="395" t="str">
        <f>Data!A58</f>
        <v>Noncontrolling interests</v>
      </c>
      <c r="B293" s="414" t="str">
        <f>IF(ISERROR(Data!C58/Data!B58-1),"",Data!C58/Data!B58-1)</f>
        <v/>
      </c>
      <c r="C293" s="414" t="str">
        <f>IF(ISERROR(Data!D58/Data!C58-1),"",Data!D58/Data!C58-1)</f>
        <v/>
      </c>
      <c r="D293" s="414" t="str">
        <f>IF(ISERROR(Data!E58/Data!D58-1),"",Data!E58/Data!D58-1)</f>
        <v/>
      </c>
      <c r="E293" s="414" t="str">
        <f>IF(ISERROR(Data!F58/Data!E58-1),"",Data!F58/Data!E58-1)</f>
        <v/>
      </c>
      <c r="F293" s="414" t="str">
        <f>IF(ISERROR(Data!G58/Data!F58-1),"",Data!G58/Data!F58-1)</f>
        <v/>
      </c>
      <c r="G293" s="414" t="str">
        <f>IF(ISERROR((Data!G58/Data!B58)^(1/5)-1),"",(Data!G58/Data!B58)^(1/5)-1)</f>
        <v/>
      </c>
    </row>
    <row r="294" spans="1:10" ht="12.75" customHeight="1">
      <c r="A294" s="409" t="str">
        <f>Data!A59</f>
        <v xml:space="preserve">  Total Equity</v>
      </c>
      <c r="B294" s="413" t="str">
        <f>IF(ISERROR(Data!C59/Data!B59-1),"",Data!C59/Data!B59-1)</f>
        <v/>
      </c>
      <c r="C294" s="413" t="str">
        <f>IF(ISERROR(Data!D59/Data!C59-1),"",Data!D59/Data!C59-1)</f>
        <v/>
      </c>
      <c r="D294" s="413" t="str">
        <f>IF(ISERROR(Data!E59/Data!D59-1),"",Data!E59/Data!D59-1)</f>
        <v/>
      </c>
      <c r="E294" s="413">
        <f>IF(ISERROR(Data!F59/Data!E59-1),"",Data!F59/Data!E59-1)</f>
        <v>5.0833009355527814E-2</v>
      </c>
      <c r="F294" s="413">
        <f>IF(ISERROR(Data!G59/Data!F59-1),"",Data!G59/Data!F59-1)</f>
        <v>0.25141792336595148</v>
      </c>
      <c r="G294" s="413" t="str">
        <f>IF(ISERROR((Data!G59/Data!B59)^(1/5)-1),"",(Data!G59/Data!B59)^(1/5)-1)</f>
        <v/>
      </c>
    </row>
    <row r="295" spans="1:10" ht="12.75" customHeight="1">
      <c r="A295" s="409" t="str">
        <f>Data!A60</f>
        <v xml:space="preserve">  Total Liabilities and Equities</v>
      </c>
      <c r="B295" s="412" t="str">
        <f>IF(ISERROR(Data!C60/Data!B60-1),"",Data!C60/Data!B60-1)</f>
        <v/>
      </c>
      <c r="C295" s="412" t="str">
        <f>IF(ISERROR(Data!D60/Data!C60-1),"",Data!D60/Data!C60-1)</f>
        <v/>
      </c>
      <c r="D295" s="412" t="str">
        <f>IF(ISERROR(Data!E60/Data!D60-1),"",Data!E60/Data!D60-1)</f>
        <v/>
      </c>
      <c r="E295" s="412">
        <f>IF(ISERROR(Data!F60/Data!E60-1),"",Data!F60/Data!E60-1)</f>
        <v>0.17048748228401878</v>
      </c>
      <c r="F295" s="412">
        <f>IF(ISERROR(Data!G60/Data!F60-1),"",Data!G60/Data!F60-1)</f>
        <v>0.2133188867506508</v>
      </c>
      <c r="G295" s="412" t="str">
        <f>IF(ISERROR((Data!G60/Data!B60)^(1/5)-1),"",(Data!G60/Data!B60)^(1/5)-1)</f>
        <v/>
      </c>
    </row>
    <row r="296" spans="1:10" ht="12.75" customHeight="1">
      <c r="A296" s="69"/>
      <c r="B296" s="56"/>
      <c r="C296" s="56"/>
      <c r="D296" s="56"/>
      <c r="E296" s="56"/>
      <c r="F296" s="56"/>
      <c r="G296" s="118"/>
    </row>
    <row r="297" spans="1:10" ht="12.75" customHeight="1" thickBot="1">
      <c r="A297" s="56"/>
      <c r="B297" s="56"/>
      <c r="C297" s="56"/>
      <c r="D297" s="56"/>
      <c r="E297" s="56"/>
      <c r="F297" s="56"/>
      <c r="G297" s="56"/>
    </row>
    <row r="298" spans="1:10" ht="12.75" customHeight="1" thickBot="1">
      <c r="A298" s="86" t="s">
        <v>233</v>
      </c>
      <c r="B298" s="87"/>
      <c r="C298" s="87"/>
      <c r="D298" s="87"/>
      <c r="E298" s="87"/>
      <c r="F298" s="87"/>
      <c r="G298" s="87"/>
      <c r="H298" s="88"/>
      <c r="J298" s="69" t="s">
        <v>498</v>
      </c>
    </row>
    <row r="299" spans="1:10" ht="12.75" customHeight="1">
      <c r="A299" s="119"/>
      <c r="B299" s="56"/>
      <c r="C299" s="56"/>
      <c r="D299" s="56"/>
      <c r="E299" s="56"/>
      <c r="F299" s="56"/>
      <c r="G299" s="56"/>
      <c r="H299" s="120"/>
      <c r="J299" s="17" t="s">
        <v>364</v>
      </c>
    </row>
    <row r="300" spans="1:10" ht="12.75" customHeight="1">
      <c r="A300" s="121"/>
      <c r="B300" s="56"/>
      <c r="C300" s="56"/>
      <c r="D300" s="56"/>
      <c r="E300" s="56"/>
      <c r="F300" s="56"/>
      <c r="G300" s="56"/>
      <c r="H300" s="120"/>
    </row>
    <row r="301" spans="1:10" ht="12.75" customHeight="1">
      <c r="A301" s="122" t="s">
        <v>456</v>
      </c>
      <c r="C301" s="123"/>
      <c r="D301" s="123" t="s">
        <v>455</v>
      </c>
      <c r="E301" s="124"/>
      <c r="G301" s="56"/>
      <c r="H301" s="120"/>
    </row>
    <row r="302" spans="1:10" ht="12.75" customHeight="1">
      <c r="A302" s="125"/>
      <c r="B302" s="56"/>
      <c r="C302" s="126">
        <f>Data!$E$11</f>
        <v>2021</v>
      </c>
      <c r="D302" s="126">
        <f>Data!$F$11</f>
        <v>2022</v>
      </c>
      <c r="E302" s="126">
        <f>Data!$G$11</f>
        <v>2023</v>
      </c>
      <c r="F302" s="56"/>
      <c r="G302" s="56"/>
      <c r="H302" s="120"/>
    </row>
    <row r="303" spans="1:10" ht="12.75" customHeight="1">
      <c r="A303" s="127"/>
      <c r="B303" s="56"/>
      <c r="C303" s="110">
        <f>IF(ISERROR(D31),"",D31)</f>
        <v>0.31046443672052643</v>
      </c>
      <c r="D303" s="114">
        <f>IF(ISERROR(E31),"",E31)</f>
        <v>0.19082321981997891</v>
      </c>
      <c r="E303" s="110">
        <f>IF(ISERROR(F31),"",F31)</f>
        <v>0.2384366894384978</v>
      </c>
      <c r="F303" s="56"/>
      <c r="G303" s="56"/>
      <c r="H303" s="120"/>
    </row>
    <row r="304" spans="1:10" ht="12.75" customHeight="1">
      <c r="A304" s="125"/>
      <c r="B304" s="56"/>
      <c r="C304" s="56"/>
      <c r="D304" s="56"/>
      <c r="E304" s="56"/>
      <c r="F304" s="56"/>
      <c r="G304" s="56"/>
      <c r="H304" s="120"/>
    </row>
    <row r="305" spans="1:10" ht="12.75" customHeight="1">
      <c r="A305" s="122" t="s">
        <v>457</v>
      </c>
      <c r="B305" s="123"/>
      <c r="C305" s="123" t="s">
        <v>458</v>
      </c>
      <c r="D305" s="123"/>
      <c r="E305" s="123"/>
      <c r="F305" s="123" t="s">
        <v>459</v>
      </c>
      <c r="G305" s="124"/>
      <c r="H305" s="120"/>
    </row>
    <row r="306" spans="1:10" ht="12.75" customHeight="1">
      <c r="A306" s="127"/>
      <c r="B306" s="128">
        <f>C302</f>
        <v>2021</v>
      </c>
      <c r="C306" s="128">
        <f>D302</f>
        <v>2022</v>
      </c>
      <c r="D306" s="128">
        <f>E302</f>
        <v>2023</v>
      </c>
      <c r="E306" s="128">
        <f>C302</f>
        <v>2021</v>
      </c>
      <c r="F306" s="128">
        <f>D302</f>
        <v>2022</v>
      </c>
      <c r="G306" s="128">
        <f>E302</f>
        <v>2023</v>
      </c>
      <c r="H306" s="120"/>
    </row>
    <row r="307" spans="1:10" ht="12.75" customHeight="1">
      <c r="A307" s="127"/>
      <c r="B307" s="132">
        <f>IF(ISERROR(D29),"",D29)</f>
        <v>0.20975002317856448</v>
      </c>
      <c r="C307" s="132">
        <f>IF(ISERROR(E29),"",E29)</f>
        <v>0.20994096919892249</v>
      </c>
      <c r="D307" s="132">
        <f>IF(ISERROR(F29),"",F29)</f>
        <v>0.23301793495432807</v>
      </c>
      <c r="E307" s="129">
        <f>IF(ISERROR(D30),"",D30)</f>
        <v>1.4801640162691267</v>
      </c>
      <c r="F307" s="129">
        <f>IF(ISERROR(E30),"",E30)</f>
        <v>0.90893750061318801</v>
      </c>
      <c r="G307" s="129">
        <f>IF(ISERROR(F30),"",F30)</f>
        <v>1.0232546670076352</v>
      </c>
      <c r="H307" s="120"/>
    </row>
    <row r="308" spans="1:10" ht="12.75" customHeight="1">
      <c r="A308" s="127"/>
      <c r="B308" s="114"/>
      <c r="C308" s="114"/>
      <c r="D308" s="114"/>
      <c r="E308" s="114"/>
      <c r="F308" s="114"/>
      <c r="G308" s="114"/>
      <c r="H308" s="120"/>
    </row>
    <row r="309" spans="1:10" ht="12.75" customHeight="1">
      <c r="A309" s="122" t="s">
        <v>460</v>
      </c>
      <c r="B309" s="128">
        <f t="shared" ref="B309:G309" si="0">B306</f>
        <v>2021</v>
      </c>
      <c r="C309" s="128">
        <f t="shared" si="0"/>
        <v>2022</v>
      </c>
      <c r="D309" s="128">
        <f t="shared" si="0"/>
        <v>2023</v>
      </c>
      <c r="E309" s="128">
        <f t="shared" si="0"/>
        <v>2021</v>
      </c>
      <c r="F309" s="128">
        <f t="shared" si="0"/>
        <v>2022</v>
      </c>
      <c r="G309" s="128">
        <f t="shared" si="0"/>
        <v>2023</v>
      </c>
      <c r="H309" s="130" t="s">
        <v>357</v>
      </c>
      <c r="J309" s="17" t="s">
        <v>365</v>
      </c>
    </row>
    <row r="310" spans="1:10" ht="12.75" customHeight="1">
      <c r="A310" s="131" t="str">
        <f>A131</f>
        <v>Revenues</v>
      </c>
      <c r="B310" s="132">
        <f t="shared" ref="B310:D313" si="1">IF(ISERROR(D131),"",D131)</f>
        <v>1</v>
      </c>
      <c r="C310" s="132">
        <f t="shared" si="1"/>
        <v>1</v>
      </c>
      <c r="D310" s="132">
        <f t="shared" si="1"/>
        <v>1</v>
      </c>
      <c r="E310" s="129">
        <f>IF(ISERROR(D88),"",D88)</f>
        <v>10.969664024689626</v>
      </c>
      <c r="F310" s="129">
        <f>IF(ISERROR(E88),"",E88)</f>
        <v>5.990688517994295</v>
      </c>
      <c r="G310" s="129">
        <f>IF(ISERROR(F88),"",F88)</f>
        <v>6.0788901126924095</v>
      </c>
      <c r="H310" s="130" t="s">
        <v>257</v>
      </c>
    </row>
    <row r="311" spans="1:10" ht="12.75" customHeight="1">
      <c r="A311" s="131" t="str">
        <f>A132</f>
        <v>&lt;Cost of goods sold&gt;</v>
      </c>
      <c r="B311" s="132">
        <f t="shared" si="1"/>
        <v>-0.46196637349778924</v>
      </c>
      <c r="C311" s="132">
        <f t="shared" si="1"/>
        <v>-0.43414143885478806</v>
      </c>
      <c r="D311" s="132">
        <f t="shared" si="1"/>
        <v>-0.4304424740847318</v>
      </c>
      <c r="E311" s="129">
        <f>IF(ISERROR(D90),"",D90)</f>
        <v>4.4917003419334787</v>
      </c>
      <c r="F311" s="129">
        <f>IF(ISERROR(E90),"",E90)</f>
        <v>2.2716108262787649</v>
      </c>
      <c r="G311" s="129">
        <f>IF(ISERROR(F90),"",F90)</f>
        <v>1.8260853102103409</v>
      </c>
      <c r="H311" s="130" t="s">
        <v>258</v>
      </c>
    </row>
    <row r="312" spans="1:10" ht="12.75" customHeight="1">
      <c r="A312" s="131" t="str">
        <f>A133</f>
        <v xml:space="preserve">  Gross Profit</v>
      </c>
      <c r="B312" s="132">
        <f t="shared" si="1"/>
        <v>0.53803362650221076</v>
      </c>
      <c r="C312" s="132">
        <f t="shared" si="1"/>
        <v>0.56585856114521194</v>
      </c>
      <c r="D312" s="132">
        <f t="shared" si="1"/>
        <v>0.5695575259152682</v>
      </c>
      <c r="E312" s="129">
        <f>IF(ISERROR(D95),"",D95)</f>
        <v>15.033234806430682</v>
      </c>
      <c r="F312" s="129">
        <f>IF(ISERROR(E95),"",E95)</f>
        <v>8.9651309069404874</v>
      </c>
      <c r="G312" s="129">
        <f>IF(ISERROR(F95),"",F95)</f>
        <v>9.7054869280479572</v>
      </c>
      <c r="H312" s="130" t="s">
        <v>259</v>
      </c>
    </row>
    <row r="313" spans="1:10" ht="12.75" customHeight="1">
      <c r="A313" s="131" t="str">
        <f>A134</f>
        <v>&lt;Operating Expenses (1)&gt;</v>
      </c>
      <c r="B313" s="132" t="str">
        <f t="shared" si="1"/>
        <v/>
      </c>
      <c r="C313" s="132" t="str">
        <f t="shared" si="1"/>
        <v/>
      </c>
      <c r="D313" s="132" t="str">
        <f t="shared" si="1"/>
        <v/>
      </c>
      <c r="E313" s="129"/>
      <c r="F313" s="129"/>
      <c r="G313" s="129"/>
      <c r="H313" s="130"/>
    </row>
    <row r="314" spans="1:10" ht="12.75" customHeight="1">
      <c r="A314" s="131" t="str">
        <f>A142</f>
        <v xml:space="preserve">  Operating Profit</v>
      </c>
      <c r="B314" s="132">
        <f>IF(ISERROR(D142),"",D142)</f>
        <v>0.22611408968985483</v>
      </c>
      <c r="C314" s="132">
        <f>IF(ISERROR(E142),"",E142)</f>
        <v>0.27520682368236105</v>
      </c>
      <c r="D314" s="132">
        <f>IF(ISERROR(F142),"",F142)</f>
        <v>0.29933897545658533</v>
      </c>
      <c r="E314" s="129"/>
      <c r="F314" s="129"/>
      <c r="G314" s="129"/>
      <c r="H314" s="130"/>
    </row>
    <row r="315" spans="1:10" ht="12.75" customHeight="1">
      <c r="A315" s="131" t="str">
        <f>A147</f>
        <v xml:space="preserve">  Income before Tax</v>
      </c>
      <c r="B315" s="132">
        <f t="shared" ref="B315:D316" si="2">IF(ISERROR(D147),"",D147)</f>
        <v>0.22257176563114431</v>
      </c>
      <c r="C315" s="132">
        <f t="shared" si="2"/>
        <v>0.2790662531392345</v>
      </c>
      <c r="D315" s="132">
        <f t="shared" si="2"/>
        <v>0.30573500823826161</v>
      </c>
      <c r="E315" s="129"/>
      <c r="F315" s="129"/>
      <c r="G315" s="129"/>
      <c r="H315" s="133"/>
    </row>
    <row r="316" spans="1:10" ht="12.75" customHeight="1">
      <c r="A316" s="134" t="str">
        <f>A148</f>
        <v>&lt;Income tax expense&gt;</v>
      </c>
      <c r="B316" s="132">
        <f t="shared" si="2"/>
        <v>5.4030033025458059E-4</v>
      </c>
      <c r="C316" s="132">
        <f t="shared" si="2"/>
        <v>-6.9661622303616444E-2</v>
      </c>
      <c r="D316" s="110">
        <f t="shared" si="2"/>
        <v>-7.2957259220515866E-2</v>
      </c>
      <c r="E316" s="114"/>
      <c r="F316" s="114"/>
      <c r="G316" s="114"/>
      <c r="H316" s="120"/>
    </row>
    <row r="317" spans="1:10" ht="12.75" customHeight="1">
      <c r="A317" s="131" t="s">
        <v>524</v>
      </c>
      <c r="B317" s="132">
        <f>IF(ISERROR(D29),"",D29)</f>
        <v>0.20975002317856448</v>
      </c>
      <c r="C317" s="132">
        <f>IF(ISERROR(E29),"",E29)</f>
        <v>0.20994096919892249</v>
      </c>
      <c r="D317" s="132">
        <f>IF(ISERROR(F29),"",F29)</f>
        <v>0.23301793495432807</v>
      </c>
      <c r="E317" s="114"/>
      <c r="F317" s="114"/>
      <c r="G317" s="114"/>
      <c r="H317" s="120"/>
    </row>
    <row r="318" spans="1:10" ht="12.75" customHeight="1">
      <c r="A318" s="135" t="s">
        <v>525</v>
      </c>
      <c r="B318" s="132"/>
      <c r="C318" s="132"/>
      <c r="D318" s="132"/>
      <c r="E318" s="114"/>
      <c r="F318" s="114"/>
      <c r="G318" s="114"/>
      <c r="H318" s="120"/>
    </row>
    <row r="319" spans="1:10" ht="12.75" customHeight="1">
      <c r="A319" s="136"/>
      <c r="B319" s="132"/>
      <c r="C319" s="132"/>
      <c r="D319" s="132"/>
      <c r="E319" s="137"/>
      <c r="F319" s="138"/>
      <c r="G319" s="56"/>
      <c r="H319" s="120"/>
    </row>
    <row r="320" spans="1:10" ht="12.75" customHeight="1" thickBot="1">
      <c r="A320" s="139"/>
      <c r="B320" s="56"/>
      <c r="C320" s="56"/>
      <c r="D320" s="56"/>
      <c r="E320" s="56"/>
      <c r="F320" s="56"/>
      <c r="G320" s="56"/>
      <c r="H320" s="120"/>
    </row>
    <row r="321" spans="1:8" ht="12.75" customHeight="1" thickBot="1">
      <c r="A321" s="86" t="s">
        <v>228</v>
      </c>
      <c r="B321" s="87"/>
      <c r="C321" s="87"/>
      <c r="D321" s="87"/>
      <c r="E321" s="87"/>
      <c r="F321" s="87"/>
      <c r="G321" s="87"/>
      <c r="H321" s="88"/>
    </row>
    <row r="322" spans="1:8" ht="12.75" customHeight="1">
      <c r="A322" s="139"/>
      <c r="B322" s="56"/>
      <c r="C322" s="56"/>
      <c r="D322" s="56"/>
      <c r="E322" s="56"/>
      <c r="F322" s="56"/>
      <c r="G322" s="56"/>
      <c r="H322" s="120"/>
    </row>
    <row r="323" spans="1:8" ht="12.75" customHeight="1">
      <c r="A323" s="139"/>
      <c r="B323" s="54"/>
      <c r="C323" s="123" t="s">
        <v>462</v>
      </c>
      <c r="D323" s="54"/>
      <c r="E323" s="56"/>
      <c r="G323" s="56"/>
      <c r="H323" s="120"/>
    </row>
    <row r="324" spans="1:8" ht="12.75" customHeight="1">
      <c r="A324" s="139"/>
      <c r="B324" s="128">
        <f>C302</f>
        <v>2021</v>
      </c>
      <c r="C324" s="128">
        <f>D302</f>
        <v>2022</v>
      </c>
      <c r="D324" s="128">
        <f>E302</f>
        <v>2023</v>
      </c>
      <c r="E324" s="56"/>
      <c r="F324" s="56"/>
      <c r="G324" s="56"/>
      <c r="H324" s="120"/>
    </row>
    <row r="325" spans="1:8" ht="12.75" customHeight="1">
      <c r="A325" s="139"/>
      <c r="B325" s="138" t="str">
        <f>IF(ISERROR(D43),"",D43)</f>
        <v/>
      </c>
      <c r="C325" s="138" t="str">
        <f>IF(ISERROR(E43),"",E43)</f>
        <v/>
      </c>
      <c r="D325" s="138" t="str">
        <f>IF(ISERROR(F43),"",F43)</f>
        <v/>
      </c>
      <c r="E325" s="56"/>
      <c r="F325" s="56"/>
      <c r="G325" s="56"/>
      <c r="H325" s="120"/>
    </row>
    <row r="326" spans="1:8" ht="12.75" customHeight="1">
      <c r="A326" s="139"/>
      <c r="B326" s="114"/>
      <c r="C326" s="114"/>
      <c r="D326" s="114"/>
      <c r="E326" s="56"/>
      <c r="F326" s="56"/>
      <c r="G326" s="56"/>
      <c r="H326" s="120"/>
    </row>
    <row r="327" spans="1:8" ht="12.75" customHeight="1">
      <c r="A327" s="139"/>
      <c r="B327" s="128">
        <f>B324</f>
        <v>2021</v>
      </c>
      <c r="C327" s="128">
        <f>C324</f>
        <v>2022</v>
      </c>
      <c r="D327" s="128">
        <f>D324</f>
        <v>2023</v>
      </c>
      <c r="E327" s="56"/>
      <c r="F327" s="56"/>
      <c r="G327" s="56"/>
      <c r="H327" s="120"/>
    </row>
    <row r="328" spans="1:8" ht="12.75" customHeight="1">
      <c r="A328" s="122" t="s">
        <v>463</v>
      </c>
      <c r="B328" s="138" t="str">
        <f t="shared" ref="B328:D330" si="3">IF(ISERROR(D40),"",D40)</f>
        <v/>
      </c>
      <c r="C328" s="138" t="str">
        <f t="shared" si="3"/>
        <v/>
      </c>
      <c r="D328" s="110" t="str">
        <f t="shared" si="3"/>
        <v/>
      </c>
      <c r="E328" s="56"/>
      <c r="F328" s="56"/>
      <c r="G328" s="56"/>
      <c r="H328" s="120"/>
    </row>
    <row r="329" spans="1:8" ht="12.75" customHeight="1">
      <c r="A329" s="122" t="s">
        <v>459</v>
      </c>
      <c r="B329" s="140">
        <f t="shared" si="3"/>
        <v>1.4801640162691267</v>
      </c>
      <c r="C329" s="140">
        <f t="shared" si="3"/>
        <v>0.90893750061318801</v>
      </c>
      <c r="D329" s="140">
        <f t="shared" si="3"/>
        <v>1.0232546670076352</v>
      </c>
      <c r="E329" s="56"/>
      <c r="F329" s="56"/>
      <c r="G329" s="56"/>
      <c r="H329" s="120"/>
    </row>
    <row r="330" spans="1:8" ht="12.75" customHeight="1">
      <c r="A330" s="122" t="s">
        <v>464</v>
      </c>
      <c r="B330" s="129">
        <f t="shared" si="3"/>
        <v>1.7924010585421297</v>
      </c>
      <c r="C330" s="129">
        <f t="shared" si="3"/>
        <v>1.8897721982110411</v>
      </c>
      <c r="D330" s="129">
        <f t="shared" si="3"/>
        <v>1.9085302720246542</v>
      </c>
      <c r="E330" s="56"/>
      <c r="F330" s="56"/>
      <c r="G330" s="56"/>
      <c r="H330" s="120"/>
    </row>
    <row r="331" spans="1:8" ht="12.75" customHeight="1">
      <c r="A331" s="122"/>
      <c r="B331" s="129"/>
      <c r="C331" s="129"/>
      <c r="D331" s="129"/>
      <c r="E331" s="56"/>
      <c r="F331" s="56"/>
      <c r="G331" s="56"/>
      <c r="H331" s="120"/>
    </row>
    <row r="332" spans="1:8" ht="12.75" customHeight="1">
      <c r="A332" s="122"/>
      <c r="B332" s="129"/>
      <c r="C332" s="129"/>
      <c r="D332" s="129"/>
      <c r="E332" s="56"/>
      <c r="F332" s="56"/>
      <c r="G332" s="56"/>
      <c r="H332" s="120"/>
    </row>
    <row r="333" spans="1:8" ht="12.75" customHeight="1" thickBot="1">
      <c r="A333" s="122"/>
      <c r="B333" s="129"/>
      <c r="C333" s="129"/>
      <c r="D333" s="129"/>
      <c r="E333" s="56"/>
      <c r="F333" s="56"/>
      <c r="G333" s="56"/>
      <c r="H333" s="120"/>
    </row>
    <row r="334" spans="1:8" ht="12.75" customHeight="1" thickBot="1">
      <c r="A334" s="86" t="s">
        <v>683</v>
      </c>
      <c r="B334" s="87"/>
      <c r="C334" s="87"/>
      <c r="D334" s="87"/>
      <c r="E334" s="87"/>
      <c r="F334" s="87"/>
      <c r="G334" s="87"/>
      <c r="H334" s="88"/>
    </row>
    <row r="335" spans="1:8" ht="12.75" customHeight="1">
      <c r="A335" s="122"/>
      <c r="B335" s="129"/>
      <c r="C335" s="129"/>
      <c r="D335" s="129"/>
      <c r="E335" s="56"/>
      <c r="F335" s="56"/>
      <c r="G335" s="56"/>
      <c r="H335" s="120"/>
    </row>
    <row r="336" spans="1:8" ht="12.75" customHeight="1">
      <c r="A336" s="139"/>
      <c r="B336" s="54"/>
      <c r="C336" s="123" t="s">
        <v>462</v>
      </c>
      <c r="D336" s="54"/>
      <c r="E336" s="56"/>
      <c r="F336" s="56"/>
      <c r="G336" s="56"/>
      <c r="H336" s="120"/>
    </row>
    <row r="337" spans="1:14" ht="12.75" customHeight="1">
      <c r="A337" s="139"/>
      <c r="B337" s="126">
        <f>C302</f>
        <v>2021</v>
      </c>
      <c r="C337" s="126">
        <f>D302</f>
        <v>2022</v>
      </c>
      <c r="D337" s="126">
        <f>E302</f>
        <v>2023</v>
      </c>
      <c r="E337" s="56"/>
      <c r="F337" s="56"/>
      <c r="G337" s="56"/>
      <c r="H337" s="120"/>
    </row>
    <row r="338" spans="1:14" ht="12.75" customHeight="1">
      <c r="A338" s="122" t="s">
        <v>691</v>
      </c>
      <c r="B338" s="138" t="str">
        <f>B325</f>
        <v/>
      </c>
      <c r="C338" s="138" t="str">
        <f>C325</f>
        <v/>
      </c>
      <c r="D338" s="138" t="str">
        <f>D325</f>
        <v/>
      </c>
      <c r="E338" s="56"/>
      <c r="F338" s="56"/>
      <c r="G338" s="56"/>
      <c r="H338" s="120"/>
    </row>
    <row r="339" spans="1:14" ht="12.75" customHeight="1">
      <c r="A339" s="139"/>
      <c r="B339" s="114"/>
      <c r="C339" s="114"/>
      <c r="D339" s="114"/>
      <c r="E339" s="56"/>
      <c r="F339" s="56"/>
      <c r="G339" s="56"/>
      <c r="H339" s="120"/>
    </row>
    <row r="340" spans="1:14" ht="12.75" customHeight="1">
      <c r="A340" s="122" t="s">
        <v>684</v>
      </c>
      <c r="B340" s="128"/>
      <c r="C340" s="128"/>
      <c r="D340" s="128"/>
      <c r="E340" s="56"/>
      <c r="F340" s="56"/>
      <c r="G340" s="56"/>
      <c r="H340" s="120"/>
    </row>
    <row r="341" spans="1:14" ht="12.75" customHeight="1">
      <c r="A341" s="122" t="s">
        <v>687</v>
      </c>
      <c r="B341" s="424">
        <f>Data!E65</f>
        <v>312789</v>
      </c>
      <c r="C341" s="424">
        <f>Data!F65</f>
        <v>416901</v>
      </c>
      <c r="D341" s="424">
        <f>Data!G65</f>
        <v>560191</v>
      </c>
      <c r="E341" s="56"/>
      <c r="F341" s="56"/>
      <c r="G341" s="56"/>
      <c r="H341" s="120"/>
      <c r="J341" s="422"/>
      <c r="K341" s="16"/>
      <c r="L341" s="16"/>
      <c r="M341" s="16"/>
      <c r="N341" s="16"/>
    </row>
    <row r="342" spans="1:14" ht="12.75" customHeight="1">
      <c r="A342" s="122" t="s">
        <v>685</v>
      </c>
      <c r="B342" s="424" t="e">
        <f>Data!E86-Data!E78*(1+Data!E82/Data!E81)-Data!E146-Data!E144</f>
        <v>#VALUE!</v>
      </c>
      <c r="C342" s="424" t="e">
        <f>Data!F86-Data!F78*(1+Data!F82/Data!F81)-Data!F146-Data!F144</f>
        <v>#VALUE!</v>
      </c>
      <c r="D342" s="424" t="e">
        <f>Data!G86-Data!G78*(1+Data!G82/Data!G81)-Data!G146-Data!G144</f>
        <v>#VALUE!</v>
      </c>
      <c r="E342" s="424"/>
      <c r="F342" s="424"/>
      <c r="G342" s="137"/>
      <c r="H342" s="120"/>
      <c r="J342" s="422"/>
      <c r="K342" s="16"/>
      <c r="L342" s="16"/>
      <c r="M342" s="16"/>
      <c r="N342" s="16"/>
    </row>
    <row r="343" spans="1:14" ht="12.75" customHeight="1">
      <c r="A343" s="122" t="s">
        <v>686</v>
      </c>
      <c r="B343" s="424" t="e">
        <f>(-Data!E78*(1+Data!E82/Data!E81)-Data!E87+Data!E146)</f>
        <v>#VALUE!</v>
      </c>
      <c r="C343" s="424" t="e">
        <f>(-Data!F78*(1+Data!F82/Data!F81)-Data!F87+Data!F146)</f>
        <v>#VALUE!</v>
      </c>
      <c r="D343" s="424" t="e">
        <f>(-Data!G78*(1+Data!G82/Data!G81)-Data!G87+Data!G146)</f>
        <v>#VALUE!</v>
      </c>
      <c r="E343" s="424"/>
      <c r="F343" s="424"/>
      <c r="H343" s="120"/>
      <c r="J343" s="422"/>
      <c r="K343" s="16"/>
      <c r="L343" s="16"/>
      <c r="M343" s="16"/>
      <c r="N343" s="16"/>
    </row>
    <row r="344" spans="1:14" ht="12.75" customHeight="1">
      <c r="A344" s="122" t="s">
        <v>688</v>
      </c>
      <c r="B344" s="420">
        <f>((Data!E33-Data!E36-Data!E37-Data!E40-Data!E41-Data!E42-Data!E43-Data!E46-Data!E47-Data!E48-Data!E49)+(Data!D33-Data!D36-Data!D37-Data!D40-Data!D41-Data!D42-Data!D43-Data!D46-Data!D47-Data!D48-Data!D49))/2</f>
        <v>140184.5</v>
      </c>
      <c r="C344" s="420">
        <f>((Data!F33-Data!F36-Data!F37-Data!F40-Data!F41-Data!F42-Data!F43-Data!F46-Data!F47-Data!F48-Data!F49)+(Data!E33-Data!E36-Data!E37-Data!E40-Data!E41-Data!E42-Data!E43-Data!E46-Data!E47-Data!E48-Data!E49))/2</f>
        <v>302794</v>
      </c>
      <c r="D344" s="420">
        <f>((Data!G33-Data!G36-Data!G37-Data!G40-Data!G41-Data!G42-Data!G43-Data!G46-Data!G47-Data!G48-Data!G49)+(Data!F33-Data!F36-Data!F37-Data!F40-Data!F41-Data!F42-Data!F43-Data!F46-Data!F47-Data!F48-Data!F49))/2</f>
        <v>363635</v>
      </c>
      <c r="E344" s="137"/>
      <c r="F344" s="137"/>
      <c r="G344" s="56"/>
      <c r="H344" s="120"/>
      <c r="J344" s="422"/>
    </row>
    <row r="345" spans="1:14" ht="12.75" customHeight="1">
      <c r="A345" s="122" t="s">
        <v>689</v>
      </c>
      <c r="B345" s="420">
        <f>((Data!E38+Data!E39+Data!E45+Data!E52+Data!E58)+(Data!D38+Data!D39+Data!D45+Data!D52+Data!D58))/2</f>
        <v>22286.5</v>
      </c>
      <c r="C345" s="420">
        <f>((Data!F38+Data!F39+Data!F45+Data!F52+Data!F58)+(Data!E38+Data!E39+Data!E45+Data!E52+Data!E58))/2</f>
        <v>60083</v>
      </c>
      <c r="D345" s="420">
        <f>((Data!G38+Data!G39+Data!G45+Data!G52+Data!G58)+(Data!F38+Data!F39+Data!F45+Data!F52+Data!F58))/2</f>
        <v>76786</v>
      </c>
      <c r="E345" s="137"/>
      <c r="F345" s="137"/>
      <c r="G345" s="56"/>
      <c r="H345" s="120"/>
    </row>
    <row r="346" spans="1:14" ht="12.75" customHeight="1">
      <c r="A346" s="122" t="s">
        <v>690</v>
      </c>
      <c r="B346" s="420">
        <f>(Data!E57+Data!D57)/2</f>
        <v>117898</v>
      </c>
      <c r="C346" s="420">
        <f>(Data!F57+Data!E57)/2</f>
        <v>242711</v>
      </c>
      <c r="D346" s="420">
        <f>(Data!G57+Data!F57)/2</f>
        <v>286849</v>
      </c>
      <c r="E346" s="137"/>
      <c r="F346" s="137"/>
      <c r="G346" s="56"/>
      <c r="H346" s="120"/>
    </row>
    <row r="347" spans="1:14" ht="12.75" customHeight="1">
      <c r="A347" s="122"/>
      <c r="B347" s="420"/>
      <c r="C347" s="420"/>
      <c r="D347" s="420"/>
      <c r="E347" s="137"/>
      <c r="F347" s="137"/>
      <c r="G347" s="56"/>
      <c r="H347" s="120"/>
    </row>
    <row r="348" spans="1:14" ht="12.75" customHeight="1">
      <c r="A348" s="122" t="s">
        <v>697</v>
      </c>
      <c r="B348" s="423" t="e">
        <f>B342/B341</f>
        <v>#VALUE!</v>
      </c>
      <c r="C348" s="423" t="e">
        <f>C342/C341</f>
        <v>#VALUE!</v>
      </c>
      <c r="D348" s="423" t="e">
        <f>D342/D341</f>
        <v>#VALUE!</v>
      </c>
      <c r="E348" s="137"/>
      <c r="F348" s="137"/>
      <c r="G348" s="56"/>
      <c r="H348" s="120"/>
    </row>
    <row r="349" spans="1:14" ht="12.75" customHeight="1">
      <c r="A349" s="122" t="s">
        <v>698</v>
      </c>
      <c r="B349" s="421">
        <f>B341/B344</f>
        <v>2.2312666521619722</v>
      </c>
      <c r="C349" s="421">
        <f>C341/C344</f>
        <v>1.3768469652635125</v>
      </c>
      <c r="D349" s="421">
        <f>D341/D344</f>
        <v>1.5405310269913512</v>
      </c>
      <c r="E349" s="56"/>
      <c r="F349" s="56"/>
      <c r="G349" s="56"/>
      <c r="H349" s="120"/>
    </row>
    <row r="350" spans="1:14" ht="12.75" customHeight="1">
      <c r="A350" s="122" t="s">
        <v>692</v>
      </c>
      <c r="B350" s="421" t="e">
        <f>B342/B344</f>
        <v>#VALUE!</v>
      </c>
      <c r="C350" s="421" t="e">
        <f>C342/C344</f>
        <v>#VALUE!</v>
      </c>
      <c r="D350" s="421" t="e">
        <f>D342/D344</f>
        <v>#VALUE!</v>
      </c>
      <c r="E350" s="56"/>
      <c r="F350" s="425"/>
      <c r="G350" s="425"/>
      <c r="H350" s="120"/>
    </row>
    <row r="351" spans="1:14" ht="12.75" customHeight="1">
      <c r="A351" s="122"/>
      <c r="B351" s="421"/>
      <c r="C351" s="421"/>
      <c r="D351" s="421"/>
      <c r="E351" s="56"/>
      <c r="F351" s="425"/>
      <c r="G351" s="425"/>
      <c r="H351" s="120"/>
    </row>
    <row r="352" spans="1:14" ht="12.75" customHeight="1">
      <c r="A352" s="122" t="s">
        <v>693</v>
      </c>
      <c r="B352" s="421" t="e">
        <f>B343/B345</f>
        <v>#VALUE!</v>
      </c>
      <c r="C352" s="421" t="e">
        <f>C343/C345</f>
        <v>#VALUE!</v>
      </c>
      <c r="D352" s="421" t="e">
        <f>D343/D345</f>
        <v>#VALUE!</v>
      </c>
      <c r="E352" s="56"/>
      <c r="F352" s="56"/>
      <c r="G352" s="56"/>
      <c r="H352" s="120"/>
    </row>
    <row r="353" spans="1:10" ht="12.75" customHeight="1">
      <c r="A353" s="122" t="s">
        <v>694</v>
      </c>
      <c r="B353" s="421" t="e">
        <f>B350-B352</f>
        <v>#VALUE!</v>
      </c>
      <c r="C353" s="421" t="e">
        <f>C350-C352</f>
        <v>#VALUE!</v>
      </c>
      <c r="D353" s="421" t="e">
        <f>D350-D352</f>
        <v>#VALUE!</v>
      </c>
      <c r="E353" s="56"/>
      <c r="F353" s="56"/>
      <c r="G353" s="56"/>
      <c r="H353" s="120"/>
    </row>
    <row r="354" spans="1:10" ht="12.75" customHeight="1">
      <c r="A354" s="122" t="s">
        <v>695</v>
      </c>
      <c r="B354" s="421">
        <f>B345/B346</f>
        <v>0.18903204464876419</v>
      </c>
      <c r="C354" s="421">
        <f>C345/C346</f>
        <v>0.24754955482034188</v>
      </c>
      <c r="D354" s="421">
        <f>D345/D346</f>
        <v>0.26768787759413487</v>
      </c>
      <c r="E354" s="56"/>
      <c r="F354" s="56"/>
      <c r="G354" s="56"/>
      <c r="H354" s="120"/>
    </row>
    <row r="355" spans="1:10" ht="12.75" customHeight="1">
      <c r="A355" s="122" t="s">
        <v>696</v>
      </c>
      <c r="B355" s="421" t="e">
        <f>B353*B354</f>
        <v>#VALUE!</v>
      </c>
      <c r="C355" s="421" t="e">
        <f>C353*C354</f>
        <v>#VALUE!</v>
      </c>
      <c r="D355" s="421" t="e">
        <f>D353*D354</f>
        <v>#VALUE!</v>
      </c>
      <c r="E355" s="56"/>
      <c r="F355" s="56"/>
      <c r="G355" s="56"/>
      <c r="H355" s="120"/>
    </row>
    <row r="356" spans="1:10" ht="12.75" customHeight="1">
      <c r="A356" s="122"/>
      <c r="B356" s="421"/>
      <c r="C356" s="421"/>
      <c r="D356" s="421"/>
      <c r="E356" s="56"/>
      <c r="F356" s="56"/>
      <c r="G356" s="56"/>
      <c r="H356" s="120"/>
    </row>
    <row r="357" spans="1:10" ht="12.75" customHeight="1">
      <c r="A357" s="122" t="s">
        <v>699</v>
      </c>
      <c r="B357" s="421" t="e">
        <f>B350+B355</f>
        <v>#VALUE!</v>
      </c>
      <c r="C357" s="421" t="e">
        <f>C350+C355</f>
        <v>#VALUE!</v>
      </c>
      <c r="D357" s="421" t="e">
        <f>D350+D355</f>
        <v>#VALUE!</v>
      </c>
      <c r="E357" s="56"/>
      <c r="F357" s="56"/>
      <c r="G357" s="56"/>
      <c r="H357" s="120"/>
    </row>
    <row r="358" spans="1:10" ht="12.75" customHeight="1">
      <c r="A358" s="139"/>
      <c r="B358" s="118"/>
      <c r="C358" s="118"/>
      <c r="D358" s="118"/>
      <c r="E358" s="141"/>
      <c r="F358" s="141"/>
      <c r="G358" s="141"/>
      <c r="H358" s="142"/>
    </row>
    <row r="359" spans="1:10" ht="12.75" customHeight="1" thickBot="1">
      <c r="A359" s="143"/>
      <c r="B359" s="65"/>
      <c r="C359" s="65"/>
      <c r="D359" s="65"/>
      <c r="E359" s="65"/>
      <c r="F359" s="65"/>
      <c r="G359" s="65"/>
      <c r="H359" s="144"/>
    </row>
    <row r="360" spans="1:10" ht="12.75" customHeight="1"/>
    <row r="361" spans="1:10" ht="12.75" customHeight="1"/>
    <row r="362" spans="1:10" ht="12.75" customHeight="1" thickBot="1"/>
    <row r="363" spans="1:10" ht="12.75" customHeight="1" thickBot="1">
      <c r="A363" s="86" t="s">
        <v>358</v>
      </c>
      <c r="B363" s="111"/>
      <c r="C363" s="111"/>
      <c r="D363" s="111"/>
      <c r="E363" s="111"/>
      <c r="F363" s="112"/>
      <c r="G363" s="145"/>
      <c r="J363" s="69" t="s">
        <v>499</v>
      </c>
    </row>
    <row r="364" spans="1:10" ht="12.75" customHeight="1" thickBot="1">
      <c r="A364" s="70" t="s">
        <v>18</v>
      </c>
      <c r="B364" s="71">
        <f>Data!$C$11</f>
        <v>2019</v>
      </c>
      <c r="C364" s="71">
        <f>Data!$D$11</f>
        <v>2020</v>
      </c>
      <c r="D364" s="71">
        <f>Data!$E$11</f>
        <v>2021</v>
      </c>
      <c r="E364" s="71">
        <f>Data!$F$11</f>
        <v>2022</v>
      </c>
      <c r="F364" s="71">
        <f>Data!$G$11</f>
        <v>2023</v>
      </c>
      <c r="G364" s="146"/>
      <c r="J364" s="17" t="s">
        <v>500</v>
      </c>
    </row>
    <row r="365" spans="1:10" ht="12.75" customHeight="1">
      <c r="A365" s="64"/>
      <c r="B365" s="113"/>
      <c r="C365" s="114"/>
      <c r="D365" s="113"/>
      <c r="E365" s="114"/>
      <c r="F365" s="114"/>
      <c r="G365" s="147"/>
      <c r="J365" s="17" t="s">
        <v>501</v>
      </c>
    </row>
    <row r="366" spans="1:10" ht="12.75" customHeight="1">
      <c r="A366" s="116" t="s">
        <v>359</v>
      </c>
      <c r="B366" s="99"/>
      <c r="C366" s="115"/>
      <c r="D366" s="115"/>
      <c r="E366" s="114"/>
      <c r="F366" s="114"/>
      <c r="G366" s="147"/>
    </row>
    <row r="367" spans="1:10" ht="12.75" customHeight="1">
      <c r="A367" s="25" t="str">
        <f>Data!A97</f>
        <v>Net Income</v>
      </c>
      <c r="B367" s="25">
        <f>Data!C97</f>
        <v>0</v>
      </c>
      <c r="C367" s="25">
        <f>Data!D97</f>
        <v>0</v>
      </c>
      <c r="D367" s="25">
        <f>Data!E97</f>
        <v>69787</v>
      </c>
      <c r="E367" s="25">
        <f>Data!F97</f>
        <v>87301</v>
      </c>
      <c r="F367" s="25">
        <f>Data!G97</f>
        <v>130400</v>
      </c>
      <c r="G367" s="110"/>
    </row>
    <row r="368" spans="1:10" ht="12.75" customHeight="1">
      <c r="A368" s="4" t="str">
        <f>Data!A98</f>
        <v>Add back depreciation and amortization expenses</v>
      </c>
      <c r="B368" s="4">
        <f>Data!C98</f>
        <v>0</v>
      </c>
      <c r="C368" s="4">
        <f>Data!D98</f>
        <v>0</v>
      </c>
      <c r="D368" s="4">
        <f>Data!E98</f>
        <v>11756</v>
      </c>
      <c r="E368" s="4">
        <f>Data!F98</f>
        <v>14968</v>
      </c>
      <c r="F368" s="4">
        <f>Data!G98</f>
        <v>21396</v>
      </c>
      <c r="G368" s="110"/>
    </row>
    <row r="369" spans="1:7" ht="12.75" customHeight="1">
      <c r="A369" s="395" t="s">
        <v>620</v>
      </c>
      <c r="B369" s="148">
        <f>SUM(Data!C102:C110)</f>
        <v>0</v>
      </c>
      <c r="C369" s="148">
        <f>SUM(Data!D102:D110)</f>
        <v>0</v>
      </c>
      <c r="D369" s="148">
        <f>SUM(Data!E102:E110)</f>
        <v>-2774</v>
      </c>
      <c r="E369" s="148">
        <f>SUM(Data!F102:F110)</f>
        <v>-37549</v>
      </c>
      <c r="F369" s="148">
        <f>SUM(Data!G102:G110)</f>
        <v>-70736</v>
      </c>
      <c r="G369" s="110"/>
    </row>
    <row r="370" spans="1:7" ht="12.75" customHeight="1">
      <c r="A370" s="395" t="s">
        <v>621</v>
      </c>
      <c r="B370" s="148">
        <f>SUM(Data!C99:C101)+SUM(Data!C111:C112)</f>
        <v>0</v>
      </c>
      <c r="C370" s="148">
        <f>SUM(Data!D99:D101)+SUM(Data!D111:D112)</f>
        <v>0</v>
      </c>
      <c r="D370" s="148">
        <f>SUM(Data!E99:E101)+SUM(Data!E111:E112)</f>
        <v>-10939</v>
      </c>
      <c r="E370" s="148">
        <f>SUM(Data!F99:F101)+SUM(Data!F111:F112)</f>
        <v>14169</v>
      </c>
      <c r="F370" s="148">
        <f>SUM(Data!G99:G101)+SUM(Data!G111:G112)</f>
        <v>-10836</v>
      </c>
      <c r="G370" s="110"/>
    </row>
    <row r="371" spans="1:7" ht="12.75" customHeight="1">
      <c r="A371" s="25" t="str">
        <f>Data!A113</f>
        <v xml:space="preserve">  Net CF from Operating Activities</v>
      </c>
      <c r="B371" s="25">
        <f>SUM(B367:B370)</f>
        <v>0</v>
      </c>
      <c r="C371" s="25">
        <f>SUM(C367:C370)</f>
        <v>0</v>
      </c>
      <c r="D371" s="25">
        <f>SUM(D367:D370)</f>
        <v>67830</v>
      </c>
      <c r="E371" s="25">
        <f>SUM(E367:E370)</f>
        <v>78889</v>
      </c>
      <c r="F371" s="25">
        <f>SUM(F367:F370)</f>
        <v>70224</v>
      </c>
      <c r="G371" s="110"/>
    </row>
    <row r="372" spans="1:7" ht="12.75" customHeight="1">
      <c r="A372" s="4"/>
      <c r="B372" s="4"/>
      <c r="C372" s="4"/>
      <c r="D372" s="4"/>
      <c r="E372" s="4"/>
      <c r="F372" s="4"/>
      <c r="G372" s="110"/>
    </row>
    <row r="373" spans="1:7" ht="12.75" customHeight="1">
      <c r="A373" s="25" t="s">
        <v>360</v>
      </c>
      <c r="B373" s="4"/>
      <c r="C373" s="4"/>
      <c r="D373" s="4"/>
      <c r="E373" s="4"/>
      <c r="F373" s="4"/>
      <c r="G373" s="110"/>
    </row>
    <row r="374" spans="1:7" ht="12.75" customHeight="1">
      <c r="A374" s="395" t="s">
        <v>622</v>
      </c>
      <c r="B374" s="148">
        <f>Data!C114+Data!C115</f>
        <v>0</v>
      </c>
      <c r="C374" s="148">
        <f>Data!D114+Data!D115</f>
        <v>0</v>
      </c>
      <c r="D374" s="148">
        <f>Data!E114+Data!E115</f>
        <v>-12306</v>
      </c>
      <c r="E374" s="148">
        <f>Data!F114+Data!F115</f>
        <v>-17113</v>
      </c>
      <c r="F374" s="148">
        <f>Data!G114+Data!G115</f>
        <v>-22179</v>
      </c>
      <c r="G374" s="110"/>
    </row>
    <row r="375" spans="1:7" ht="12.75" customHeight="1">
      <c r="A375" s="73" t="s">
        <v>361</v>
      </c>
      <c r="B375" s="148">
        <f>SUM(Data!C116:C118)</f>
        <v>0</v>
      </c>
      <c r="C375" s="148">
        <f>SUM(Data!D116:D118)</f>
        <v>0</v>
      </c>
      <c r="D375" s="148">
        <f>SUM(Data!E116:E118)</f>
        <v>-6817</v>
      </c>
      <c r="E375" s="148">
        <f>SUM(Data!F116:F118)</f>
        <v>39</v>
      </c>
      <c r="F375" s="148">
        <f>SUM(Data!G116:G118)</f>
        <v>0</v>
      </c>
      <c r="G375" s="110"/>
    </row>
    <row r="376" spans="1:7" ht="12.75" customHeight="1">
      <c r="A376" s="395" t="s">
        <v>623</v>
      </c>
      <c r="B376" s="148">
        <f>Data!C119+Data!C120</f>
        <v>0</v>
      </c>
      <c r="C376" s="148">
        <f>Data!D119+Data!D120</f>
        <v>0</v>
      </c>
      <c r="D376" s="148">
        <f>Data!E119+Data!E120</f>
        <v>2292</v>
      </c>
      <c r="E376" s="148">
        <f>Data!F119+Data!F120</f>
        <v>-29833</v>
      </c>
      <c r="F376" s="148">
        <f>Data!G119+Data!G120</f>
        <v>-4527</v>
      </c>
      <c r="G376" s="110"/>
    </row>
    <row r="377" spans="1:7" ht="12.75" customHeight="1">
      <c r="A377" s="25" t="str">
        <f>Data!A121</f>
        <v xml:space="preserve">  Net CF from Investing Activities</v>
      </c>
      <c r="B377" s="149">
        <f>SUM(B374:B376)</f>
        <v>0</v>
      </c>
      <c r="C377" s="149">
        <f>SUM(C374:C376)</f>
        <v>0</v>
      </c>
      <c r="D377" s="149">
        <f>SUM(D374:D376)</f>
        <v>-16831</v>
      </c>
      <c r="E377" s="149">
        <f>SUM(E374:E376)</f>
        <v>-46907</v>
      </c>
      <c r="F377" s="149">
        <f>SUM(F374:F376)</f>
        <v>-26706</v>
      </c>
      <c r="G377" s="150"/>
    </row>
    <row r="378" spans="1:7" ht="12.75" customHeight="1">
      <c r="A378" s="73"/>
      <c r="B378" s="148"/>
      <c r="C378" s="148"/>
      <c r="D378" s="148"/>
      <c r="E378" s="148"/>
      <c r="F378" s="148"/>
      <c r="G378" s="110"/>
    </row>
    <row r="379" spans="1:7" ht="12.75" customHeight="1">
      <c r="A379" s="85" t="s">
        <v>362</v>
      </c>
      <c r="B379" s="148"/>
      <c r="C379" s="148"/>
      <c r="D379" s="148"/>
      <c r="E379" s="148"/>
      <c r="F379" s="148"/>
    </row>
    <row r="380" spans="1:7" ht="12.75" customHeight="1">
      <c r="A380" s="395" t="s">
        <v>624</v>
      </c>
      <c r="B380" s="148">
        <f>Data!C122+Data!C123</f>
        <v>0</v>
      </c>
      <c r="C380" s="148">
        <f>Data!D122+Data!D123</f>
        <v>0</v>
      </c>
      <c r="D380" s="148">
        <f>Data!E122+Data!E123</f>
        <v>0</v>
      </c>
      <c r="E380" s="148">
        <f>Data!F122+Data!F123</f>
        <v>28468</v>
      </c>
      <c r="F380" s="148">
        <f>Data!G122+Data!G123</f>
        <v>32</v>
      </c>
    </row>
    <row r="381" spans="1:7" ht="12.75" customHeight="1">
      <c r="A381" s="395" t="s">
        <v>625</v>
      </c>
      <c r="B381" s="148">
        <f>Data!C124+Data!C125</f>
        <v>0</v>
      </c>
      <c r="C381" s="148">
        <f>Data!D124+Data!D125</f>
        <v>0</v>
      </c>
      <c r="D381" s="148">
        <f>Data!E124+Data!E125</f>
        <v>0</v>
      </c>
      <c r="E381" s="148">
        <f>Data!F124+Data!F125</f>
        <v>0</v>
      </c>
      <c r="F381" s="148">
        <f>Data!G124+Data!G125</f>
        <v>0</v>
      </c>
    </row>
    <row r="382" spans="1:7" ht="12.75" customHeight="1">
      <c r="A382" s="395" t="s">
        <v>626</v>
      </c>
      <c r="B382" s="148">
        <f>Data!C126+Data!C127+Data!C128</f>
        <v>0</v>
      </c>
      <c r="C382" s="148">
        <f>Data!D126+Data!D127+Data!D128</f>
        <v>0</v>
      </c>
      <c r="D382" s="148">
        <f>Data!E126+Data!E127+Data!E128</f>
        <v>-12613</v>
      </c>
      <c r="E382" s="148">
        <f>Data!F126+Data!F127+Data!F128</f>
        <v>-69193</v>
      </c>
      <c r="F382" s="148">
        <f>Data!G126+Data!G127+Data!G128</f>
        <v>-48908</v>
      </c>
    </row>
    <row r="383" spans="1:7" ht="12.75" customHeight="1">
      <c r="A383" s="73" t="s">
        <v>486</v>
      </c>
      <c r="B383" s="148">
        <f>Data!C129</f>
        <v>0</v>
      </c>
      <c r="C383" s="148">
        <f>Data!D129</f>
        <v>0</v>
      </c>
      <c r="D383" s="148">
        <f>Data!E129</f>
        <v>-15594</v>
      </c>
      <c r="E383" s="148">
        <f>Data!F129</f>
        <v>-25456</v>
      </c>
      <c r="F383" s="148">
        <f>Data!G129</f>
        <v>-25418</v>
      </c>
    </row>
    <row r="384" spans="1:7" ht="12.75" customHeight="1">
      <c r="A384" s="395" t="s">
        <v>627</v>
      </c>
      <c r="B384" s="148">
        <f>Data!C130+Data!C131</f>
        <v>0</v>
      </c>
      <c r="C384" s="148">
        <f>Data!D130+Data!D131</f>
        <v>0</v>
      </c>
      <c r="D384" s="148">
        <f>Data!E130+Data!E131</f>
        <v>-2208</v>
      </c>
      <c r="E384" s="148">
        <f>Data!F130+Data!F131</f>
        <v>-2555</v>
      </c>
      <c r="F384" s="148">
        <f>Data!G130+Data!G131</f>
        <v>-3140</v>
      </c>
    </row>
    <row r="385" spans="1:6" ht="12.75" customHeight="1">
      <c r="A385" s="25" t="str">
        <f>Data!A132</f>
        <v xml:space="preserve">  Net CF from Financing Activities</v>
      </c>
      <c r="B385" s="149">
        <f>SUM(B380:B384)</f>
        <v>0</v>
      </c>
      <c r="C385" s="149">
        <f>SUM(C380:C384)</f>
        <v>0</v>
      </c>
      <c r="D385" s="149">
        <f>SUM(D380:D384)</f>
        <v>-30415</v>
      </c>
      <c r="E385" s="149">
        <f>SUM(E380:E384)</f>
        <v>-68736</v>
      </c>
      <c r="F385" s="149">
        <f>SUM(F380:F384)</f>
        <v>-77434</v>
      </c>
    </row>
    <row r="386" spans="1:6" ht="12.75" customHeight="1">
      <c r="A386" s="73"/>
      <c r="B386" s="148"/>
      <c r="C386" s="148"/>
      <c r="D386" s="148"/>
      <c r="E386" s="148"/>
      <c r="F386" s="148"/>
    </row>
    <row r="387" spans="1:6">
      <c r="A387" s="4" t="str">
        <f>Data!A133</f>
        <v>Effects of exchange rate changes on cash</v>
      </c>
      <c r="B387" s="4">
        <f>Data!C133</f>
        <v>0</v>
      </c>
      <c r="C387" s="4">
        <f>Data!D133</f>
        <v>0</v>
      </c>
      <c r="D387" s="4">
        <f>Data!E133</f>
        <v>877</v>
      </c>
      <c r="E387" s="4">
        <f>Data!F133</f>
        <v>4172</v>
      </c>
      <c r="F387" s="4">
        <f>Data!G133</f>
        <v>2871</v>
      </c>
    </row>
    <row r="388" spans="1:6">
      <c r="A388" s="25" t="str">
        <f>Data!A134</f>
        <v xml:space="preserve">  Net Change in Cash</v>
      </c>
      <c r="B388" s="25">
        <f>B371+B377+B385+B387</f>
        <v>0</v>
      </c>
      <c r="C388" s="25">
        <f>C371+C377+C385+C387</f>
        <v>0</v>
      </c>
      <c r="D388" s="25">
        <f>D371+D377+D385+D387</f>
        <v>21461</v>
      </c>
      <c r="E388" s="25">
        <f>E371+E377+E385+E387</f>
        <v>-32582</v>
      </c>
      <c r="F388" s="25">
        <f>F371+F377+F385+F387</f>
        <v>-31045</v>
      </c>
    </row>
    <row r="459" spans="9:21">
      <c r="I459" s="56"/>
      <c r="J459" s="56"/>
      <c r="K459" s="56"/>
      <c r="L459" s="56"/>
      <c r="M459" s="56"/>
      <c r="N459" s="56"/>
      <c r="O459" s="56"/>
      <c r="P459" s="56"/>
      <c r="Q459" s="56"/>
      <c r="R459" s="56"/>
      <c r="S459" s="56"/>
      <c r="T459" s="56"/>
      <c r="U459" s="56"/>
    </row>
    <row r="460" spans="9:21">
      <c r="I460" s="56"/>
      <c r="J460" s="56"/>
      <c r="K460" s="56"/>
      <c r="L460" s="56"/>
      <c r="M460" s="56"/>
      <c r="N460" s="56"/>
      <c r="O460" s="56"/>
      <c r="P460" s="56"/>
      <c r="Q460" s="56"/>
      <c r="R460" s="56"/>
      <c r="S460" s="56"/>
      <c r="T460" s="56"/>
      <c r="U460" s="56"/>
    </row>
    <row r="461" spans="9:21">
      <c r="I461" s="56"/>
      <c r="J461" s="56"/>
      <c r="K461" s="56"/>
      <c r="L461" s="56"/>
      <c r="M461" s="56"/>
      <c r="N461" s="56"/>
      <c r="O461" s="56"/>
      <c r="P461" s="56"/>
      <c r="Q461" s="56"/>
      <c r="R461" s="56"/>
      <c r="S461" s="56"/>
      <c r="T461" s="56"/>
      <c r="U461" s="56"/>
    </row>
    <row r="462" spans="9:21">
      <c r="I462" s="56"/>
      <c r="J462" s="56"/>
      <c r="K462" s="56"/>
      <c r="L462" s="56"/>
      <c r="M462" s="56"/>
      <c r="N462" s="56"/>
      <c r="O462" s="56"/>
      <c r="P462" s="56"/>
      <c r="Q462" s="56"/>
      <c r="R462" s="56"/>
      <c r="S462" s="56"/>
      <c r="T462" s="56"/>
      <c r="U462" s="56"/>
    </row>
    <row r="463" spans="9:21">
      <c r="I463" s="56"/>
      <c r="J463" s="56"/>
      <c r="K463" s="56"/>
      <c r="L463" s="56"/>
      <c r="M463" s="56"/>
      <c r="N463" s="56"/>
      <c r="O463" s="56"/>
      <c r="P463" s="56"/>
      <c r="Q463" s="56"/>
      <c r="R463" s="56"/>
      <c r="S463" s="56"/>
      <c r="T463" s="56"/>
      <c r="U463" s="56"/>
    </row>
    <row r="464" spans="9:21">
      <c r="I464" s="56"/>
      <c r="J464" s="56"/>
      <c r="K464" s="56"/>
      <c r="L464" s="56"/>
      <c r="M464" s="56"/>
      <c r="N464" s="56"/>
      <c r="O464" s="56"/>
      <c r="P464" s="56"/>
      <c r="Q464" s="56"/>
      <c r="R464" s="56"/>
      <c r="S464" s="56"/>
      <c r="T464" s="56"/>
      <c r="U464" s="56"/>
    </row>
    <row r="465" spans="9:21">
      <c r="I465" s="56"/>
      <c r="J465" s="56"/>
      <c r="K465" s="56"/>
      <c r="L465" s="56"/>
      <c r="M465" s="56"/>
      <c r="N465" s="56"/>
      <c r="O465" s="56"/>
      <c r="P465" s="56"/>
      <c r="Q465" s="56"/>
      <c r="R465" s="56"/>
      <c r="S465" s="56"/>
      <c r="T465" s="56"/>
      <c r="U465" s="56"/>
    </row>
    <row r="466" spans="9:21">
      <c r="I466" s="56"/>
      <c r="J466" s="56"/>
      <c r="K466" s="56"/>
      <c r="L466" s="56"/>
      <c r="M466" s="56"/>
      <c r="N466" s="56"/>
      <c r="O466" s="56"/>
      <c r="P466" s="56"/>
      <c r="Q466" s="56"/>
      <c r="R466" s="56"/>
      <c r="S466" s="56"/>
      <c r="T466" s="56"/>
      <c r="U466" s="56"/>
    </row>
    <row r="467" spans="9:21">
      <c r="I467" s="56"/>
      <c r="J467" s="56"/>
      <c r="K467" s="56"/>
      <c r="L467" s="56"/>
      <c r="M467" s="56"/>
      <c r="N467" s="56"/>
      <c r="O467" s="56"/>
      <c r="P467" s="56"/>
      <c r="Q467" s="56"/>
      <c r="R467" s="56"/>
      <c r="S467" s="56"/>
      <c r="T467" s="56"/>
      <c r="U467" s="56"/>
    </row>
    <row r="468" spans="9:21">
      <c r="I468" s="56"/>
      <c r="J468" s="56"/>
      <c r="K468" s="56"/>
      <c r="L468" s="56"/>
      <c r="M468" s="56"/>
      <c r="N468" s="56"/>
      <c r="O468" s="56"/>
      <c r="P468" s="56"/>
      <c r="Q468" s="56"/>
      <c r="R468" s="56"/>
      <c r="S468" s="56"/>
      <c r="T468" s="56"/>
      <c r="U468" s="56"/>
    </row>
    <row r="469" spans="9:21">
      <c r="I469" s="56"/>
      <c r="J469" s="56"/>
      <c r="K469" s="56"/>
      <c r="L469" s="56"/>
      <c r="M469" s="56"/>
      <c r="N469" s="56"/>
      <c r="O469" s="56"/>
      <c r="P469" s="56"/>
      <c r="Q469" s="56"/>
      <c r="R469" s="56"/>
      <c r="S469" s="56"/>
      <c r="T469" s="56"/>
      <c r="U469" s="56"/>
    </row>
    <row r="470" spans="9:21">
      <c r="I470" s="56"/>
      <c r="J470" s="56"/>
      <c r="K470" s="56"/>
      <c r="L470" s="56"/>
      <c r="M470" s="56"/>
      <c r="N470" s="56"/>
      <c r="O470" s="56"/>
      <c r="P470" s="56"/>
      <c r="Q470" s="56"/>
      <c r="R470" s="56"/>
      <c r="S470" s="56"/>
      <c r="T470" s="56"/>
      <c r="U470" s="56"/>
    </row>
    <row r="471" spans="9:21">
      <c r="I471" s="56"/>
      <c r="J471" s="56"/>
      <c r="K471" s="56"/>
      <c r="L471" s="56"/>
      <c r="M471" s="56"/>
      <c r="N471" s="56"/>
      <c r="O471" s="56"/>
      <c r="P471" s="56"/>
      <c r="Q471" s="56"/>
      <c r="R471" s="56"/>
      <c r="S471" s="56"/>
      <c r="T471" s="56"/>
      <c r="U471" s="56"/>
    </row>
    <row r="472" spans="9:21">
      <c r="I472" s="56"/>
      <c r="J472" s="56"/>
      <c r="K472" s="56"/>
      <c r="L472" s="56"/>
      <c r="M472" s="56"/>
      <c r="N472" s="56"/>
      <c r="O472" s="56"/>
      <c r="P472" s="56"/>
      <c r="Q472" s="56"/>
      <c r="R472" s="56"/>
      <c r="S472" s="56"/>
      <c r="T472" s="56"/>
      <c r="U472" s="56"/>
    </row>
    <row r="473" spans="9:21">
      <c r="I473" s="56"/>
      <c r="J473" s="56"/>
      <c r="K473" s="56"/>
      <c r="L473" s="56"/>
      <c r="M473" s="56"/>
      <c r="N473" s="56"/>
      <c r="O473" s="56"/>
      <c r="P473" s="56"/>
      <c r="Q473" s="56"/>
      <c r="R473" s="56"/>
      <c r="S473" s="56"/>
      <c r="T473" s="56"/>
      <c r="U473" s="56"/>
    </row>
    <row r="474" spans="9:21">
      <c r="I474" s="56"/>
      <c r="J474" s="56"/>
      <c r="K474" s="56"/>
      <c r="L474" s="56"/>
      <c r="M474" s="56"/>
      <c r="N474" s="56"/>
      <c r="O474" s="56"/>
      <c r="P474" s="56"/>
      <c r="Q474" s="56"/>
      <c r="R474" s="56"/>
      <c r="S474" s="56"/>
      <c r="T474" s="56"/>
      <c r="U474" s="56"/>
    </row>
    <row r="475" spans="9:21">
      <c r="I475" s="56"/>
      <c r="J475" s="56"/>
      <c r="K475" s="56"/>
      <c r="L475" s="56"/>
      <c r="M475" s="56"/>
      <c r="N475" s="56"/>
      <c r="O475" s="56"/>
      <c r="P475" s="56"/>
      <c r="Q475" s="56"/>
      <c r="R475" s="56"/>
      <c r="S475" s="56"/>
      <c r="T475" s="56"/>
      <c r="U475" s="56"/>
    </row>
    <row r="476" spans="9:21">
      <c r="I476" s="56"/>
      <c r="J476" s="56"/>
      <c r="K476" s="56"/>
      <c r="L476" s="56"/>
      <c r="M476" s="56"/>
      <c r="N476" s="56"/>
      <c r="O476" s="56"/>
      <c r="P476" s="56"/>
      <c r="Q476" s="56"/>
      <c r="R476" s="56"/>
      <c r="S476" s="56"/>
      <c r="T476" s="56"/>
      <c r="U476" s="56"/>
    </row>
    <row r="477" spans="9:21">
      <c r="I477" s="56"/>
      <c r="J477" s="56"/>
      <c r="K477" s="56"/>
      <c r="L477" s="56"/>
      <c r="M477" s="56"/>
      <c r="N477" s="56"/>
      <c r="O477" s="56"/>
      <c r="P477" s="56"/>
      <c r="Q477" s="56"/>
      <c r="R477" s="56"/>
      <c r="S477" s="56"/>
      <c r="T477" s="56"/>
      <c r="U477" s="56"/>
    </row>
    <row r="478" spans="9:21">
      <c r="I478" s="56"/>
      <c r="J478" s="56"/>
      <c r="K478" s="56"/>
      <c r="L478" s="56"/>
      <c r="M478" s="56"/>
      <c r="N478" s="56"/>
      <c r="O478" s="56"/>
      <c r="P478" s="56"/>
      <c r="Q478" s="56"/>
      <c r="R478" s="56"/>
      <c r="S478" s="56"/>
      <c r="T478" s="56"/>
      <c r="U478" s="56"/>
    </row>
    <row r="479" spans="9:21">
      <c r="I479" s="56"/>
      <c r="J479" s="56"/>
      <c r="K479" s="56"/>
      <c r="L479" s="56"/>
      <c r="M479" s="56"/>
      <c r="N479" s="56"/>
      <c r="O479" s="56"/>
      <c r="P479" s="56"/>
      <c r="Q479" s="56"/>
      <c r="R479" s="56"/>
      <c r="S479" s="56"/>
      <c r="T479" s="56"/>
      <c r="U479" s="56"/>
    </row>
    <row r="480" spans="9:21">
      <c r="I480" s="56"/>
      <c r="J480" s="56"/>
      <c r="K480" s="56"/>
      <c r="L480" s="56"/>
      <c r="M480" s="56"/>
      <c r="N480" s="56"/>
      <c r="O480" s="56"/>
      <c r="P480" s="56"/>
      <c r="Q480" s="56"/>
      <c r="R480" s="56"/>
      <c r="S480" s="56"/>
      <c r="T480" s="56"/>
      <c r="U480" s="56"/>
    </row>
    <row r="481" spans="9:21">
      <c r="I481" s="56"/>
      <c r="J481" s="56"/>
      <c r="K481" s="56"/>
      <c r="L481" s="56"/>
      <c r="M481" s="56"/>
      <c r="N481" s="56"/>
      <c r="O481" s="56"/>
      <c r="P481" s="56"/>
      <c r="Q481" s="56"/>
      <c r="R481" s="56"/>
      <c r="S481" s="56"/>
      <c r="T481" s="56"/>
      <c r="U481" s="56"/>
    </row>
    <row r="482" spans="9:21">
      <c r="I482" s="56"/>
      <c r="J482" s="56"/>
      <c r="K482" s="56"/>
      <c r="L482" s="56"/>
      <c r="M482" s="56"/>
      <c r="N482" s="56"/>
      <c r="O482" s="56"/>
      <c r="P482" s="56"/>
      <c r="Q482" s="56"/>
      <c r="R482" s="56"/>
      <c r="S482" s="56"/>
      <c r="T482" s="56"/>
      <c r="U482" s="56"/>
    </row>
    <row r="483" spans="9:21">
      <c r="I483" s="56"/>
      <c r="J483" s="56"/>
      <c r="K483" s="56"/>
      <c r="L483" s="56"/>
      <c r="M483" s="56"/>
      <c r="N483" s="56"/>
      <c r="O483" s="56"/>
      <c r="P483" s="56"/>
      <c r="Q483" s="56"/>
      <c r="R483" s="56"/>
      <c r="S483" s="56"/>
      <c r="T483" s="56"/>
      <c r="U483" s="56"/>
    </row>
    <row r="484" spans="9:21">
      <c r="I484" s="56"/>
      <c r="J484" s="56"/>
      <c r="K484" s="56"/>
      <c r="L484" s="56"/>
      <c r="M484" s="56"/>
      <c r="N484" s="56"/>
      <c r="O484" s="56"/>
      <c r="P484" s="56"/>
      <c r="Q484" s="56"/>
      <c r="R484" s="56"/>
      <c r="S484" s="56"/>
      <c r="T484" s="56"/>
      <c r="U484" s="56"/>
    </row>
    <row r="485" spans="9:21">
      <c r="I485" s="56"/>
      <c r="J485" s="56"/>
      <c r="K485" s="56"/>
      <c r="L485" s="56"/>
      <c r="M485" s="56"/>
      <c r="N485" s="56"/>
      <c r="O485" s="56"/>
      <c r="P485" s="56"/>
      <c r="Q485" s="56"/>
      <c r="R485" s="56"/>
      <c r="S485" s="56"/>
      <c r="T485" s="56"/>
      <c r="U485" s="56"/>
    </row>
    <row r="486" spans="9:21">
      <c r="I486" s="56"/>
      <c r="J486" s="56"/>
      <c r="K486" s="56"/>
      <c r="L486" s="56"/>
      <c r="M486" s="56"/>
      <c r="N486" s="56"/>
      <c r="O486" s="56"/>
      <c r="P486" s="56"/>
      <c r="Q486" s="56"/>
      <c r="R486" s="56"/>
      <c r="S486" s="56"/>
      <c r="T486" s="56"/>
      <c r="U486" s="56"/>
    </row>
    <row r="487" spans="9:21">
      <c r="I487" s="56"/>
      <c r="J487" s="56"/>
      <c r="K487" s="56"/>
      <c r="L487" s="56"/>
      <c r="M487" s="56"/>
      <c r="N487" s="56"/>
      <c r="O487" s="56"/>
      <c r="P487" s="56"/>
      <c r="Q487" s="56"/>
      <c r="R487" s="56"/>
      <c r="S487" s="56"/>
      <c r="T487" s="56"/>
      <c r="U487" s="56"/>
    </row>
    <row r="488" spans="9:21">
      <c r="I488" s="56"/>
      <c r="J488" s="56"/>
      <c r="K488" s="56"/>
      <c r="L488" s="56"/>
      <c r="M488" s="56"/>
      <c r="N488" s="56"/>
      <c r="O488" s="56"/>
      <c r="P488" s="56"/>
      <c r="Q488" s="56"/>
      <c r="R488" s="56"/>
      <c r="S488" s="56"/>
      <c r="T488" s="56"/>
      <c r="U488" s="56"/>
    </row>
    <row r="489" spans="9:21">
      <c r="I489" s="56"/>
      <c r="J489" s="56"/>
      <c r="K489" s="56"/>
      <c r="L489" s="56"/>
      <c r="M489" s="56"/>
      <c r="N489" s="56"/>
      <c r="O489" s="56"/>
      <c r="P489" s="56"/>
      <c r="Q489" s="56"/>
      <c r="R489" s="56"/>
      <c r="S489" s="56"/>
      <c r="T489" s="56"/>
      <c r="U489" s="56"/>
    </row>
    <row r="490" spans="9:21">
      <c r="I490" s="56"/>
      <c r="J490" s="56"/>
      <c r="K490" s="56"/>
      <c r="L490" s="56"/>
      <c r="M490" s="56"/>
      <c r="N490" s="56"/>
      <c r="O490" s="56"/>
      <c r="P490" s="56"/>
      <c r="Q490" s="56"/>
      <c r="R490" s="56"/>
      <c r="S490" s="56"/>
      <c r="T490" s="56"/>
      <c r="U490" s="56"/>
    </row>
    <row r="491" spans="9:21">
      <c r="I491" s="56"/>
      <c r="J491" s="56"/>
      <c r="K491" s="56"/>
      <c r="L491" s="56"/>
      <c r="M491" s="56"/>
      <c r="N491" s="56"/>
      <c r="O491" s="56"/>
      <c r="P491" s="56"/>
      <c r="Q491" s="56"/>
      <c r="R491" s="56"/>
      <c r="S491" s="56"/>
      <c r="T491" s="56"/>
      <c r="U491" s="56"/>
    </row>
    <row r="492" spans="9:21">
      <c r="I492" s="56"/>
      <c r="J492" s="56"/>
      <c r="K492" s="56"/>
      <c r="L492" s="56"/>
      <c r="M492" s="56"/>
      <c r="N492" s="56"/>
      <c r="O492" s="56"/>
      <c r="P492" s="56"/>
      <c r="Q492" s="56"/>
      <c r="R492" s="56"/>
      <c r="S492" s="56"/>
      <c r="T492" s="56"/>
      <c r="U492" s="56"/>
    </row>
    <row r="493" spans="9:21">
      <c r="I493" s="56"/>
      <c r="J493" s="56"/>
      <c r="K493" s="56"/>
      <c r="L493" s="56"/>
      <c r="M493" s="56"/>
      <c r="N493" s="56"/>
      <c r="O493" s="56"/>
      <c r="P493" s="56"/>
      <c r="Q493" s="56"/>
      <c r="R493" s="56"/>
      <c r="S493" s="56"/>
      <c r="T493" s="56"/>
      <c r="U493" s="56"/>
    </row>
    <row r="494" spans="9:21">
      <c r="I494" s="56"/>
      <c r="J494" s="56"/>
      <c r="K494" s="56"/>
      <c r="L494" s="56"/>
      <c r="M494" s="56"/>
      <c r="N494" s="56"/>
      <c r="O494" s="56"/>
      <c r="P494" s="56"/>
      <c r="Q494" s="56"/>
      <c r="R494" s="56"/>
      <c r="S494" s="56"/>
      <c r="T494" s="56"/>
      <c r="U494" s="56"/>
    </row>
    <row r="495" spans="9:21">
      <c r="I495" s="56"/>
      <c r="J495" s="56"/>
      <c r="K495" s="56"/>
      <c r="L495" s="56"/>
      <c r="M495" s="56"/>
      <c r="N495" s="56"/>
      <c r="O495" s="56"/>
      <c r="P495" s="56"/>
      <c r="Q495" s="56"/>
      <c r="R495" s="56"/>
      <c r="S495" s="56"/>
      <c r="T495" s="56"/>
      <c r="U495" s="56"/>
    </row>
    <row r="496" spans="9:21">
      <c r="I496" s="56"/>
      <c r="J496" s="56"/>
      <c r="K496" s="56"/>
      <c r="L496" s="56"/>
      <c r="M496" s="56"/>
      <c r="N496" s="56"/>
      <c r="O496" s="56"/>
      <c r="P496" s="56"/>
      <c r="Q496" s="56"/>
      <c r="R496" s="56"/>
      <c r="S496" s="56"/>
      <c r="T496" s="56"/>
      <c r="U496" s="56"/>
    </row>
    <row r="497" spans="9:21">
      <c r="I497" s="56"/>
      <c r="J497" s="56"/>
      <c r="K497" s="56"/>
      <c r="L497" s="56"/>
      <c r="M497" s="56"/>
      <c r="N497" s="56"/>
      <c r="O497" s="56"/>
      <c r="P497" s="56"/>
      <c r="Q497" s="56"/>
      <c r="R497" s="56"/>
      <c r="S497" s="56"/>
      <c r="T497" s="56"/>
      <c r="U497" s="56"/>
    </row>
    <row r="498" spans="9:21">
      <c r="I498" s="56"/>
      <c r="J498" s="56"/>
      <c r="K498" s="56"/>
      <c r="L498" s="56"/>
      <c r="M498" s="56"/>
      <c r="N498" s="56"/>
      <c r="O498" s="56"/>
      <c r="P498" s="56"/>
      <c r="Q498" s="56"/>
      <c r="R498" s="56"/>
      <c r="S498" s="56"/>
      <c r="T498" s="56"/>
      <c r="U498" s="56"/>
    </row>
    <row r="499" spans="9:21">
      <c r="I499" s="56"/>
      <c r="J499" s="56"/>
      <c r="K499" s="56"/>
      <c r="L499" s="56"/>
      <c r="M499" s="56"/>
      <c r="N499" s="56"/>
      <c r="O499" s="56"/>
      <c r="P499" s="56"/>
      <c r="Q499" s="56"/>
      <c r="R499" s="56"/>
      <c r="S499" s="56"/>
      <c r="T499" s="56"/>
      <c r="U499" s="56"/>
    </row>
    <row r="500" spans="9:21">
      <c r="I500" s="56"/>
      <c r="J500" s="56"/>
      <c r="K500" s="56"/>
      <c r="L500" s="56"/>
      <c r="M500" s="56"/>
      <c r="N500" s="56"/>
      <c r="O500" s="56"/>
      <c r="P500" s="56"/>
      <c r="Q500" s="56"/>
      <c r="R500" s="56"/>
      <c r="S500" s="56"/>
      <c r="T500" s="56"/>
      <c r="U500" s="56"/>
    </row>
    <row r="501" spans="9:21">
      <c r="I501" s="56"/>
      <c r="J501" s="56"/>
      <c r="K501" s="56"/>
      <c r="L501" s="56"/>
      <c r="M501" s="56"/>
      <c r="N501" s="56"/>
      <c r="O501" s="56"/>
      <c r="P501" s="56"/>
      <c r="Q501" s="56"/>
      <c r="R501" s="56"/>
      <c r="S501" s="56"/>
      <c r="T501" s="56"/>
      <c r="U501" s="56"/>
    </row>
    <row r="502" spans="9:21">
      <c r="I502" s="56"/>
      <c r="J502" s="56"/>
      <c r="K502" s="56"/>
      <c r="L502" s="56"/>
      <c r="M502" s="56"/>
      <c r="N502" s="56"/>
      <c r="O502" s="56"/>
      <c r="P502" s="56"/>
      <c r="Q502" s="56"/>
      <c r="R502" s="56"/>
      <c r="S502" s="56"/>
      <c r="T502" s="56"/>
      <c r="U502" s="56"/>
    </row>
    <row r="503" spans="9:21">
      <c r="I503" s="56"/>
      <c r="J503" s="56"/>
      <c r="K503" s="56"/>
      <c r="L503" s="56"/>
      <c r="M503" s="56"/>
      <c r="N503" s="56"/>
      <c r="O503" s="56"/>
      <c r="P503" s="56"/>
      <c r="Q503" s="56"/>
      <c r="R503" s="56"/>
      <c r="S503" s="56"/>
      <c r="T503" s="56"/>
      <c r="U503" s="56"/>
    </row>
    <row r="504" spans="9:21">
      <c r="I504" s="56"/>
      <c r="J504" s="56"/>
      <c r="K504" s="56"/>
      <c r="L504" s="56"/>
      <c r="M504" s="56"/>
      <c r="N504" s="56"/>
      <c r="O504" s="56"/>
      <c r="P504" s="56"/>
      <c r="Q504" s="56"/>
      <c r="R504" s="56"/>
      <c r="S504" s="56"/>
      <c r="T504" s="56"/>
      <c r="U504" s="56"/>
    </row>
    <row r="505" spans="9:21">
      <c r="I505" s="56"/>
      <c r="J505" s="56"/>
      <c r="K505" s="56"/>
      <c r="L505" s="56"/>
      <c r="M505" s="56"/>
      <c r="N505" s="56"/>
      <c r="O505" s="56"/>
      <c r="P505" s="56"/>
      <c r="Q505" s="56"/>
      <c r="R505" s="56"/>
      <c r="S505" s="56"/>
      <c r="T505" s="56"/>
      <c r="U505" s="56"/>
    </row>
    <row r="506" spans="9:21">
      <c r="I506" s="56"/>
      <c r="J506" s="56"/>
      <c r="K506" s="56"/>
      <c r="L506" s="56"/>
      <c r="M506" s="56"/>
      <c r="N506" s="56"/>
      <c r="O506" s="56"/>
      <c r="P506" s="56"/>
      <c r="Q506" s="56"/>
      <c r="R506" s="56"/>
      <c r="S506" s="56"/>
      <c r="T506" s="56"/>
      <c r="U506" s="56"/>
    </row>
    <row r="507" spans="9:21">
      <c r="I507" s="56"/>
      <c r="J507" s="56"/>
      <c r="K507" s="56"/>
      <c r="L507" s="56"/>
      <c r="M507" s="56"/>
      <c r="N507" s="56"/>
      <c r="O507" s="56"/>
      <c r="P507" s="56"/>
      <c r="Q507" s="56"/>
      <c r="R507" s="56"/>
      <c r="S507" s="56"/>
      <c r="T507" s="56"/>
      <c r="U507" s="56"/>
    </row>
  </sheetData>
  <phoneticPr fontId="0" type="noConversion"/>
  <printOptions gridLines="1"/>
  <pageMargins left="0.75" right="0.75" top="1" bottom="1" header="0.5" footer="0.5"/>
  <pageSetup scale="80" orientation="portrait" horizontalDpi="300" verticalDpi="300" r:id="rId1"/>
  <headerFooter alignWithMargins="0"/>
  <rowBreaks count="8" manualBreakCount="8">
    <brk id="44" max="7" man="1"/>
    <brk id="75" max="7" man="1"/>
    <brk id="126" max="7" man="1"/>
    <brk id="158" max="7" man="1"/>
    <brk id="193" max="7" man="1"/>
    <brk id="244" max="7" man="1"/>
    <brk id="296" max="7" man="1"/>
    <brk id="36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A127"/>
  <sheetViews>
    <sheetView topLeftCell="A15" zoomScale="235" zoomScaleNormal="185" workbookViewId="0">
      <selection activeCell="A17" sqref="A17:I26"/>
    </sheetView>
  </sheetViews>
  <sheetFormatPr baseColWidth="10" defaultColWidth="9.1640625" defaultRowHeight="13"/>
  <cols>
    <col min="1" max="1" width="38.83203125" style="17" customWidth="1"/>
    <col min="2" max="9" width="10.83203125" style="17" customWidth="1"/>
    <col min="10" max="10" width="10.6640625" style="17" customWidth="1"/>
    <col min="11" max="16384" width="9.1640625" style="17"/>
  </cols>
  <sheetData>
    <row r="1" spans="1:18">
      <c r="A1" s="1" t="str">
        <f>Data!A1</f>
        <v>Financial Statement Analysis Package (FSAP): Version 9.0</v>
      </c>
      <c r="B1" s="152"/>
      <c r="C1" s="152"/>
      <c r="D1" s="152"/>
      <c r="E1" s="152"/>
      <c r="F1" s="174"/>
      <c r="G1" s="174"/>
      <c r="H1" s="174"/>
      <c r="I1" s="193"/>
      <c r="K1" s="5"/>
      <c r="L1" s="6"/>
      <c r="M1" s="6"/>
      <c r="N1" s="6"/>
      <c r="O1" s="7"/>
    </row>
    <row r="2" spans="1:18">
      <c r="A2" s="9" t="str">
        <f>Data!A2</f>
        <v>Financial Reporting, Financial Statement Analysis, and Valuation: A Strategic Perspective, 9th Edition</v>
      </c>
      <c r="B2" s="154"/>
      <c r="C2" s="154"/>
      <c r="D2" s="154"/>
      <c r="E2" s="154"/>
      <c r="F2" s="154"/>
      <c r="G2" s="154"/>
      <c r="H2" s="154"/>
      <c r="I2" s="231"/>
      <c r="K2" s="9" t="s">
        <v>405</v>
      </c>
      <c r="L2" s="10"/>
      <c r="M2" s="10"/>
      <c r="N2" s="10"/>
      <c r="O2" s="11"/>
    </row>
    <row r="3" spans="1:18" ht="14" thickBot="1">
      <c r="A3" s="12" t="s">
        <v>406</v>
      </c>
      <c r="B3" s="105"/>
      <c r="C3" s="105"/>
      <c r="D3" s="105"/>
      <c r="E3" s="105"/>
      <c r="F3" s="105"/>
      <c r="G3" s="105"/>
      <c r="H3" s="105"/>
      <c r="I3" s="232"/>
      <c r="K3" s="15"/>
      <c r="L3" s="13"/>
      <c r="M3" s="13"/>
      <c r="N3" s="13"/>
      <c r="O3" s="14"/>
    </row>
    <row r="4" spans="1:18">
      <c r="K4" s="27" t="s">
        <v>539</v>
      </c>
      <c r="L4" s="27"/>
      <c r="M4" s="27"/>
      <c r="N4" s="27"/>
      <c r="O4" s="27"/>
      <c r="P4" s="27"/>
      <c r="Q4" s="27"/>
      <c r="R4" s="27"/>
    </row>
    <row r="6" spans="1:18">
      <c r="A6" s="18" t="s">
        <v>527</v>
      </c>
      <c r="K6" s="69" t="s">
        <v>10</v>
      </c>
    </row>
    <row r="7" spans="1:18">
      <c r="K7" s="17" t="s">
        <v>227</v>
      </c>
    </row>
    <row r="8" spans="1:18">
      <c r="K8" s="507" t="s">
        <v>811</v>
      </c>
    </row>
    <row r="9" spans="1:18">
      <c r="K9" s="17" t="s">
        <v>9</v>
      </c>
    </row>
    <row r="10" spans="1:18">
      <c r="A10" s="69"/>
      <c r="K10" s="17" t="s">
        <v>117</v>
      </c>
    </row>
    <row r="11" spans="1:18">
      <c r="A11" s="233" t="s">
        <v>416</v>
      </c>
      <c r="B11" s="234" t="str">
        <f>Data!B9</f>
        <v>ChangDENG</v>
      </c>
      <c r="C11" s="157"/>
      <c r="D11" s="157"/>
      <c r="E11" s="157"/>
      <c r="F11" s="157"/>
      <c r="G11" s="157"/>
      <c r="H11" s="157"/>
      <c r="I11" s="157"/>
    </row>
    <row r="12" spans="1:18">
      <c r="A12" s="233" t="s">
        <v>417</v>
      </c>
      <c r="B12" s="234" t="str">
        <f>Data!B10</f>
        <v xml:space="preserve">Advantest </v>
      </c>
      <c r="C12" s="174"/>
      <c r="D12" s="174"/>
      <c r="E12" s="174"/>
      <c r="F12" s="174"/>
      <c r="G12" s="174"/>
      <c r="H12" s="174"/>
      <c r="I12" s="174"/>
    </row>
    <row r="13" spans="1:18">
      <c r="A13" s="69"/>
      <c r="K13" s="17" t="s">
        <v>236</v>
      </c>
    </row>
    <row r="14" spans="1:18" s="69" customFormat="1">
      <c r="K14" s="17" t="s">
        <v>237</v>
      </c>
    </row>
    <row r="15" spans="1:18" s="69" customFormat="1">
      <c r="K15" s="17" t="s">
        <v>238</v>
      </c>
    </row>
    <row r="16" spans="1:18">
      <c r="A16" s="1122" t="s">
        <v>766</v>
      </c>
      <c r="B16" s="236"/>
      <c r="C16" s="236"/>
      <c r="D16" s="236"/>
      <c r="E16" s="236"/>
      <c r="F16" s="236"/>
      <c r="G16" s="236"/>
      <c r="H16" s="236"/>
      <c r="I16" s="236"/>
    </row>
    <row r="17" spans="1:11">
      <c r="A17" s="1129" t="s">
        <v>18</v>
      </c>
      <c r="B17" s="1129" t="s">
        <v>473</v>
      </c>
      <c r="C17" s="1129"/>
      <c r="D17" s="1129"/>
      <c r="E17" s="1129" t="s">
        <v>474</v>
      </c>
      <c r="F17" s="1129"/>
      <c r="G17" s="1129"/>
      <c r="H17" s="1129"/>
      <c r="I17" s="1129"/>
    </row>
    <row r="18" spans="1:11">
      <c r="A18" s="1129"/>
      <c r="B18" s="1129"/>
      <c r="C18" s="1129"/>
      <c r="D18" s="1129"/>
      <c r="E18" s="1129"/>
      <c r="F18" s="1129"/>
      <c r="G18" s="1129"/>
      <c r="H18" s="1129"/>
      <c r="I18" s="1129"/>
      <c r="J18" s="69"/>
    </row>
    <row r="19" spans="1:11">
      <c r="A19" s="1129"/>
      <c r="B19" s="1009">
        <f>Forecasts!B19</f>
        <v>2021</v>
      </c>
      <c r="C19" s="1009">
        <f>Forecasts!C19</f>
        <v>2022</v>
      </c>
      <c r="D19" s="1009">
        <f>Forecasts!D19</f>
        <v>2023</v>
      </c>
      <c r="E19" s="1009" t="str">
        <f>Forecasts!E19</f>
        <v>Year +1</v>
      </c>
      <c r="F19" s="1009" t="str">
        <f>Forecasts!F19</f>
        <v>Year +2</v>
      </c>
      <c r="G19" s="1009" t="str">
        <f>Forecasts!G19</f>
        <v>Year +3</v>
      </c>
      <c r="H19" s="1009" t="str">
        <f>Forecasts!H19</f>
        <v>Year +4</v>
      </c>
      <c r="I19" s="1009" t="str">
        <f>Forecasts!I19</f>
        <v>Year +5</v>
      </c>
      <c r="J19" s="177"/>
    </row>
    <row r="20" spans="1:11">
      <c r="A20" s="1130" t="s">
        <v>764</v>
      </c>
      <c r="B20" s="1010"/>
      <c r="C20" s="1011"/>
      <c r="D20" s="1011"/>
      <c r="E20" s="1011"/>
      <c r="F20" s="1011"/>
      <c r="G20" s="1011"/>
      <c r="H20" s="1011"/>
      <c r="I20" s="1012"/>
      <c r="J20" s="177"/>
    </row>
    <row r="21" spans="1:11">
      <c r="A21" s="1131"/>
      <c r="B21" s="1013"/>
      <c r="C21" s="1014"/>
      <c r="D21" s="1014"/>
      <c r="E21" s="1014"/>
      <c r="F21" s="1014"/>
      <c r="G21" s="1014"/>
      <c r="H21" s="1014"/>
      <c r="I21" s="1015"/>
      <c r="J21" s="177"/>
    </row>
    <row r="22" spans="1:11">
      <c r="A22" s="1007" t="str">
        <f>A32</f>
        <v>Asia</v>
      </c>
      <c r="B22" s="1058">
        <v>274623</v>
      </c>
      <c r="C22" s="1058">
        <v>385071</v>
      </c>
      <c r="D22" s="1058">
        <v>499981</v>
      </c>
      <c r="E22" s="1058">
        <f>E32</f>
        <v>599977.19999999995</v>
      </c>
      <c r="F22" s="1058">
        <f>F32</f>
        <v>689973.77999999991</v>
      </c>
      <c r="G22" s="1058">
        <f>G32</f>
        <v>772770.63359999994</v>
      </c>
      <c r="H22" s="1058">
        <f>H32</f>
        <v>826864.57795199996</v>
      </c>
      <c r="I22" s="1058">
        <f>I32</f>
        <v>868207.80684960005</v>
      </c>
      <c r="J22" s="935"/>
    </row>
    <row r="23" spans="1:11">
      <c r="A23" s="1007" t="str">
        <f>A36</f>
        <v>Americas</v>
      </c>
      <c r="B23" s="1059">
        <v>30164</v>
      </c>
      <c r="C23" s="1059">
        <v>20250</v>
      </c>
      <c r="D23" s="1059">
        <v>42882</v>
      </c>
      <c r="E23" s="1058">
        <f>E36</f>
        <v>68611.199999999997</v>
      </c>
      <c r="F23" s="1058">
        <f>F36</f>
        <v>89194.559999999998</v>
      </c>
      <c r="G23" s="1058">
        <f>G36</f>
        <v>115952.928</v>
      </c>
      <c r="H23" s="1058">
        <f>H36</f>
        <v>144941.16</v>
      </c>
      <c r="I23" s="1058">
        <f>I36</f>
        <v>172479.9804</v>
      </c>
      <c r="J23" s="177"/>
    </row>
    <row r="24" spans="1:11" ht="14" thickBot="1">
      <c r="A24" s="1007" t="str">
        <f>A40</f>
        <v>Europe</v>
      </c>
      <c r="B24" s="1060">
        <v>8002</v>
      </c>
      <c r="C24" s="1060">
        <v>11580</v>
      </c>
      <c r="D24" s="1060">
        <v>17328</v>
      </c>
      <c r="E24" s="1061">
        <f>E40</f>
        <v>22526.400000000001</v>
      </c>
      <c r="F24" s="1061">
        <f>F40</f>
        <v>28833.792000000001</v>
      </c>
      <c r="G24" s="1061">
        <f>G40</f>
        <v>36042.240000000005</v>
      </c>
      <c r="H24" s="1061">
        <f>H40</f>
        <v>45052.800000000003</v>
      </c>
      <c r="I24" s="1061">
        <f>I40</f>
        <v>53162.304000000004</v>
      </c>
      <c r="J24" s="177"/>
    </row>
    <row r="25" spans="1:11" ht="14" thickBot="1">
      <c r="A25" s="1017" t="s">
        <v>765</v>
      </c>
      <c r="B25" s="1062">
        <f>SUM(B22:B24)</f>
        <v>312789</v>
      </c>
      <c r="C25" s="1063">
        <f t="shared" ref="C25:I25" si="0">SUM(C22:C24)</f>
        <v>416901</v>
      </c>
      <c r="D25" s="1063">
        <f t="shared" si="0"/>
        <v>560191</v>
      </c>
      <c r="E25" s="1063">
        <f>SUM(E22:E24)</f>
        <v>691114.79999999993</v>
      </c>
      <c r="F25" s="1063">
        <f>SUM(F22:F24)</f>
        <v>808002.13199999987</v>
      </c>
      <c r="G25" s="1063">
        <f t="shared" si="0"/>
        <v>924765.80159999989</v>
      </c>
      <c r="H25" s="1063">
        <f t="shared" si="0"/>
        <v>1016858.537952</v>
      </c>
      <c r="I25" s="1064">
        <f t="shared" si="0"/>
        <v>1093850.0912496001</v>
      </c>
      <c r="J25" s="237"/>
      <c r="K25" s="507" t="s">
        <v>812</v>
      </c>
    </row>
    <row r="26" spans="1:11">
      <c r="A26" s="1007" t="s">
        <v>814</v>
      </c>
      <c r="B26" s="1018"/>
      <c r="C26" s="1019">
        <f t="shared" ref="C26:I26" si="1">C25/B25-1</f>
        <v>0.33285057978381594</v>
      </c>
      <c r="D26" s="1019">
        <f t="shared" si="1"/>
        <v>0.34370270160061978</v>
      </c>
      <c r="E26" s="1020">
        <f t="shared" si="1"/>
        <v>0.23371278724577849</v>
      </c>
      <c r="F26" s="1020">
        <f t="shared" si="1"/>
        <v>0.16912867731960013</v>
      </c>
      <c r="G26" s="1020">
        <f t="shared" si="1"/>
        <v>0.14450911077546524</v>
      </c>
      <c r="H26" s="1020">
        <f t="shared" si="1"/>
        <v>9.958492863021573E-2</v>
      </c>
      <c r="I26" s="1020">
        <f t="shared" si="1"/>
        <v>7.5715107287848138E-2</v>
      </c>
      <c r="J26" s="180"/>
      <c r="K26" s="507" t="s">
        <v>813</v>
      </c>
    </row>
    <row r="27" spans="1:11">
      <c r="A27" s="69"/>
      <c r="D27" s="188"/>
      <c r="E27" s="213" t="s">
        <v>768</v>
      </c>
    </row>
    <row r="29" spans="1:11">
      <c r="A29" s="454" t="s">
        <v>782</v>
      </c>
      <c r="B29" s="454"/>
      <c r="C29" s="455"/>
      <c r="D29" s="454"/>
      <c r="E29" s="452" t="s">
        <v>767</v>
      </c>
      <c r="F29" s="453"/>
      <c r="G29" s="453"/>
      <c r="H29" s="453"/>
      <c r="I29" s="453"/>
    </row>
    <row r="30" spans="1:11">
      <c r="A30" s="461"/>
      <c r="B30" s="465">
        <f t="shared" ref="B30:I30" si="2">B19</f>
        <v>2021</v>
      </c>
      <c r="C30" s="465">
        <f t="shared" si="2"/>
        <v>2022</v>
      </c>
      <c r="D30" s="465">
        <f>D19</f>
        <v>2023</v>
      </c>
      <c r="E30" s="465" t="str">
        <f t="shared" si="2"/>
        <v>Year +1</v>
      </c>
      <c r="F30" s="465" t="str">
        <f t="shared" si="2"/>
        <v>Year +2</v>
      </c>
      <c r="G30" s="465" t="str">
        <f t="shared" si="2"/>
        <v>Year +3</v>
      </c>
      <c r="H30" s="465" t="str">
        <f t="shared" si="2"/>
        <v>Year +4</v>
      </c>
      <c r="I30" s="465" t="str">
        <f t="shared" si="2"/>
        <v>Year +5</v>
      </c>
    </row>
    <row r="31" spans="1:11">
      <c r="A31" s="460"/>
      <c r="B31" s="466"/>
      <c r="C31" s="466"/>
      <c r="D31" s="466"/>
      <c r="E31" s="466"/>
      <c r="F31" s="466"/>
      <c r="G31" s="466"/>
      <c r="H31" s="466"/>
      <c r="I31" s="466"/>
    </row>
    <row r="32" spans="1:11">
      <c r="A32" s="454" t="s">
        <v>836</v>
      </c>
      <c r="B32" s="484">
        <f>B22</f>
        <v>274623</v>
      </c>
      <c r="C32" s="484">
        <f>C22</f>
        <v>385071</v>
      </c>
      <c r="D32" s="484">
        <f>D22</f>
        <v>499981</v>
      </c>
      <c r="E32" s="485">
        <f>D32*1.2</f>
        <v>599977.19999999995</v>
      </c>
      <c r="F32" s="485">
        <f>E32*1.15</f>
        <v>689973.77999999991</v>
      </c>
      <c r="G32" s="485">
        <f>F32*1.12</f>
        <v>772770.63359999994</v>
      </c>
      <c r="H32" s="485">
        <f>G32*1.07</f>
        <v>826864.57795199996</v>
      </c>
      <c r="I32" s="485">
        <f>H32*1.05</f>
        <v>868207.80684960005</v>
      </c>
    </row>
    <row r="33" spans="1:10">
      <c r="A33" s="463" t="s">
        <v>728</v>
      </c>
      <c r="B33" s="463"/>
      <c r="C33" s="467">
        <f t="shared" ref="C33:I33" si="3">C32/B32-1</f>
        <v>0.40218044373559381</v>
      </c>
      <c r="D33" s="467">
        <f t="shared" si="3"/>
        <v>0.29841250055184632</v>
      </c>
      <c r="E33" s="468">
        <f t="shared" si="3"/>
        <v>0.19999999999999996</v>
      </c>
      <c r="F33" s="468">
        <f t="shared" si="3"/>
        <v>0.14999999999999991</v>
      </c>
      <c r="G33" s="468">
        <f t="shared" si="3"/>
        <v>0.12000000000000011</v>
      </c>
      <c r="H33" s="468">
        <f t="shared" si="3"/>
        <v>7.0000000000000062E-2</v>
      </c>
      <c r="I33" s="468">
        <f t="shared" si="3"/>
        <v>5.0000000000000044E-2</v>
      </c>
    </row>
    <row r="34" spans="1:10">
      <c r="A34" s="460"/>
      <c r="B34" s="466"/>
      <c r="C34" s="466"/>
      <c r="D34" s="466"/>
      <c r="E34" s="466"/>
      <c r="F34" s="466"/>
      <c r="G34" s="466"/>
      <c r="H34" s="466"/>
      <c r="I34" s="466"/>
    </row>
    <row r="35" spans="1:10">
      <c r="A35" s="460"/>
      <c r="B35" s="466"/>
      <c r="C35" s="466"/>
      <c r="D35" s="466"/>
      <c r="E35" s="466"/>
      <c r="F35" s="466"/>
      <c r="G35" s="466"/>
      <c r="H35" s="466"/>
      <c r="I35" s="466"/>
    </row>
    <row r="36" spans="1:10">
      <c r="A36" s="454" t="s">
        <v>838</v>
      </c>
      <c r="B36" s="484">
        <f>B23</f>
        <v>30164</v>
      </c>
      <c r="C36" s="484">
        <f>C23</f>
        <v>20250</v>
      </c>
      <c r="D36" s="484">
        <f>D23</f>
        <v>42882</v>
      </c>
      <c r="E36" s="485">
        <f>D36*1.6</f>
        <v>68611.199999999997</v>
      </c>
      <c r="F36" s="485">
        <f>E36*1.3</f>
        <v>89194.559999999998</v>
      </c>
      <c r="G36" s="485">
        <f>F36*1.3</f>
        <v>115952.928</v>
      </c>
      <c r="H36" s="485">
        <f>G36*1.25</f>
        <v>144941.16</v>
      </c>
      <c r="I36" s="485">
        <f>H36*1.19</f>
        <v>172479.9804</v>
      </c>
    </row>
    <row r="37" spans="1:10">
      <c r="A37" s="463" t="s">
        <v>728</v>
      </c>
      <c r="B37" s="463"/>
      <c r="C37" s="467">
        <f t="shared" ref="C37:I37" si="4">C36/B36-1</f>
        <v>-0.32866993767404851</v>
      </c>
      <c r="D37" s="467">
        <f t="shared" si="4"/>
        <v>1.1176296296296298</v>
      </c>
      <c r="E37" s="468">
        <f t="shared" si="4"/>
        <v>0.59999999999999987</v>
      </c>
      <c r="F37" s="468">
        <f t="shared" si="4"/>
        <v>0.30000000000000004</v>
      </c>
      <c r="G37" s="468">
        <f t="shared" si="4"/>
        <v>0.30000000000000004</v>
      </c>
      <c r="H37" s="468">
        <f t="shared" si="4"/>
        <v>0.25</v>
      </c>
      <c r="I37" s="468">
        <f t="shared" si="4"/>
        <v>0.18999999999999995</v>
      </c>
    </row>
    <row r="38" spans="1:10">
      <c r="A38" s="460"/>
      <c r="B38" s="466"/>
      <c r="C38" s="466"/>
      <c r="D38" s="466"/>
      <c r="E38" s="466"/>
      <c r="F38" s="466"/>
      <c r="G38" s="466"/>
      <c r="H38" s="466"/>
      <c r="I38" s="466"/>
    </row>
    <row r="39" spans="1:10">
      <c r="A39" s="460"/>
      <c r="B39" s="466"/>
      <c r="C39" s="466"/>
      <c r="D39" s="466"/>
      <c r="E39" s="466"/>
      <c r="F39" s="466"/>
      <c r="G39" s="466"/>
      <c r="H39" s="466"/>
      <c r="I39" s="466"/>
    </row>
    <row r="40" spans="1:10">
      <c r="A40" s="454" t="s">
        <v>837</v>
      </c>
      <c r="B40" s="484">
        <f>B24</f>
        <v>8002</v>
      </c>
      <c r="C40" s="484">
        <f>C24</f>
        <v>11580</v>
      </c>
      <c r="D40" s="484">
        <f>D24</f>
        <v>17328</v>
      </c>
      <c r="E40" s="485">
        <f>D40*1.3</f>
        <v>22526.400000000001</v>
      </c>
      <c r="F40" s="485">
        <f>E40*1.28</f>
        <v>28833.792000000001</v>
      </c>
      <c r="G40" s="485">
        <f>F40*1.25</f>
        <v>36042.240000000005</v>
      </c>
      <c r="H40" s="485">
        <f>G40*1.25</f>
        <v>45052.800000000003</v>
      </c>
      <c r="I40" s="485">
        <f>H40*1.18</f>
        <v>53162.304000000004</v>
      </c>
    </row>
    <row r="41" spans="1:10">
      <c r="A41" s="463" t="s">
        <v>728</v>
      </c>
      <c r="B41" s="463"/>
      <c r="C41" s="467">
        <f t="shared" ref="C41:I41" si="5">C40/B40-1</f>
        <v>0.44713821544613852</v>
      </c>
      <c r="D41" s="467">
        <f t="shared" si="5"/>
        <v>0.4963730569948186</v>
      </c>
      <c r="E41" s="468">
        <f t="shared" si="5"/>
        <v>0.30000000000000004</v>
      </c>
      <c r="F41" s="468">
        <f t="shared" si="5"/>
        <v>0.28000000000000003</v>
      </c>
      <c r="G41" s="468">
        <f t="shared" si="5"/>
        <v>0.25000000000000022</v>
      </c>
      <c r="H41" s="468">
        <f t="shared" si="5"/>
        <v>0.25</v>
      </c>
      <c r="I41" s="468">
        <f t="shared" si="5"/>
        <v>0.17999999999999994</v>
      </c>
    </row>
    <row r="42" spans="1:10">
      <c r="A42" s="460"/>
      <c r="B42" s="464"/>
      <c r="C42" s="464"/>
      <c r="D42" s="464"/>
      <c r="E42" s="456"/>
      <c r="F42" s="456"/>
      <c r="G42" s="456"/>
      <c r="H42" s="456"/>
      <c r="I42" s="456"/>
    </row>
    <row r="43" spans="1:10">
      <c r="A43" s="460"/>
      <c r="B43" s="457"/>
      <c r="C43" s="458"/>
      <c r="D43" s="458"/>
      <c r="E43" s="459"/>
      <c r="F43" s="459"/>
      <c r="G43" s="459"/>
      <c r="H43" s="459"/>
      <c r="I43" s="459"/>
    </row>
    <row r="44" spans="1:10">
      <c r="A44" s="478" t="s">
        <v>17</v>
      </c>
      <c r="B44" s="514">
        <f t="shared" ref="B44:I44" si="6">B32+B36+B40</f>
        <v>312789</v>
      </c>
      <c r="C44" s="514">
        <f t="shared" si="6"/>
        <v>416901</v>
      </c>
      <c r="D44" s="514">
        <f t="shared" si="6"/>
        <v>560191</v>
      </c>
      <c r="E44" s="513">
        <f t="shared" si="6"/>
        <v>691114.79999999993</v>
      </c>
      <c r="F44" s="513">
        <f t="shared" si="6"/>
        <v>808002.13199999987</v>
      </c>
      <c r="G44" s="513">
        <f t="shared" si="6"/>
        <v>924765.80159999989</v>
      </c>
      <c r="H44" s="513">
        <f t="shared" si="6"/>
        <v>1016858.537952</v>
      </c>
      <c r="I44" s="513">
        <f t="shared" si="6"/>
        <v>1093850.0912496001</v>
      </c>
    </row>
    <row r="45" spans="1:10">
      <c r="A45" s="460"/>
      <c r="B45" s="460"/>
      <c r="C45" s="462"/>
      <c r="D45" s="462"/>
      <c r="E45" s="462"/>
      <c r="F45" s="451"/>
      <c r="G45" s="451"/>
      <c r="H45" s="451"/>
      <c r="I45" s="451"/>
      <c r="J45" s="451"/>
    </row>
    <row r="46" spans="1:10">
      <c r="A46" s="446"/>
      <c r="B46" s="447"/>
      <c r="C46" s="448"/>
      <c r="D46" s="448"/>
      <c r="E46" s="449"/>
      <c r="F46" s="449"/>
      <c r="G46" s="449"/>
      <c r="H46" s="449"/>
      <c r="I46" s="449"/>
    </row>
    <row r="47" spans="1:10">
      <c r="A47" s="460"/>
      <c r="B47" s="488"/>
      <c r="C47" s="488"/>
      <c r="D47" s="488"/>
      <c r="E47" s="488"/>
      <c r="F47" s="488"/>
      <c r="G47" s="488"/>
      <c r="H47" s="488"/>
      <c r="I47" s="488"/>
    </row>
    <row r="48" spans="1:10">
      <c r="B48" s="477"/>
      <c r="C48" s="477"/>
      <c r="D48" s="477"/>
      <c r="E48" s="477"/>
      <c r="F48" s="477"/>
      <c r="G48" s="477"/>
      <c r="H48" s="477"/>
      <c r="I48" s="477"/>
    </row>
    <row r="50" spans="1:23">
      <c r="A50" s="235" t="s">
        <v>130</v>
      </c>
      <c r="B50" s="157"/>
      <c r="C50" s="157"/>
      <c r="D50" s="157"/>
      <c r="E50" s="157"/>
      <c r="F50" s="157"/>
      <c r="G50" s="157"/>
      <c r="H50" s="157"/>
      <c r="I50" s="157"/>
    </row>
    <row r="52" spans="1:23">
      <c r="A52" s="235" t="s">
        <v>131</v>
      </c>
      <c r="B52" s="156"/>
      <c r="C52" s="156"/>
      <c r="D52" s="240"/>
      <c r="E52" s="241" t="s">
        <v>120</v>
      </c>
      <c r="F52" s="242"/>
      <c r="G52" s="487"/>
      <c r="H52" s="243"/>
      <c r="I52" s="243"/>
      <c r="J52" s="69"/>
      <c r="K52" s="17" t="s">
        <v>425</v>
      </c>
      <c r="L52" s="69"/>
      <c r="M52" s="69"/>
      <c r="N52" s="69"/>
      <c r="O52" s="69"/>
      <c r="P52" s="69"/>
      <c r="Q52" s="69"/>
      <c r="R52" s="69"/>
      <c r="S52" s="69"/>
      <c r="T52" s="69"/>
      <c r="U52" s="69"/>
      <c r="V52" s="69"/>
      <c r="W52" s="69"/>
    </row>
    <row r="53" spans="1:23">
      <c r="A53" s="244"/>
      <c r="B53" s="244">
        <f t="shared" ref="B53:I53" si="7">B19</f>
        <v>2021</v>
      </c>
      <c r="C53" s="244">
        <f t="shared" si="7"/>
        <v>2022</v>
      </c>
      <c r="D53" s="244">
        <f t="shared" si="7"/>
        <v>2023</v>
      </c>
      <c r="E53" s="397" t="str">
        <f t="shared" si="7"/>
        <v>Year +1</v>
      </c>
      <c r="F53" s="397" t="str">
        <f t="shared" si="7"/>
        <v>Year +2</v>
      </c>
      <c r="G53" s="397" t="str">
        <f t="shared" si="7"/>
        <v>Year +3</v>
      </c>
      <c r="H53" s="397" t="str">
        <f t="shared" si="7"/>
        <v>Year +4</v>
      </c>
      <c r="I53" s="397" t="str">
        <f t="shared" si="7"/>
        <v>Year +5</v>
      </c>
      <c r="J53" s="69"/>
      <c r="K53" s="245"/>
      <c r="L53" s="245"/>
      <c r="M53" s="245"/>
      <c r="N53" s="245"/>
      <c r="O53" s="69"/>
      <c r="P53" s="69"/>
      <c r="Q53" s="69"/>
      <c r="R53" s="69"/>
      <c r="S53" s="69"/>
      <c r="T53" s="69"/>
      <c r="U53" s="69"/>
      <c r="V53" s="69"/>
      <c r="W53" s="69"/>
    </row>
    <row r="54" spans="1:23">
      <c r="A54" s="177" t="s">
        <v>121</v>
      </c>
      <c r="C54" s="246"/>
      <c r="D54" s="246"/>
      <c r="K54" s="247"/>
      <c r="L54" s="247"/>
      <c r="M54" s="247"/>
      <c r="N54" s="247"/>
      <c r="O54" s="69"/>
      <c r="P54" s="69"/>
      <c r="Q54" s="69"/>
      <c r="R54" s="69"/>
      <c r="S54" s="69"/>
      <c r="T54" s="69"/>
      <c r="U54" s="69"/>
      <c r="V54" s="69"/>
      <c r="W54" s="69"/>
    </row>
    <row r="55" spans="1:23">
      <c r="A55" s="177" t="s">
        <v>132</v>
      </c>
      <c r="B55" s="488">
        <f>-Data!E115</f>
        <v>12415</v>
      </c>
      <c r="C55" s="488">
        <f>-Data!F115</f>
        <v>17158</v>
      </c>
      <c r="D55" s="488">
        <f>-Data!G115</f>
        <v>22535</v>
      </c>
      <c r="E55" s="249"/>
      <c r="F55" s="249"/>
      <c r="G55" s="18"/>
      <c r="H55" s="18"/>
      <c r="I55" s="18"/>
      <c r="J55" s="69"/>
      <c r="K55" s="69"/>
      <c r="L55" s="69"/>
      <c r="M55" s="69"/>
      <c r="N55" s="69"/>
      <c r="O55" s="69"/>
      <c r="P55" s="69"/>
      <c r="Q55" s="69"/>
      <c r="R55" s="69"/>
      <c r="S55" s="69"/>
      <c r="T55" s="69"/>
      <c r="U55" s="69"/>
      <c r="V55" s="69"/>
      <c r="W55" s="69"/>
    </row>
    <row r="56" spans="1:23">
      <c r="A56" s="177" t="s">
        <v>133</v>
      </c>
      <c r="B56" s="248">
        <f>-Data!E114</f>
        <v>-109</v>
      </c>
      <c r="C56" s="248">
        <f>-Data!F114</f>
        <v>-45</v>
      </c>
      <c r="D56" s="248">
        <f>-Data!G114</f>
        <v>-356</v>
      </c>
      <c r="E56" s="18"/>
      <c r="F56" s="18"/>
      <c r="G56" s="239"/>
      <c r="H56" s="239"/>
      <c r="I56" s="239"/>
      <c r="J56" s="239"/>
      <c r="K56" s="239"/>
      <c r="L56" s="239"/>
      <c r="M56" s="239"/>
      <c r="N56" s="239"/>
      <c r="O56" s="69"/>
      <c r="P56" s="69"/>
      <c r="Q56" s="69"/>
      <c r="R56" s="69"/>
      <c r="S56" s="69"/>
      <c r="T56" s="69"/>
      <c r="U56" s="69"/>
      <c r="V56" s="69"/>
      <c r="W56" s="69"/>
    </row>
    <row r="57" spans="1:23">
      <c r="A57" s="177" t="s">
        <v>134</v>
      </c>
      <c r="B57" s="489">
        <f>B55+B56</f>
        <v>12306</v>
      </c>
      <c r="C57" s="489">
        <f>C55+C56</f>
        <v>17113</v>
      </c>
      <c r="D57" s="489">
        <f>D55+D56</f>
        <v>22179</v>
      </c>
      <c r="E57" s="490">
        <f>E25*0.04</f>
        <v>27644.591999999997</v>
      </c>
      <c r="F57" s="490">
        <f>F25*0.04</f>
        <v>32320.085279999996</v>
      </c>
      <c r="G57" s="490">
        <f>G25*0.04</f>
        <v>36990.632063999998</v>
      </c>
      <c r="H57" s="490">
        <f>H25*0.04</f>
        <v>40674.34151808</v>
      </c>
      <c r="I57" s="490">
        <f>I25*0.04</f>
        <v>43754.003649984006</v>
      </c>
      <c r="J57" s="207"/>
      <c r="K57" s="69"/>
      <c r="L57" s="426"/>
      <c r="M57" s="69"/>
      <c r="N57" s="69"/>
      <c r="O57" s="69"/>
      <c r="P57" s="69"/>
      <c r="Q57" s="69"/>
      <c r="R57" s="69"/>
      <c r="S57" s="69"/>
      <c r="T57" s="69"/>
      <c r="U57" s="69"/>
      <c r="V57" s="69"/>
      <c r="W57" s="69"/>
    </row>
    <row r="58" spans="1:23">
      <c r="A58" s="177"/>
      <c r="B58" s="488"/>
      <c r="C58" s="488"/>
      <c r="D58" s="488"/>
      <c r="E58" s="495"/>
      <c r="F58" s="495"/>
      <c r="G58" s="495"/>
      <c r="H58" s="495"/>
      <c r="I58" s="495"/>
      <c r="J58" s="207"/>
      <c r="K58" s="69"/>
      <c r="L58" s="426"/>
      <c r="M58" s="69"/>
      <c r="N58" s="69"/>
      <c r="O58" s="69"/>
      <c r="P58" s="69"/>
      <c r="Q58" s="69"/>
      <c r="R58" s="69"/>
      <c r="S58" s="69"/>
      <c r="T58" s="69"/>
      <c r="U58" s="69"/>
      <c r="V58" s="69"/>
      <c r="W58" s="69"/>
    </row>
    <row r="59" spans="1:23">
      <c r="A59" s="69" t="s">
        <v>135</v>
      </c>
      <c r="B59" s="177"/>
      <c r="C59" s="252"/>
      <c r="D59" s="252"/>
      <c r="E59" s="252"/>
      <c r="F59" s="252"/>
      <c r="G59" s="252"/>
      <c r="H59" s="252"/>
      <c r="I59" s="252"/>
      <c r="J59" s="252"/>
      <c r="K59" s="252"/>
      <c r="L59" s="252"/>
      <c r="M59" s="252"/>
      <c r="N59" s="252"/>
      <c r="O59" s="69"/>
      <c r="P59" s="69"/>
      <c r="Q59" s="69"/>
      <c r="R59" s="69"/>
      <c r="S59" s="69"/>
      <c r="T59" s="69"/>
      <c r="U59" s="69"/>
      <c r="V59" s="69"/>
      <c r="W59" s="69"/>
    </row>
    <row r="60" spans="1:23">
      <c r="A60" s="177" t="s">
        <v>136</v>
      </c>
      <c r="B60" s="217" t="e">
        <f>B57/Data!D27</f>
        <v>#DIV/0!</v>
      </c>
      <c r="C60" s="217">
        <f t="shared" ref="C60:I60" si="8">C57/B69</f>
        <v>0.41124167928291638</v>
      </c>
      <c r="D60" s="217">
        <f t="shared" si="8"/>
        <v>0.43156522415940224</v>
      </c>
      <c r="E60" s="494">
        <f t="shared" si="8"/>
        <v>0.43163651125753361</v>
      </c>
      <c r="F60" s="494">
        <f t="shared" si="8"/>
        <v>0.35249074714230216</v>
      </c>
      <c r="G60" s="494">
        <f t="shared" si="8"/>
        <v>0.29828586437343579</v>
      </c>
      <c r="H60" s="494">
        <f t="shared" si="8"/>
        <v>0.25263360704212684</v>
      </c>
      <c r="I60" s="494">
        <f t="shared" si="8"/>
        <v>0.21695233640230605</v>
      </c>
      <c r="J60" s="69"/>
      <c r="K60" s="69"/>
      <c r="L60" s="69"/>
      <c r="M60" s="69"/>
      <c r="N60" s="69"/>
      <c r="O60" s="69"/>
      <c r="P60" s="69"/>
      <c r="Q60" s="69"/>
      <c r="R60" s="69"/>
      <c r="S60" s="69"/>
      <c r="T60" s="69"/>
      <c r="U60" s="69"/>
      <c r="V60" s="69"/>
      <c r="W60" s="69"/>
    </row>
    <row r="61" spans="1:23">
      <c r="A61" s="177" t="s">
        <v>17</v>
      </c>
      <c r="B61" s="217">
        <f>B57/Data!E65</f>
        <v>3.9342815763981472E-2</v>
      </c>
      <c r="C61" s="217">
        <f>C57/Data!F65</f>
        <v>4.1048114540382492E-2</v>
      </c>
      <c r="D61" s="217">
        <f>D57/Data!G65</f>
        <v>3.9591853492826554E-2</v>
      </c>
      <c r="E61" s="494">
        <f>E57/E25</f>
        <v>0.04</v>
      </c>
      <c r="F61" s="494">
        <f>F57/F25</f>
        <v>0.04</v>
      </c>
      <c r="G61" s="494">
        <f>G57/G25</f>
        <v>0.04</v>
      </c>
      <c r="H61" s="494">
        <f>H57/H25</f>
        <v>0.04</v>
      </c>
      <c r="I61" s="494">
        <f>I57/I25</f>
        <v>0.04</v>
      </c>
      <c r="J61" s="185"/>
      <c r="K61" s="253"/>
      <c r="L61" s="253"/>
      <c r="M61" s="253"/>
      <c r="N61" s="253"/>
      <c r="O61" s="69"/>
      <c r="P61" s="69"/>
      <c r="Q61" s="69"/>
      <c r="R61" s="69"/>
      <c r="S61" s="69"/>
      <c r="T61" s="69"/>
      <c r="U61" s="69"/>
      <c r="V61" s="69"/>
      <c r="W61" s="69"/>
    </row>
    <row r="62" spans="1:23">
      <c r="A62" s="69"/>
      <c r="B62" s="69"/>
      <c r="C62" s="69"/>
      <c r="D62" s="78"/>
      <c r="E62" s="250"/>
      <c r="F62" s="251"/>
      <c r="G62" s="253"/>
      <c r="H62" s="253"/>
      <c r="I62" s="253"/>
      <c r="J62" s="253"/>
      <c r="K62" s="253"/>
      <c r="L62" s="253"/>
      <c r="M62" s="253"/>
      <c r="N62" s="253"/>
      <c r="O62" s="69"/>
      <c r="P62" s="69"/>
      <c r="Q62" s="69"/>
      <c r="R62" s="69"/>
      <c r="S62" s="69"/>
      <c r="T62" s="69"/>
      <c r="U62" s="69"/>
      <c r="V62" s="69"/>
      <c r="W62" s="69"/>
    </row>
    <row r="63" spans="1:23">
      <c r="A63" s="69"/>
      <c r="B63" s="69"/>
      <c r="C63" s="69"/>
      <c r="D63" s="250"/>
      <c r="E63" s="250"/>
      <c r="F63" s="250"/>
      <c r="G63" s="250"/>
      <c r="H63" s="250"/>
      <c r="I63" s="69"/>
      <c r="J63" s="69"/>
      <c r="K63" s="69"/>
      <c r="L63" s="69"/>
      <c r="M63" s="69"/>
      <c r="N63" s="69"/>
      <c r="O63" s="69"/>
      <c r="P63" s="69"/>
      <c r="Q63" s="69"/>
      <c r="R63" s="69"/>
      <c r="S63" s="69"/>
      <c r="T63" s="69"/>
      <c r="U63" s="69"/>
      <c r="V63" s="69"/>
      <c r="W63" s="69"/>
    </row>
    <row r="64" spans="1:23">
      <c r="A64" s="235" t="s">
        <v>122</v>
      </c>
      <c r="B64" s="156"/>
      <c r="C64" s="156"/>
      <c r="D64" s="240"/>
      <c r="E64" s="254" t="s">
        <v>123</v>
      </c>
      <c r="F64" s="242"/>
      <c r="G64" s="243"/>
      <c r="H64" s="243"/>
      <c r="I64" s="243"/>
      <c r="J64" s="69"/>
      <c r="K64" s="17" t="s">
        <v>392</v>
      </c>
      <c r="L64" s="69"/>
      <c r="M64" s="69"/>
      <c r="N64" s="69"/>
      <c r="O64" s="69"/>
      <c r="P64" s="69"/>
      <c r="Q64" s="69"/>
      <c r="R64" s="69"/>
      <c r="S64" s="69"/>
      <c r="T64" s="69"/>
      <c r="U64" s="69"/>
      <c r="V64" s="69"/>
      <c r="W64" s="69"/>
    </row>
    <row r="65" spans="1:23">
      <c r="A65" s="69"/>
      <c r="B65" s="69"/>
      <c r="C65" s="69"/>
      <c r="D65" s="250"/>
      <c r="E65" s="250"/>
      <c r="F65" s="250"/>
      <c r="G65" s="250"/>
      <c r="H65" s="250"/>
      <c r="I65" s="69"/>
      <c r="J65" s="69"/>
      <c r="K65" s="17" t="s">
        <v>393</v>
      </c>
      <c r="L65" s="69"/>
      <c r="M65" s="69"/>
      <c r="N65" s="69"/>
      <c r="O65" s="69"/>
      <c r="P65" s="69"/>
      <c r="Q65" s="69"/>
      <c r="R65" s="69"/>
      <c r="S65" s="69"/>
      <c r="T65" s="69"/>
      <c r="U65" s="69"/>
      <c r="V65" s="69"/>
      <c r="W65" s="69"/>
    </row>
    <row r="66" spans="1:23">
      <c r="A66" s="244" t="s">
        <v>152</v>
      </c>
      <c r="B66" s="244">
        <f>B53</f>
        <v>2021</v>
      </c>
      <c r="C66" s="244">
        <f t="shared" ref="C66:I66" si="9">C53</f>
        <v>2022</v>
      </c>
      <c r="D66" s="244">
        <f t="shared" si="9"/>
        <v>2023</v>
      </c>
      <c r="E66" s="397" t="str">
        <f t="shared" si="9"/>
        <v>Year +1</v>
      </c>
      <c r="F66" s="397" t="str">
        <f t="shared" si="9"/>
        <v>Year +2</v>
      </c>
      <c r="G66" s="397" t="str">
        <f t="shared" si="9"/>
        <v>Year +3</v>
      </c>
      <c r="H66" s="397" t="str">
        <f t="shared" si="9"/>
        <v>Year +4</v>
      </c>
      <c r="I66" s="397" t="str">
        <f t="shared" si="9"/>
        <v>Year +5</v>
      </c>
      <c r="J66" s="69"/>
      <c r="K66" s="255"/>
      <c r="L66" s="255"/>
      <c r="M66" s="255"/>
      <c r="N66" s="255"/>
      <c r="O66" s="255"/>
      <c r="P66" s="255"/>
      <c r="Q66" s="69"/>
      <c r="R66" s="69"/>
      <c r="S66" s="69"/>
      <c r="T66" s="69"/>
      <c r="U66" s="69"/>
      <c r="V66" s="69"/>
      <c r="W66" s="69"/>
    </row>
    <row r="67" spans="1:23">
      <c r="A67" s="238" t="s">
        <v>149</v>
      </c>
      <c r="B67" s="18"/>
      <c r="C67" s="18"/>
      <c r="D67" s="18"/>
      <c r="E67" s="482">
        <f>D69</f>
        <v>64046</v>
      </c>
      <c r="F67" s="482">
        <f>E69</f>
        <v>91690.592000000004</v>
      </c>
      <c r="G67" s="482">
        <f>F69</f>
        <v>124010.67728</v>
      </c>
      <c r="H67" s="482">
        <f>G69</f>
        <v>161001.30934400001</v>
      </c>
      <c r="I67" s="482">
        <f>H69</f>
        <v>201675.65086208002</v>
      </c>
      <c r="J67" s="69"/>
      <c r="K67" s="255"/>
      <c r="L67" s="255"/>
      <c r="M67" s="255"/>
      <c r="N67" s="255"/>
      <c r="O67" s="255"/>
      <c r="P67" s="255"/>
      <c r="Q67" s="69"/>
      <c r="R67" s="69"/>
      <c r="S67" s="69"/>
      <c r="T67" s="69"/>
      <c r="U67" s="69"/>
      <c r="V67" s="69"/>
      <c r="W67" s="69"/>
    </row>
    <row r="68" spans="1:23">
      <c r="A68" s="238" t="s">
        <v>151</v>
      </c>
      <c r="B68" s="18"/>
      <c r="C68" s="18"/>
      <c r="D68" s="18"/>
      <c r="E68" s="515">
        <f>E57</f>
        <v>27644.591999999997</v>
      </c>
      <c r="F68" s="515">
        <f>F57</f>
        <v>32320.085279999996</v>
      </c>
      <c r="G68" s="515">
        <f>G57</f>
        <v>36990.632063999998</v>
      </c>
      <c r="H68" s="515">
        <f>H57</f>
        <v>40674.34151808</v>
      </c>
      <c r="I68" s="515">
        <f>I57</f>
        <v>43754.003649984006</v>
      </c>
      <c r="J68" s="69"/>
      <c r="K68" s="255"/>
      <c r="L68" s="255"/>
      <c r="M68" s="255"/>
      <c r="N68" s="255"/>
      <c r="O68" s="255"/>
      <c r="P68" s="255"/>
      <c r="Q68" s="69"/>
      <c r="R68" s="69"/>
      <c r="S68" s="69"/>
      <c r="T68" s="69"/>
      <c r="U68" s="69"/>
      <c r="V68" s="69"/>
      <c r="W68" s="69"/>
    </row>
    <row r="69" spans="1:23">
      <c r="A69" s="238" t="s">
        <v>150</v>
      </c>
      <c r="B69" s="491">
        <f>Data!E27</f>
        <v>41613</v>
      </c>
      <c r="C69" s="491">
        <f>Data!F27</f>
        <v>51392</v>
      </c>
      <c r="D69" s="491">
        <f>Data!G27</f>
        <v>64046</v>
      </c>
      <c r="E69" s="492">
        <f>E67+E68</f>
        <v>91690.592000000004</v>
      </c>
      <c r="F69" s="492">
        <f>F67+F68</f>
        <v>124010.67728</v>
      </c>
      <c r="G69" s="492">
        <f>G67+G68</f>
        <v>161001.30934400001</v>
      </c>
      <c r="H69" s="492">
        <f>H67+H68</f>
        <v>201675.65086208002</v>
      </c>
      <c r="I69" s="492">
        <f>I67+I68</f>
        <v>245429.65451206401</v>
      </c>
      <c r="J69" s="256"/>
      <c r="K69" s="257"/>
      <c r="L69" s="257"/>
      <c r="M69" s="257"/>
      <c r="N69" s="257"/>
      <c r="O69" s="257"/>
      <c r="P69" s="257"/>
      <c r="Q69" s="69"/>
      <c r="R69" s="69"/>
      <c r="S69" s="69"/>
      <c r="T69" s="69"/>
      <c r="U69" s="69"/>
      <c r="V69" s="69"/>
      <c r="W69" s="69"/>
    </row>
    <row r="70" spans="1:23">
      <c r="A70" s="177"/>
      <c r="B70" s="18"/>
      <c r="C70" s="18"/>
      <c r="D70" s="18"/>
      <c r="E70" s="18"/>
      <c r="F70" s="18"/>
      <c r="G70" s="18"/>
      <c r="H70" s="18"/>
      <c r="I70" s="18"/>
      <c r="J70" s="256"/>
      <c r="K70" s="257"/>
      <c r="L70" s="257"/>
      <c r="M70" s="257"/>
      <c r="N70" s="257"/>
      <c r="O70" s="257"/>
      <c r="P70" s="257"/>
      <c r="Q70" s="69"/>
      <c r="R70" s="69"/>
      <c r="S70" s="69"/>
      <c r="T70" s="69"/>
      <c r="U70" s="69"/>
      <c r="V70" s="69"/>
      <c r="W70" s="69"/>
    </row>
    <row r="71" spans="1:23">
      <c r="A71" s="69" t="s">
        <v>153</v>
      </c>
      <c r="B71" s="18"/>
      <c r="C71" s="18"/>
      <c r="D71" s="18"/>
      <c r="E71" s="18"/>
      <c r="F71" s="18"/>
      <c r="G71" s="18"/>
      <c r="H71" s="18"/>
      <c r="I71" s="18"/>
      <c r="J71" s="256"/>
      <c r="K71" s="257"/>
      <c r="L71" s="257"/>
      <c r="M71" s="257"/>
      <c r="N71" s="257"/>
      <c r="O71" s="257"/>
      <c r="P71" s="257"/>
      <c r="Q71" s="69"/>
      <c r="R71" s="69"/>
      <c r="S71" s="69"/>
      <c r="T71" s="69"/>
      <c r="U71" s="69"/>
      <c r="V71" s="69"/>
      <c r="W71" s="69"/>
    </row>
    <row r="72" spans="1:23">
      <c r="A72" s="69" t="s">
        <v>154</v>
      </c>
      <c r="B72" s="18"/>
      <c r="C72" s="18"/>
      <c r="D72" s="18"/>
      <c r="E72" s="493">
        <f>D74</f>
        <v>0</v>
      </c>
      <c r="F72" s="493">
        <f>E74</f>
        <v>-33989.014127618284</v>
      </c>
      <c r="G72" s="493">
        <f>F74</f>
        <v>-79958.841239711008</v>
      </c>
      <c r="H72" s="493">
        <f>G74</f>
        <v>-139640.8179670317</v>
      </c>
      <c r="I72" s="493">
        <f>H74</f>
        <v>-214400.4677503797</v>
      </c>
      <c r="J72" s="256"/>
      <c r="K72" s="257"/>
      <c r="L72" s="257"/>
      <c r="M72" s="257"/>
      <c r="N72" s="257"/>
      <c r="O72" s="257"/>
      <c r="P72" s="257"/>
      <c r="Q72" s="69"/>
      <c r="R72" s="69"/>
      <c r="S72" s="69"/>
      <c r="T72" s="69"/>
      <c r="U72" s="69"/>
      <c r="V72" s="69"/>
      <c r="W72" s="69"/>
    </row>
    <row r="73" spans="1:23">
      <c r="A73" s="69" t="s">
        <v>156</v>
      </c>
      <c r="B73" s="18"/>
      <c r="C73" s="18"/>
      <c r="D73" s="18"/>
      <c r="E73" s="569">
        <f>-E89</f>
        <v>-33989.014127618284</v>
      </c>
      <c r="F73" s="569">
        <f>-F89</f>
        <v>-45969.827112092724</v>
      </c>
      <c r="G73" s="569">
        <f>-G89</f>
        <v>-59681.976727320704</v>
      </c>
      <c r="H73" s="569">
        <f>-H89</f>
        <v>-74759.649783347995</v>
      </c>
      <c r="I73" s="569">
        <f>-I89</f>
        <v>-36318.073458308732</v>
      </c>
      <c r="J73" s="256"/>
      <c r="K73" s="257"/>
      <c r="L73" s="257"/>
      <c r="M73" s="257"/>
      <c r="N73" s="257"/>
      <c r="O73" s="257"/>
      <c r="P73" s="257"/>
      <c r="Q73" s="69"/>
      <c r="R73" s="69"/>
      <c r="S73" s="69"/>
      <c r="T73" s="69"/>
      <c r="U73" s="69"/>
      <c r="V73" s="69"/>
      <c r="W73" s="69"/>
    </row>
    <row r="74" spans="1:23">
      <c r="A74" s="69" t="s">
        <v>155</v>
      </c>
      <c r="B74" s="491">
        <f>Data!E28</f>
        <v>0</v>
      </c>
      <c r="C74" s="491">
        <f>Data!F28</f>
        <v>0</v>
      </c>
      <c r="D74" s="491">
        <f>Data!G28</f>
        <v>0</v>
      </c>
      <c r="E74" s="492">
        <f>E72+E73</f>
        <v>-33989.014127618284</v>
      </c>
      <c r="F74" s="492">
        <f>F72+F73</f>
        <v>-79958.841239711008</v>
      </c>
      <c r="G74" s="492">
        <f>G72+G73</f>
        <v>-139640.8179670317</v>
      </c>
      <c r="H74" s="492">
        <f>H72+H73</f>
        <v>-214400.4677503797</v>
      </c>
      <c r="I74" s="492">
        <f>I72+I73</f>
        <v>-250718.54120868843</v>
      </c>
      <c r="J74" s="257"/>
      <c r="K74" s="257"/>
      <c r="L74" s="257"/>
      <c r="M74" s="257"/>
      <c r="N74" s="257"/>
      <c r="O74" s="257"/>
      <c r="P74" s="257"/>
      <c r="Q74" s="69"/>
      <c r="R74" s="69"/>
      <c r="S74" s="69"/>
      <c r="T74" s="69"/>
      <c r="U74" s="69"/>
      <c r="V74" s="69"/>
      <c r="W74" s="69"/>
    </row>
    <row r="75" spans="1:23">
      <c r="A75" s="69"/>
      <c r="B75" s="18"/>
      <c r="C75" s="18"/>
      <c r="D75" s="18"/>
      <c r="E75" s="258"/>
      <c r="F75" s="258"/>
      <c r="G75" s="258"/>
      <c r="H75" s="258"/>
      <c r="I75" s="258"/>
      <c r="J75" s="257"/>
      <c r="K75" s="257"/>
      <c r="L75" s="257"/>
      <c r="M75" s="257"/>
      <c r="N75" s="257"/>
      <c r="O75" s="257"/>
      <c r="P75" s="257"/>
      <c r="Q75" s="69"/>
      <c r="R75" s="69"/>
      <c r="S75" s="69"/>
      <c r="T75" s="69"/>
      <c r="U75" s="69"/>
      <c r="V75" s="69"/>
      <c r="W75" s="69"/>
    </row>
    <row r="76" spans="1:23">
      <c r="A76" s="69" t="s">
        <v>124</v>
      </c>
      <c r="B76" s="491">
        <f t="shared" ref="B76:I76" si="10">B69+B74</f>
        <v>41613</v>
      </c>
      <c r="C76" s="491">
        <f t="shared" si="10"/>
        <v>51392</v>
      </c>
      <c r="D76" s="491">
        <f t="shared" si="10"/>
        <v>64046</v>
      </c>
      <c r="E76" s="492">
        <f t="shared" si="10"/>
        <v>57701.57787238172</v>
      </c>
      <c r="F76" s="492">
        <f t="shared" si="10"/>
        <v>44051.836040288996</v>
      </c>
      <c r="G76" s="492">
        <f t="shared" si="10"/>
        <v>21360.491376968304</v>
      </c>
      <c r="H76" s="492">
        <f t="shared" si="10"/>
        <v>-12724.816888299683</v>
      </c>
      <c r="I76" s="492">
        <f t="shared" si="10"/>
        <v>-5288.8866966244241</v>
      </c>
      <c r="J76" s="257"/>
      <c r="K76" s="257"/>
      <c r="L76" s="257"/>
      <c r="M76" s="257"/>
      <c r="N76" s="257"/>
      <c r="O76" s="257"/>
      <c r="P76" s="257"/>
      <c r="Q76" s="69"/>
      <c r="R76" s="69"/>
      <c r="S76" s="69"/>
      <c r="T76" s="69"/>
      <c r="U76" s="69"/>
      <c r="V76" s="69"/>
      <c r="W76" s="69"/>
    </row>
    <row r="77" spans="1:23">
      <c r="A77" s="69"/>
      <c r="B77" s="69"/>
      <c r="C77" s="69"/>
      <c r="D77" s="69"/>
      <c r="E77" s="69"/>
      <c r="F77" s="69"/>
      <c r="G77" s="257"/>
      <c r="H77" s="257"/>
      <c r="I77" s="257"/>
      <c r="J77" s="257"/>
      <c r="K77" s="257"/>
      <c r="L77" s="257"/>
      <c r="M77" s="257"/>
      <c r="N77" s="257"/>
      <c r="O77" s="257"/>
      <c r="P77" s="69"/>
      <c r="Q77" s="69"/>
      <c r="R77" s="69"/>
      <c r="S77" s="69"/>
      <c r="T77" s="69"/>
      <c r="U77" s="69"/>
      <c r="V77" s="69"/>
      <c r="W77" s="69"/>
    </row>
    <row r="78" spans="1:23">
      <c r="A78" s="69"/>
      <c r="B78" s="256"/>
      <c r="C78" s="256"/>
      <c r="D78" s="256"/>
      <c r="E78" s="220"/>
      <c r="F78" s="220"/>
      <c r="G78" s="69"/>
      <c r="H78" s="257"/>
      <c r="I78" s="257"/>
      <c r="J78" s="257"/>
      <c r="K78" s="69"/>
      <c r="L78" s="69"/>
      <c r="M78" s="69"/>
      <c r="N78" s="69"/>
      <c r="O78" s="69"/>
      <c r="P78" s="69"/>
      <c r="Q78" s="69"/>
      <c r="R78" s="69"/>
      <c r="S78" s="69"/>
      <c r="T78" s="69"/>
      <c r="U78" s="69"/>
      <c r="V78" s="69"/>
      <c r="W78" s="69"/>
    </row>
    <row r="79" spans="1:23">
      <c r="A79" s="69" t="s">
        <v>140</v>
      </c>
      <c r="B79" s="256"/>
      <c r="C79" s="256"/>
      <c r="D79" s="256"/>
      <c r="E79" s="220" t="s">
        <v>142</v>
      </c>
      <c r="F79" s="220"/>
      <c r="G79" s="69"/>
      <c r="H79" s="257"/>
      <c r="I79" s="257"/>
      <c r="J79" s="257"/>
      <c r="K79" s="69"/>
      <c r="L79" s="69"/>
      <c r="M79" s="69"/>
      <c r="N79" s="69"/>
      <c r="O79" s="69"/>
      <c r="P79" s="69"/>
      <c r="Q79" s="69"/>
      <c r="R79" s="69"/>
      <c r="S79" s="69"/>
      <c r="T79" s="69"/>
      <c r="U79" s="69"/>
      <c r="V79" s="69"/>
      <c r="W79" s="69"/>
    </row>
    <row r="80" spans="1:23">
      <c r="B80" s="69"/>
      <c r="C80" s="177" t="s">
        <v>141</v>
      </c>
      <c r="D80" s="480">
        <f>D69</f>
        <v>64046</v>
      </c>
      <c r="E80" s="482">
        <f>$D$80/$D$101</f>
        <v>23741.371402830955</v>
      </c>
      <c r="F80" s="482">
        <f>$D$80/$D$101</f>
        <v>23741.371402830955</v>
      </c>
      <c r="G80" s="482">
        <f>$D$80/$D$101</f>
        <v>23741.371402830955</v>
      </c>
      <c r="H80" s="482">
        <f>$D$80/$D$101</f>
        <v>23741.371402830955</v>
      </c>
      <c r="I80" s="482">
        <f>H81</f>
        <v>-30919.48561132382</v>
      </c>
      <c r="J80" s="201"/>
      <c r="K80" s="259" t="s">
        <v>206</v>
      </c>
      <c r="L80" s="220"/>
      <c r="M80" s="220"/>
      <c r="N80" s="220"/>
      <c r="O80" s="220"/>
      <c r="P80" s="220"/>
      <c r="Q80" s="220"/>
      <c r="R80" s="220"/>
      <c r="S80" s="69"/>
      <c r="T80" s="69"/>
      <c r="U80" s="69"/>
      <c r="V80" s="69"/>
      <c r="W80" s="69"/>
    </row>
    <row r="81" spans="1:23">
      <c r="B81" s="69"/>
      <c r="C81" s="177" t="s">
        <v>125</v>
      </c>
      <c r="D81" s="480">
        <f>D76</f>
        <v>64046</v>
      </c>
      <c r="E81" s="482">
        <f>$D$76-E80</f>
        <v>40304.628597169045</v>
      </c>
      <c r="F81" s="482">
        <f>E81-F80</f>
        <v>16563.25719433809</v>
      </c>
      <c r="G81" s="482">
        <f>F81-G80</f>
        <v>-7178.1142084928651</v>
      </c>
      <c r="H81" s="482">
        <f>G81-H80</f>
        <v>-30919.48561132382</v>
      </c>
      <c r="I81" s="482">
        <f>H81-I80</f>
        <v>0</v>
      </c>
      <c r="J81" s="260"/>
      <c r="K81" s="17" t="s">
        <v>394</v>
      </c>
      <c r="L81" s="261"/>
      <c r="M81" s="261"/>
      <c r="N81" s="261"/>
      <c r="O81" s="261"/>
      <c r="P81" s="261"/>
      <c r="Q81" s="261"/>
      <c r="R81" s="261"/>
      <c r="S81" s="69"/>
      <c r="T81" s="69"/>
      <c r="U81" s="69"/>
      <c r="V81" s="69"/>
      <c r="W81" s="69"/>
    </row>
    <row r="82" spans="1:23">
      <c r="A82" s="262"/>
      <c r="B82" s="69"/>
      <c r="C82" s="69"/>
      <c r="D82" s="18"/>
      <c r="E82" s="18"/>
      <c r="F82" s="18"/>
      <c r="G82" s="18"/>
      <c r="H82" s="18"/>
      <c r="I82" s="18"/>
      <c r="J82" s="69"/>
      <c r="K82" s="69"/>
      <c r="L82" s="69"/>
      <c r="M82" s="69"/>
      <c r="N82" s="69"/>
      <c r="O82" s="69"/>
      <c r="P82" s="69"/>
      <c r="Q82" s="69"/>
      <c r="R82" s="69"/>
      <c r="S82" s="69"/>
      <c r="T82" s="69"/>
      <c r="U82" s="69"/>
      <c r="V82" s="69"/>
      <c r="W82" s="69"/>
    </row>
    <row r="83" spans="1:23">
      <c r="A83" s="69" t="s">
        <v>126</v>
      </c>
      <c r="B83" s="69"/>
      <c r="C83" s="69"/>
      <c r="D83" s="18"/>
      <c r="E83" s="18" t="s">
        <v>148</v>
      </c>
      <c r="F83" s="18"/>
      <c r="G83" s="18"/>
      <c r="H83" s="18"/>
      <c r="I83" s="18"/>
      <c r="J83" s="69"/>
      <c r="K83" s="69"/>
      <c r="L83" s="69"/>
      <c r="M83" s="69"/>
      <c r="N83" s="69"/>
      <c r="O83" s="69"/>
      <c r="P83" s="69"/>
      <c r="Q83" s="69"/>
      <c r="R83" s="69"/>
      <c r="S83" s="69"/>
      <c r="T83" s="69"/>
      <c r="U83" s="69"/>
      <c r="V83" s="69"/>
      <c r="W83" s="69"/>
    </row>
    <row r="84" spans="1:23">
      <c r="A84" s="69"/>
      <c r="C84" s="177" t="s">
        <v>143</v>
      </c>
      <c r="D84" s="480">
        <f>E57</f>
        <v>27644.591999999997</v>
      </c>
      <c r="E84" s="480">
        <f>$D$84/$D$101</f>
        <v>10247.642724787331</v>
      </c>
      <c r="F84" s="480">
        <f>$D$84/$D$101</f>
        <v>10247.642724787331</v>
      </c>
      <c r="G84" s="480">
        <f>$D$84/$D$101</f>
        <v>10247.642724787331</v>
      </c>
      <c r="H84" s="480">
        <f>$D$84/$D$101</f>
        <v>10247.642724787331</v>
      </c>
      <c r="I84" s="480">
        <f>$D$84/$D$101</f>
        <v>10247.642724787331</v>
      </c>
      <c r="J84" s="203"/>
      <c r="K84" s="84" t="s">
        <v>205</v>
      </c>
      <c r="N84" s="220"/>
      <c r="O84" s="220"/>
      <c r="P84" s="220"/>
      <c r="Q84" s="220"/>
      <c r="R84" s="220"/>
      <c r="S84" s="69"/>
      <c r="T84" s="69"/>
      <c r="U84" s="69"/>
      <c r="V84" s="69"/>
      <c r="W84" s="69"/>
    </row>
    <row r="85" spans="1:23">
      <c r="A85" s="69"/>
      <c r="C85" s="177" t="s">
        <v>144</v>
      </c>
      <c r="D85" s="480">
        <f>F57</f>
        <v>32320.085279999996</v>
      </c>
      <c r="E85" s="480"/>
      <c r="F85" s="480">
        <f>$D$85/$D$101</f>
        <v>11980.812984474434</v>
      </c>
      <c r="G85" s="480">
        <f>$D$85/$D$101</f>
        <v>11980.812984474434</v>
      </c>
      <c r="H85" s="480">
        <f>$D$85/$D$101</f>
        <v>11980.812984474434</v>
      </c>
      <c r="I85" s="480">
        <f>$D$85/$D$101</f>
        <v>11980.812984474434</v>
      </c>
      <c r="J85" s="203"/>
      <c r="K85" s="220"/>
      <c r="N85" s="220"/>
      <c r="O85" s="220"/>
      <c r="P85" s="220"/>
      <c r="Q85" s="220"/>
      <c r="R85" s="220"/>
      <c r="S85" s="69"/>
      <c r="T85" s="69"/>
      <c r="U85" s="69"/>
      <c r="V85" s="69"/>
      <c r="W85" s="69"/>
    </row>
    <row r="86" spans="1:23">
      <c r="A86" s="69"/>
      <c r="C86" s="177" t="s">
        <v>145</v>
      </c>
      <c r="D86" s="480">
        <f>G57</f>
        <v>36990.632063999998</v>
      </c>
      <c r="E86" s="480"/>
      <c r="F86" s="480"/>
      <c r="G86" s="480">
        <f>$D$86/$D$101</f>
        <v>13712.149615227983</v>
      </c>
      <c r="H86" s="480">
        <f>$D$86/$D$101</f>
        <v>13712.149615227983</v>
      </c>
      <c r="I86" s="480">
        <f>$D$86/$D$101</f>
        <v>13712.149615227983</v>
      </c>
      <c r="J86" s="203"/>
      <c r="K86" s="220"/>
      <c r="N86" s="220"/>
      <c r="O86" s="220"/>
      <c r="P86" s="220"/>
      <c r="Q86" s="220"/>
      <c r="R86" s="220"/>
      <c r="S86" s="220"/>
      <c r="T86" s="69"/>
      <c r="U86" s="69"/>
      <c r="V86" s="69"/>
      <c r="W86" s="69"/>
    </row>
    <row r="87" spans="1:23">
      <c r="A87" s="69"/>
      <c r="C87" s="177" t="s">
        <v>146</v>
      </c>
      <c r="D87" s="480">
        <f>H57</f>
        <v>40674.34151808</v>
      </c>
      <c r="E87" s="480"/>
      <c r="F87" s="480"/>
      <c r="G87" s="480"/>
      <c r="H87" s="480">
        <f>$D$87/$D$101</f>
        <v>15077.673056027299</v>
      </c>
      <c r="I87" s="480">
        <f>$D$87/$D$101</f>
        <v>15077.673056027299</v>
      </c>
      <c r="J87" s="203"/>
      <c r="K87" s="220"/>
      <c r="N87" s="220"/>
      <c r="O87" s="220"/>
      <c r="P87" s="220"/>
      <c r="Q87" s="220"/>
      <c r="R87" s="220"/>
      <c r="S87" s="220"/>
      <c r="T87" s="69"/>
      <c r="U87" s="69"/>
      <c r="V87" s="69"/>
      <c r="W87" s="69"/>
    </row>
    <row r="88" spans="1:23">
      <c r="A88" s="69"/>
      <c r="C88" s="177" t="s">
        <v>147</v>
      </c>
      <c r="D88" s="480">
        <f>I57</f>
        <v>43754.003649984006</v>
      </c>
      <c r="E88" s="480"/>
      <c r="F88" s="480"/>
      <c r="G88" s="480"/>
      <c r="H88" s="480"/>
      <c r="I88" s="480">
        <f>$D$88/$D$101</f>
        <v>16219.280689115503</v>
      </c>
      <c r="J88" s="203"/>
      <c r="K88" s="220"/>
      <c r="N88" s="220"/>
      <c r="O88" s="220"/>
      <c r="P88" s="220"/>
      <c r="Q88" s="220"/>
      <c r="R88" s="220"/>
      <c r="S88" s="220"/>
      <c r="T88" s="69"/>
      <c r="U88" s="69"/>
      <c r="V88" s="69"/>
      <c r="W88" s="69"/>
    </row>
    <row r="89" spans="1:23">
      <c r="A89" s="69" t="s">
        <v>127</v>
      </c>
      <c r="B89" s="69"/>
      <c r="C89" s="69"/>
      <c r="D89" s="480"/>
      <c r="E89" s="486">
        <f>E80+SUM(E84:E88)</f>
        <v>33989.014127618284</v>
      </c>
      <c r="F89" s="486">
        <f>F80+SUM(F84:F88)</f>
        <v>45969.827112092724</v>
      </c>
      <c r="G89" s="486">
        <f>G80+SUM(G84:G88)</f>
        <v>59681.976727320704</v>
      </c>
      <c r="H89" s="486">
        <f>H80+SUM(H84:H88)</f>
        <v>74759.649783347995</v>
      </c>
      <c r="I89" s="486">
        <f>I80+SUM(I84:I88)</f>
        <v>36318.073458308732</v>
      </c>
      <c r="J89" s="203"/>
      <c r="K89" s="220"/>
      <c r="N89" s="220"/>
      <c r="O89" s="220"/>
      <c r="P89" s="220"/>
      <c r="Q89" s="220"/>
      <c r="R89" s="220"/>
      <c r="S89" s="69"/>
      <c r="T89" s="69"/>
      <c r="U89" s="69"/>
      <c r="V89" s="69"/>
      <c r="W89" s="69"/>
    </row>
    <row r="90" spans="1:23">
      <c r="A90" s="69"/>
      <c r="B90" s="69"/>
      <c r="C90" s="69"/>
      <c r="D90" s="69"/>
      <c r="E90" s="69"/>
      <c r="F90" s="69"/>
      <c r="G90" s="69"/>
      <c r="H90" s="69"/>
      <c r="I90" s="69"/>
      <c r="J90" s="69"/>
      <c r="K90" s="69"/>
      <c r="N90" s="69"/>
      <c r="O90" s="69"/>
      <c r="P90" s="69"/>
      <c r="Q90" s="69"/>
      <c r="R90" s="69"/>
      <c r="S90" s="69"/>
      <c r="T90" s="69"/>
      <c r="U90" s="69"/>
      <c r="V90" s="69"/>
      <c r="W90" s="69"/>
    </row>
    <row r="91" spans="1:23">
      <c r="A91" s="69"/>
      <c r="B91" s="69"/>
      <c r="C91" s="69"/>
      <c r="D91" s="177" t="s">
        <v>732</v>
      </c>
      <c r="E91" s="540">
        <f>E89*0.95</f>
        <v>32289.56342123737</v>
      </c>
      <c r="F91" s="540">
        <f>F89*0.95</f>
        <v>43671.335756488086</v>
      </c>
      <c r="G91" s="540">
        <f>G89*0.95</f>
        <v>56697.877890954667</v>
      </c>
      <c r="H91" s="540">
        <f>H89*0.95</f>
        <v>71021.667294180588</v>
      </c>
      <c r="I91" s="540">
        <f>I89*0.95</f>
        <v>34502.169785393293</v>
      </c>
      <c r="J91" s="69"/>
      <c r="K91" s="69"/>
      <c r="N91" s="69"/>
      <c r="O91" s="69"/>
      <c r="P91" s="69"/>
      <c r="Q91" s="69"/>
      <c r="R91" s="69"/>
      <c r="S91" s="69"/>
      <c r="T91" s="69"/>
      <c r="U91" s="69"/>
      <c r="V91" s="69"/>
      <c r="W91" s="69"/>
    </row>
    <row r="92" spans="1:23">
      <c r="A92" s="69"/>
      <c r="B92" s="69"/>
      <c r="C92" s="69"/>
      <c r="D92" s="177" t="s">
        <v>733</v>
      </c>
      <c r="E92" s="540">
        <f>E89*0.05</f>
        <v>1699.4507063809142</v>
      </c>
      <c r="F92" s="540">
        <f>F89*0.05</f>
        <v>2298.4913556046363</v>
      </c>
      <c r="G92" s="540">
        <f>G89*0.05</f>
        <v>2984.0988363660354</v>
      </c>
      <c r="H92" s="540">
        <f>H89*0.05</f>
        <v>3737.9824891673998</v>
      </c>
      <c r="I92" s="540">
        <f>I89*0.05</f>
        <v>1815.9036729154368</v>
      </c>
      <c r="J92" s="69"/>
      <c r="K92" s="69"/>
      <c r="N92" s="69"/>
      <c r="O92" s="69"/>
      <c r="P92" s="69"/>
      <c r="Q92" s="69"/>
      <c r="R92" s="69"/>
      <c r="S92" s="69"/>
      <c r="T92" s="69"/>
      <c r="U92" s="69"/>
      <c r="V92" s="69"/>
      <c r="W92" s="69"/>
    </row>
    <row r="93" spans="1:23">
      <c r="A93" s="69"/>
      <c r="B93" s="69"/>
      <c r="C93" s="69"/>
      <c r="D93" s="69"/>
      <c r="E93" s="69"/>
      <c r="F93" s="69"/>
      <c r="G93" s="69"/>
      <c r="H93" s="69"/>
      <c r="I93" s="69"/>
      <c r="J93" s="69"/>
      <c r="K93" s="69"/>
      <c r="N93" s="69"/>
      <c r="O93" s="69"/>
      <c r="P93" s="69"/>
      <c r="Q93" s="69"/>
      <c r="R93" s="69"/>
      <c r="S93" s="69"/>
      <c r="T93" s="69"/>
      <c r="U93" s="69"/>
      <c r="V93" s="69"/>
      <c r="W93" s="69"/>
    </row>
    <row r="94" spans="1:23">
      <c r="A94" s="69"/>
      <c r="B94" s="69"/>
      <c r="C94" s="69"/>
      <c r="D94" s="69"/>
      <c r="E94" s="69"/>
      <c r="F94" s="69"/>
      <c r="G94" s="69"/>
      <c r="H94" s="69"/>
      <c r="I94" s="69"/>
      <c r="J94" s="69"/>
      <c r="K94" s="69"/>
      <c r="N94" s="69"/>
      <c r="O94" s="69"/>
      <c r="P94" s="69"/>
      <c r="Q94" s="69"/>
      <c r="R94" s="69"/>
      <c r="S94" s="69"/>
      <c r="T94" s="69"/>
      <c r="U94" s="69"/>
      <c r="V94" s="69"/>
      <c r="W94" s="69"/>
    </row>
    <row r="95" spans="1:23">
      <c r="A95" s="69" t="s">
        <v>128</v>
      </c>
      <c r="B95" s="255">
        <f>B66</f>
        <v>2021</v>
      </c>
      <c r="C95" s="255">
        <f>C66</f>
        <v>2022</v>
      </c>
      <c r="D95" s="255">
        <f>D66</f>
        <v>2023</v>
      </c>
      <c r="G95" s="69"/>
      <c r="H95" s="69"/>
      <c r="I95" s="69"/>
      <c r="J95" s="69"/>
      <c r="K95" s="69"/>
      <c r="L95" s="69"/>
      <c r="M95" s="69"/>
      <c r="N95" s="69"/>
      <c r="O95" s="220"/>
      <c r="P95" s="69"/>
      <c r="Q95" s="69"/>
      <c r="R95" s="69"/>
      <c r="S95" s="69"/>
      <c r="T95" s="69"/>
      <c r="U95" s="69"/>
      <c r="V95" s="69"/>
      <c r="W95" s="69"/>
    </row>
    <row r="96" spans="1:23">
      <c r="B96" s="69"/>
      <c r="C96" s="69"/>
      <c r="D96" s="69"/>
      <c r="G96" s="69"/>
      <c r="H96" s="69"/>
      <c r="I96" s="69"/>
      <c r="J96" s="69"/>
      <c r="K96" s="69"/>
      <c r="L96" s="69"/>
      <c r="M96" s="69"/>
      <c r="N96" s="69"/>
      <c r="O96" s="253"/>
      <c r="P96" s="69"/>
      <c r="Q96" s="69"/>
      <c r="R96" s="69"/>
      <c r="S96" s="69"/>
      <c r="T96" s="69"/>
      <c r="U96" s="69"/>
      <c r="V96" s="69"/>
      <c r="W96" s="69"/>
    </row>
    <row r="97" spans="1:23">
      <c r="A97" s="69" t="s">
        <v>234</v>
      </c>
      <c r="B97" s="479">
        <f>B69</f>
        <v>41613</v>
      </c>
      <c r="C97" s="479">
        <f>C69</f>
        <v>51392</v>
      </c>
      <c r="D97" s="479">
        <f>D69</f>
        <v>64046</v>
      </c>
      <c r="G97" s="69"/>
      <c r="H97" s="69"/>
      <c r="I97" s="69"/>
      <c r="J97" s="69"/>
      <c r="K97" s="17" t="s">
        <v>204</v>
      </c>
      <c r="L97" s="69"/>
      <c r="M97" s="69"/>
      <c r="N97" s="69"/>
      <c r="O97" s="69"/>
      <c r="P97" s="69"/>
      <c r="Q97" s="69"/>
      <c r="R97" s="69"/>
      <c r="S97" s="69"/>
      <c r="T97" s="69"/>
      <c r="U97" s="69"/>
      <c r="V97" s="69"/>
      <c r="W97" s="69"/>
    </row>
    <row r="98" spans="1:23">
      <c r="A98" s="69" t="s">
        <v>137</v>
      </c>
      <c r="B98" s="480"/>
      <c r="C98" s="480">
        <f>(B97+C97)/2</f>
        <v>46502.5</v>
      </c>
      <c r="D98" s="480">
        <f>(C97+D97)/2</f>
        <v>57719</v>
      </c>
      <c r="G98" s="263"/>
      <c r="H98" s="69"/>
      <c r="I98" s="69"/>
      <c r="J98" s="69"/>
      <c r="K98" s="69"/>
      <c r="L98" s="69"/>
      <c r="M98" s="69"/>
      <c r="N98" s="69"/>
      <c r="O98" s="69"/>
      <c r="P98" s="69"/>
      <c r="Q98" s="69"/>
      <c r="R98" s="69"/>
      <c r="S98" s="69"/>
      <c r="T98" s="69"/>
      <c r="U98" s="69"/>
      <c r="V98" s="69"/>
      <c r="W98" s="69"/>
    </row>
    <row r="99" spans="1:23">
      <c r="A99" s="69" t="s">
        <v>129</v>
      </c>
      <c r="B99" s="480">
        <f>Data!E145</f>
        <v>11756</v>
      </c>
      <c r="C99" s="480">
        <f>Data!F145</f>
        <v>14968</v>
      </c>
      <c r="D99" s="480">
        <f>Data!G145</f>
        <v>21396</v>
      </c>
      <c r="G99" s="69"/>
      <c r="H99" s="69"/>
      <c r="I99" s="69"/>
      <c r="J99" s="69"/>
      <c r="K99" s="69"/>
      <c r="L99" s="69"/>
      <c r="M99" s="69"/>
      <c r="N99" s="69"/>
      <c r="O99" s="69"/>
      <c r="P99" s="69"/>
      <c r="Q99" s="69"/>
      <c r="R99" s="69"/>
      <c r="S99" s="69"/>
      <c r="T99" s="69"/>
      <c r="U99" s="69"/>
      <c r="V99" s="69"/>
      <c r="W99" s="245"/>
    </row>
    <row r="100" spans="1:23">
      <c r="A100" s="69" t="s">
        <v>235</v>
      </c>
      <c r="B100" s="264"/>
      <c r="C100" s="264">
        <f>C98/C99</f>
        <v>3.1067944949225015</v>
      </c>
      <c r="D100" s="264">
        <f>D98/D99</f>
        <v>2.6976537670592635</v>
      </c>
      <c r="G100" s="69"/>
      <c r="H100" s="69"/>
      <c r="I100" s="69"/>
      <c r="J100" s="69"/>
      <c r="K100" s="69"/>
      <c r="L100" s="69"/>
      <c r="M100" s="69"/>
      <c r="N100" s="69"/>
      <c r="O100" s="69"/>
      <c r="P100" s="69"/>
      <c r="Q100" s="69"/>
      <c r="R100" s="69"/>
      <c r="S100" s="69"/>
      <c r="T100" s="69"/>
      <c r="U100" s="69"/>
      <c r="V100" s="69"/>
      <c r="W100" s="69"/>
    </row>
    <row r="101" spans="1:23">
      <c r="A101" s="69" t="s">
        <v>139</v>
      </c>
      <c r="B101" s="69"/>
      <c r="C101" s="69" t="s">
        <v>138</v>
      </c>
      <c r="D101" s="265">
        <f>D100</f>
        <v>2.6976537670592635</v>
      </c>
      <c r="E101" s="69"/>
      <c r="F101" s="69"/>
      <c r="G101" s="69"/>
      <c r="H101" s="69"/>
      <c r="I101" s="69"/>
      <c r="J101" s="69"/>
      <c r="K101" s="69"/>
      <c r="L101" s="69"/>
      <c r="M101" s="69"/>
      <c r="N101" s="69"/>
      <c r="O101" s="69"/>
      <c r="P101" s="69"/>
      <c r="Q101" s="69"/>
      <c r="R101" s="69"/>
      <c r="S101" s="69"/>
      <c r="T101" s="69"/>
      <c r="U101" s="69"/>
      <c r="V101" s="69"/>
      <c r="W101" s="69"/>
    </row>
    <row r="102" spans="1:23">
      <c r="B102" s="69"/>
      <c r="C102" s="69"/>
      <c r="E102" s="69"/>
      <c r="F102" s="69"/>
      <c r="G102" s="69"/>
      <c r="H102" s="69"/>
      <c r="I102" s="69"/>
      <c r="J102" s="69"/>
      <c r="K102" s="69"/>
      <c r="L102" s="69"/>
      <c r="M102" s="69"/>
      <c r="N102" s="69"/>
      <c r="O102" s="69"/>
      <c r="P102" s="69"/>
      <c r="Q102" s="69"/>
      <c r="R102" s="69"/>
      <c r="S102" s="69"/>
      <c r="T102" s="69"/>
      <c r="U102" s="69"/>
      <c r="V102" s="69"/>
      <c r="W102" s="69"/>
    </row>
    <row r="103" spans="1:23">
      <c r="E103" s="69"/>
      <c r="F103" s="69"/>
      <c r="G103" s="69"/>
      <c r="H103" s="69"/>
      <c r="I103" s="69"/>
      <c r="J103" s="69"/>
      <c r="K103" s="69"/>
      <c r="L103" s="69"/>
      <c r="M103" s="69"/>
      <c r="N103" s="69"/>
      <c r="O103" s="69"/>
      <c r="P103" s="69"/>
      <c r="Q103" s="69"/>
      <c r="R103" s="69"/>
      <c r="S103" s="69"/>
      <c r="T103" s="69"/>
      <c r="U103" s="69"/>
      <c r="V103" s="69"/>
      <c r="W103" s="69"/>
    </row>
    <row r="106" spans="1:23">
      <c r="A106" s="235" t="s">
        <v>775</v>
      </c>
      <c r="B106" s="156"/>
      <c r="C106" s="156"/>
      <c r="D106" s="240"/>
      <c r="E106" s="502"/>
      <c r="F106" s="250"/>
      <c r="G106" s="69"/>
      <c r="H106" s="69"/>
      <c r="I106" s="69"/>
    </row>
    <row r="108" spans="1:23" ht="95">
      <c r="A108" s="499" t="s">
        <v>770</v>
      </c>
      <c r="B108" s="499" t="s">
        <v>769</v>
      </c>
      <c r="C108" s="499" t="s">
        <v>772</v>
      </c>
      <c r="D108" s="499" t="s">
        <v>773</v>
      </c>
      <c r="E108" s="499" t="s">
        <v>774</v>
      </c>
      <c r="F108" s="499"/>
      <c r="G108" s="1033"/>
      <c r="H108" s="1034" t="s">
        <v>1308</v>
      </c>
      <c r="I108" s="1034" t="s">
        <v>1309</v>
      </c>
      <c r="J108" s="1034" t="s">
        <v>1310</v>
      </c>
      <c r="K108" s="1034" t="s">
        <v>1311</v>
      </c>
      <c r="L108" s="1034" t="s">
        <v>1312</v>
      </c>
      <c r="M108" s="1034" t="s">
        <v>1313</v>
      </c>
      <c r="N108" s="1034" t="s">
        <v>1314</v>
      </c>
      <c r="O108" s="1034" t="s">
        <v>1315</v>
      </c>
    </row>
    <row r="109" spans="1:23">
      <c r="A109" s="497" t="s">
        <v>815</v>
      </c>
      <c r="B109" s="498">
        <v>0</v>
      </c>
      <c r="C109" s="496" t="e">
        <f t="shared" ref="C109:C116" si="11">B109/$B$116</f>
        <v>#DIV/0!</v>
      </c>
      <c r="D109" s="503">
        <v>0</v>
      </c>
      <c r="E109" s="504" t="e">
        <f t="shared" ref="E109:E115" si="12">C109*D109</f>
        <v>#DIV/0!</v>
      </c>
      <c r="F109"/>
      <c r="G109" s="1123" t="s">
        <v>1316</v>
      </c>
      <c r="H109" s="1124"/>
      <c r="I109" s="1124"/>
      <c r="J109" s="1124"/>
      <c r="K109" s="1124"/>
      <c r="L109" s="1124"/>
      <c r="M109" s="1124"/>
      <c r="N109" s="1124"/>
      <c r="O109" s="1125"/>
    </row>
    <row r="110" spans="1:23">
      <c r="A110" s="497" t="s">
        <v>816</v>
      </c>
      <c r="B110" s="498">
        <v>0</v>
      </c>
      <c r="C110" s="496" t="e">
        <f t="shared" si="11"/>
        <v>#DIV/0!</v>
      </c>
      <c r="D110" s="503">
        <v>0</v>
      </c>
      <c r="E110" s="504" t="e">
        <f t="shared" si="12"/>
        <v>#DIV/0!</v>
      </c>
      <c r="F110"/>
      <c r="G110" s="1126"/>
      <c r="H110" s="1127"/>
      <c r="I110" s="1127"/>
      <c r="J110" s="1127"/>
      <c r="K110" s="1127"/>
      <c r="L110" s="1127"/>
      <c r="M110" s="1127"/>
      <c r="N110" s="1127"/>
      <c r="O110" s="1128"/>
    </row>
    <row r="111" spans="1:23" ht="57">
      <c r="A111" s="497" t="s">
        <v>817</v>
      </c>
      <c r="B111" s="498">
        <v>0</v>
      </c>
      <c r="C111" s="496" t="e">
        <f t="shared" si="11"/>
        <v>#DIV/0!</v>
      </c>
      <c r="D111" s="503">
        <v>0</v>
      </c>
      <c r="E111" s="504" t="e">
        <f t="shared" si="12"/>
        <v>#DIV/0!</v>
      </c>
      <c r="F111"/>
      <c r="G111" s="1035" t="s">
        <v>1301</v>
      </c>
      <c r="H111" s="1037">
        <v>89262</v>
      </c>
      <c r="I111" s="1037">
        <v>89262</v>
      </c>
      <c r="J111" s="1037">
        <v>89262</v>
      </c>
      <c r="K111" s="1038">
        <v>0</v>
      </c>
      <c r="L111" s="1038">
        <v>0</v>
      </c>
      <c r="M111" s="1038">
        <v>0</v>
      </c>
      <c r="N111" s="1038">
        <v>0</v>
      </c>
      <c r="O111" s="1038">
        <v>0</v>
      </c>
    </row>
    <row r="112" spans="1:23" ht="95">
      <c r="A112" s="497" t="s">
        <v>818</v>
      </c>
      <c r="B112" s="498">
        <v>0</v>
      </c>
      <c r="C112" s="496" t="e">
        <f t="shared" si="11"/>
        <v>#DIV/0!</v>
      </c>
      <c r="D112" s="503">
        <v>0</v>
      </c>
      <c r="E112" s="504" t="e">
        <f t="shared" si="12"/>
        <v>#DIV/0!</v>
      </c>
      <c r="F112"/>
      <c r="G112" s="1036" t="s">
        <v>1317</v>
      </c>
      <c r="H112" s="1039">
        <v>33357</v>
      </c>
      <c r="I112" s="1039">
        <v>34225</v>
      </c>
      <c r="J112" s="1039">
        <v>14138</v>
      </c>
      <c r="K112" s="1040">
        <v>44</v>
      </c>
      <c r="L112" s="1040">
        <v>20043</v>
      </c>
      <c r="M112" s="1040">
        <v>0</v>
      </c>
      <c r="N112" s="1040">
        <v>0</v>
      </c>
      <c r="O112" s="1040">
        <v>0</v>
      </c>
    </row>
    <row r="113" spans="1:1021 1025:2045 2049:3069 3073:4093 4097:5117 5121:6141 6145:7165 7169:8189 8193:9213 9217:10237 10241:11261 11265:12285 12289:13309 13313:14333 14337:15357 15361:16381" ht="38">
      <c r="A113" s="497" t="s">
        <v>819</v>
      </c>
      <c r="B113" s="498">
        <v>0</v>
      </c>
      <c r="C113" s="496" t="e">
        <f t="shared" si="11"/>
        <v>#DIV/0!</v>
      </c>
      <c r="D113" s="503">
        <v>0</v>
      </c>
      <c r="E113" s="504" t="e">
        <f t="shared" si="12"/>
        <v>#DIV/0!</v>
      </c>
      <c r="F113"/>
      <c r="G113" s="1036" t="s">
        <v>1299</v>
      </c>
      <c r="H113" s="1039">
        <v>17487</v>
      </c>
      <c r="I113" s="1039">
        <v>18536</v>
      </c>
      <c r="J113" s="1039">
        <v>4803</v>
      </c>
      <c r="K113" s="1040">
        <v>4511</v>
      </c>
      <c r="L113" s="1040">
        <v>3922</v>
      </c>
      <c r="M113" s="1040">
        <v>2641</v>
      </c>
      <c r="N113" s="1040">
        <v>2633</v>
      </c>
      <c r="O113" s="1040">
        <v>26</v>
      </c>
    </row>
    <row r="114" spans="1:1021 1025:2045 2049:3069 3073:4093 4097:5117 5121:6141 6145:7165 7169:8189 8193:9213 9217:10237 10241:11261 11265:12285 12289:13309 13313:14333 14337:15357 15361:16381" ht="57">
      <c r="A114" s="497" t="s">
        <v>820</v>
      </c>
      <c r="B114" s="498">
        <v>0</v>
      </c>
      <c r="C114" s="496" t="e">
        <f t="shared" si="11"/>
        <v>#DIV/0!</v>
      </c>
      <c r="D114" s="503">
        <v>0</v>
      </c>
      <c r="E114" s="504" t="e">
        <f t="shared" si="12"/>
        <v>#DIV/0!</v>
      </c>
      <c r="F114"/>
      <c r="G114" s="1036" t="s">
        <v>1298</v>
      </c>
      <c r="H114" s="1039">
        <v>4903</v>
      </c>
      <c r="I114" s="1039">
        <v>4903</v>
      </c>
      <c r="J114" s="1039">
        <v>4903</v>
      </c>
      <c r="K114" s="1040">
        <v>0</v>
      </c>
      <c r="L114" s="1040">
        <v>0</v>
      </c>
      <c r="M114" s="1040">
        <v>0</v>
      </c>
      <c r="N114" s="1040">
        <v>0</v>
      </c>
      <c r="O114" s="1040">
        <v>0</v>
      </c>
    </row>
    <row r="115" spans="1:1021 1025:2045 2049:3069 3073:4093 4097:5117 5121:6141 6145:7165 7169:8189 8193:9213 9217:10237 10241:11261 11265:12285 12289:13309 13313:14333 14337:15357 15361:16381" ht="19">
      <c r="A115" s="497" t="s">
        <v>821</v>
      </c>
      <c r="B115" s="498">
        <v>0</v>
      </c>
      <c r="C115" s="496" t="e">
        <f t="shared" si="11"/>
        <v>#DIV/0!</v>
      </c>
      <c r="D115" s="503">
        <v>0</v>
      </c>
      <c r="E115" s="504" t="e">
        <f t="shared" si="12"/>
        <v>#DIV/0!</v>
      </c>
      <c r="F115"/>
      <c r="G115" s="1036" t="s">
        <v>70</v>
      </c>
      <c r="H115" s="1039">
        <v>145009</v>
      </c>
      <c r="I115" s="1039">
        <v>146926</v>
      </c>
      <c r="J115" s="1039">
        <v>113106</v>
      </c>
      <c r="K115" s="1039">
        <v>4555</v>
      </c>
      <c r="L115" s="1039">
        <v>23965</v>
      </c>
      <c r="M115" s="1039">
        <v>2641</v>
      </c>
      <c r="N115" s="1039">
        <v>2633</v>
      </c>
      <c r="O115" s="1041">
        <v>26</v>
      </c>
    </row>
    <row r="116" spans="1:1021 1025:2045 2049:3069 3073:4093 4097:5117 5121:6141 6145:7165 7169:8189 8193:9213 9217:10237 10241:11261 11265:12285 12289:13309 13313:14333 14337:15357 15361:16381">
      <c r="A116" s="177" t="s">
        <v>771</v>
      </c>
      <c r="B116" s="500">
        <v>0</v>
      </c>
      <c r="C116" s="501" t="e">
        <f t="shared" si="11"/>
        <v>#DIV/0!</v>
      </c>
      <c r="D116"/>
      <c r="E116" s="505" t="e">
        <f>SUM(E109:E115)</f>
        <v>#DIV/0!</v>
      </c>
      <c r="F116"/>
      <c r="G116" s="1123" t="s">
        <v>1302</v>
      </c>
      <c r="H116" s="1124"/>
      <c r="I116" s="1124"/>
      <c r="J116" s="1124"/>
      <c r="K116" s="1124"/>
      <c r="L116" s="1124"/>
      <c r="M116" s="1124"/>
      <c r="N116" s="1124"/>
      <c r="O116" s="1125"/>
    </row>
    <row r="117" spans="1:1021 1025:2045 2049:3069 3073:4093 4097:5117 5121:6141 6145:7165 7169:8189 8193:9213 9217:10237 10241:11261 11265:12285 12289:13309 13313:14333 14337:15357 15361:16381">
      <c r="G117" s="1126"/>
      <c r="H117" s="1127"/>
      <c r="I117" s="1127"/>
      <c r="J117" s="1127"/>
      <c r="K117" s="1127"/>
      <c r="L117" s="1127"/>
      <c r="M117" s="1127"/>
      <c r="N117" s="1127"/>
      <c r="O117" s="1128"/>
    </row>
    <row r="118" spans="1:1021 1025:2045 2049:3069 3073:4093 4097:5117 5121:6141 6145:7165 7169:8189 8193:9213 9217:10237 10241:11261 11265:12285 12289:13309 13313:14333 14337:15357 15361:16381" ht="57">
      <c r="D118" s="497" t="s">
        <v>776</v>
      </c>
      <c r="E118" s="506" t="e">
        <f>E116</f>
        <v>#DIV/0!</v>
      </c>
      <c r="G118" s="1036" t="s">
        <v>1318</v>
      </c>
      <c r="H118" s="1042">
        <v>432</v>
      </c>
      <c r="I118" s="1042">
        <v>432</v>
      </c>
      <c r="J118" s="1043">
        <v>0</v>
      </c>
      <c r="K118" s="1043">
        <v>0</v>
      </c>
      <c r="L118" s="1042">
        <v>432</v>
      </c>
      <c r="M118" s="1043">
        <v>0</v>
      </c>
      <c r="N118" s="1043">
        <v>0</v>
      </c>
      <c r="O118" s="1043">
        <v>0</v>
      </c>
    </row>
    <row r="119" spans="1:1021 1025:2045 2049:3069 3073:4093 4097:5117 5121:6141 6145:7165 7169:8189 8193:9213 9217:10237 10241:11261 11265:12285 12289:13309 13313:14333 14337:15357 15361:16381" ht="19">
      <c r="G119" s="1036" t="s">
        <v>70</v>
      </c>
      <c r="H119" s="1042">
        <v>432</v>
      </c>
      <c r="I119" s="1042">
        <v>432</v>
      </c>
      <c r="J119" s="1043">
        <v>0</v>
      </c>
      <c r="K119" s="1043">
        <v>0</v>
      </c>
      <c r="L119" s="1042">
        <v>432</v>
      </c>
      <c r="M119" s="1043">
        <v>0</v>
      </c>
      <c r="N119" s="1043">
        <v>0</v>
      </c>
      <c r="O119" s="1043">
        <v>0</v>
      </c>
    </row>
    <row r="122" spans="1:1021 1025:2045 2049:3069 3073:4093 4097:5117 5121:6141 6145:7165 7169:8189 8193:9213 9217:10237 10241:11261 11265:12285 12289:13309 13313:14333 14337:15357 15361:16381">
      <c r="A122" s="235" t="s">
        <v>777</v>
      </c>
      <c r="B122" s="156"/>
      <c r="C122" s="156"/>
      <c r="D122" s="240"/>
      <c r="E122" s="254" t="s">
        <v>778</v>
      </c>
      <c r="F122" s="242"/>
      <c r="G122" s="243"/>
      <c r="H122" s="243"/>
      <c r="I122" s="243"/>
    </row>
    <row r="124" spans="1:1021 1025:2045 2049:3069 3073:4093 4097:5117 5121:6141 6145:7165 7169:8189 8193:9213 9217:10237 10241:11261 11265:12285 12289:13309 13313:14333 14337:15357 15361:16381" s="18" customFormat="1">
      <c r="A124" s="244"/>
      <c r="B124" s="244">
        <f t="shared" ref="B124:I124" si="13">B66</f>
        <v>2021</v>
      </c>
      <c r="C124" s="244">
        <f t="shared" si="13"/>
        <v>2022</v>
      </c>
      <c r="D124" s="397">
        <f t="shared" si="13"/>
        <v>2023</v>
      </c>
      <c r="E124" s="397" t="str">
        <f t="shared" si="13"/>
        <v>Year +1</v>
      </c>
      <c r="F124" s="397" t="str">
        <f t="shared" si="13"/>
        <v>Year +2</v>
      </c>
      <c r="G124" s="397" t="str">
        <f t="shared" si="13"/>
        <v>Year +3</v>
      </c>
      <c r="H124" s="397" t="str">
        <f t="shared" si="13"/>
        <v>Year +4</v>
      </c>
      <c r="I124" s="397" t="str">
        <f t="shared" si="13"/>
        <v>Year +5</v>
      </c>
      <c r="M124" s="177"/>
      <c r="Q124" s="177"/>
      <c r="U124" s="177"/>
      <c r="Y124" s="177"/>
      <c r="AC124" s="177"/>
      <c r="AG124" s="177"/>
      <c r="AK124" s="177"/>
      <c r="AO124" s="177"/>
      <c r="AS124" s="177"/>
      <c r="AW124" s="177"/>
      <c r="BA124" s="177"/>
      <c r="BE124" s="177"/>
      <c r="BI124" s="177"/>
      <c r="BM124" s="177"/>
      <c r="BQ124" s="177"/>
      <c r="BU124" s="177"/>
      <c r="BY124" s="177"/>
      <c r="CC124" s="177"/>
      <c r="CG124" s="177"/>
      <c r="CK124" s="177"/>
      <c r="CO124" s="177"/>
      <c r="CS124" s="177"/>
      <c r="CW124" s="177"/>
      <c r="DA124" s="177"/>
      <c r="DE124" s="177"/>
      <c r="DI124" s="177"/>
      <c r="DM124" s="177"/>
      <c r="DQ124" s="177"/>
      <c r="DU124" s="177"/>
      <c r="DY124" s="177"/>
      <c r="EC124" s="177"/>
      <c r="EG124" s="177"/>
      <c r="EK124" s="177"/>
      <c r="EO124" s="177"/>
      <c r="ES124" s="177"/>
      <c r="EW124" s="177"/>
      <c r="FA124" s="177"/>
      <c r="FE124" s="177"/>
      <c r="FI124" s="177"/>
      <c r="FM124" s="177"/>
      <c r="FQ124" s="177"/>
      <c r="FU124" s="177"/>
      <c r="FY124" s="177"/>
      <c r="GC124" s="177"/>
      <c r="GG124" s="177"/>
      <c r="GK124" s="177"/>
      <c r="GO124" s="177"/>
      <c r="GS124" s="177"/>
      <c r="GW124" s="177"/>
      <c r="HA124" s="177"/>
      <c r="HE124" s="177"/>
      <c r="HI124" s="177"/>
      <c r="HM124" s="177"/>
      <c r="HQ124" s="177"/>
      <c r="HU124" s="177"/>
      <c r="HY124" s="177"/>
      <c r="IC124" s="177"/>
      <c r="IG124" s="177"/>
      <c r="IK124" s="177"/>
      <c r="IO124" s="177"/>
      <c r="IS124" s="177"/>
      <c r="IW124" s="177"/>
      <c r="JA124" s="177"/>
      <c r="JE124" s="177"/>
      <c r="JI124" s="177"/>
      <c r="JM124" s="177"/>
      <c r="JQ124" s="177"/>
      <c r="JU124" s="177"/>
      <c r="JY124" s="177"/>
      <c r="KC124" s="177"/>
      <c r="KG124" s="177"/>
      <c r="KK124" s="177"/>
      <c r="KO124" s="177"/>
      <c r="KS124" s="177"/>
      <c r="KW124" s="177"/>
      <c r="LA124" s="177"/>
      <c r="LE124" s="177"/>
      <c r="LI124" s="177"/>
      <c r="LM124" s="177"/>
      <c r="LQ124" s="177"/>
      <c r="LU124" s="177"/>
      <c r="LY124" s="177"/>
      <c r="MC124" s="177"/>
      <c r="MG124" s="177"/>
      <c r="MK124" s="177"/>
      <c r="MO124" s="177"/>
      <c r="MS124" s="177"/>
      <c r="MW124" s="177"/>
      <c r="NA124" s="177"/>
      <c r="NE124" s="177"/>
      <c r="NI124" s="177"/>
      <c r="NM124" s="177"/>
      <c r="NQ124" s="177"/>
      <c r="NU124" s="177"/>
      <c r="NY124" s="177"/>
      <c r="OC124" s="177"/>
      <c r="OG124" s="177"/>
      <c r="OK124" s="177"/>
      <c r="OO124" s="177"/>
      <c r="OS124" s="177"/>
      <c r="OW124" s="177"/>
      <c r="PA124" s="177"/>
      <c r="PE124" s="177"/>
      <c r="PI124" s="177"/>
      <c r="PM124" s="177"/>
      <c r="PQ124" s="177"/>
      <c r="PU124" s="177"/>
      <c r="PY124" s="177"/>
      <c r="QC124" s="177"/>
      <c r="QG124" s="177"/>
      <c r="QK124" s="177"/>
      <c r="QO124" s="177"/>
      <c r="QS124" s="177"/>
      <c r="QW124" s="177"/>
      <c r="RA124" s="177"/>
      <c r="RE124" s="177"/>
      <c r="RI124" s="177"/>
      <c r="RM124" s="177"/>
      <c r="RQ124" s="177"/>
      <c r="RU124" s="177"/>
      <c r="RY124" s="177"/>
      <c r="SC124" s="177"/>
      <c r="SG124" s="177"/>
      <c r="SK124" s="177"/>
      <c r="SO124" s="177"/>
      <c r="SS124" s="177"/>
      <c r="SW124" s="177"/>
      <c r="TA124" s="177"/>
      <c r="TE124" s="177"/>
      <c r="TI124" s="177"/>
      <c r="TM124" s="177"/>
      <c r="TQ124" s="177"/>
      <c r="TU124" s="177"/>
      <c r="TY124" s="177"/>
      <c r="UC124" s="177"/>
      <c r="UG124" s="177"/>
      <c r="UK124" s="177"/>
      <c r="UO124" s="177"/>
      <c r="US124" s="177"/>
      <c r="UW124" s="177"/>
      <c r="VA124" s="177"/>
      <c r="VE124" s="177"/>
      <c r="VI124" s="177"/>
      <c r="VM124" s="177"/>
      <c r="VQ124" s="177"/>
      <c r="VU124" s="177"/>
      <c r="VY124" s="177"/>
      <c r="WC124" s="177"/>
      <c r="WG124" s="177"/>
      <c r="WK124" s="177"/>
      <c r="WO124" s="177"/>
      <c r="WS124" s="177"/>
      <c r="WW124" s="177"/>
      <c r="XA124" s="177"/>
      <c r="XE124" s="177"/>
      <c r="XI124" s="177"/>
      <c r="XM124" s="177"/>
      <c r="XQ124" s="177"/>
      <c r="XU124" s="177"/>
      <c r="XY124" s="177"/>
      <c r="YC124" s="177"/>
      <c r="YG124" s="177"/>
      <c r="YK124" s="177"/>
      <c r="YO124" s="177"/>
      <c r="YS124" s="177"/>
      <c r="YW124" s="177"/>
      <c r="ZA124" s="177"/>
      <c r="ZE124" s="177"/>
      <c r="ZI124" s="177"/>
      <c r="ZM124" s="177"/>
      <c r="ZQ124" s="177"/>
      <c r="ZU124" s="177"/>
      <c r="ZY124" s="177"/>
      <c r="AAC124" s="177"/>
      <c r="AAG124" s="177"/>
      <c r="AAK124" s="177"/>
      <c r="AAO124" s="177"/>
      <c r="AAS124" s="177"/>
      <c r="AAW124" s="177"/>
      <c r="ABA124" s="177"/>
      <c r="ABE124" s="177"/>
      <c r="ABI124" s="177"/>
      <c r="ABM124" s="177"/>
      <c r="ABQ124" s="177"/>
      <c r="ABU124" s="177"/>
      <c r="ABY124" s="177"/>
      <c r="ACC124" s="177"/>
      <c r="ACG124" s="177"/>
      <c r="ACK124" s="177"/>
      <c r="ACO124" s="177"/>
      <c r="ACS124" s="177"/>
      <c r="ACW124" s="177"/>
      <c r="ADA124" s="177"/>
      <c r="ADE124" s="177"/>
      <c r="ADI124" s="177"/>
      <c r="ADM124" s="177"/>
      <c r="ADQ124" s="177"/>
      <c r="ADU124" s="177"/>
      <c r="ADY124" s="177"/>
      <c r="AEC124" s="177"/>
      <c r="AEG124" s="177"/>
      <c r="AEK124" s="177"/>
      <c r="AEO124" s="177"/>
      <c r="AES124" s="177"/>
      <c r="AEW124" s="177"/>
      <c r="AFA124" s="177"/>
      <c r="AFE124" s="177"/>
      <c r="AFI124" s="177"/>
      <c r="AFM124" s="177"/>
      <c r="AFQ124" s="177"/>
      <c r="AFU124" s="177"/>
      <c r="AFY124" s="177"/>
      <c r="AGC124" s="177"/>
      <c r="AGG124" s="177"/>
      <c r="AGK124" s="177"/>
      <c r="AGO124" s="177"/>
      <c r="AGS124" s="177"/>
      <c r="AGW124" s="177"/>
      <c r="AHA124" s="177"/>
      <c r="AHE124" s="177"/>
      <c r="AHI124" s="177"/>
      <c r="AHM124" s="177"/>
      <c r="AHQ124" s="177"/>
      <c r="AHU124" s="177"/>
      <c r="AHY124" s="177"/>
      <c r="AIC124" s="177"/>
      <c r="AIG124" s="177"/>
      <c r="AIK124" s="177"/>
      <c r="AIO124" s="177"/>
      <c r="AIS124" s="177"/>
      <c r="AIW124" s="177"/>
      <c r="AJA124" s="177"/>
      <c r="AJE124" s="177"/>
      <c r="AJI124" s="177"/>
      <c r="AJM124" s="177"/>
      <c r="AJQ124" s="177"/>
      <c r="AJU124" s="177"/>
      <c r="AJY124" s="177"/>
      <c r="AKC124" s="177"/>
      <c r="AKG124" s="177"/>
      <c r="AKK124" s="177"/>
      <c r="AKO124" s="177"/>
      <c r="AKS124" s="177"/>
      <c r="AKW124" s="177"/>
      <c r="ALA124" s="177"/>
      <c r="ALE124" s="177"/>
      <c r="ALI124" s="177"/>
      <c r="ALM124" s="177"/>
      <c r="ALQ124" s="177"/>
      <c r="ALU124" s="177"/>
      <c r="ALY124" s="177"/>
      <c r="AMC124" s="177"/>
      <c r="AMG124" s="177"/>
      <c r="AMK124" s="177"/>
      <c r="AMO124" s="177"/>
      <c r="AMS124" s="177"/>
      <c r="AMW124" s="177"/>
      <c r="ANA124" s="177"/>
      <c r="ANE124" s="177"/>
      <c r="ANI124" s="177"/>
      <c r="ANM124" s="177"/>
      <c r="ANQ124" s="177"/>
      <c r="ANU124" s="177"/>
      <c r="ANY124" s="177"/>
      <c r="AOC124" s="177"/>
      <c r="AOG124" s="177"/>
      <c r="AOK124" s="177"/>
      <c r="AOO124" s="177"/>
      <c r="AOS124" s="177"/>
      <c r="AOW124" s="177"/>
      <c r="APA124" s="177"/>
      <c r="APE124" s="177"/>
      <c r="API124" s="177"/>
      <c r="APM124" s="177"/>
      <c r="APQ124" s="177"/>
      <c r="APU124" s="177"/>
      <c r="APY124" s="177"/>
      <c r="AQC124" s="177"/>
      <c r="AQG124" s="177"/>
      <c r="AQK124" s="177"/>
      <c r="AQO124" s="177"/>
      <c r="AQS124" s="177"/>
      <c r="AQW124" s="177"/>
      <c r="ARA124" s="177"/>
      <c r="ARE124" s="177"/>
      <c r="ARI124" s="177"/>
      <c r="ARM124" s="177"/>
      <c r="ARQ124" s="177"/>
      <c r="ARU124" s="177"/>
      <c r="ARY124" s="177"/>
      <c r="ASC124" s="177"/>
      <c r="ASG124" s="177"/>
      <c r="ASK124" s="177"/>
      <c r="ASO124" s="177"/>
      <c r="ASS124" s="177"/>
      <c r="ASW124" s="177"/>
      <c r="ATA124" s="177"/>
      <c r="ATE124" s="177"/>
      <c r="ATI124" s="177"/>
      <c r="ATM124" s="177"/>
      <c r="ATQ124" s="177"/>
      <c r="ATU124" s="177"/>
      <c r="ATY124" s="177"/>
      <c r="AUC124" s="177"/>
      <c r="AUG124" s="177"/>
      <c r="AUK124" s="177"/>
      <c r="AUO124" s="177"/>
      <c r="AUS124" s="177"/>
      <c r="AUW124" s="177"/>
      <c r="AVA124" s="177"/>
      <c r="AVE124" s="177"/>
      <c r="AVI124" s="177"/>
      <c r="AVM124" s="177"/>
      <c r="AVQ124" s="177"/>
      <c r="AVU124" s="177"/>
      <c r="AVY124" s="177"/>
      <c r="AWC124" s="177"/>
      <c r="AWG124" s="177"/>
      <c r="AWK124" s="177"/>
      <c r="AWO124" s="177"/>
      <c r="AWS124" s="177"/>
      <c r="AWW124" s="177"/>
      <c r="AXA124" s="177"/>
      <c r="AXE124" s="177"/>
      <c r="AXI124" s="177"/>
      <c r="AXM124" s="177"/>
      <c r="AXQ124" s="177"/>
      <c r="AXU124" s="177"/>
      <c r="AXY124" s="177"/>
      <c r="AYC124" s="177"/>
      <c r="AYG124" s="177"/>
      <c r="AYK124" s="177"/>
      <c r="AYO124" s="177"/>
      <c r="AYS124" s="177"/>
      <c r="AYW124" s="177"/>
      <c r="AZA124" s="177"/>
      <c r="AZE124" s="177"/>
      <c r="AZI124" s="177"/>
      <c r="AZM124" s="177"/>
      <c r="AZQ124" s="177"/>
      <c r="AZU124" s="177"/>
      <c r="AZY124" s="177"/>
      <c r="BAC124" s="177"/>
      <c r="BAG124" s="177"/>
      <c r="BAK124" s="177"/>
      <c r="BAO124" s="177"/>
      <c r="BAS124" s="177"/>
      <c r="BAW124" s="177"/>
      <c r="BBA124" s="177"/>
      <c r="BBE124" s="177"/>
      <c r="BBI124" s="177"/>
      <c r="BBM124" s="177"/>
      <c r="BBQ124" s="177"/>
      <c r="BBU124" s="177"/>
      <c r="BBY124" s="177"/>
      <c r="BCC124" s="177"/>
      <c r="BCG124" s="177"/>
      <c r="BCK124" s="177"/>
      <c r="BCO124" s="177"/>
      <c r="BCS124" s="177"/>
      <c r="BCW124" s="177"/>
      <c r="BDA124" s="177"/>
      <c r="BDE124" s="177"/>
      <c r="BDI124" s="177"/>
      <c r="BDM124" s="177"/>
      <c r="BDQ124" s="177"/>
      <c r="BDU124" s="177"/>
      <c r="BDY124" s="177"/>
      <c r="BEC124" s="177"/>
      <c r="BEG124" s="177"/>
      <c r="BEK124" s="177"/>
      <c r="BEO124" s="177"/>
      <c r="BES124" s="177"/>
      <c r="BEW124" s="177"/>
      <c r="BFA124" s="177"/>
      <c r="BFE124" s="177"/>
      <c r="BFI124" s="177"/>
      <c r="BFM124" s="177"/>
      <c r="BFQ124" s="177"/>
      <c r="BFU124" s="177"/>
      <c r="BFY124" s="177"/>
      <c r="BGC124" s="177"/>
      <c r="BGG124" s="177"/>
      <c r="BGK124" s="177"/>
      <c r="BGO124" s="177"/>
      <c r="BGS124" s="177"/>
      <c r="BGW124" s="177"/>
      <c r="BHA124" s="177"/>
      <c r="BHE124" s="177"/>
      <c r="BHI124" s="177"/>
      <c r="BHM124" s="177"/>
      <c r="BHQ124" s="177"/>
      <c r="BHU124" s="177"/>
      <c r="BHY124" s="177"/>
      <c r="BIC124" s="177"/>
      <c r="BIG124" s="177"/>
      <c r="BIK124" s="177"/>
      <c r="BIO124" s="177"/>
      <c r="BIS124" s="177"/>
      <c r="BIW124" s="177"/>
      <c r="BJA124" s="177"/>
      <c r="BJE124" s="177"/>
      <c r="BJI124" s="177"/>
      <c r="BJM124" s="177"/>
      <c r="BJQ124" s="177"/>
      <c r="BJU124" s="177"/>
      <c r="BJY124" s="177"/>
      <c r="BKC124" s="177"/>
      <c r="BKG124" s="177"/>
      <c r="BKK124" s="177"/>
      <c r="BKO124" s="177"/>
      <c r="BKS124" s="177"/>
      <c r="BKW124" s="177"/>
      <c r="BLA124" s="177"/>
      <c r="BLE124" s="177"/>
      <c r="BLI124" s="177"/>
      <c r="BLM124" s="177"/>
      <c r="BLQ124" s="177"/>
      <c r="BLU124" s="177"/>
      <c r="BLY124" s="177"/>
      <c r="BMC124" s="177"/>
      <c r="BMG124" s="177"/>
      <c r="BMK124" s="177"/>
      <c r="BMO124" s="177"/>
      <c r="BMS124" s="177"/>
      <c r="BMW124" s="177"/>
      <c r="BNA124" s="177"/>
      <c r="BNE124" s="177"/>
      <c r="BNI124" s="177"/>
      <c r="BNM124" s="177"/>
      <c r="BNQ124" s="177"/>
      <c r="BNU124" s="177"/>
      <c r="BNY124" s="177"/>
      <c r="BOC124" s="177"/>
      <c r="BOG124" s="177"/>
      <c r="BOK124" s="177"/>
      <c r="BOO124" s="177"/>
      <c r="BOS124" s="177"/>
      <c r="BOW124" s="177"/>
      <c r="BPA124" s="177"/>
      <c r="BPE124" s="177"/>
      <c r="BPI124" s="177"/>
      <c r="BPM124" s="177"/>
      <c r="BPQ124" s="177"/>
      <c r="BPU124" s="177"/>
      <c r="BPY124" s="177"/>
      <c r="BQC124" s="177"/>
      <c r="BQG124" s="177"/>
      <c r="BQK124" s="177"/>
      <c r="BQO124" s="177"/>
      <c r="BQS124" s="177"/>
      <c r="BQW124" s="177"/>
      <c r="BRA124" s="177"/>
      <c r="BRE124" s="177"/>
      <c r="BRI124" s="177"/>
      <c r="BRM124" s="177"/>
      <c r="BRQ124" s="177"/>
      <c r="BRU124" s="177"/>
      <c r="BRY124" s="177"/>
      <c r="BSC124" s="177"/>
      <c r="BSG124" s="177"/>
      <c r="BSK124" s="177"/>
      <c r="BSO124" s="177"/>
      <c r="BSS124" s="177"/>
      <c r="BSW124" s="177"/>
      <c r="BTA124" s="177"/>
      <c r="BTE124" s="177"/>
      <c r="BTI124" s="177"/>
      <c r="BTM124" s="177"/>
      <c r="BTQ124" s="177"/>
      <c r="BTU124" s="177"/>
      <c r="BTY124" s="177"/>
      <c r="BUC124" s="177"/>
      <c r="BUG124" s="177"/>
      <c r="BUK124" s="177"/>
      <c r="BUO124" s="177"/>
      <c r="BUS124" s="177"/>
      <c r="BUW124" s="177"/>
      <c r="BVA124" s="177"/>
      <c r="BVE124" s="177"/>
      <c r="BVI124" s="177"/>
      <c r="BVM124" s="177"/>
      <c r="BVQ124" s="177"/>
      <c r="BVU124" s="177"/>
      <c r="BVY124" s="177"/>
      <c r="BWC124" s="177"/>
      <c r="BWG124" s="177"/>
      <c r="BWK124" s="177"/>
      <c r="BWO124" s="177"/>
      <c r="BWS124" s="177"/>
      <c r="BWW124" s="177"/>
      <c r="BXA124" s="177"/>
      <c r="BXE124" s="177"/>
      <c r="BXI124" s="177"/>
      <c r="BXM124" s="177"/>
      <c r="BXQ124" s="177"/>
      <c r="BXU124" s="177"/>
      <c r="BXY124" s="177"/>
      <c r="BYC124" s="177"/>
      <c r="BYG124" s="177"/>
      <c r="BYK124" s="177"/>
      <c r="BYO124" s="177"/>
      <c r="BYS124" s="177"/>
      <c r="BYW124" s="177"/>
      <c r="BZA124" s="177"/>
      <c r="BZE124" s="177"/>
      <c r="BZI124" s="177"/>
      <c r="BZM124" s="177"/>
      <c r="BZQ124" s="177"/>
      <c r="BZU124" s="177"/>
      <c r="BZY124" s="177"/>
      <c r="CAC124" s="177"/>
      <c r="CAG124" s="177"/>
      <c r="CAK124" s="177"/>
      <c r="CAO124" s="177"/>
      <c r="CAS124" s="177"/>
      <c r="CAW124" s="177"/>
      <c r="CBA124" s="177"/>
      <c r="CBE124" s="177"/>
      <c r="CBI124" s="177"/>
      <c r="CBM124" s="177"/>
      <c r="CBQ124" s="177"/>
      <c r="CBU124" s="177"/>
      <c r="CBY124" s="177"/>
      <c r="CCC124" s="177"/>
      <c r="CCG124" s="177"/>
      <c r="CCK124" s="177"/>
      <c r="CCO124" s="177"/>
      <c r="CCS124" s="177"/>
      <c r="CCW124" s="177"/>
      <c r="CDA124" s="177"/>
      <c r="CDE124" s="177"/>
      <c r="CDI124" s="177"/>
      <c r="CDM124" s="177"/>
      <c r="CDQ124" s="177"/>
      <c r="CDU124" s="177"/>
      <c r="CDY124" s="177"/>
      <c r="CEC124" s="177"/>
      <c r="CEG124" s="177"/>
      <c r="CEK124" s="177"/>
      <c r="CEO124" s="177"/>
      <c r="CES124" s="177"/>
      <c r="CEW124" s="177"/>
      <c r="CFA124" s="177"/>
      <c r="CFE124" s="177"/>
      <c r="CFI124" s="177"/>
      <c r="CFM124" s="177"/>
      <c r="CFQ124" s="177"/>
      <c r="CFU124" s="177"/>
      <c r="CFY124" s="177"/>
      <c r="CGC124" s="177"/>
      <c r="CGG124" s="177"/>
      <c r="CGK124" s="177"/>
      <c r="CGO124" s="177"/>
      <c r="CGS124" s="177"/>
      <c r="CGW124" s="177"/>
      <c r="CHA124" s="177"/>
      <c r="CHE124" s="177"/>
      <c r="CHI124" s="177"/>
      <c r="CHM124" s="177"/>
      <c r="CHQ124" s="177"/>
      <c r="CHU124" s="177"/>
      <c r="CHY124" s="177"/>
      <c r="CIC124" s="177"/>
      <c r="CIG124" s="177"/>
      <c r="CIK124" s="177"/>
      <c r="CIO124" s="177"/>
      <c r="CIS124" s="177"/>
      <c r="CIW124" s="177"/>
      <c r="CJA124" s="177"/>
      <c r="CJE124" s="177"/>
      <c r="CJI124" s="177"/>
      <c r="CJM124" s="177"/>
      <c r="CJQ124" s="177"/>
      <c r="CJU124" s="177"/>
      <c r="CJY124" s="177"/>
      <c r="CKC124" s="177"/>
      <c r="CKG124" s="177"/>
      <c r="CKK124" s="177"/>
      <c r="CKO124" s="177"/>
      <c r="CKS124" s="177"/>
      <c r="CKW124" s="177"/>
      <c r="CLA124" s="177"/>
      <c r="CLE124" s="177"/>
      <c r="CLI124" s="177"/>
      <c r="CLM124" s="177"/>
      <c r="CLQ124" s="177"/>
      <c r="CLU124" s="177"/>
      <c r="CLY124" s="177"/>
      <c r="CMC124" s="177"/>
      <c r="CMG124" s="177"/>
      <c r="CMK124" s="177"/>
      <c r="CMO124" s="177"/>
      <c r="CMS124" s="177"/>
      <c r="CMW124" s="177"/>
      <c r="CNA124" s="177"/>
      <c r="CNE124" s="177"/>
      <c r="CNI124" s="177"/>
      <c r="CNM124" s="177"/>
      <c r="CNQ124" s="177"/>
      <c r="CNU124" s="177"/>
      <c r="CNY124" s="177"/>
      <c r="COC124" s="177"/>
      <c r="COG124" s="177"/>
      <c r="COK124" s="177"/>
      <c r="COO124" s="177"/>
      <c r="COS124" s="177"/>
      <c r="COW124" s="177"/>
      <c r="CPA124" s="177"/>
      <c r="CPE124" s="177"/>
      <c r="CPI124" s="177"/>
      <c r="CPM124" s="177"/>
      <c r="CPQ124" s="177"/>
      <c r="CPU124" s="177"/>
      <c r="CPY124" s="177"/>
      <c r="CQC124" s="177"/>
      <c r="CQG124" s="177"/>
      <c r="CQK124" s="177"/>
      <c r="CQO124" s="177"/>
      <c r="CQS124" s="177"/>
      <c r="CQW124" s="177"/>
      <c r="CRA124" s="177"/>
      <c r="CRE124" s="177"/>
      <c r="CRI124" s="177"/>
      <c r="CRM124" s="177"/>
      <c r="CRQ124" s="177"/>
      <c r="CRU124" s="177"/>
      <c r="CRY124" s="177"/>
      <c r="CSC124" s="177"/>
      <c r="CSG124" s="177"/>
      <c r="CSK124" s="177"/>
      <c r="CSO124" s="177"/>
      <c r="CSS124" s="177"/>
      <c r="CSW124" s="177"/>
      <c r="CTA124" s="177"/>
      <c r="CTE124" s="177"/>
      <c r="CTI124" s="177"/>
      <c r="CTM124" s="177"/>
      <c r="CTQ124" s="177"/>
      <c r="CTU124" s="177"/>
      <c r="CTY124" s="177"/>
      <c r="CUC124" s="177"/>
      <c r="CUG124" s="177"/>
      <c r="CUK124" s="177"/>
      <c r="CUO124" s="177"/>
      <c r="CUS124" s="177"/>
      <c r="CUW124" s="177"/>
      <c r="CVA124" s="177"/>
      <c r="CVE124" s="177"/>
      <c r="CVI124" s="177"/>
      <c r="CVM124" s="177"/>
      <c r="CVQ124" s="177"/>
      <c r="CVU124" s="177"/>
      <c r="CVY124" s="177"/>
      <c r="CWC124" s="177"/>
      <c r="CWG124" s="177"/>
      <c r="CWK124" s="177"/>
      <c r="CWO124" s="177"/>
      <c r="CWS124" s="177"/>
      <c r="CWW124" s="177"/>
      <c r="CXA124" s="177"/>
      <c r="CXE124" s="177"/>
      <c r="CXI124" s="177"/>
      <c r="CXM124" s="177"/>
      <c r="CXQ124" s="177"/>
      <c r="CXU124" s="177"/>
      <c r="CXY124" s="177"/>
      <c r="CYC124" s="177"/>
      <c r="CYG124" s="177"/>
      <c r="CYK124" s="177"/>
      <c r="CYO124" s="177"/>
      <c r="CYS124" s="177"/>
      <c r="CYW124" s="177"/>
      <c r="CZA124" s="177"/>
      <c r="CZE124" s="177"/>
      <c r="CZI124" s="177"/>
      <c r="CZM124" s="177"/>
      <c r="CZQ124" s="177"/>
      <c r="CZU124" s="177"/>
      <c r="CZY124" s="177"/>
      <c r="DAC124" s="177"/>
      <c r="DAG124" s="177"/>
      <c r="DAK124" s="177"/>
      <c r="DAO124" s="177"/>
      <c r="DAS124" s="177"/>
      <c r="DAW124" s="177"/>
      <c r="DBA124" s="177"/>
      <c r="DBE124" s="177"/>
      <c r="DBI124" s="177"/>
      <c r="DBM124" s="177"/>
      <c r="DBQ124" s="177"/>
      <c r="DBU124" s="177"/>
      <c r="DBY124" s="177"/>
      <c r="DCC124" s="177"/>
      <c r="DCG124" s="177"/>
      <c r="DCK124" s="177"/>
      <c r="DCO124" s="177"/>
      <c r="DCS124" s="177"/>
      <c r="DCW124" s="177"/>
      <c r="DDA124" s="177"/>
      <c r="DDE124" s="177"/>
      <c r="DDI124" s="177"/>
      <c r="DDM124" s="177"/>
      <c r="DDQ124" s="177"/>
      <c r="DDU124" s="177"/>
      <c r="DDY124" s="177"/>
      <c r="DEC124" s="177"/>
      <c r="DEG124" s="177"/>
      <c r="DEK124" s="177"/>
      <c r="DEO124" s="177"/>
      <c r="DES124" s="177"/>
      <c r="DEW124" s="177"/>
      <c r="DFA124" s="177"/>
      <c r="DFE124" s="177"/>
      <c r="DFI124" s="177"/>
      <c r="DFM124" s="177"/>
      <c r="DFQ124" s="177"/>
      <c r="DFU124" s="177"/>
      <c r="DFY124" s="177"/>
      <c r="DGC124" s="177"/>
      <c r="DGG124" s="177"/>
      <c r="DGK124" s="177"/>
      <c r="DGO124" s="177"/>
      <c r="DGS124" s="177"/>
      <c r="DGW124" s="177"/>
      <c r="DHA124" s="177"/>
      <c r="DHE124" s="177"/>
      <c r="DHI124" s="177"/>
      <c r="DHM124" s="177"/>
      <c r="DHQ124" s="177"/>
      <c r="DHU124" s="177"/>
      <c r="DHY124" s="177"/>
      <c r="DIC124" s="177"/>
      <c r="DIG124" s="177"/>
      <c r="DIK124" s="177"/>
      <c r="DIO124" s="177"/>
      <c r="DIS124" s="177"/>
      <c r="DIW124" s="177"/>
      <c r="DJA124" s="177"/>
      <c r="DJE124" s="177"/>
      <c r="DJI124" s="177"/>
      <c r="DJM124" s="177"/>
      <c r="DJQ124" s="177"/>
      <c r="DJU124" s="177"/>
      <c r="DJY124" s="177"/>
      <c r="DKC124" s="177"/>
      <c r="DKG124" s="177"/>
      <c r="DKK124" s="177"/>
      <c r="DKO124" s="177"/>
      <c r="DKS124" s="177"/>
      <c r="DKW124" s="177"/>
      <c r="DLA124" s="177"/>
      <c r="DLE124" s="177"/>
      <c r="DLI124" s="177"/>
      <c r="DLM124" s="177"/>
      <c r="DLQ124" s="177"/>
      <c r="DLU124" s="177"/>
      <c r="DLY124" s="177"/>
      <c r="DMC124" s="177"/>
      <c r="DMG124" s="177"/>
      <c r="DMK124" s="177"/>
      <c r="DMO124" s="177"/>
      <c r="DMS124" s="177"/>
      <c r="DMW124" s="177"/>
      <c r="DNA124" s="177"/>
      <c r="DNE124" s="177"/>
      <c r="DNI124" s="177"/>
      <c r="DNM124" s="177"/>
      <c r="DNQ124" s="177"/>
      <c r="DNU124" s="177"/>
      <c r="DNY124" s="177"/>
      <c r="DOC124" s="177"/>
      <c r="DOG124" s="177"/>
      <c r="DOK124" s="177"/>
      <c r="DOO124" s="177"/>
      <c r="DOS124" s="177"/>
      <c r="DOW124" s="177"/>
      <c r="DPA124" s="177"/>
      <c r="DPE124" s="177"/>
      <c r="DPI124" s="177"/>
      <c r="DPM124" s="177"/>
      <c r="DPQ124" s="177"/>
      <c r="DPU124" s="177"/>
      <c r="DPY124" s="177"/>
      <c r="DQC124" s="177"/>
      <c r="DQG124" s="177"/>
      <c r="DQK124" s="177"/>
      <c r="DQO124" s="177"/>
      <c r="DQS124" s="177"/>
      <c r="DQW124" s="177"/>
      <c r="DRA124" s="177"/>
      <c r="DRE124" s="177"/>
      <c r="DRI124" s="177"/>
      <c r="DRM124" s="177"/>
      <c r="DRQ124" s="177"/>
      <c r="DRU124" s="177"/>
      <c r="DRY124" s="177"/>
      <c r="DSC124" s="177"/>
      <c r="DSG124" s="177"/>
      <c r="DSK124" s="177"/>
      <c r="DSO124" s="177"/>
      <c r="DSS124" s="177"/>
      <c r="DSW124" s="177"/>
      <c r="DTA124" s="177"/>
      <c r="DTE124" s="177"/>
      <c r="DTI124" s="177"/>
      <c r="DTM124" s="177"/>
      <c r="DTQ124" s="177"/>
      <c r="DTU124" s="177"/>
      <c r="DTY124" s="177"/>
      <c r="DUC124" s="177"/>
      <c r="DUG124" s="177"/>
      <c r="DUK124" s="177"/>
      <c r="DUO124" s="177"/>
      <c r="DUS124" s="177"/>
      <c r="DUW124" s="177"/>
      <c r="DVA124" s="177"/>
      <c r="DVE124" s="177"/>
      <c r="DVI124" s="177"/>
      <c r="DVM124" s="177"/>
      <c r="DVQ124" s="177"/>
      <c r="DVU124" s="177"/>
      <c r="DVY124" s="177"/>
      <c r="DWC124" s="177"/>
      <c r="DWG124" s="177"/>
      <c r="DWK124" s="177"/>
      <c r="DWO124" s="177"/>
      <c r="DWS124" s="177"/>
      <c r="DWW124" s="177"/>
      <c r="DXA124" s="177"/>
      <c r="DXE124" s="177"/>
      <c r="DXI124" s="177"/>
      <c r="DXM124" s="177"/>
      <c r="DXQ124" s="177"/>
      <c r="DXU124" s="177"/>
      <c r="DXY124" s="177"/>
      <c r="DYC124" s="177"/>
      <c r="DYG124" s="177"/>
      <c r="DYK124" s="177"/>
      <c r="DYO124" s="177"/>
      <c r="DYS124" s="177"/>
      <c r="DYW124" s="177"/>
      <c r="DZA124" s="177"/>
      <c r="DZE124" s="177"/>
      <c r="DZI124" s="177"/>
      <c r="DZM124" s="177"/>
      <c r="DZQ124" s="177"/>
      <c r="DZU124" s="177"/>
      <c r="DZY124" s="177"/>
      <c r="EAC124" s="177"/>
      <c r="EAG124" s="177"/>
      <c r="EAK124" s="177"/>
      <c r="EAO124" s="177"/>
      <c r="EAS124" s="177"/>
      <c r="EAW124" s="177"/>
      <c r="EBA124" s="177"/>
      <c r="EBE124" s="177"/>
      <c r="EBI124" s="177"/>
      <c r="EBM124" s="177"/>
      <c r="EBQ124" s="177"/>
      <c r="EBU124" s="177"/>
      <c r="EBY124" s="177"/>
      <c r="ECC124" s="177"/>
      <c r="ECG124" s="177"/>
      <c r="ECK124" s="177"/>
      <c r="ECO124" s="177"/>
      <c r="ECS124" s="177"/>
      <c r="ECW124" s="177"/>
      <c r="EDA124" s="177"/>
      <c r="EDE124" s="177"/>
      <c r="EDI124" s="177"/>
      <c r="EDM124" s="177"/>
      <c r="EDQ124" s="177"/>
      <c r="EDU124" s="177"/>
      <c r="EDY124" s="177"/>
      <c r="EEC124" s="177"/>
      <c r="EEG124" s="177"/>
      <c r="EEK124" s="177"/>
      <c r="EEO124" s="177"/>
      <c r="EES124" s="177"/>
      <c r="EEW124" s="177"/>
      <c r="EFA124" s="177"/>
      <c r="EFE124" s="177"/>
      <c r="EFI124" s="177"/>
      <c r="EFM124" s="177"/>
      <c r="EFQ124" s="177"/>
      <c r="EFU124" s="177"/>
      <c r="EFY124" s="177"/>
      <c r="EGC124" s="177"/>
      <c r="EGG124" s="177"/>
      <c r="EGK124" s="177"/>
      <c r="EGO124" s="177"/>
      <c r="EGS124" s="177"/>
      <c r="EGW124" s="177"/>
      <c r="EHA124" s="177"/>
      <c r="EHE124" s="177"/>
      <c r="EHI124" s="177"/>
      <c r="EHM124" s="177"/>
      <c r="EHQ124" s="177"/>
      <c r="EHU124" s="177"/>
      <c r="EHY124" s="177"/>
      <c r="EIC124" s="177"/>
      <c r="EIG124" s="177"/>
      <c r="EIK124" s="177"/>
      <c r="EIO124" s="177"/>
      <c r="EIS124" s="177"/>
      <c r="EIW124" s="177"/>
      <c r="EJA124" s="177"/>
      <c r="EJE124" s="177"/>
      <c r="EJI124" s="177"/>
      <c r="EJM124" s="177"/>
      <c r="EJQ124" s="177"/>
      <c r="EJU124" s="177"/>
      <c r="EJY124" s="177"/>
      <c r="EKC124" s="177"/>
      <c r="EKG124" s="177"/>
      <c r="EKK124" s="177"/>
      <c r="EKO124" s="177"/>
      <c r="EKS124" s="177"/>
      <c r="EKW124" s="177"/>
      <c r="ELA124" s="177"/>
      <c r="ELE124" s="177"/>
      <c r="ELI124" s="177"/>
      <c r="ELM124" s="177"/>
      <c r="ELQ124" s="177"/>
      <c r="ELU124" s="177"/>
      <c r="ELY124" s="177"/>
      <c r="EMC124" s="177"/>
      <c r="EMG124" s="177"/>
      <c r="EMK124" s="177"/>
      <c r="EMO124" s="177"/>
      <c r="EMS124" s="177"/>
      <c r="EMW124" s="177"/>
      <c r="ENA124" s="177"/>
      <c r="ENE124" s="177"/>
      <c r="ENI124" s="177"/>
      <c r="ENM124" s="177"/>
      <c r="ENQ124" s="177"/>
      <c r="ENU124" s="177"/>
      <c r="ENY124" s="177"/>
      <c r="EOC124" s="177"/>
      <c r="EOG124" s="177"/>
      <c r="EOK124" s="177"/>
      <c r="EOO124" s="177"/>
      <c r="EOS124" s="177"/>
      <c r="EOW124" s="177"/>
      <c r="EPA124" s="177"/>
      <c r="EPE124" s="177"/>
      <c r="EPI124" s="177"/>
      <c r="EPM124" s="177"/>
      <c r="EPQ124" s="177"/>
      <c r="EPU124" s="177"/>
      <c r="EPY124" s="177"/>
      <c r="EQC124" s="177"/>
      <c r="EQG124" s="177"/>
      <c r="EQK124" s="177"/>
      <c r="EQO124" s="177"/>
      <c r="EQS124" s="177"/>
      <c r="EQW124" s="177"/>
      <c r="ERA124" s="177"/>
      <c r="ERE124" s="177"/>
      <c r="ERI124" s="177"/>
      <c r="ERM124" s="177"/>
      <c r="ERQ124" s="177"/>
      <c r="ERU124" s="177"/>
      <c r="ERY124" s="177"/>
      <c r="ESC124" s="177"/>
      <c r="ESG124" s="177"/>
      <c r="ESK124" s="177"/>
      <c r="ESO124" s="177"/>
      <c r="ESS124" s="177"/>
      <c r="ESW124" s="177"/>
      <c r="ETA124" s="177"/>
      <c r="ETE124" s="177"/>
      <c r="ETI124" s="177"/>
      <c r="ETM124" s="177"/>
      <c r="ETQ124" s="177"/>
      <c r="ETU124" s="177"/>
      <c r="ETY124" s="177"/>
      <c r="EUC124" s="177"/>
      <c r="EUG124" s="177"/>
      <c r="EUK124" s="177"/>
      <c r="EUO124" s="177"/>
      <c r="EUS124" s="177"/>
      <c r="EUW124" s="177"/>
      <c r="EVA124" s="177"/>
      <c r="EVE124" s="177"/>
      <c r="EVI124" s="177"/>
      <c r="EVM124" s="177"/>
      <c r="EVQ124" s="177"/>
      <c r="EVU124" s="177"/>
      <c r="EVY124" s="177"/>
      <c r="EWC124" s="177"/>
      <c r="EWG124" s="177"/>
      <c r="EWK124" s="177"/>
      <c r="EWO124" s="177"/>
      <c r="EWS124" s="177"/>
      <c r="EWW124" s="177"/>
      <c r="EXA124" s="177"/>
      <c r="EXE124" s="177"/>
      <c r="EXI124" s="177"/>
      <c r="EXM124" s="177"/>
      <c r="EXQ124" s="177"/>
      <c r="EXU124" s="177"/>
      <c r="EXY124" s="177"/>
      <c r="EYC124" s="177"/>
      <c r="EYG124" s="177"/>
      <c r="EYK124" s="177"/>
      <c r="EYO124" s="177"/>
      <c r="EYS124" s="177"/>
      <c r="EYW124" s="177"/>
      <c r="EZA124" s="177"/>
      <c r="EZE124" s="177"/>
      <c r="EZI124" s="177"/>
      <c r="EZM124" s="177"/>
      <c r="EZQ124" s="177"/>
      <c r="EZU124" s="177"/>
      <c r="EZY124" s="177"/>
      <c r="FAC124" s="177"/>
      <c r="FAG124" s="177"/>
      <c r="FAK124" s="177"/>
      <c r="FAO124" s="177"/>
      <c r="FAS124" s="177"/>
      <c r="FAW124" s="177"/>
      <c r="FBA124" s="177"/>
      <c r="FBE124" s="177"/>
      <c r="FBI124" s="177"/>
      <c r="FBM124" s="177"/>
      <c r="FBQ124" s="177"/>
      <c r="FBU124" s="177"/>
      <c r="FBY124" s="177"/>
      <c r="FCC124" s="177"/>
      <c r="FCG124" s="177"/>
      <c r="FCK124" s="177"/>
      <c r="FCO124" s="177"/>
      <c r="FCS124" s="177"/>
      <c r="FCW124" s="177"/>
      <c r="FDA124" s="177"/>
      <c r="FDE124" s="177"/>
      <c r="FDI124" s="177"/>
      <c r="FDM124" s="177"/>
      <c r="FDQ124" s="177"/>
      <c r="FDU124" s="177"/>
      <c r="FDY124" s="177"/>
      <c r="FEC124" s="177"/>
      <c r="FEG124" s="177"/>
      <c r="FEK124" s="177"/>
      <c r="FEO124" s="177"/>
      <c r="FES124" s="177"/>
      <c r="FEW124" s="177"/>
      <c r="FFA124" s="177"/>
      <c r="FFE124" s="177"/>
      <c r="FFI124" s="177"/>
      <c r="FFM124" s="177"/>
      <c r="FFQ124" s="177"/>
      <c r="FFU124" s="177"/>
      <c r="FFY124" s="177"/>
      <c r="FGC124" s="177"/>
      <c r="FGG124" s="177"/>
      <c r="FGK124" s="177"/>
      <c r="FGO124" s="177"/>
      <c r="FGS124" s="177"/>
      <c r="FGW124" s="177"/>
      <c r="FHA124" s="177"/>
      <c r="FHE124" s="177"/>
      <c r="FHI124" s="177"/>
      <c r="FHM124" s="177"/>
      <c r="FHQ124" s="177"/>
      <c r="FHU124" s="177"/>
      <c r="FHY124" s="177"/>
      <c r="FIC124" s="177"/>
      <c r="FIG124" s="177"/>
      <c r="FIK124" s="177"/>
      <c r="FIO124" s="177"/>
      <c r="FIS124" s="177"/>
      <c r="FIW124" s="177"/>
      <c r="FJA124" s="177"/>
      <c r="FJE124" s="177"/>
      <c r="FJI124" s="177"/>
      <c r="FJM124" s="177"/>
      <c r="FJQ124" s="177"/>
      <c r="FJU124" s="177"/>
      <c r="FJY124" s="177"/>
      <c r="FKC124" s="177"/>
      <c r="FKG124" s="177"/>
      <c r="FKK124" s="177"/>
      <c r="FKO124" s="177"/>
      <c r="FKS124" s="177"/>
      <c r="FKW124" s="177"/>
      <c r="FLA124" s="177"/>
      <c r="FLE124" s="177"/>
      <c r="FLI124" s="177"/>
      <c r="FLM124" s="177"/>
      <c r="FLQ124" s="177"/>
      <c r="FLU124" s="177"/>
      <c r="FLY124" s="177"/>
      <c r="FMC124" s="177"/>
      <c r="FMG124" s="177"/>
      <c r="FMK124" s="177"/>
      <c r="FMO124" s="177"/>
      <c r="FMS124" s="177"/>
      <c r="FMW124" s="177"/>
      <c r="FNA124" s="177"/>
      <c r="FNE124" s="177"/>
      <c r="FNI124" s="177"/>
      <c r="FNM124" s="177"/>
      <c r="FNQ124" s="177"/>
      <c r="FNU124" s="177"/>
      <c r="FNY124" s="177"/>
      <c r="FOC124" s="177"/>
      <c r="FOG124" s="177"/>
      <c r="FOK124" s="177"/>
      <c r="FOO124" s="177"/>
      <c r="FOS124" s="177"/>
      <c r="FOW124" s="177"/>
      <c r="FPA124" s="177"/>
      <c r="FPE124" s="177"/>
      <c r="FPI124" s="177"/>
      <c r="FPM124" s="177"/>
      <c r="FPQ124" s="177"/>
      <c r="FPU124" s="177"/>
      <c r="FPY124" s="177"/>
      <c r="FQC124" s="177"/>
      <c r="FQG124" s="177"/>
      <c r="FQK124" s="177"/>
      <c r="FQO124" s="177"/>
      <c r="FQS124" s="177"/>
      <c r="FQW124" s="177"/>
      <c r="FRA124" s="177"/>
      <c r="FRE124" s="177"/>
      <c r="FRI124" s="177"/>
      <c r="FRM124" s="177"/>
      <c r="FRQ124" s="177"/>
      <c r="FRU124" s="177"/>
      <c r="FRY124" s="177"/>
      <c r="FSC124" s="177"/>
      <c r="FSG124" s="177"/>
      <c r="FSK124" s="177"/>
      <c r="FSO124" s="177"/>
      <c r="FSS124" s="177"/>
      <c r="FSW124" s="177"/>
      <c r="FTA124" s="177"/>
      <c r="FTE124" s="177"/>
      <c r="FTI124" s="177"/>
      <c r="FTM124" s="177"/>
      <c r="FTQ124" s="177"/>
      <c r="FTU124" s="177"/>
      <c r="FTY124" s="177"/>
      <c r="FUC124" s="177"/>
      <c r="FUG124" s="177"/>
      <c r="FUK124" s="177"/>
      <c r="FUO124" s="177"/>
      <c r="FUS124" s="177"/>
      <c r="FUW124" s="177"/>
      <c r="FVA124" s="177"/>
      <c r="FVE124" s="177"/>
      <c r="FVI124" s="177"/>
      <c r="FVM124" s="177"/>
      <c r="FVQ124" s="177"/>
      <c r="FVU124" s="177"/>
      <c r="FVY124" s="177"/>
      <c r="FWC124" s="177"/>
      <c r="FWG124" s="177"/>
      <c r="FWK124" s="177"/>
      <c r="FWO124" s="177"/>
      <c r="FWS124" s="177"/>
      <c r="FWW124" s="177"/>
      <c r="FXA124" s="177"/>
      <c r="FXE124" s="177"/>
      <c r="FXI124" s="177"/>
      <c r="FXM124" s="177"/>
      <c r="FXQ124" s="177"/>
      <c r="FXU124" s="177"/>
      <c r="FXY124" s="177"/>
      <c r="FYC124" s="177"/>
      <c r="FYG124" s="177"/>
      <c r="FYK124" s="177"/>
      <c r="FYO124" s="177"/>
      <c r="FYS124" s="177"/>
      <c r="FYW124" s="177"/>
      <c r="FZA124" s="177"/>
      <c r="FZE124" s="177"/>
      <c r="FZI124" s="177"/>
      <c r="FZM124" s="177"/>
      <c r="FZQ124" s="177"/>
      <c r="FZU124" s="177"/>
      <c r="FZY124" s="177"/>
      <c r="GAC124" s="177"/>
      <c r="GAG124" s="177"/>
      <c r="GAK124" s="177"/>
      <c r="GAO124" s="177"/>
      <c r="GAS124" s="177"/>
      <c r="GAW124" s="177"/>
      <c r="GBA124" s="177"/>
      <c r="GBE124" s="177"/>
      <c r="GBI124" s="177"/>
      <c r="GBM124" s="177"/>
      <c r="GBQ124" s="177"/>
      <c r="GBU124" s="177"/>
      <c r="GBY124" s="177"/>
      <c r="GCC124" s="177"/>
      <c r="GCG124" s="177"/>
      <c r="GCK124" s="177"/>
      <c r="GCO124" s="177"/>
      <c r="GCS124" s="177"/>
      <c r="GCW124" s="177"/>
      <c r="GDA124" s="177"/>
      <c r="GDE124" s="177"/>
      <c r="GDI124" s="177"/>
      <c r="GDM124" s="177"/>
      <c r="GDQ124" s="177"/>
      <c r="GDU124" s="177"/>
      <c r="GDY124" s="177"/>
      <c r="GEC124" s="177"/>
      <c r="GEG124" s="177"/>
      <c r="GEK124" s="177"/>
      <c r="GEO124" s="177"/>
      <c r="GES124" s="177"/>
      <c r="GEW124" s="177"/>
      <c r="GFA124" s="177"/>
      <c r="GFE124" s="177"/>
      <c r="GFI124" s="177"/>
      <c r="GFM124" s="177"/>
      <c r="GFQ124" s="177"/>
      <c r="GFU124" s="177"/>
      <c r="GFY124" s="177"/>
      <c r="GGC124" s="177"/>
      <c r="GGG124" s="177"/>
      <c r="GGK124" s="177"/>
      <c r="GGO124" s="177"/>
      <c r="GGS124" s="177"/>
      <c r="GGW124" s="177"/>
      <c r="GHA124" s="177"/>
      <c r="GHE124" s="177"/>
      <c r="GHI124" s="177"/>
      <c r="GHM124" s="177"/>
      <c r="GHQ124" s="177"/>
      <c r="GHU124" s="177"/>
      <c r="GHY124" s="177"/>
      <c r="GIC124" s="177"/>
      <c r="GIG124" s="177"/>
      <c r="GIK124" s="177"/>
      <c r="GIO124" s="177"/>
      <c r="GIS124" s="177"/>
      <c r="GIW124" s="177"/>
      <c r="GJA124" s="177"/>
      <c r="GJE124" s="177"/>
      <c r="GJI124" s="177"/>
      <c r="GJM124" s="177"/>
      <c r="GJQ124" s="177"/>
      <c r="GJU124" s="177"/>
      <c r="GJY124" s="177"/>
      <c r="GKC124" s="177"/>
      <c r="GKG124" s="177"/>
      <c r="GKK124" s="177"/>
      <c r="GKO124" s="177"/>
      <c r="GKS124" s="177"/>
      <c r="GKW124" s="177"/>
      <c r="GLA124" s="177"/>
      <c r="GLE124" s="177"/>
      <c r="GLI124" s="177"/>
      <c r="GLM124" s="177"/>
      <c r="GLQ124" s="177"/>
      <c r="GLU124" s="177"/>
      <c r="GLY124" s="177"/>
      <c r="GMC124" s="177"/>
      <c r="GMG124" s="177"/>
      <c r="GMK124" s="177"/>
      <c r="GMO124" s="177"/>
      <c r="GMS124" s="177"/>
      <c r="GMW124" s="177"/>
      <c r="GNA124" s="177"/>
      <c r="GNE124" s="177"/>
      <c r="GNI124" s="177"/>
      <c r="GNM124" s="177"/>
      <c r="GNQ124" s="177"/>
      <c r="GNU124" s="177"/>
      <c r="GNY124" s="177"/>
      <c r="GOC124" s="177"/>
      <c r="GOG124" s="177"/>
      <c r="GOK124" s="177"/>
      <c r="GOO124" s="177"/>
      <c r="GOS124" s="177"/>
      <c r="GOW124" s="177"/>
      <c r="GPA124" s="177"/>
      <c r="GPE124" s="177"/>
      <c r="GPI124" s="177"/>
      <c r="GPM124" s="177"/>
      <c r="GPQ124" s="177"/>
      <c r="GPU124" s="177"/>
      <c r="GPY124" s="177"/>
      <c r="GQC124" s="177"/>
      <c r="GQG124" s="177"/>
      <c r="GQK124" s="177"/>
      <c r="GQO124" s="177"/>
      <c r="GQS124" s="177"/>
      <c r="GQW124" s="177"/>
      <c r="GRA124" s="177"/>
      <c r="GRE124" s="177"/>
      <c r="GRI124" s="177"/>
      <c r="GRM124" s="177"/>
      <c r="GRQ124" s="177"/>
      <c r="GRU124" s="177"/>
      <c r="GRY124" s="177"/>
      <c r="GSC124" s="177"/>
      <c r="GSG124" s="177"/>
      <c r="GSK124" s="177"/>
      <c r="GSO124" s="177"/>
      <c r="GSS124" s="177"/>
      <c r="GSW124" s="177"/>
      <c r="GTA124" s="177"/>
      <c r="GTE124" s="177"/>
      <c r="GTI124" s="177"/>
      <c r="GTM124" s="177"/>
      <c r="GTQ124" s="177"/>
      <c r="GTU124" s="177"/>
      <c r="GTY124" s="177"/>
      <c r="GUC124" s="177"/>
      <c r="GUG124" s="177"/>
      <c r="GUK124" s="177"/>
      <c r="GUO124" s="177"/>
      <c r="GUS124" s="177"/>
      <c r="GUW124" s="177"/>
      <c r="GVA124" s="177"/>
      <c r="GVE124" s="177"/>
      <c r="GVI124" s="177"/>
      <c r="GVM124" s="177"/>
      <c r="GVQ124" s="177"/>
      <c r="GVU124" s="177"/>
      <c r="GVY124" s="177"/>
      <c r="GWC124" s="177"/>
      <c r="GWG124" s="177"/>
      <c r="GWK124" s="177"/>
      <c r="GWO124" s="177"/>
      <c r="GWS124" s="177"/>
      <c r="GWW124" s="177"/>
      <c r="GXA124" s="177"/>
      <c r="GXE124" s="177"/>
      <c r="GXI124" s="177"/>
      <c r="GXM124" s="177"/>
      <c r="GXQ124" s="177"/>
      <c r="GXU124" s="177"/>
      <c r="GXY124" s="177"/>
      <c r="GYC124" s="177"/>
      <c r="GYG124" s="177"/>
      <c r="GYK124" s="177"/>
      <c r="GYO124" s="177"/>
      <c r="GYS124" s="177"/>
      <c r="GYW124" s="177"/>
      <c r="GZA124" s="177"/>
      <c r="GZE124" s="177"/>
      <c r="GZI124" s="177"/>
      <c r="GZM124" s="177"/>
      <c r="GZQ124" s="177"/>
      <c r="GZU124" s="177"/>
      <c r="GZY124" s="177"/>
      <c r="HAC124" s="177"/>
      <c r="HAG124" s="177"/>
      <c r="HAK124" s="177"/>
      <c r="HAO124" s="177"/>
      <c r="HAS124" s="177"/>
      <c r="HAW124" s="177"/>
      <c r="HBA124" s="177"/>
      <c r="HBE124" s="177"/>
      <c r="HBI124" s="177"/>
      <c r="HBM124" s="177"/>
      <c r="HBQ124" s="177"/>
      <c r="HBU124" s="177"/>
      <c r="HBY124" s="177"/>
      <c r="HCC124" s="177"/>
      <c r="HCG124" s="177"/>
      <c r="HCK124" s="177"/>
      <c r="HCO124" s="177"/>
      <c r="HCS124" s="177"/>
      <c r="HCW124" s="177"/>
      <c r="HDA124" s="177"/>
      <c r="HDE124" s="177"/>
      <c r="HDI124" s="177"/>
      <c r="HDM124" s="177"/>
      <c r="HDQ124" s="177"/>
      <c r="HDU124" s="177"/>
      <c r="HDY124" s="177"/>
      <c r="HEC124" s="177"/>
      <c r="HEG124" s="177"/>
      <c r="HEK124" s="177"/>
      <c r="HEO124" s="177"/>
      <c r="HES124" s="177"/>
      <c r="HEW124" s="177"/>
      <c r="HFA124" s="177"/>
      <c r="HFE124" s="177"/>
      <c r="HFI124" s="177"/>
      <c r="HFM124" s="177"/>
      <c r="HFQ124" s="177"/>
      <c r="HFU124" s="177"/>
      <c r="HFY124" s="177"/>
      <c r="HGC124" s="177"/>
      <c r="HGG124" s="177"/>
      <c r="HGK124" s="177"/>
      <c r="HGO124" s="177"/>
      <c r="HGS124" s="177"/>
      <c r="HGW124" s="177"/>
      <c r="HHA124" s="177"/>
      <c r="HHE124" s="177"/>
      <c r="HHI124" s="177"/>
      <c r="HHM124" s="177"/>
      <c r="HHQ124" s="177"/>
      <c r="HHU124" s="177"/>
      <c r="HHY124" s="177"/>
      <c r="HIC124" s="177"/>
      <c r="HIG124" s="177"/>
      <c r="HIK124" s="177"/>
      <c r="HIO124" s="177"/>
      <c r="HIS124" s="177"/>
      <c r="HIW124" s="177"/>
      <c r="HJA124" s="177"/>
      <c r="HJE124" s="177"/>
      <c r="HJI124" s="177"/>
      <c r="HJM124" s="177"/>
      <c r="HJQ124" s="177"/>
      <c r="HJU124" s="177"/>
      <c r="HJY124" s="177"/>
      <c r="HKC124" s="177"/>
      <c r="HKG124" s="177"/>
      <c r="HKK124" s="177"/>
      <c r="HKO124" s="177"/>
      <c r="HKS124" s="177"/>
      <c r="HKW124" s="177"/>
      <c r="HLA124" s="177"/>
      <c r="HLE124" s="177"/>
      <c r="HLI124" s="177"/>
      <c r="HLM124" s="177"/>
      <c r="HLQ124" s="177"/>
      <c r="HLU124" s="177"/>
      <c r="HLY124" s="177"/>
      <c r="HMC124" s="177"/>
      <c r="HMG124" s="177"/>
      <c r="HMK124" s="177"/>
      <c r="HMO124" s="177"/>
      <c r="HMS124" s="177"/>
      <c r="HMW124" s="177"/>
      <c r="HNA124" s="177"/>
      <c r="HNE124" s="177"/>
      <c r="HNI124" s="177"/>
      <c r="HNM124" s="177"/>
      <c r="HNQ124" s="177"/>
      <c r="HNU124" s="177"/>
      <c r="HNY124" s="177"/>
      <c r="HOC124" s="177"/>
      <c r="HOG124" s="177"/>
      <c r="HOK124" s="177"/>
      <c r="HOO124" s="177"/>
      <c r="HOS124" s="177"/>
      <c r="HOW124" s="177"/>
      <c r="HPA124" s="177"/>
      <c r="HPE124" s="177"/>
      <c r="HPI124" s="177"/>
      <c r="HPM124" s="177"/>
      <c r="HPQ124" s="177"/>
      <c r="HPU124" s="177"/>
      <c r="HPY124" s="177"/>
      <c r="HQC124" s="177"/>
      <c r="HQG124" s="177"/>
      <c r="HQK124" s="177"/>
      <c r="HQO124" s="177"/>
      <c r="HQS124" s="177"/>
      <c r="HQW124" s="177"/>
      <c r="HRA124" s="177"/>
      <c r="HRE124" s="177"/>
      <c r="HRI124" s="177"/>
      <c r="HRM124" s="177"/>
      <c r="HRQ124" s="177"/>
      <c r="HRU124" s="177"/>
      <c r="HRY124" s="177"/>
      <c r="HSC124" s="177"/>
      <c r="HSG124" s="177"/>
      <c r="HSK124" s="177"/>
      <c r="HSO124" s="177"/>
      <c r="HSS124" s="177"/>
      <c r="HSW124" s="177"/>
      <c r="HTA124" s="177"/>
      <c r="HTE124" s="177"/>
      <c r="HTI124" s="177"/>
      <c r="HTM124" s="177"/>
      <c r="HTQ124" s="177"/>
      <c r="HTU124" s="177"/>
      <c r="HTY124" s="177"/>
      <c r="HUC124" s="177"/>
      <c r="HUG124" s="177"/>
      <c r="HUK124" s="177"/>
      <c r="HUO124" s="177"/>
      <c r="HUS124" s="177"/>
      <c r="HUW124" s="177"/>
      <c r="HVA124" s="177"/>
      <c r="HVE124" s="177"/>
      <c r="HVI124" s="177"/>
      <c r="HVM124" s="177"/>
      <c r="HVQ124" s="177"/>
      <c r="HVU124" s="177"/>
      <c r="HVY124" s="177"/>
      <c r="HWC124" s="177"/>
      <c r="HWG124" s="177"/>
      <c r="HWK124" s="177"/>
      <c r="HWO124" s="177"/>
      <c r="HWS124" s="177"/>
      <c r="HWW124" s="177"/>
      <c r="HXA124" s="177"/>
      <c r="HXE124" s="177"/>
      <c r="HXI124" s="177"/>
      <c r="HXM124" s="177"/>
      <c r="HXQ124" s="177"/>
      <c r="HXU124" s="177"/>
      <c r="HXY124" s="177"/>
      <c r="HYC124" s="177"/>
      <c r="HYG124" s="177"/>
      <c r="HYK124" s="177"/>
      <c r="HYO124" s="177"/>
      <c r="HYS124" s="177"/>
      <c r="HYW124" s="177"/>
      <c r="HZA124" s="177"/>
      <c r="HZE124" s="177"/>
      <c r="HZI124" s="177"/>
      <c r="HZM124" s="177"/>
      <c r="HZQ124" s="177"/>
      <c r="HZU124" s="177"/>
      <c r="HZY124" s="177"/>
      <c r="IAC124" s="177"/>
      <c r="IAG124" s="177"/>
      <c r="IAK124" s="177"/>
      <c r="IAO124" s="177"/>
      <c r="IAS124" s="177"/>
      <c r="IAW124" s="177"/>
      <c r="IBA124" s="177"/>
      <c r="IBE124" s="177"/>
      <c r="IBI124" s="177"/>
      <c r="IBM124" s="177"/>
      <c r="IBQ124" s="177"/>
      <c r="IBU124" s="177"/>
      <c r="IBY124" s="177"/>
      <c r="ICC124" s="177"/>
      <c r="ICG124" s="177"/>
      <c r="ICK124" s="177"/>
      <c r="ICO124" s="177"/>
      <c r="ICS124" s="177"/>
      <c r="ICW124" s="177"/>
      <c r="IDA124" s="177"/>
      <c r="IDE124" s="177"/>
      <c r="IDI124" s="177"/>
      <c r="IDM124" s="177"/>
      <c r="IDQ124" s="177"/>
      <c r="IDU124" s="177"/>
      <c r="IDY124" s="177"/>
      <c r="IEC124" s="177"/>
      <c r="IEG124" s="177"/>
      <c r="IEK124" s="177"/>
      <c r="IEO124" s="177"/>
      <c r="IES124" s="177"/>
      <c r="IEW124" s="177"/>
      <c r="IFA124" s="177"/>
      <c r="IFE124" s="177"/>
      <c r="IFI124" s="177"/>
      <c r="IFM124" s="177"/>
      <c r="IFQ124" s="177"/>
      <c r="IFU124" s="177"/>
      <c r="IFY124" s="177"/>
      <c r="IGC124" s="177"/>
      <c r="IGG124" s="177"/>
      <c r="IGK124" s="177"/>
      <c r="IGO124" s="177"/>
      <c r="IGS124" s="177"/>
      <c r="IGW124" s="177"/>
      <c r="IHA124" s="177"/>
      <c r="IHE124" s="177"/>
      <c r="IHI124" s="177"/>
      <c r="IHM124" s="177"/>
      <c r="IHQ124" s="177"/>
      <c r="IHU124" s="177"/>
      <c r="IHY124" s="177"/>
      <c r="IIC124" s="177"/>
      <c r="IIG124" s="177"/>
      <c r="IIK124" s="177"/>
      <c r="IIO124" s="177"/>
      <c r="IIS124" s="177"/>
      <c r="IIW124" s="177"/>
      <c r="IJA124" s="177"/>
      <c r="IJE124" s="177"/>
      <c r="IJI124" s="177"/>
      <c r="IJM124" s="177"/>
      <c r="IJQ124" s="177"/>
      <c r="IJU124" s="177"/>
      <c r="IJY124" s="177"/>
      <c r="IKC124" s="177"/>
      <c r="IKG124" s="177"/>
      <c r="IKK124" s="177"/>
      <c r="IKO124" s="177"/>
      <c r="IKS124" s="177"/>
      <c r="IKW124" s="177"/>
      <c r="ILA124" s="177"/>
      <c r="ILE124" s="177"/>
      <c r="ILI124" s="177"/>
      <c r="ILM124" s="177"/>
      <c r="ILQ124" s="177"/>
      <c r="ILU124" s="177"/>
      <c r="ILY124" s="177"/>
      <c r="IMC124" s="177"/>
      <c r="IMG124" s="177"/>
      <c r="IMK124" s="177"/>
      <c r="IMO124" s="177"/>
      <c r="IMS124" s="177"/>
      <c r="IMW124" s="177"/>
      <c r="INA124" s="177"/>
      <c r="INE124" s="177"/>
      <c r="INI124" s="177"/>
      <c r="INM124" s="177"/>
      <c r="INQ124" s="177"/>
      <c r="INU124" s="177"/>
      <c r="INY124" s="177"/>
      <c r="IOC124" s="177"/>
      <c r="IOG124" s="177"/>
      <c r="IOK124" s="177"/>
      <c r="IOO124" s="177"/>
      <c r="IOS124" s="177"/>
      <c r="IOW124" s="177"/>
      <c r="IPA124" s="177"/>
      <c r="IPE124" s="177"/>
      <c r="IPI124" s="177"/>
      <c r="IPM124" s="177"/>
      <c r="IPQ124" s="177"/>
      <c r="IPU124" s="177"/>
      <c r="IPY124" s="177"/>
      <c r="IQC124" s="177"/>
      <c r="IQG124" s="177"/>
      <c r="IQK124" s="177"/>
      <c r="IQO124" s="177"/>
      <c r="IQS124" s="177"/>
      <c r="IQW124" s="177"/>
      <c r="IRA124" s="177"/>
      <c r="IRE124" s="177"/>
      <c r="IRI124" s="177"/>
      <c r="IRM124" s="177"/>
      <c r="IRQ124" s="177"/>
      <c r="IRU124" s="177"/>
      <c r="IRY124" s="177"/>
      <c r="ISC124" s="177"/>
      <c r="ISG124" s="177"/>
      <c r="ISK124" s="177"/>
      <c r="ISO124" s="177"/>
      <c r="ISS124" s="177"/>
      <c r="ISW124" s="177"/>
      <c r="ITA124" s="177"/>
      <c r="ITE124" s="177"/>
      <c r="ITI124" s="177"/>
      <c r="ITM124" s="177"/>
      <c r="ITQ124" s="177"/>
      <c r="ITU124" s="177"/>
      <c r="ITY124" s="177"/>
      <c r="IUC124" s="177"/>
      <c r="IUG124" s="177"/>
      <c r="IUK124" s="177"/>
      <c r="IUO124" s="177"/>
      <c r="IUS124" s="177"/>
      <c r="IUW124" s="177"/>
      <c r="IVA124" s="177"/>
      <c r="IVE124" s="177"/>
      <c r="IVI124" s="177"/>
      <c r="IVM124" s="177"/>
      <c r="IVQ124" s="177"/>
      <c r="IVU124" s="177"/>
      <c r="IVY124" s="177"/>
      <c r="IWC124" s="177"/>
      <c r="IWG124" s="177"/>
      <c r="IWK124" s="177"/>
      <c r="IWO124" s="177"/>
      <c r="IWS124" s="177"/>
      <c r="IWW124" s="177"/>
      <c r="IXA124" s="177"/>
      <c r="IXE124" s="177"/>
      <c r="IXI124" s="177"/>
      <c r="IXM124" s="177"/>
      <c r="IXQ124" s="177"/>
      <c r="IXU124" s="177"/>
      <c r="IXY124" s="177"/>
      <c r="IYC124" s="177"/>
      <c r="IYG124" s="177"/>
      <c r="IYK124" s="177"/>
      <c r="IYO124" s="177"/>
      <c r="IYS124" s="177"/>
      <c r="IYW124" s="177"/>
      <c r="IZA124" s="177"/>
      <c r="IZE124" s="177"/>
      <c r="IZI124" s="177"/>
      <c r="IZM124" s="177"/>
      <c r="IZQ124" s="177"/>
      <c r="IZU124" s="177"/>
      <c r="IZY124" s="177"/>
      <c r="JAC124" s="177"/>
      <c r="JAG124" s="177"/>
      <c r="JAK124" s="177"/>
      <c r="JAO124" s="177"/>
      <c r="JAS124" s="177"/>
      <c r="JAW124" s="177"/>
      <c r="JBA124" s="177"/>
      <c r="JBE124" s="177"/>
      <c r="JBI124" s="177"/>
      <c r="JBM124" s="177"/>
      <c r="JBQ124" s="177"/>
      <c r="JBU124" s="177"/>
      <c r="JBY124" s="177"/>
      <c r="JCC124" s="177"/>
      <c r="JCG124" s="177"/>
      <c r="JCK124" s="177"/>
      <c r="JCO124" s="177"/>
      <c r="JCS124" s="177"/>
      <c r="JCW124" s="177"/>
      <c r="JDA124" s="177"/>
      <c r="JDE124" s="177"/>
      <c r="JDI124" s="177"/>
      <c r="JDM124" s="177"/>
      <c r="JDQ124" s="177"/>
      <c r="JDU124" s="177"/>
      <c r="JDY124" s="177"/>
      <c r="JEC124" s="177"/>
      <c r="JEG124" s="177"/>
      <c r="JEK124" s="177"/>
      <c r="JEO124" s="177"/>
      <c r="JES124" s="177"/>
      <c r="JEW124" s="177"/>
      <c r="JFA124" s="177"/>
      <c r="JFE124" s="177"/>
      <c r="JFI124" s="177"/>
      <c r="JFM124" s="177"/>
      <c r="JFQ124" s="177"/>
      <c r="JFU124" s="177"/>
      <c r="JFY124" s="177"/>
      <c r="JGC124" s="177"/>
      <c r="JGG124" s="177"/>
      <c r="JGK124" s="177"/>
      <c r="JGO124" s="177"/>
      <c r="JGS124" s="177"/>
      <c r="JGW124" s="177"/>
      <c r="JHA124" s="177"/>
      <c r="JHE124" s="177"/>
      <c r="JHI124" s="177"/>
      <c r="JHM124" s="177"/>
      <c r="JHQ124" s="177"/>
      <c r="JHU124" s="177"/>
      <c r="JHY124" s="177"/>
      <c r="JIC124" s="177"/>
      <c r="JIG124" s="177"/>
      <c r="JIK124" s="177"/>
      <c r="JIO124" s="177"/>
      <c r="JIS124" s="177"/>
      <c r="JIW124" s="177"/>
      <c r="JJA124" s="177"/>
      <c r="JJE124" s="177"/>
      <c r="JJI124" s="177"/>
      <c r="JJM124" s="177"/>
      <c r="JJQ124" s="177"/>
      <c r="JJU124" s="177"/>
      <c r="JJY124" s="177"/>
      <c r="JKC124" s="177"/>
      <c r="JKG124" s="177"/>
      <c r="JKK124" s="177"/>
      <c r="JKO124" s="177"/>
      <c r="JKS124" s="177"/>
      <c r="JKW124" s="177"/>
      <c r="JLA124" s="177"/>
      <c r="JLE124" s="177"/>
      <c r="JLI124" s="177"/>
      <c r="JLM124" s="177"/>
      <c r="JLQ124" s="177"/>
      <c r="JLU124" s="177"/>
      <c r="JLY124" s="177"/>
      <c r="JMC124" s="177"/>
      <c r="JMG124" s="177"/>
      <c r="JMK124" s="177"/>
      <c r="JMO124" s="177"/>
      <c r="JMS124" s="177"/>
      <c r="JMW124" s="177"/>
      <c r="JNA124" s="177"/>
      <c r="JNE124" s="177"/>
      <c r="JNI124" s="177"/>
      <c r="JNM124" s="177"/>
      <c r="JNQ124" s="177"/>
      <c r="JNU124" s="177"/>
      <c r="JNY124" s="177"/>
      <c r="JOC124" s="177"/>
      <c r="JOG124" s="177"/>
      <c r="JOK124" s="177"/>
      <c r="JOO124" s="177"/>
      <c r="JOS124" s="177"/>
      <c r="JOW124" s="177"/>
      <c r="JPA124" s="177"/>
      <c r="JPE124" s="177"/>
      <c r="JPI124" s="177"/>
      <c r="JPM124" s="177"/>
      <c r="JPQ124" s="177"/>
      <c r="JPU124" s="177"/>
      <c r="JPY124" s="177"/>
      <c r="JQC124" s="177"/>
      <c r="JQG124" s="177"/>
      <c r="JQK124" s="177"/>
      <c r="JQO124" s="177"/>
      <c r="JQS124" s="177"/>
      <c r="JQW124" s="177"/>
      <c r="JRA124" s="177"/>
      <c r="JRE124" s="177"/>
      <c r="JRI124" s="177"/>
      <c r="JRM124" s="177"/>
      <c r="JRQ124" s="177"/>
      <c r="JRU124" s="177"/>
      <c r="JRY124" s="177"/>
      <c r="JSC124" s="177"/>
      <c r="JSG124" s="177"/>
      <c r="JSK124" s="177"/>
      <c r="JSO124" s="177"/>
      <c r="JSS124" s="177"/>
      <c r="JSW124" s="177"/>
      <c r="JTA124" s="177"/>
      <c r="JTE124" s="177"/>
      <c r="JTI124" s="177"/>
      <c r="JTM124" s="177"/>
      <c r="JTQ124" s="177"/>
      <c r="JTU124" s="177"/>
      <c r="JTY124" s="177"/>
      <c r="JUC124" s="177"/>
      <c r="JUG124" s="177"/>
      <c r="JUK124" s="177"/>
      <c r="JUO124" s="177"/>
      <c r="JUS124" s="177"/>
      <c r="JUW124" s="177"/>
      <c r="JVA124" s="177"/>
      <c r="JVE124" s="177"/>
      <c r="JVI124" s="177"/>
      <c r="JVM124" s="177"/>
      <c r="JVQ124" s="177"/>
      <c r="JVU124" s="177"/>
      <c r="JVY124" s="177"/>
      <c r="JWC124" s="177"/>
      <c r="JWG124" s="177"/>
      <c r="JWK124" s="177"/>
      <c r="JWO124" s="177"/>
      <c r="JWS124" s="177"/>
      <c r="JWW124" s="177"/>
      <c r="JXA124" s="177"/>
      <c r="JXE124" s="177"/>
      <c r="JXI124" s="177"/>
      <c r="JXM124" s="177"/>
      <c r="JXQ124" s="177"/>
      <c r="JXU124" s="177"/>
      <c r="JXY124" s="177"/>
      <c r="JYC124" s="177"/>
      <c r="JYG124" s="177"/>
      <c r="JYK124" s="177"/>
      <c r="JYO124" s="177"/>
      <c r="JYS124" s="177"/>
      <c r="JYW124" s="177"/>
      <c r="JZA124" s="177"/>
      <c r="JZE124" s="177"/>
      <c r="JZI124" s="177"/>
      <c r="JZM124" s="177"/>
      <c r="JZQ124" s="177"/>
      <c r="JZU124" s="177"/>
      <c r="JZY124" s="177"/>
      <c r="KAC124" s="177"/>
      <c r="KAG124" s="177"/>
      <c r="KAK124" s="177"/>
      <c r="KAO124" s="177"/>
      <c r="KAS124" s="177"/>
      <c r="KAW124" s="177"/>
      <c r="KBA124" s="177"/>
      <c r="KBE124" s="177"/>
      <c r="KBI124" s="177"/>
      <c r="KBM124" s="177"/>
      <c r="KBQ124" s="177"/>
      <c r="KBU124" s="177"/>
      <c r="KBY124" s="177"/>
      <c r="KCC124" s="177"/>
      <c r="KCG124" s="177"/>
      <c r="KCK124" s="177"/>
      <c r="KCO124" s="177"/>
      <c r="KCS124" s="177"/>
      <c r="KCW124" s="177"/>
      <c r="KDA124" s="177"/>
      <c r="KDE124" s="177"/>
      <c r="KDI124" s="177"/>
      <c r="KDM124" s="177"/>
      <c r="KDQ124" s="177"/>
      <c r="KDU124" s="177"/>
      <c r="KDY124" s="177"/>
      <c r="KEC124" s="177"/>
      <c r="KEG124" s="177"/>
      <c r="KEK124" s="177"/>
      <c r="KEO124" s="177"/>
      <c r="KES124" s="177"/>
      <c r="KEW124" s="177"/>
      <c r="KFA124" s="177"/>
      <c r="KFE124" s="177"/>
      <c r="KFI124" s="177"/>
      <c r="KFM124" s="177"/>
      <c r="KFQ124" s="177"/>
      <c r="KFU124" s="177"/>
      <c r="KFY124" s="177"/>
      <c r="KGC124" s="177"/>
      <c r="KGG124" s="177"/>
      <c r="KGK124" s="177"/>
      <c r="KGO124" s="177"/>
      <c r="KGS124" s="177"/>
      <c r="KGW124" s="177"/>
      <c r="KHA124" s="177"/>
      <c r="KHE124" s="177"/>
      <c r="KHI124" s="177"/>
      <c r="KHM124" s="177"/>
      <c r="KHQ124" s="177"/>
      <c r="KHU124" s="177"/>
      <c r="KHY124" s="177"/>
      <c r="KIC124" s="177"/>
      <c r="KIG124" s="177"/>
      <c r="KIK124" s="177"/>
      <c r="KIO124" s="177"/>
      <c r="KIS124" s="177"/>
      <c r="KIW124" s="177"/>
      <c r="KJA124" s="177"/>
      <c r="KJE124" s="177"/>
      <c r="KJI124" s="177"/>
      <c r="KJM124" s="177"/>
      <c r="KJQ124" s="177"/>
      <c r="KJU124" s="177"/>
      <c r="KJY124" s="177"/>
      <c r="KKC124" s="177"/>
      <c r="KKG124" s="177"/>
      <c r="KKK124" s="177"/>
      <c r="KKO124" s="177"/>
      <c r="KKS124" s="177"/>
      <c r="KKW124" s="177"/>
      <c r="KLA124" s="177"/>
      <c r="KLE124" s="177"/>
      <c r="KLI124" s="177"/>
      <c r="KLM124" s="177"/>
      <c r="KLQ124" s="177"/>
      <c r="KLU124" s="177"/>
      <c r="KLY124" s="177"/>
      <c r="KMC124" s="177"/>
      <c r="KMG124" s="177"/>
      <c r="KMK124" s="177"/>
      <c r="KMO124" s="177"/>
      <c r="KMS124" s="177"/>
      <c r="KMW124" s="177"/>
      <c r="KNA124" s="177"/>
      <c r="KNE124" s="177"/>
      <c r="KNI124" s="177"/>
      <c r="KNM124" s="177"/>
      <c r="KNQ124" s="177"/>
      <c r="KNU124" s="177"/>
      <c r="KNY124" s="177"/>
      <c r="KOC124" s="177"/>
      <c r="KOG124" s="177"/>
      <c r="KOK124" s="177"/>
      <c r="KOO124" s="177"/>
      <c r="KOS124" s="177"/>
      <c r="KOW124" s="177"/>
      <c r="KPA124" s="177"/>
      <c r="KPE124" s="177"/>
      <c r="KPI124" s="177"/>
      <c r="KPM124" s="177"/>
      <c r="KPQ124" s="177"/>
      <c r="KPU124" s="177"/>
      <c r="KPY124" s="177"/>
      <c r="KQC124" s="177"/>
      <c r="KQG124" s="177"/>
      <c r="KQK124" s="177"/>
      <c r="KQO124" s="177"/>
      <c r="KQS124" s="177"/>
      <c r="KQW124" s="177"/>
      <c r="KRA124" s="177"/>
      <c r="KRE124" s="177"/>
      <c r="KRI124" s="177"/>
      <c r="KRM124" s="177"/>
      <c r="KRQ124" s="177"/>
      <c r="KRU124" s="177"/>
      <c r="KRY124" s="177"/>
      <c r="KSC124" s="177"/>
      <c r="KSG124" s="177"/>
      <c r="KSK124" s="177"/>
      <c r="KSO124" s="177"/>
      <c r="KSS124" s="177"/>
      <c r="KSW124" s="177"/>
      <c r="KTA124" s="177"/>
      <c r="KTE124" s="177"/>
      <c r="KTI124" s="177"/>
      <c r="KTM124" s="177"/>
      <c r="KTQ124" s="177"/>
      <c r="KTU124" s="177"/>
      <c r="KTY124" s="177"/>
      <c r="KUC124" s="177"/>
      <c r="KUG124" s="177"/>
      <c r="KUK124" s="177"/>
      <c r="KUO124" s="177"/>
      <c r="KUS124" s="177"/>
      <c r="KUW124" s="177"/>
      <c r="KVA124" s="177"/>
      <c r="KVE124" s="177"/>
      <c r="KVI124" s="177"/>
      <c r="KVM124" s="177"/>
      <c r="KVQ124" s="177"/>
      <c r="KVU124" s="177"/>
      <c r="KVY124" s="177"/>
      <c r="KWC124" s="177"/>
      <c r="KWG124" s="177"/>
      <c r="KWK124" s="177"/>
      <c r="KWO124" s="177"/>
      <c r="KWS124" s="177"/>
      <c r="KWW124" s="177"/>
      <c r="KXA124" s="177"/>
      <c r="KXE124" s="177"/>
      <c r="KXI124" s="177"/>
      <c r="KXM124" s="177"/>
      <c r="KXQ124" s="177"/>
      <c r="KXU124" s="177"/>
      <c r="KXY124" s="177"/>
      <c r="KYC124" s="177"/>
      <c r="KYG124" s="177"/>
      <c r="KYK124" s="177"/>
      <c r="KYO124" s="177"/>
      <c r="KYS124" s="177"/>
      <c r="KYW124" s="177"/>
      <c r="KZA124" s="177"/>
      <c r="KZE124" s="177"/>
      <c r="KZI124" s="177"/>
      <c r="KZM124" s="177"/>
      <c r="KZQ124" s="177"/>
      <c r="KZU124" s="177"/>
      <c r="KZY124" s="177"/>
      <c r="LAC124" s="177"/>
      <c r="LAG124" s="177"/>
      <c r="LAK124" s="177"/>
      <c r="LAO124" s="177"/>
      <c r="LAS124" s="177"/>
      <c r="LAW124" s="177"/>
      <c r="LBA124" s="177"/>
      <c r="LBE124" s="177"/>
      <c r="LBI124" s="177"/>
      <c r="LBM124" s="177"/>
      <c r="LBQ124" s="177"/>
      <c r="LBU124" s="177"/>
      <c r="LBY124" s="177"/>
      <c r="LCC124" s="177"/>
      <c r="LCG124" s="177"/>
      <c r="LCK124" s="177"/>
      <c r="LCO124" s="177"/>
      <c r="LCS124" s="177"/>
      <c r="LCW124" s="177"/>
      <c r="LDA124" s="177"/>
      <c r="LDE124" s="177"/>
      <c r="LDI124" s="177"/>
      <c r="LDM124" s="177"/>
      <c r="LDQ124" s="177"/>
      <c r="LDU124" s="177"/>
      <c r="LDY124" s="177"/>
      <c r="LEC124" s="177"/>
      <c r="LEG124" s="177"/>
      <c r="LEK124" s="177"/>
      <c r="LEO124" s="177"/>
      <c r="LES124" s="177"/>
      <c r="LEW124" s="177"/>
      <c r="LFA124" s="177"/>
      <c r="LFE124" s="177"/>
      <c r="LFI124" s="177"/>
      <c r="LFM124" s="177"/>
      <c r="LFQ124" s="177"/>
      <c r="LFU124" s="177"/>
      <c r="LFY124" s="177"/>
      <c r="LGC124" s="177"/>
      <c r="LGG124" s="177"/>
      <c r="LGK124" s="177"/>
      <c r="LGO124" s="177"/>
      <c r="LGS124" s="177"/>
      <c r="LGW124" s="177"/>
      <c r="LHA124" s="177"/>
      <c r="LHE124" s="177"/>
      <c r="LHI124" s="177"/>
      <c r="LHM124" s="177"/>
      <c r="LHQ124" s="177"/>
      <c r="LHU124" s="177"/>
      <c r="LHY124" s="177"/>
      <c r="LIC124" s="177"/>
      <c r="LIG124" s="177"/>
      <c r="LIK124" s="177"/>
      <c r="LIO124" s="177"/>
      <c r="LIS124" s="177"/>
      <c r="LIW124" s="177"/>
      <c r="LJA124" s="177"/>
      <c r="LJE124" s="177"/>
      <c r="LJI124" s="177"/>
      <c r="LJM124" s="177"/>
      <c r="LJQ124" s="177"/>
      <c r="LJU124" s="177"/>
      <c r="LJY124" s="177"/>
      <c r="LKC124" s="177"/>
      <c r="LKG124" s="177"/>
      <c r="LKK124" s="177"/>
      <c r="LKO124" s="177"/>
      <c r="LKS124" s="177"/>
      <c r="LKW124" s="177"/>
      <c r="LLA124" s="177"/>
      <c r="LLE124" s="177"/>
      <c r="LLI124" s="177"/>
      <c r="LLM124" s="177"/>
      <c r="LLQ124" s="177"/>
      <c r="LLU124" s="177"/>
      <c r="LLY124" s="177"/>
      <c r="LMC124" s="177"/>
      <c r="LMG124" s="177"/>
      <c r="LMK124" s="177"/>
      <c r="LMO124" s="177"/>
      <c r="LMS124" s="177"/>
      <c r="LMW124" s="177"/>
      <c r="LNA124" s="177"/>
      <c r="LNE124" s="177"/>
      <c r="LNI124" s="177"/>
      <c r="LNM124" s="177"/>
      <c r="LNQ124" s="177"/>
      <c r="LNU124" s="177"/>
      <c r="LNY124" s="177"/>
      <c r="LOC124" s="177"/>
      <c r="LOG124" s="177"/>
      <c r="LOK124" s="177"/>
      <c r="LOO124" s="177"/>
      <c r="LOS124" s="177"/>
      <c r="LOW124" s="177"/>
      <c r="LPA124" s="177"/>
      <c r="LPE124" s="177"/>
      <c r="LPI124" s="177"/>
      <c r="LPM124" s="177"/>
      <c r="LPQ124" s="177"/>
      <c r="LPU124" s="177"/>
      <c r="LPY124" s="177"/>
      <c r="LQC124" s="177"/>
      <c r="LQG124" s="177"/>
      <c r="LQK124" s="177"/>
      <c r="LQO124" s="177"/>
      <c r="LQS124" s="177"/>
      <c r="LQW124" s="177"/>
      <c r="LRA124" s="177"/>
      <c r="LRE124" s="177"/>
      <c r="LRI124" s="177"/>
      <c r="LRM124" s="177"/>
      <c r="LRQ124" s="177"/>
      <c r="LRU124" s="177"/>
      <c r="LRY124" s="177"/>
      <c r="LSC124" s="177"/>
      <c r="LSG124" s="177"/>
      <c r="LSK124" s="177"/>
      <c r="LSO124" s="177"/>
      <c r="LSS124" s="177"/>
      <c r="LSW124" s="177"/>
      <c r="LTA124" s="177"/>
      <c r="LTE124" s="177"/>
      <c r="LTI124" s="177"/>
      <c r="LTM124" s="177"/>
      <c r="LTQ124" s="177"/>
      <c r="LTU124" s="177"/>
      <c r="LTY124" s="177"/>
      <c r="LUC124" s="177"/>
      <c r="LUG124" s="177"/>
      <c r="LUK124" s="177"/>
      <c r="LUO124" s="177"/>
      <c r="LUS124" s="177"/>
      <c r="LUW124" s="177"/>
      <c r="LVA124" s="177"/>
      <c r="LVE124" s="177"/>
      <c r="LVI124" s="177"/>
      <c r="LVM124" s="177"/>
      <c r="LVQ124" s="177"/>
      <c r="LVU124" s="177"/>
      <c r="LVY124" s="177"/>
      <c r="LWC124" s="177"/>
      <c r="LWG124" s="177"/>
      <c r="LWK124" s="177"/>
      <c r="LWO124" s="177"/>
      <c r="LWS124" s="177"/>
      <c r="LWW124" s="177"/>
      <c r="LXA124" s="177"/>
      <c r="LXE124" s="177"/>
      <c r="LXI124" s="177"/>
      <c r="LXM124" s="177"/>
      <c r="LXQ124" s="177"/>
      <c r="LXU124" s="177"/>
      <c r="LXY124" s="177"/>
      <c r="LYC124" s="177"/>
      <c r="LYG124" s="177"/>
      <c r="LYK124" s="177"/>
      <c r="LYO124" s="177"/>
      <c r="LYS124" s="177"/>
      <c r="LYW124" s="177"/>
      <c r="LZA124" s="177"/>
      <c r="LZE124" s="177"/>
      <c r="LZI124" s="177"/>
      <c r="LZM124" s="177"/>
      <c r="LZQ124" s="177"/>
      <c r="LZU124" s="177"/>
      <c r="LZY124" s="177"/>
      <c r="MAC124" s="177"/>
      <c r="MAG124" s="177"/>
      <c r="MAK124" s="177"/>
      <c r="MAO124" s="177"/>
      <c r="MAS124" s="177"/>
      <c r="MAW124" s="177"/>
      <c r="MBA124" s="177"/>
      <c r="MBE124" s="177"/>
      <c r="MBI124" s="177"/>
      <c r="MBM124" s="177"/>
      <c r="MBQ124" s="177"/>
      <c r="MBU124" s="177"/>
      <c r="MBY124" s="177"/>
      <c r="MCC124" s="177"/>
      <c r="MCG124" s="177"/>
      <c r="MCK124" s="177"/>
      <c r="MCO124" s="177"/>
      <c r="MCS124" s="177"/>
      <c r="MCW124" s="177"/>
      <c r="MDA124" s="177"/>
      <c r="MDE124" s="177"/>
      <c r="MDI124" s="177"/>
      <c r="MDM124" s="177"/>
      <c r="MDQ124" s="177"/>
      <c r="MDU124" s="177"/>
      <c r="MDY124" s="177"/>
      <c r="MEC124" s="177"/>
      <c r="MEG124" s="177"/>
      <c r="MEK124" s="177"/>
      <c r="MEO124" s="177"/>
      <c r="MES124" s="177"/>
      <c r="MEW124" s="177"/>
      <c r="MFA124" s="177"/>
      <c r="MFE124" s="177"/>
      <c r="MFI124" s="177"/>
      <c r="MFM124" s="177"/>
      <c r="MFQ124" s="177"/>
      <c r="MFU124" s="177"/>
      <c r="MFY124" s="177"/>
      <c r="MGC124" s="177"/>
      <c r="MGG124" s="177"/>
      <c r="MGK124" s="177"/>
      <c r="MGO124" s="177"/>
      <c r="MGS124" s="177"/>
      <c r="MGW124" s="177"/>
      <c r="MHA124" s="177"/>
      <c r="MHE124" s="177"/>
      <c r="MHI124" s="177"/>
      <c r="MHM124" s="177"/>
      <c r="MHQ124" s="177"/>
      <c r="MHU124" s="177"/>
      <c r="MHY124" s="177"/>
      <c r="MIC124" s="177"/>
      <c r="MIG124" s="177"/>
      <c r="MIK124" s="177"/>
      <c r="MIO124" s="177"/>
      <c r="MIS124" s="177"/>
      <c r="MIW124" s="177"/>
      <c r="MJA124" s="177"/>
      <c r="MJE124" s="177"/>
      <c r="MJI124" s="177"/>
      <c r="MJM124" s="177"/>
      <c r="MJQ124" s="177"/>
      <c r="MJU124" s="177"/>
      <c r="MJY124" s="177"/>
      <c r="MKC124" s="177"/>
      <c r="MKG124" s="177"/>
      <c r="MKK124" s="177"/>
      <c r="MKO124" s="177"/>
      <c r="MKS124" s="177"/>
      <c r="MKW124" s="177"/>
      <c r="MLA124" s="177"/>
      <c r="MLE124" s="177"/>
      <c r="MLI124" s="177"/>
      <c r="MLM124" s="177"/>
      <c r="MLQ124" s="177"/>
      <c r="MLU124" s="177"/>
      <c r="MLY124" s="177"/>
      <c r="MMC124" s="177"/>
      <c r="MMG124" s="177"/>
      <c r="MMK124" s="177"/>
      <c r="MMO124" s="177"/>
      <c r="MMS124" s="177"/>
      <c r="MMW124" s="177"/>
      <c r="MNA124" s="177"/>
      <c r="MNE124" s="177"/>
      <c r="MNI124" s="177"/>
      <c r="MNM124" s="177"/>
      <c r="MNQ124" s="177"/>
      <c r="MNU124" s="177"/>
      <c r="MNY124" s="177"/>
      <c r="MOC124" s="177"/>
      <c r="MOG124" s="177"/>
      <c r="MOK124" s="177"/>
      <c r="MOO124" s="177"/>
      <c r="MOS124" s="177"/>
      <c r="MOW124" s="177"/>
      <c r="MPA124" s="177"/>
      <c r="MPE124" s="177"/>
      <c r="MPI124" s="177"/>
      <c r="MPM124" s="177"/>
      <c r="MPQ124" s="177"/>
      <c r="MPU124" s="177"/>
      <c r="MPY124" s="177"/>
      <c r="MQC124" s="177"/>
      <c r="MQG124" s="177"/>
      <c r="MQK124" s="177"/>
      <c r="MQO124" s="177"/>
      <c r="MQS124" s="177"/>
      <c r="MQW124" s="177"/>
      <c r="MRA124" s="177"/>
      <c r="MRE124" s="177"/>
      <c r="MRI124" s="177"/>
      <c r="MRM124" s="177"/>
      <c r="MRQ124" s="177"/>
      <c r="MRU124" s="177"/>
      <c r="MRY124" s="177"/>
      <c r="MSC124" s="177"/>
      <c r="MSG124" s="177"/>
      <c r="MSK124" s="177"/>
      <c r="MSO124" s="177"/>
      <c r="MSS124" s="177"/>
      <c r="MSW124" s="177"/>
      <c r="MTA124" s="177"/>
      <c r="MTE124" s="177"/>
      <c r="MTI124" s="177"/>
      <c r="MTM124" s="177"/>
      <c r="MTQ124" s="177"/>
      <c r="MTU124" s="177"/>
      <c r="MTY124" s="177"/>
      <c r="MUC124" s="177"/>
      <c r="MUG124" s="177"/>
      <c r="MUK124" s="177"/>
      <c r="MUO124" s="177"/>
      <c r="MUS124" s="177"/>
      <c r="MUW124" s="177"/>
      <c r="MVA124" s="177"/>
      <c r="MVE124" s="177"/>
      <c r="MVI124" s="177"/>
      <c r="MVM124" s="177"/>
      <c r="MVQ124" s="177"/>
      <c r="MVU124" s="177"/>
      <c r="MVY124" s="177"/>
      <c r="MWC124" s="177"/>
      <c r="MWG124" s="177"/>
      <c r="MWK124" s="177"/>
      <c r="MWO124" s="177"/>
      <c r="MWS124" s="177"/>
      <c r="MWW124" s="177"/>
      <c r="MXA124" s="177"/>
      <c r="MXE124" s="177"/>
      <c r="MXI124" s="177"/>
      <c r="MXM124" s="177"/>
      <c r="MXQ124" s="177"/>
      <c r="MXU124" s="177"/>
      <c r="MXY124" s="177"/>
      <c r="MYC124" s="177"/>
      <c r="MYG124" s="177"/>
      <c r="MYK124" s="177"/>
      <c r="MYO124" s="177"/>
      <c r="MYS124" s="177"/>
      <c r="MYW124" s="177"/>
      <c r="MZA124" s="177"/>
      <c r="MZE124" s="177"/>
      <c r="MZI124" s="177"/>
      <c r="MZM124" s="177"/>
      <c r="MZQ124" s="177"/>
      <c r="MZU124" s="177"/>
      <c r="MZY124" s="177"/>
      <c r="NAC124" s="177"/>
      <c r="NAG124" s="177"/>
      <c r="NAK124" s="177"/>
      <c r="NAO124" s="177"/>
      <c r="NAS124" s="177"/>
      <c r="NAW124" s="177"/>
      <c r="NBA124" s="177"/>
      <c r="NBE124" s="177"/>
      <c r="NBI124" s="177"/>
      <c r="NBM124" s="177"/>
      <c r="NBQ124" s="177"/>
      <c r="NBU124" s="177"/>
      <c r="NBY124" s="177"/>
      <c r="NCC124" s="177"/>
      <c r="NCG124" s="177"/>
      <c r="NCK124" s="177"/>
      <c r="NCO124" s="177"/>
      <c r="NCS124" s="177"/>
      <c r="NCW124" s="177"/>
      <c r="NDA124" s="177"/>
      <c r="NDE124" s="177"/>
      <c r="NDI124" s="177"/>
      <c r="NDM124" s="177"/>
      <c r="NDQ124" s="177"/>
      <c r="NDU124" s="177"/>
      <c r="NDY124" s="177"/>
      <c r="NEC124" s="177"/>
      <c r="NEG124" s="177"/>
      <c r="NEK124" s="177"/>
      <c r="NEO124" s="177"/>
      <c r="NES124" s="177"/>
      <c r="NEW124" s="177"/>
      <c r="NFA124" s="177"/>
      <c r="NFE124" s="177"/>
      <c r="NFI124" s="177"/>
      <c r="NFM124" s="177"/>
      <c r="NFQ124" s="177"/>
      <c r="NFU124" s="177"/>
      <c r="NFY124" s="177"/>
      <c r="NGC124" s="177"/>
      <c r="NGG124" s="177"/>
      <c r="NGK124" s="177"/>
      <c r="NGO124" s="177"/>
      <c r="NGS124" s="177"/>
      <c r="NGW124" s="177"/>
      <c r="NHA124" s="177"/>
      <c r="NHE124" s="177"/>
      <c r="NHI124" s="177"/>
      <c r="NHM124" s="177"/>
      <c r="NHQ124" s="177"/>
      <c r="NHU124" s="177"/>
      <c r="NHY124" s="177"/>
      <c r="NIC124" s="177"/>
      <c r="NIG124" s="177"/>
      <c r="NIK124" s="177"/>
      <c r="NIO124" s="177"/>
      <c r="NIS124" s="177"/>
      <c r="NIW124" s="177"/>
      <c r="NJA124" s="177"/>
      <c r="NJE124" s="177"/>
      <c r="NJI124" s="177"/>
      <c r="NJM124" s="177"/>
      <c r="NJQ124" s="177"/>
      <c r="NJU124" s="177"/>
      <c r="NJY124" s="177"/>
      <c r="NKC124" s="177"/>
      <c r="NKG124" s="177"/>
      <c r="NKK124" s="177"/>
      <c r="NKO124" s="177"/>
      <c r="NKS124" s="177"/>
      <c r="NKW124" s="177"/>
      <c r="NLA124" s="177"/>
      <c r="NLE124" s="177"/>
      <c r="NLI124" s="177"/>
      <c r="NLM124" s="177"/>
      <c r="NLQ124" s="177"/>
      <c r="NLU124" s="177"/>
      <c r="NLY124" s="177"/>
      <c r="NMC124" s="177"/>
      <c r="NMG124" s="177"/>
      <c r="NMK124" s="177"/>
      <c r="NMO124" s="177"/>
      <c r="NMS124" s="177"/>
      <c r="NMW124" s="177"/>
      <c r="NNA124" s="177"/>
      <c r="NNE124" s="177"/>
      <c r="NNI124" s="177"/>
      <c r="NNM124" s="177"/>
      <c r="NNQ124" s="177"/>
      <c r="NNU124" s="177"/>
      <c r="NNY124" s="177"/>
      <c r="NOC124" s="177"/>
      <c r="NOG124" s="177"/>
      <c r="NOK124" s="177"/>
      <c r="NOO124" s="177"/>
      <c r="NOS124" s="177"/>
      <c r="NOW124" s="177"/>
      <c r="NPA124" s="177"/>
      <c r="NPE124" s="177"/>
      <c r="NPI124" s="177"/>
      <c r="NPM124" s="177"/>
      <c r="NPQ124" s="177"/>
      <c r="NPU124" s="177"/>
      <c r="NPY124" s="177"/>
      <c r="NQC124" s="177"/>
      <c r="NQG124" s="177"/>
      <c r="NQK124" s="177"/>
      <c r="NQO124" s="177"/>
      <c r="NQS124" s="177"/>
      <c r="NQW124" s="177"/>
      <c r="NRA124" s="177"/>
      <c r="NRE124" s="177"/>
      <c r="NRI124" s="177"/>
      <c r="NRM124" s="177"/>
      <c r="NRQ124" s="177"/>
      <c r="NRU124" s="177"/>
      <c r="NRY124" s="177"/>
      <c r="NSC124" s="177"/>
      <c r="NSG124" s="177"/>
      <c r="NSK124" s="177"/>
      <c r="NSO124" s="177"/>
      <c r="NSS124" s="177"/>
      <c r="NSW124" s="177"/>
      <c r="NTA124" s="177"/>
      <c r="NTE124" s="177"/>
      <c r="NTI124" s="177"/>
      <c r="NTM124" s="177"/>
      <c r="NTQ124" s="177"/>
      <c r="NTU124" s="177"/>
      <c r="NTY124" s="177"/>
      <c r="NUC124" s="177"/>
      <c r="NUG124" s="177"/>
      <c r="NUK124" s="177"/>
      <c r="NUO124" s="177"/>
      <c r="NUS124" s="177"/>
      <c r="NUW124" s="177"/>
      <c r="NVA124" s="177"/>
      <c r="NVE124" s="177"/>
      <c r="NVI124" s="177"/>
      <c r="NVM124" s="177"/>
      <c r="NVQ124" s="177"/>
      <c r="NVU124" s="177"/>
      <c r="NVY124" s="177"/>
      <c r="NWC124" s="177"/>
      <c r="NWG124" s="177"/>
      <c r="NWK124" s="177"/>
      <c r="NWO124" s="177"/>
      <c r="NWS124" s="177"/>
      <c r="NWW124" s="177"/>
      <c r="NXA124" s="177"/>
      <c r="NXE124" s="177"/>
      <c r="NXI124" s="177"/>
      <c r="NXM124" s="177"/>
      <c r="NXQ124" s="177"/>
      <c r="NXU124" s="177"/>
      <c r="NXY124" s="177"/>
      <c r="NYC124" s="177"/>
      <c r="NYG124" s="177"/>
      <c r="NYK124" s="177"/>
      <c r="NYO124" s="177"/>
      <c r="NYS124" s="177"/>
      <c r="NYW124" s="177"/>
      <c r="NZA124" s="177"/>
      <c r="NZE124" s="177"/>
      <c r="NZI124" s="177"/>
      <c r="NZM124" s="177"/>
      <c r="NZQ124" s="177"/>
      <c r="NZU124" s="177"/>
      <c r="NZY124" s="177"/>
      <c r="OAC124" s="177"/>
      <c r="OAG124" s="177"/>
      <c r="OAK124" s="177"/>
      <c r="OAO124" s="177"/>
      <c r="OAS124" s="177"/>
      <c r="OAW124" s="177"/>
      <c r="OBA124" s="177"/>
      <c r="OBE124" s="177"/>
      <c r="OBI124" s="177"/>
      <c r="OBM124" s="177"/>
      <c r="OBQ124" s="177"/>
      <c r="OBU124" s="177"/>
      <c r="OBY124" s="177"/>
      <c r="OCC124" s="177"/>
      <c r="OCG124" s="177"/>
      <c r="OCK124" s="177"/>
      <c r="OCO124" s="177"/>
      <c r="OCS124" s="177"/>
      <c r="OCW124" s="177"/>
      <c r="ODA124" s="177"/>
      <c r="ODE124" s="177"/>
      <c r="ODI124" s="177"/>
      <c r="ODM124" s="177"/>
      <c r="ODQ124" s="177"/>
      <c r="ODU124" s="177"/>
      <c r="ODY124" s="177"/>
      <c r="OEC124" s="177"/>
      <c r="OEG124" s="177"/>
      <c r="OEK124" s="177"/>
      <c r="OEO124" s="177"/>
      <c r="OES124" s="177"/>
      <c r="OEW124" s="177"/>
      <c r="OFA124" s="177"/>
      <c r="OFE124" s="177"/>
      <c r="OFI124" s="177"/>
      <c r="OFM124" s="177"/>
      <c r="OFQ124" s="177"/>
      <c r="OFU124" s="177"/>
      <c r="OFY124" s="177"/>
      <c r="OGC124" s="177"/>
      <c r="OGG124" s="177"/>
      <c r="OGK124" s="177"/>
      <c r="OGO124" s="177"/>
      <c r="OGS124" s="177"/>
      <c r="OGW124" s="177"/>
      <c r="OHA124" s="177"/>
      <c r="OHE124" s="177"/>
      <c r="OHI124" s="177"/>
      <c r="OHM124" s="177"/>
      <c r="OHQ124" s="177"/>
      <c r="OHU124" s="177"/>
      <c r="OHY124" s="177"/>
      <c r="OIC124" s="177"/>
      <c r="OIG124" s="177"/>
      <c r="OIK124" s="177"/>
      <c r="OIO124" s="177"/>
      <c r="OIS124" s="177"/>
      <c r="OIW124" s="177"/>
      <c r="OJA124" s="177"/>
      <c r="OJE124" s="177"/>
      <c r="OJI124" s="177"/>
      <c r="OJM124" s="177"/>
      <c r="OJQ124" s="177"/>
      <c r="OJU124" s="177"/>
      <c r="OJY124" s="177"/>
      <c r="OKC124" s="177"/>
      <c r="OKG124" s="177"/>
      <c r="OKK124" s="177"/>
      <c r="OKO124" s="177"/>
      <c r="OKS124" s="177"/>
      <c r="OKW124" s="177"/>
      <c r="OLA124" s="177"/>
      <c r="OLE124" s="177"/>
      <c r="OLI124" s="177"/>
      <c r="OLM124" s="177"/>
      <c r="OLQ124" s="177"/>
      <c r="OLU124" s="177"/>
      <c r="OLY124" s="177"/>
      <c r="OMC124" s="177"/>
      <c r="OMG124" s="177"/>
      <c r="OMK124" s="177"/>
      <c r="OMO124" s="177"/>
      <c r="OMS124" s="177"/>
      <c r="OMW124" s="177"/>
      <c r="ONA124" s="177"/>
      <c r="ONE124" s="177"/>
      <c r="ONI124" s="177"/>
      <c r="ONM124" s="177"/>
      <c r="ONQ124" s="177"/>
      <c r="ONU124" s="177"/>
      <c r="ONY124" s="177"/>
      <c r="OOC124" s="177"/>
      <c r="OOG124" s="177"/>
      <c r="OOK124" s="177"/>
      <c r="OOO124" s="177"/>
      <c r="OOS124" s="177"/>
      <c r="OOW124" s="177"/>
      <c r="OPA124" s="177"/>
      <c r="OPE124" s="177"/>
      <c r="OPI124" s="177"/>
      <c r="OPM124" s="177"/>
      <c r="OPQ124" s="177"/>
      <c r="OPU124" s="177"/>
      <c r="OPY124" s="177"/>
      <c r="OQC124" s="177"/>
      <c r="OQG124" s="177"/>
      <c r="OQK124" s="177"/>
      <c r="OQO124" s="177"/>
      <c r="OQS124" s="177"/>
      <c r="OQW124" s="177"/>
      <c r="ORA124" s="177"/>
      <c r="ORE124" s="177"/>
      <c r="ORI124" s="177"/>
      <c r="ORM124" s="177"/>
      <c r="ORQ124" s="177"/>
      <c r="ORU124" s="177"/>
      <c r="ORY124" s="177"/>
      <c r="OSC124" s="177"/>
      <c r="OSG124" s="177"/>
      <c r="OSK124" s="177"/>
      <c r="OSO124" s="177"/>
      <c r="OSS124" s="177"/>
      <c r="OSW124" s="177"/>
      <c r="OTA124" s="177"/>
      <c r="OTE124" s="177"/>
      <c r="OTI124" s="177"/>
      <c r="OTM124" s="177"/>
      <c r="OTQ124" s="177"/>
      <c r="OTU124" s="177"/>
      <c r="OTY124" s="177"/>
      <c r="OUC124" s="177"/>
      <c r="OUG124" s="177"/>
      <c r="OUK124" s="177"/>
      <c r="OUO124" s="177"/>
      <c r="OUS124" s="177"/>
      <c r="OUW124" s="177"/>
      <c r="OVA124" s="177"/>
      <c r="OVE124" s="177"/>
      <c r="OVI124" s="177"/>
      <c r="OVM124" s="177"/>
      <c r="OVQ124" s="177"/>
      <c r="OVU124" s="177"/>
      <c r="OVY124" s="177"/>
      <c r="OWC124" s="177"/>
      <c r="OWG124" s="177"/>
      <c r="OWK124" s="177"/>
      <c r="OWO124" s="177"/>
      <c r="OWS124" s="177"/>
      <c r="OWW124" s="177"/>
      <c r="OXA124" s="177"/>
      <c r="OXE124" s="177"/>
      <c r="OXI124" s="177"/>
      <c r="OXM124" s="177"/>
      <c r="OXQ124" s="177"/>
      <c r="OXU124" s="177"/>
      <c r="OXY124" s="177"/>
      <c r="OYC124" s="177"/>
      <c r="OYG124" s="177"/>
      <c r="OYK124" s="177"/>
      <c r="OYO124" s="177"/>
      <c r="OYS124" s="177"/>
      <c r="OYW124" s="177"/>
      <c r="OZA124" s="177"/>
      <c r="OZE124" s="177"/>
      <c r="OZI124" s="177"/>
      <c r="OZM124" s="177"/>
      <c r="OZQ124" s="177"/>
      <c r="OZU124" s="177"/>
      <c r="OZY124" s="177"/>
      <c r="PAC124" s="177"/>
      <c r="PAG124" s="177"/>
      <c r="PAK124" s="177"/>
      <c r="PAO124" s="177"/>
      <c r="PAS124" s="177"/>
      <c r="PAW124" s="177"/>
      <c r="PBA124" s="177"/>
      <c r="PBE124" s="177"/>
      <c r="PBI124" s="177"/>
      <c r="PBM124" s="177"/>
      <c r="PBQ124" s="177"/>
      <c r="PBU124" s="177"/>
      <c r="PBY124" s="177"/>
      <c r="PCC124" s="177"/>
      <c r="PCG124" s="177"/>
      <c r="PCK124" s="177"/>
      <c r="PCO124" s="177"/>
      <c r="PCS124" s="177"/>
      <c r="PCW124" s="177"/>
      <c r="PDA124" s="177"/>
      <c r="PDE124" s="177"/>
      <c r="PDI124" s="177"/>
      <c r="PDM124" s="177"/>
      <c r="PDQ124" s="177"/>
      <c r="PDU124" s="177"/>
      <c r="PDY124" s="177"/>
      <c r="PEC124" s="177"/>
      <c r="PEG124" s="177"/>
      <c r="PEK124" s="177"/>
      <c r="PEO124" s="177"/>
      <c r="PES124" s="177"/>
      <c r="PEW124" s="177"/>
      <c r="PFA124" s="177"/>
      <c r="PFE124" s="177"/>
      <c r="PFI124" s="177"/>
      <c r="PFM124" s="177"/>
      <c r="PFQ124" s="177"/>
      <c r="PFU124" s="177"/>
      <c r="PFY124" s="177"/>
      <c r="PGC124" s="177"/>
      <c r="PGG124" s="177"/>
      <c r="PGK124" s="177"/>
      <c r="PGO124" s="177"/>
      <c r="PGS124" s="177"/>
      <c r="PGW124" s="177"/>
      <c r="PHA124" s="177"/>
      <c r="PHE124" s="177"/>
      <c r="PHI124" s="177"/>
      <c r="PHM124" s="177"/>
      <c r="PHQ124" s="177"/>
      <c r="PHU124" s="177"/>
      <c r="PHY124" s="177"/>
      <c r="PIC124" s="177"/>
      <c r="PIG124" s="177"/>
      <c r="PIK124" s="177"/>
      <c r="PIO124" s="177"/>
      <c r="PIS124" s="177"/>
      <c r="PIW124" s="177"/>
      <c r="PJA124" s="177"/>
      <c r="PJE124" s="177"/>
      <c r="PJI124" s="177"/>
      <c r="PJM124" s="177"/>
      <c r="PJQ124" s="177"/>
      <c r="PJU124" s="177"/>
      <c r="PJY124" s="177"/>
      <c r="PKC124" s="177"/>
      <c r="PKG124" s="177"/>
      <c r="PKK124" s="177"/>
      <c r="PKO124" s="177"/>
      <c r="PKS124" s="177"/>
      <c r="PKW124" s="177"/>
      <c r="PLA124" s="177"/>
      <c r="PLE124" s="177"/>
      <c r="PLI124" s="177"/>
      <c r="PLM124" s="177"/>
      <c r="PLQ124" s="177"/>
      <c r="PLU124" s="177"/>
      <c r="PLY124" s="177"/>
      <c r="PMC124" s="177"/>
      <c r="PMG124" s="177"/>
      <c r="PMK124" s="177"/>
      <c r="PMO124" s="177"/>
      <c r="PMS124" s="177"/>
      <c r="PMW124" s="177"/>
      <c r="PNA124" s="177"/>
      <c r="PNE124" s="177"/>
      <c r="PNI124" s="177"/>
      <c r="PNM124" s="177"/>
      <c r="PNQ124" s="177"/>
      <c r="PNU124" s="177"/>
      <c r="PNY124" s="177"/>
      <c r="POC124" s="177"/>
      <c r="POG124" s="177"/>
      <c r="POK124" s="177"/>
      <c r="POO124" s="177"/>
      <c r="POS124" s="177"/>
      <c r="POW124" s="177"/>
      <c r="PPA124" s="177"/>
      <c r="PPE124" s="177"/>
      <c r="PPI124" s="177"/>
      <c r="PPM124" s="177"/>
      <c r="PPQ124" s="177"/>
      <c r="PPU124" s="177"/>
      <c r="PPY124" s="177"/>
      <c r="PQC124" s="177"/>
      <c r="PQG124" s="177"/>
      <c r="PQK124" s="177"/>
      <c r="PQO124" s="177"/>
      <c r="PQS124" s="177"/>
      <c r="PQW124" s="177"/>
      <c r="PRA124" s="177"/>
      <c r="PRE124" s="177"/>
      <c r="PRI124" s="177"/>
      <c r="PRM124" s="177"/>
      <c r="PRQ124" s="177"/>
      <c r="PRU124" s="177"/>
      <c r="PRY124" s="177"/>
      <c r="PSC124" s="177"/>
      <c r="PSG124" s="177"/>
      <c r="PSK124" s="177"/>
      <c r="PSO124" s="177"/>
      <c r="PSS124" s="177"/>
      <c r="PSW124" s="177"/>
      <c r="PTA124" s="177"/>
      <c r="PTE124" s="177"/>
      <c r="PTI124" s="177"/>
      <c r="PTM124" s="177"/>
      <c r="PTQ124" s="177"/>
      <c r="PTU124" s="177"/>
      <c r="PTY124" s="177"/>
      <c r="PUC124" s="177"/>
      <c r="PUG124" s="177"/>
      <c r="PUK124" s="177"/>
      <c r="PUO124" s="177"/>
      <c r="PUS124" s="177"/>
      <c r="PUW124" s="177"/>
      <c r="PVA124" s="177"/>
      <c r="PVE124" s="177"/>
      <c r="PVI124" s="177"/>
      <c r="PVM124" s="177"/>
      <c r="PVQ124" s="177"/>
      <c r="PVU124" s="177"/>
      <c r="PVY124" s="177"/>
      <c r="PWC124" s="177"/>
      <c r="PWG124" s="177"/>
      <c r="PWK124" s="177"/>
      <c r="PWO124" s="177"/>
      <c r="PWS124" s="177"/>
      <c r="PWW124" s="177"/>
      <c r="PXA124" s="177"/>
      <c r="PXE124" s="177"/>
      <c r="PXI124" s="177"/>
      <c r="PXM124" s="177"/>
      <c r="PXQ124" s="177"/>
      <c r="PXU124" s="177"/>
      <c r="PXY124" s="177"/>
      <c r="PYC124" s="177"/>
      <c r="PYG124" s="177"/>
      <c r="PYK124" s="177"/>
      <c r="PYO124" s="177"/>
      <c r="PYS124" s="177"/>
      <c r="PYW124" s="177"/>
      <c r="PZA124" s="177"/>
      <c r="PZE124" s="177"/>
      <c r="PZI124" s="177"/>
      <c r="PZM124" s="177"/>
      <c r="PZQ124" s="177"/>
      <c r="PZU124" s="177"/>
      <c r="PZY124" s="177"/>
      <c r="QAC124" s="177"/>
      <c r="QAG124" s="177"/>
      <c r="QAK124" s="177"/>
      <c r="QAO124" s="177"/>
      <c r="QAS124" s="177"/>
      <c r="QAW124" s="177"/>
      <c r="QBA124" s="177"/>
      <c r="QBE124" s="177"/>
      <c r="QBI124" s="177"/>
      <c r="QBM124" s="177"/>
      <c r="QBQ124" s="177"/>
      <c r="QBU124" s="177"/>
      <c r="QBY124" s="177"/>
      <c r="QCC124" s="177"/>
      <c r="QCG124" s="177"/>
      <c r="QCK124" s="177"/>
      <c r="QCO124" s="177"/>
      <c r="QCS124" s="177"/>
      <c r="QCW124" s="177"/>
      <c r="QDA124" s="177"/>
      <c r="QDE124" s="177"/>
      <c r="QDI124" s="177"/>
      <c r="QDM124" s="177"/>
      <c r="QDQ124" s="177"/>
      <c r="QDU124" s="177"/>
      <c r="QDY124" s="177"/>
      <c r="QEC124" s="177"/>
      <c r="QEG124" s="177"/>
      <c r="QEK124" s="177"/>
      <c r="QEO124" s="177"/>
      <c r="QES124" s="177"/>
      <c r="QEW124" s="177"/>
      <c r="QFA124" s="177"/>
      <c r="QFE124" s="177"/>
      <c r="QFI124" s="177"/>
      <c r="QFM124" s="177"/>
      <c r="QFQ124" s="177"/>
      <c r="QFU124" s="177"/>
      <c r="QFY124" s="177"/>
      <c r="QGC124" s="177"/>
      <c r="QGG124" s="177"/>
      <c r="QGK124" s="177"/>
      <c r="QGO124" s="177"/>
      <c r="QGS124" s="177"/>
      <c r="QGW124" s="177"/>
      <c r="QHA124" s="177"/>
      <c r="QHE124" s="177"/>
      <c r="QHI124" s="177"/>
      <c r="QHM124" s="177"/>
      <c r="QHQ124" s="177"/>
      <c r="QHU124" s="177"/>
      <c r="QHY124" s="177"/>
      <c r="QIC124" s="177"/>
      <c r="QIG124" s="177"/>
      <c r="QIK124" s="177"/>
      <c r="QIO124" s="177"/>
      <c r="QIS124" s="177"/>
      <c r="QIW124" s="177"/>
      <c r="QJA124" s="177"/>
      <c r="QJE124" s="177"/>
      <c r="QJI124" s="177"/>
      <c r="QJM124" s="177"/>
      <c r="QJQ124" s="177"/>
      <c r="QJU124" s="177"/>
      <c r="QJY124" s="177"/>
      <c r="QKC124" s="177"/>
      <c r="QKG124" s="177"/>
      <c r="QKK124" s="177"/>
      <c r="QKO124" s="177"/>
      <c r="QKS124" s="177"/>
      <c r="QKW124" s="177"/>
      <c r="QLA124" s="177"/>
      <c r="QLE124" s="177"/>
      <c r="QLI124" s="177"/>
      <c r="QLM124" s="177"/>
      <c r="QLQ124" s="177"/>
      <c r="QLU124" s="177"/>
      <c r="QLY124" s="177"/>
      <c r="QMC124" s="177"/>
      <c r="QMG124" s="177"/>
      <c r="QMK124" s="177"/>
      <c r="QMO124" s="177"/>
      <c r="QMS124" s="177"/>
      <c r="QMW124" s="177"/>
      <c r="QNA124" s="177"/>
      <c r="QNE124" s="177"/>
      <c r="QNI124" s="177"/>
      <c r="QNM124" s="177"/>
      <c r="QNQ124" s="177"/>
      <c r="QNU124" s="177"/>
      <c r="QNY124" s="177"/>
      <c r="QOC124" s="177"/>
      <c r="QOG124" s="177"/>
      <c r="QOK124" s="177"/>
      <c r="QOO124" s="177"/>
      <c r="QOS124" s="177"/>
      <c r="QOW124" s="177"/>
      <c r="QPA124" s="177"/>
      <c r="QPE124" s="177"/>
      <c r="QPI124" s="177"/>
      <c r="QPM124" s="177"/>
      <c r="QPQ124" s="177"/>
      <c r="QPU124" s="177"/>
      <c r="QPY124" s="177"/>
      <c r="QQC124" s="177"/>
      <c r="QQG124" s="177"/>
      <c r="QQK124" s="177"/>
      <c r="QQO124" s="177"/>
      <c r="QQS124" s="177"/>
      <c r="QQW124" s="177"/>
      <c r="QRA124" s="177"/>
      <c r="QRE124" s="177"/>
      <c r="QRI124" s="177"/>
      <c r="QRM124" s="177"/>
      <c r="QRQ124" s="177"/>
      <c r="QRU124" s="177"/>
      <c r="QRY124" s="177"/>
      <c r="QSC124" s="177"/>
      <c r="QSG124" s="177"/>
      <c r="QSK124" s="177"/>
      <c r="QSO124" s="177"/>
      <c r="QSS124" s="177"/>
      <c r="QSW124" s="177"/>
      <c r="QTA124" s="177"/>
      <c r="QTE124" s="177"/>
      <c r="QTI124" s="177"/>
      <c r="QTM124" s="177"/>
      <c r="QTQ124" s="177"/>
      <c r="QTU124" s="177"/>
      <c r="QTY124" s="177"/>
      <c r="QUC124" s="177"/>
      <c r="QUG124" s="177"/>
      <c r="QUK124" s="177"/>
      <c r="QUO124" s="177"/>
      <c r="QUS124" s="177"/>
      <c r="QUW124" s="177"/>
      <c r="QVA124" s="177"/>
      <c r="QVE124" s="177"/>
      <c r="QVI124" s="177"/>
      <c r="QVM124" s="177"/>
      <c r="QVQ124" s="177"/>
      <c r="QVU124" s="177"/>
      <c r="QVY124" s="177"/>
      <c r="QWC124" s="177"/>
      <c r="QWG124" s="177"/>
      <c r="QWK124" s="177"/>
      <c r="QWO124" s="177"/>
      <c r="QWS124" s="177"/>
      <c r="QWW124" s="177"/>
      <c r="QXA124" s="177"/>
      <c r="QXE124" s="177"/>
      <c r="QXI124" s="177"/>
      <c r="QXM124" s="177"/>
      <c r="QXQ124" s="177"/>
      <c r="QXU124" s="177"/>
      <c r="QXY124" s="177"/>
      <c r="QYC124" s="177"/>
      <c r="QYG124" s="177"/>
      <c r="QYK124" s="177"/>
      <c r="QYO124" s="177"/>
      <c r="QYS124" s="177"/>
      <c r="QYW124" s="177"/>
      <c r="QZA124" s="177"/>
      <c r="QZE124" s="177"/>
      <c r="QZI124" s="177"/>
      <c r="QZM124" s="177"/>
      <c r="QZQ124" s="177"/>
      <c r="QZU124" s="177"/>
      <c r="QZY124" s="177"/>
      <c r="RAC124" s="177"/>
      <c r="RAG124" s="177"/>
      <c r="RAK124" s="177"/>
      <c r="RAO124" s="177"/>
      <c r="RAS124" s="177"/>
      <c r="RAW124" s="177"/>
      <c r="RBA124" s="177"/>
      <c r="RBE124" s="177"/>
      <c r="RBI124" s="177"/>
      <c r="RBM124" s="177"/>
      <c r="RBQ124" s="177"/>
      <c r="RBU124" s="177"/>
      <c r="RBY124" s="177"/>
      <c r="RCC124" s="177"/>
      <c r="RCG124" s="177"/>
      <c r="RCK124" s="177"/>
      <c r="RCO124" s="177"/>
      <c r="RCS124" s="177"/>
      <c r="RCW124" s="177"/>
      <c r="RDA124" s="177"/>
      <c r="RDE124" s="177"/>
      <c r="RDI124" s="177"/>
      <c r="RDM124" s="177"/>
      <c r="RDQ124" s="177"/>
      <c r="RDU124" s="177"/>
      <c r="RDY124" s="177"/>
      <c r="REC124" s="177"/>
      <c r="REG124" s="177"/>
      <c r="REK124" s="177"/>
      <c r="REO124" s="177"/>
      <c r="RES124" s="177"/>
      <c r="REW124" s="177"/>
      <c r="RFA124" s="177"/>
      <c r="RFE124" s="177"/>
      <c r="RFI124" s="177"/>
      <c r="RFM124" s="177"/>
      <c r="RFQ124" s="177"/>
      <c r="RFU124" s="177"/>
      <c r="RFY124" s="177"/>
      <c r="RGC124" s="177"/>
      <c r="RGG124" s="177"/>
      <c r="RGK124" s="177"/>
      <c r="RGO124" s="177"/>
      <c r="RGS124" s="177"/>
      <c r="RGW124" s="177"/>
      <c r="RHA124" s="177"/>
      <c r="RHE124" s="177"/>
      <c r="RHI124" s="177"/>
      <c r="RHM124" s="177"/>
      <c r="RHQ124" s="177"/>
      <c r="RHU124" s="177"/>
      <c r="RHY124" s="177"/>
      <c r="RIC124" s="177"/>
      <c r="RIG124" s="177"/>
      <c r="RIK124" s="177"/>
      <c r="RIO124" s="177"/>
      <c r="RIS124" s="177"/>
      <c r="RIW124" s="177"/>
      <c r="RJA124" s="177"/>
      <c r="RJE124" s="177"/>
      <c r="RJI124" s="177"/>
      <c r="RJM124" s="177"/>
      <c r="RJQ124" s="177"/>
      <c r="RJU124" s="177"/>
      <c r="RJY124" s="177"/>
      <c r="RKC124" s="177"/>
      <c r="RKG124" s="177"/>
      <c r="RKK124" s="177"/>
      <c r="RKO124" s="177"/>
      <c r="RKS124" s="177"/>
      <c r="RKW124" s="177"/>
      <c r="RLA124" s="177"/>
      <c r="RLE124" s="177"/>
      <c r="RLI124" s="177"/>
      <c r="RLM124" s="177"/>
      <c r="RLQ124" s="177"/>
      <c r="RLU124" s="177"/>
      <c r="RLY124" s="177"/>
      <c r="RMC124" s="177"/>
      <c r="RMG124" s="177"/>
      <c r="RMK124" s="177"/>
      <c r="RMO124" s="177"/>
      <c r="RMS124" s="177"/>
      <c r="RMW124" s="177"/>
      <c r="RNA124" s="177"/>
      <c r="RNE124" s="177"/>
      <c r="RNI124" s="177"/>
      <c r="RNM124" s="177"/>
      <c r="RNQ124" s="177"/>
      <c r="RNU124" s="177"/>
      <c r="RNY124" s="177"/>
      <c r="ROC124" s="177"/>
      <c r="ROG124" s="177"/>
      <c r="ROK124" s="177"/>
      <c r="ROO124" s="177"/>
      <c r="ROS124" s="177"/>
      <c r="ROW124" s="177"/>
      <c r="RPA124" s="177"/>
      <c r="RPE124" s="177"/>
      <c r="RPI124" s="177"/>
      <c r="RPM124" s="177"/>
      <c r="RPQ124" s="177"/>
      <c r="RPU124" s="177"/>
      <c r="RPY124" s="177"/>
      <c r="RQC124" s="177"/>
      <c r="RQG124" s="177"/>
      <c r="RQK124" s="177"/>
      <c r="RQO124" s="177"/>
      <c r="RQS124" s="177"/>
      <c r="RQW124" s="177"/>
      <c r="RRA124" s="177"/>
      <c r="RRE124" s="177"/>
      <c r="RRI124" s="177"/>
      <c r="RRM124" s="177"/>
      <c r="RRQ124" s="177"/>
      <c r="RRU124" s="177"/>
      <c r="RRY124" s="177"/>
      <c r="RSC124" s="177"/>
      <c r="RSG124" s="177"/>
      <c r="RSK124" s="177"/>
      <c r="RSO124" s="177"/>
      <c r="RSS124" s="177"/>
      <c r="RSW124" s="177"/>
      <c r="RTA124" s="177"/>
      <c r="RTE124" s="177"/>
      <c r="RTI124" s="177"/>
      <c r="RTM124" s="177"/>
      <c r="RTQ124" s="177"/>
      <c r="RTU124" s="177"/>
      <c r="RTY124" s="177"/>
      <c r="RUC124" s="177"/>
      <c r="RUG124" s="177"/>
      <c r="RUK124" s="177"/>
      <c r="RUO124" s="177"/>
      <c r="RUS124" s="177"/>
      <c r="RUW124" s="177"/>
      <c r="RVA124" s="177"/>
      <c r="RVE124" s="177"/>
      <c r="RVI124" s="177"/>
      <c r="RVM124" s="177"/>
      <c r="RVQ124" s="177"/>
      <c r="RVU124" s="177"/>
      <c r="RVY124" s="177"/>
      <c r="RWC124" s="177"/>
      <c r="RWG124" s="177"/>
      <c r="RWK124" s="177"/>
      <c r="RWO124" s="177"/>
      <c r="RWS124" s="177"/>
      <c r="RWW124" s="177"/>
      <c r="RXA124" s="177"/>
      <c r="RXE124" s="177"/>
      <c r="RXI124" s="177"/>
      <c r="RXM124" s="177"/>
      <c r="RXQ124" s="177"/>
      <c r="RXU124" s="177"/>
      <c r="RXY124" s="177"/>
      <c r="RYC124" s="177"/>
      <c r="RYG124" s="177"/>
      <c r="RYK124" s="177"/>
      <c r="RYO124" s="177"/>
      <c r="RYS124" s="177"/>
      <c r="RYW124" s="177"/>
      <c r="RZA124" s="177"/>
      <c r="RZE124" s="177"/>
      <c r="RZI124" s="177"/>
      <c r="RZM124" s="177"/>
      <c r="RZQ124" s="177"/>
      <c r="RZU124" s="177"/>
      <c r="RZY124" s="177"/>
      <c r="SAC124" s="177"/>
      <c r="SAG124" s="177"/>
      <c r="SAK124" s="177"/>
      <c r="SAO124" s="177"/>
      <c r="SAS124" s="177"/>
      <c r="SAW124" s="177"/>
      <c r="SBA124" s="177"/>
      <c r="SBE124" s="177"/>
      <c r="SBI124" s="177"/>
      <c r="SBM124" s="177"/>
      <c r="SBQ124" s="177"/>
      <c r="SBU124" s="177"/>
      <c r="SBY124" s="177"/>
      <c r="SCC124" s="177"/>
      <c r="SCG124" s="177"/>
      <c r="SCK124" s="177"/>
      <c r="SCO124" s="177"/>
      <c r="SCS124" s="177"/>
      <c r="SCW124" s="177"/>
      <c r="SDA124" s="177"/>
      <c r="SDE124" s="177"/>
      <c r="SDI124" s="177"/>
      <c r="SDM124" s="177"/>
      <c r="SDQ124" s="177"/>
      <c r="SDU124" s="177"/>
      <c r="SDY124" s="177"/>
      <c r="SEC124" s="177"/>
      <c r="SEG124" s="177"/>
      <c r="SEK124" s="177"/>
      <c r="SEO124" s="177"/>
      <c r="SES124" s="177"/>
      <c r="SEW124" s="177"/>
      <c r="SFA124" s="177"/>
      <c r="SFE124" s="177"/>
      <c r="SFI124" s="177"/>
      <c r="SFM124" s="177"/>
      <c r="SFQ124" s="177"/>
      <c r="SFU124" s="177"/>
      <c r="SFY124" s="177"/>
      <c r="SGC124" s="177"/>
      <c r="SGG124" s="177"/>
      <c r="SGK124" s="177"/>
      <c r="SGO124" s="177"/>
      <c r="SGS124" s="177"/>
      <c r="SGW124" s="177"/>
      <c r="SHA124" s="177"/>
      <c r="SHE124" s="177"/>
      <c r="SHI124" s="177"/>
      <c r="SHM124" s="177"/>
      <c r="SHQ124" s="177"/>
      <c r="SHU124" s="177"/>
      <c r="SHY124" s="177"/>
      <c r="SIC124" s="177"/>
      <c r="SIG124" s="177"/>
      <c r="SIK124" s="177"/>
      <c r="SIO124" s="177"/>
      <c r="SIS124" s="177"/>
      <c r="SIW124" s="177"/>
      <c r="SJA124" s="177"/>
      <c r="SJE124" s="177"/>
      <c r="SJI124" s="177"/>
      <c r="SJM124" s="177"/>
      <c r="SJQ124" s="177"/>
      <c r="SJU124" s="177"/>
      <c r="SJY124" s="177"/>
      <c r="SKC124" s="177"/>
      <c r="SKG124" s="177"/>
      <c r="SKK124" s="177"/>
      <c r="SKO124" s="177"/>
      <c r="SKS124" s="177"/>
      <c r="SKW124" s="177"/>
      <c r="SLA124" s="177"/>
      <c r="SLE124" s="177"/>
      <c r="SLI124" s="177"/>
      <c r="SLM124" s="177"/>
      <c r="SLQ124" s="177"/>
      <c r="SLU124" s="177"/>
      <c r="SLY124" s="177"/>
      <c r="SMC124" s="177"/>
      <c r="SMG124" s="177"/>
      <c r="SMK124" s="177"/>
      <c r="SMO124" s="177"/>
      <c r="SMS124" s="177"/>
      <c r="SMW124" s="177"/>
      <c r="SNA124" s="177"/>
      <c r="SNE124" s="177"/>
      <c r="SNI124" s="177"/>
      <c r="SNM124" s="177"/>
      <c r="SNQ124" s="177"/>
      <c r="SNU124" s="177"/>
      <c r="SNY124" s="177"/>
      <c r="SOC124" s="177"/>
      <c r="SOG124" s="177"/>
      <c r="SOK124" s="177"/>
      <c r="SOO124" s="177"/>
      <c r="SOS124" s="177"/>
      <c r="SOW124" s="177"/>
      <c r="SPA124" s="177"/>
      <c r="SPE124" s="177"/>
      <c r="SPI124" s="177"/>
      <c r="SPM124" s="177"/>
      <c r="SPQ124" s="177"/>
      <c r="SPU124" s="177"/>
      <c r="SPY124" s="177"/>
      <c r="SQC124" s="177"/>
      <c r="SQG124" s="177"/>
      <c r="SQK124" s="177"/>
      <c r="SQO124" s="177"/>
      <c r="SQS124" s="177"/>
      <c r="SQW124" s="177"/>
      <c r="SRA124" s="177"/>
      <c r="SRE124" s="177"/>
      <c r="SRI124" s="177"/>
      <c r="SRM124" s="177"/>
      <c r="SRQ124" s="177"/>
      <c r="SRU124" s="177"/>
      <c r="SRY124" s="177"/>
      <c r="SSC124" s="177"/>
      <c r="SSG124" s="177"/>
      <c r="SSK124" s="177"/>
      <c r="SSO124" s="177"/>
      <c r="SSS124" s="177"/>
      <c r="SSW124" s="177"/>
      <c r="STA124" s="177"/>
      <c r="STE124" s="177"/>
      <c r="STI124" s="177"/>
      <c r="STM124" s="177"/>
      <c r="STQ124" s="177"/>
      <c r="STU124" s="177"/>
      <c r="STY124" s="177"/>
      <c r="SUC124" s="177"/>
      <c r="SUG124" s="177"/>
      <c r="SUK124" s="177"/>
      <c r="SUO124" s="177"/>
      <c r="SUS124" s="177"/>
      <c r="SUW124" s="177"/>
      <c r="SVA124" s="177"/>
      <c r="SVE124" s="177"/>
      <c r="SVI124" s="177"/>
      <c r="SVM124" s="177"/>
      <c r="SVQ124" s="177"/>
      <c r="SVU124" s="177"/>
      <c r="SVY124" s="177"/>
      <c r="SWC124" s="177"/>
      <c r="SWG124" s="177"/>
      <c r="SWK124" s="177"/>
      <c r="SWO124" s="177"/>
      <c r="SWS124" s="177"/>
      <c r="SWW124" s="177"/>
      <c r="SXA124" s="177"/>
      <c r="SXE124" s="177"/>
      <c r="SXI124" s="177"/>
      <c r="SXM124" s="177"/>
      <c r="SXQ124" s="177"/>
      <c r="SXU124" s="177"/>
      <c r="SXY124" s="177"/>
      <c r="SYC124" s="177"/>
      <c r="SYG124" s="177"/>
      <c r="SYK124" s="177"/>
      <c r="SYO124" s="177"/>
      <c r="SYS124" s="177"/>
      <c r="SYW124" s="177"/>
      <c r="SZA124" s="177"/>
      <c r="SZE124" s="177"/>
      <c r="SZI124" s="177"/>
      <c r="SZM124" s="177"/>
      <c r="SZQ124" s="177"/>
      <c r="SZU124" s="177"/>
      <c r="SZY124" s="177"/>
      <c r="TAC124" s="177"/>
      <c r="TAG124" s="177"/>
      <c r="TAK124" s="177"/>
      <c r="TAO124" s="177"/>
      <c r="TAS124" s="177"/>
      <c r="TAW124" s="177"/>
      <c r="TBA124" s="177"/>
      <c r="TBE124" s="177"/>
      <c r="TBI124" s="177"/>
      <c r="TBM124" s="177"/>
      <c r="TBQ124" s="177"/>
      <c r="TBU124" s="177"/>
      <c r="TBY124" s="177"/>
      <c r="TCC124" s="177"/>
      <c r="TCG124" s="177"/>
      <c r="TCK124" s="177"/>
      <c r="TCO124" s="177"/>
      <c r="TCS124" s="177"/>
      <c r="TCW124" s="177"/>
      <c r="TDA124" s="177"/>
      <c r="TDE124" s="177"/>
      <c r="TDI124" s="177"/>
      <c r="TDM124" s="177"/>
      <c r="TDQ124" s="177"/>
      <c r="TDU124" s="177"/>
      <c r="TDY124" s="177"/>
      <c r="TEC124" s="177"/>
      <c r="TEG124" s="177"/>
      <c r="TEK124" s="177"/>
      <c r="TEO124" s="177"/>
      <c r="TES124" s="177"/>
      <c r="TEW124" s="177"/>
      <c r="TFA124" s="177"/>
      <c r="TFE124" s="177"/>
      <c r="TFI124" s="177"/>
      <c r="TFM124" s="177"/>
      <c r="TFQ124" s="177"/>
      <c r="TFU124" s="177"/>
      <c r="TFY124" s="177"/>
      <c r="TGC124" s="177"/>
      <c r="TGG124" s="177"/>
      <c r="TGK124" s="177"/>
      <c r="TGO124" s="177"/>
      <c r="TGS124" s="177"/>
      <c r="TGW124" s="177"/>
      <c r="THA124" s="177"/>
      <c r="THE124" s="177"/>
      <c r="THI124" s="177"/>
      <c r="THM124" s="177"/>
      <c r="THQ124" s="177"/>
      <c r="THU124" s="177"/>
      <c r="THY124" s="177"/>
      <c r="TIC124" s="177"/>
      <c r="TIG124" s="177"/>
      <c r="TIK124" s="177"/>
      <c r="TIO124" s="177"/>
      <c r="TIS124" s="177"/>
      <c r="TIW124" s="177"/>
      <c r="TJA124" s="177"/>
      <c r="TJE124" s="177"/>
      <c r="TJI124" s="177"/>
      <c r="TJM124" s="177"/>
      <c r="TJQ124" s="177"/>
      <c r="TJU124" s="177"/>
      <c r="TJY124" s="177"/>
      <c r="TKC124" s="177"/>
      <c r="TKG124" s="177"/>
      <c r="TKK124" s="177"/>
      <c r="TKO124" s="177"/>
      <c r="TKS124" s="177"/>
      <c r="TKW124" s="177"/>
      <c r="TLA124" s="177"/>
      <c r="TLE124" s="177"/>
      <c r="TLI124" s="177"/>
      <c r="TLM124" s="177"/>
      <c r="TLQ124" s="177"/>
      <c r="TLU124" s="177"/>
      <c r="TLY124" s="177"/>
      <c r="TMC124" s="177"/>
      <c r="TMG124" s="177"/>
      <c r="TMK124" s="177"/>
      <c r="TMO124" s="177"/>
      <c r="TMS124" s="177"/>
      <c r="TMW124" s="177"/>
      <c r="TNA124" s="177"/>
      <c r="TNE124" s="177"/>
      <c r="TNI124" s="177"/>
      <c r="TNM124" s="177"/>
      <c r="TNQ124" s="177"/>
      <c r="TNU124" s="177"/>
      <c r="TNY124" s="177"/>
      <c r="TOC124" s="177"/>
      <c r="TOG124" s="177"/>
      <c r="TOK124" s="177"/>
      <c r="TOO124" s="177"/>
      <c r="TOS124" s="177"/>
      <c r="TOW124" s="177"/>
      <c r="TPA124" s="177"/>
      <c r="TPE124" s="177"/>
      <c r="TPI124" s="177"/>
      <c r="TPM124" s="177"/>
      <c r="TPQ124" s="177"/>
      <c r="TPU124" s="177"/>
      <c r="TPY124" s="177"/>
      <c r="TQC124" s="177"/>
      <c r="TQG124" s="177"/>
      <c r="TQK124" s="177"/>
      <c r="TQO124" s="177"/>
      <c r="TQS124" s="177"/>
      <c r="TQW124" s="177"/>
      <c r="TRA124" s="177"/>
      <c r="TRE124" s="177"/>
      <c r="TRI124" s="177"/>
      <c r="TRM124" s="177"/>
      <c r="TRQ124" s="177"/>
      <c r="TRU124" s="177"/>
      <c r="TRY124" s="177"/>
      <c r="TSC124" s="177"/>
      <c r="TSG124" s="177"/>
      <c r="TSK124" s="177"/>
      <c r="TSO124" s="177"/>
      <c r="TSS124" s="177"/>
      <c r="TSW124" s="177"/>
      <c r="TTA124" s="177"/>
      <c r="TTE124" s="177"/>
      <c r="TTI124" s="177"/>
      <c r="TTM124" s="177"/>
      <c r="TTQ124" s="177"/>
      <c r="TTU124" s="177"/>
      <c r="TTY124" s="177"/>
      <c r="TUC124" s="177"/>
      <c r="TUG124" s="177"/>
      <c r="TUK124" s="177"/>
      <c r="TUO124" s="177"/>
      <c r="TUS124" s="177"/>
      <c r="TUW124" s="177"/>
      <c r="TVA124" s="177"/>
      <c r="TVE124" s="177"/>
      <c r="TVI124" s="177"/>
      <c r="TVM124" s="177"/>
      <c r="TVQ124" s="177"/>
      <c r="TVU124" s="177"/>
      <c r="TVY124" s="177"/>
      <c r="TWC124" s="177"/>
      <c r="TWG124" s="177"/>
      <c r="TWK124" s="177"/>
      <c r="TWO124" s="177"/>
      <c r="TWS124" s="177"/>
      <c r="TWW124" s="177"/>
      <c r="TXA124" s="177"/>
      <c r="TXE124" s="177"/>
      <c r="TXI124" s="177"/>
      <c r="TXM124" s="177"/>
      <c r="TXQ124" s="177"/>
      <c r="TXU124" s="177"/>
      <c r="TXY124" s="177"/>
      <c r="TYC124" s="177"/>
      <c r="TYG124" s="177"/>
      <c r="TYK124" s="177"/>
      <c r="TYO124" s="177"/>
      <c r="TYS124" s="177"/>
      <c r="TYW124" s="177"/>
      <c r="TZA124" s="177"/>
      <c r="TZE124" s="177"/>
      <c r="TZI124" s="177"/>
      <c r="TZM124" s="177"/>
      <c r="TZQ124" s="177"/>
      <c r="TZU124" s="177"/>
      <c r="TZY124" s="177"/>
      <c r="UAC124" s="177"/>
      <c r="UAG124" s="177"/>
      <c r="UAK124" s="177"/>
      <c r="UAO124" s="177"/>
      <c r="UAS124" s="177"/>
      <c r="UAW124" s="177"/>
      <c r="UBA124" s="177"/>
      <c r="UBE124" s="177"/>
      <c r="UBI124" s="177"/>
      <c r="UBM124" s="177"/>
      <c r="UBQ124" s="177"/>
      <c r="UBU124" s="177"/>
      <c r="UBY124" s="177"/>
      <c r="UCC124" s="177"/>
      <c r="UCG124" s="177"/>
      <c r="UCK124" s="177"/>
      <c r="UCO124" s="177"/>
      <c r="UCS124" s="177"/>
      <c r="UCW124" s="177"/>
      <c r="UDA124" s="177"/>
      <c r="UDE124" s="177"/>
      <c r="UDI124" s="177"/>
      <c r="UDM124" s="177"/>
      <c r="UDQ124" s="177"/>
      <c r="UDU124" s="177"/>
      <c r="UDY124" s="177"/>
      <c r="UEC124" s="177"/>
      <c r="UEG124" s="177"/>
      <c r="UEK124" s="177"/>
      <c r="UEO124" s="177"/>
      <c r="UES124" s="177"/>
      <c r="UEW124" s="177"/>
      <c r="UFA124" s="177"/>
      <c r="UFE124" s="177"/>
      <c r="UFI124" s="177"/>
      <c r="UFM124" s="177"/>
      <c r="UFQ124" s="177"/>
      <c r="UFU124" s="177"/>
      <c r="UFY124" s="177"/>
      <c r="UGC124" s="177"/>
      <c r="UGG124" s="177"/>
      <c r="UGK124" s="177"/>
      <c r="UGO124" s="177"/>
      <c r="UGS124" s="177"/>
      <c r="UGW124" s="177"/>
      <c r="UHA124" s="177"/>
      <c r="UHE124" s="177"/>
      <c r="UHI124" s="177"/>
      <c r="UHM124" s="177"/>
      <c r="UHQ124" s="177"/>
      <c r="UHU124" s="177"/>
      <c r="UHY124" s="177"/>
      <c r="UIC124" s="177"/>
      <c r="UIG124" s="177"/>
      <c r="UIK124" s="177"/>
      <c r="UIO124" s="177"/>
      <c r="UIS124" s="177"/>
      <c r="UIW124" s="177"/>
      <c r="UJA124" s="177"/>
      <c r="UJE124" s="177"/>
      <c r="UJI124" s="177"/>
      <c r="UJM124" s="177"/>
      <c r="UJQ124" s="177"/>
      <c r="UJU124" s="177"/>
      <c r="UJY124" s="177"/>
      <c r="UKC124" s="177"/>
      <c r="UKG124" s="177"/>
      <c r="UKK124" s="177"/>
      <c r="UKO124" s="177"/>
      <c r="UKS124" s="177"/>
      <c r="UKW124" s="177"/>
      <c r="ULA124" s="177"/>
      <c r="ULE124" s="177"/>
      <c r="ULI124" s="177"/>
      <c r="ULM124" s="177"/>
      <c r="ULQ124" s="177"/>
      <c r="ULU124" s="177"/>
      <c r="ULY124" s="177"/>
      <c r="UMC124" s="177"/>
      <c r="UMG124" s="177"/>
      <c r="UMK124" s="177"/>
      <c r="UMO124" s="177"/>
      <c r="UMS124" s="177"/>
      <c r="UMW124" s="177"/>
      <c r="UNA124" s="177"/>
      <c r="UNE124" s="177"/>
      <c r="UNI124" s="177"/>
      <c r="UNM124" s="177"/>
      <c r="UNQ124" s="177"/>
      <c r="UNU124" s="177"/>
      <c r="UNY124" s="177"/>
      <c r="UOC124" s="177"/>
      <c r="UOG124" s="177"/>
      <c r="UOK124" s="177"/>
      <c r="UOO124" s="177"/>
      <c r="UOS124" s="177"/>
      <c r="UOW124" s="177"/>
      <c r="UPA124" s="177"/>
      <c r="UPE124" s="177"/>
      <c r="UPI124" s="177"/>
      <c r="UPM124" s="177"/>
      <c r="UPQ124" s="177"/>
      <c r="UPU124" s="177"/>
      <c r="UPY124" s="177"/>
      <c r="UQC124" s="177"/>
      <c r="UQG124" s="177"/>
      <c r="UQK124" s="177"/>
      <c r="UQO124" s="177"/>
      <c r="UQS124" s="177"/>
      <c r="UQW124" s="177"/>
      <c r="URA124" s="177"/>
      <c r="URE124" s="177"/>
      <c r="URI124" s="177"/>
      <c r="URM124" s="177"/>
      <c r="URQ124" s="177"/>
      <c r="URU124" s="177"/>
      <c r="URY124" s="177"/>
      <c r="USC124" s="177"/>
      <c r="USG124" s="177"/>
      <c r="USK124" s="177"/>
      <c r="USO124" s="177"/>
      <c r="USS124" s="177"/>
      <c r="USW124" s="177"/>
      <c r="UTA124" s="177"/>
      <c r="UTE124" s="177"/>
      <c r="UTI124" s="177"/>
      <c r="UTM124" s="177"/>
      <c r="UTQ124" s="177"/>
      <c r="UTU124" s="177"/>
      <c r="UTY124" s="177"/>
      <c r="UUC124" s="177"/>
      <c r="UUG124" s="177"/>
      <c r="UUK124" s="177"/>
      <c r="UUO124" s="177"/>
      <c r="UUS124" s="177"/>
      <c r="UUW124" s="177"/>
      <c r="UVA124" s="177"/>
      <c r="UVE124" s="177"/>
      <c r="UVI124" s="177"/>
      <c r="UVM124" s="177"/>
      <c r="UVQ124" s="177"/>
      <c r="UVU124" s="177"/>
      <c r="UVY124" s="177"/>
      <c r="UWC124" s="177"/>
      <c r="UWG124" s="177"/>
      <c r="UWK124" s="177"/>
      <c r="UWO124" s="177"/>
      <c r="UWS124" s="177"/>
      <c r="UWW124" s="177"/>
      <c r="UXA124" s="177"/>
      <c r="UXE124" s="177"/>
      <c r="UXI124" s="177"/>
      <c r="UXM124" s="177"/>
      <c r="UXQ124" s="177"/>
      <c r="UXU124" s="177"/>
      <c r="UXY124" s="177"/>
      <c r="UYC124" s="177"/>
      <c r="UYG124" s="177"/>
      <c r="UYK124" s="177"/>
      <c r="UYO124" s="177"/>
      <c r="UYS124" s="177"/>
      <c r="UYW124" s="177"/>
      <c r="UZA124" s="177"/>
      <c r="UZE124" s="177"/>
      <c r="UZI124" s="177"/>
      <c r="UZM124" s="177"/>
      <c r="UZQ124" s="177"/>
      <c r="UZU124" s="177"/>
      <c r="UZY124" s="177"/>
      <c r="VAC124" s="177"/>
      <c r="VAG124" s="177"/>
      <c r="VAK124" s="177"/>
      <c r="VAO124" s="177"/>
      <c r="VAS124" s="177"/>
      <c r="VAW124" s="177"/>
      <c r="VBA124" s="177"/>
      <c r="VBE124" s="177"/>
      <c r="VBI124" s="177"/>
      <c r="VBM124" s="177"/>
      <c r="VBQ124" s="177"/>
      <c r="VBU124" s="177"/>
      <c r="VBY124" s="177"/>
      <c r="VCC124" s="177"/>
      <c r="VCG124" s="177"/>
      <c r="VCK124" s="177"/>
      <c r="VCO124" s="177"/>
      <c r="VCS124" s="177"/>
      <c r="VCW124" s="177"/>
      <c r="VDA124" s="177"/>
      <c r="VDE124" s="177"/>
      <c r="VDI124" s="177"/>
      <c r="VDM124" s="177"/>
      <c r="VDQ124" s="177"/>
      <c r="VDU124" s="177"/>
      <c r="VDY124" s="177"/>
      <c r="VEC124" s="177"/>
      <c r="VEG124" s="177"/>
      <c r="VEK124" s="177"/>
      <c r="VEO124" s="177"/>
      <c r="VES124" s="177"/>
      <c r="VEW124" s="177"/>
      <c r="VFA124" s="177"/>
      <c r="VFE124" s="177"/>
      <c r="VFI124" s="177"/>
      <c r="VFM124" s="177"/>
      <c r="VFQ124" s="177"/>
      <c r="VFU124" s="177"/>
      <c r="VFY124" s="177"/>
      <c r="VGC124" s="177"/>
      <c r="VGG124" s="177"/>
      <c r="VGK124" s="177"/>
      <c r="VGO124" s="177"/>
      <c r="VGS124" s="177"/>
      <c r="VGW124" s="177"/>
      <c r="VHA124" s="177"/>
      <c r="VHE124" s="177"/>
      <c r="VHI124" s="177"/>
      <c r="VHM124" s="177"/>
      <c r="VHQ124" s="177"/>
      <c r="VHU124" s="177"/>
      <c r="VHY124" s="177"/>
      <c r="VIC124" s="177"/>
      <c r="VIG124" s="177"/>
      <c r="VIK124" s="177"/>
      <c r="VIO124" s="177"/>
      <c r="VIS124" s="177"/>
      <c r="VIW124" s="177"/>
      <c r="VJA124" s="177"/>
      <c r="VJE124" s="177"/>
      <c r="VJI124" s="177"/>
      <c r="VJM124" s="177"/>
      <c r="VJQ124" s="177"/>
      <c r="VJU124" s="177"/>
      <c r="VJY124" s="177"/>
      <c r="VKC124" s="177"/>
      <c r="VKG124" s="177"/>
      <c r="VKK124" s="177"/>
      <c r="VKO124" s="177"/>
      <c r="VKS124" s="177"/>
      <c r="VKW124" s="177"/>
      <c r="VLA124" s="177"/>
      <c r="VLE124" s="177"/>
      <c r="VLI124" s="177"/>
      <c r="VLM124" s="177"/>
      <c r="VLQ124" s="177"/>
      <c r="VLU124" s="177"/>
      <c r="VLY124" s="177"/>
      <c r="VMC124" s="177"/>
      <c r="VMG124" s="177"/>
      <c r="VMK124" s="177"/>
      <c r="VMO124" s="177"/>
      <c r="VMS124" s="177"/>
      <c r="VMW124" s="177"/>
      <c r="VNA124" s="177"/>
      <c r="VNE124" s="177"/>
      <c r="VNI124" s="177"/>
      <c r="VNM124" s="177"/>
      <c r="VNQ124" s="177"/>
      <c r="VNU124" s="177"/>
      <c r="VNY124" s="177"/>
      <c r="VOC124" s="177"/>
      <c r="VOG124" s="177"/>
      <c r="VOK124" s="177"/>
      <c r="VOO124" s="177"/>
      <c r="VOS124" s="177"/>
      <c r="VOW124" s="177"/>
      <c r="VPA124" s="177"/>
      <c r="VPE124" s="177"/>
      <c r="VPI124" s="177"/>
      <c r="VPM124" s="177"/>
      <c r="VPQ124" s="177"/>
      <c r="VPU124" s="177"/>
      <c r="VPY124" s="177"/>
      <c r="VQC124" s="177"/>
      <c r="VQG124" s="177"/>
      <c r="VQK124" s="177"/>
      <c r="VQO124" s="177"/>
      <c r="VQS124" s="177"/>
      <c r="VQW124" s="177"/>
      <c r="VRA124" s="177"/>
      <c r="VRE124" s="177"/>
      <c r="VRI124" s="177"/>
      <c r="VRM124" s="177"/>
      <c r="VRQ124" s="177"/>
      <c r="VRU124" s="177"/>
      <c r="VRY124" s="177"/>
      <c r="VSC124" s="177"/>
      <c r="VSG124" s="177"/>
      <c r="VSK124" s="177"/>
      <c r="VSO124" s="177"/>
      <c r="VSS124" s="177"/>
      <c r="VSW124" s="177"/>
      <c r="VTA124" s="177"/>
      <c r="VTE124" s="177"/>
      <c r="VTI124" s="177"/>
      <c r="VTM124" s="177"/>
      <c r="VTQ124" s="177"/>
      <c r="VTU124" s="177"/>
      <c r="VTY124" s="177"/>
      <c r="VUC124" s="177"/>
      <c r="VUG124" s="177"/>
      <c r="VUK124" s="177"/>
      <c r="VUO124" s="177"/>
      <c r="VUS124" s="177"/>
      <c r="VUW124" s="177"/>
      <c r="VVA124" s="177"/>
      <c r="VVE124" s="177"/>
      <c r="VVI124" s="177"/>
      <c r="VVM124" s="177"/>
      <c r="VVQ124" s="177"/>
      <c r="VVU124" s="177"/>
      <c r="VVY124" s="177"/>
      <c r="VWC124" s="177"/>
      <c r="VWG124" s="177"/>
      <c r="VWK124" s="177"/>
      <c r="VWO124" s="177"/>
      <c r="VWS124" s="177"/>
      <c r="VWW124" s="177"/>
      <c r="VXA124" s="177"/>
      <c r="VXE124" s="177"/>
      <c r="VXI124" s="177"/>
      <c r="VXM124" s="177"/>
      <c r="VXQ124" s="177"/>
      <c r="VXU124" s="177"/>
      <c r="VXY124" s="177"/>
      <c r="VYC124" s="177"/>
      <c r="VYG124" s="177"/>
      <c r="VYK124" s="177"/>
      <c r="VYO124" s="177"/>
      <c r="VYS124" s="177"/>
      <c r="VYW124" s="177"/>
      <c r="VZA124" s="177"/>
      <c r="VZE124" s="177"/>
      <c r="VZI124" s="177"/>
      <c r="VZM124" s="177"/>
      <c r="VZQ124" s="177"/>
      <c r="VZU124" s="177"/>
      <c r="VZY124" s="177"/>
      <c r="WAC124" s="177"/>
      <c r="WAG124" s="177"/>
      <c r="WAK124" s="177"/>
      <c r="WAO124" s="177"/>
      <c r="WAS124" s="177"/>
      <c r="WAW124" s="177"/>
      <c r="WBA124" s="177"/>
      <c r="WBE124" s="177"/>
      <c r="WBI124" s="177"/>
      <c r="WBM124" s="177"/>
      <c r="WBQ124" s="177"/>
      <c r="WBU124" s="177"/>
      <c r="WBY124" s="177"/>
      <c r="WCC124" s="177"/>
      <c r="WCG124" s="177"/>
      <c r="WCK124" s="177"/>
      <c r="WCO124" s="177"/>
      <c r="WCS124" s="177"/>
      <c r="WCW124" s="177"/>
      <c r="WDA124" s="177"/>
      <c r="WDE124" s="177"/>
      <c r="WDI124" s="177"/>
      <c r="WDM124" s="177"/>
      <c r="WDQ124" s="177"/>
      <c r="WDU124" s="177"/>
      <c r="WDY124" s="177"/>
      <c r="WEC124" s="177"/>
      <c r="WEG124" s="177"/>
      <c r="WEK124" s="177"/>
      <c r="WEO124" s="177"/>
      <c r="WES124" s="177"/>
      <c r="WEW124" s="177"/>
      <c r="WFA124" s="177"/>
      <c r="WFE124" s="177"/>
      <c r="WFI124" s="177"/>
      <c r="WFM124" s="177"/>
      <c r="WFQ124" s="177"/>
      <c r="WFU124" s="177"/>
      <c r="WFY124" s="177"/>
      <c r="WGC124" s="177"/>
      <c r="WGG124" s="177"/>
      <c r="WGK124" s="177"/>
      <c r="WGO124" s="177"/>
      <c r="WGS124" s="177"/>
      <c r="WGW124" s="177"/>
      <c r="WHA124" s="177"/>
      <c r="WHE124" s="177"/>
      <c r="WHI124" s="177"/>
      <c r="WHM124" s="177"/>
      <c r="WHQ124" s="177"/>
      <c r="WHU124" s="177"/>
      <c r="WHY124" s="177"/>
      <c r="WIC124" s="177"/>
      <c r="WIG124" s="177"/>
      <c r="WIK124" s="177"/>
      <c r="WIO124" s="177"/>
      <c r="WIS124" s="177"/>
      <c r="WIW124" s="177"/>
      <c r="WJA124" s="177"/>
      <c r="WJE124" s="177"/>
      <c r="WJI124" s="177"/>
      <c r="WJM124" s="177"/>
      <c r="WJQ124" s="177"/>
      <c r="WJU124" s="177"/>
      <c r="WJY124" s="177"/>
      <c r="WKC124" s="177"/>
      <c r="WKG124" s="177"/>
      <c r="WKK124" s="177"/>
      <c r="WKO124" s="177"/>
      <c r="WKS124" s="177"/>
      <c r="WKW124" s="177"/>
      <c r="WLA124" s="177"/>
      <c r="WLE124" s="177"/>
      <c r="WLI124" s="177"/>
      <c r="WLM124" s="177"/>
      <c r="WLQ124" s="177"/>
      <c r="WLU124" s="177"/>
      <c r="WLY124" s="177"/>
      <c r="WMC124" s="177"/>
      <c r="WMG124" s="177"/>
      <c r="WMK124" s="177"/>
      <c r="WMO124" s="177"/>
      <c r="WMS124" s="177"/>
      <c r="WMW124" s="177"/>
      <c r="WNA124" s="177"/>
      <c r="WNE124" s="177"/>
      <c r="WNI124" s="177"/>
      <c r="WNM124" s="177"/>
      <c r="WNQ124" s="177"/>
      <c r="WNU124" s="177"/>
      <c r="WNY124" s="177"/>
      <c r="WOC124" s="177"/>
      <c r="WOG124" s="177"/>
      <c r="WOK124" s="177"/>
      <c r="WOO124" s="177"/>
      <c r="WOS124" s="177"/>
      <c r="WOW124" s="177"/>
      <c r="WPA124" s="177"/>
      <c r="WPE124" s="177"/>
      <c r="WPI124" s="177"/>
      <c r="WPM124" s="177"/>
      <c r="WPQ124" s="177"/>
      <c r="WPU124" s="177"/>
      <c r="WPY124" s="177"/>
      <c r="WQC124" s="177"/>
      <c r="WQG124" s="177"/>
      <c r="WQK124" s="177"/>
      <c r="WQO124" s="177"/>
      <c r="WQS124" s="177"/>
      <c r="WQW124" s="177"/>
      <c r="WRA124" s="177"/>
      <c r="WRE124" s="177"/>
      <c r="WRI124" s="177"/>
      <c r="WRM124" s="177"/>
      <c r="WRQ124" s="177"/>
      <c r="WRU124" s="177"/>
      <c r="WRY124" s="177"/>
      <c r="WSC124" s="177"/>
      <c r="WSG124" s="177"/>
      <c r="WSK124" s="177"/>
      <c r="WSO124" s="177"/>
      <c r="WSS124" s="177"/>
      <c r="WSW124" s="177"/>
      <c r="WTA124" s="177"/>
      <c r="WTE124" s="177"/>
      <c r="WTI124" s="177"/>
      <c r="WTM124" s="177"/>
      <c r="WTQ124" s="177"/>
      <c r="WTU124" s="177"/>
      <c r="WTY124" s="177"/>
      <c r="WUC124" s="177"/>
      <c r="WUG124" s="177"/>
      <c r="WUK124" s="177"/>
      <c r="WUO124" s="177"/>
      <c r="WUS124" s="177"/>
      <c r="WUW124" s="177"/>
      <c r="WVA124" s="177"/>
      <c r="WVE124" s="177"/>
      <c r="WVI124" s="177"/>
      <c r="WVM124" s="177"/>
      <c r="WVQ124" s="177"/>
      <c r="WVU124" s="177"/>
      <c r="WVY124" s="177"/>
      <c r="WWC124" s="177"/>
      <c r="WWG124" s="177"/>
      <c r="WWK124" s="177"/>
      <c r="WWO124" s="177"/>
      <c r="WWS124" s="177"/>
      <c r="WWW124" s="177"/>
      <c r="WXA124" s="177"/>
      <c r="WXE124" s="177"/>
      <c r="WXI124" s="177"/>
      <c r="WXM124" s="177"/>
      <c r="WXQ124" s="177"/>
      <c r="WXU124" s="177"/>
      <c r="WXY124" s="177"/>
      <c r="WYC124" s="177"/>
      <c r="WYG124" s="177"/>
      <c r="WYK124" s="177"/>
      <c r="WYO124" s="177"/>
      <c r="WYS124" s="177"/>
      <c r="WYW124" s="177"/>
      <c r="WZA124" s="177"/>
      <c r="WZE124" s="177"/>
      <c r="WZI124" s="177"/>
      <c r="WZM124" s="177"/>
      <c r="WZQ124" s="177"/>
      <c r="WZU124" s="177"/>
      <c r="WZY124" s="177"/>
      <c r="XAC124" s="177"/>
      <c r="XAG124" s="177"/>
      <c r="XAK124" s="177"/>
      <c r="XAO124" s="177"/>
      <c r="XAS124" s="177"/>
      <c r="XAW124" s="177"/>
      <c r="XBA124" s="177"/>
      <c r="XBE124" s="177"/>
      <c r="XBI124" s="177"/>
      <c r="XBM124" s="177"/>
      <c r="XBQ124" s="177"/>
      <c r="XBU124" s="177"/>
      <c r="XBY124" s="177"/>
      <c r="XCC124" s="177"/>
      <c r="XCG124" s="177"/>
      <c r="XCK124" s="177"/>
      <c r="XCO124" s="177"/>
      <c r="XCS124" s="177"/>
      <c r="XCW124" s="177"/>
      <c r="XDA124" s="177"/>
      <c r="XDE124" s="177"/>
      <c r="XDI124" s="177"/>
      <c r="XDM124" s="177"/>
      <c r="XDQ124" s="177"/>
      <c r="XDU124" s="177"/>
      <c r="XDY124" s="177"/>
      <c r="XEC124" s="177"/>
      <c r="XEG124" s="177"/>
      <c r="XEK124" s="177"/>
      <c r="XEO124" s="177"/>
      <c r="XES124" s="177"/>
      <c r="XEW124" s="177"/>
      <c r="XFA124" s="177"/>
    </row>
    <row r="125" spans="1:1021 1025:2045 2049:3069 3073:4093 4097:5117 5121:6141 6145:7165 7169:8189 8193:9213 9217:10237 10241:11261 11265:12285 12289:13309 13313:14333 14337:15357 15361:16381" s="18" customFormat="1">
      <c r="A125" s="69" t="s">
        <v>781</v>
      </c>
      <c r="B125" s="509">
        <f>-Data!E66</f>
        <v>144498</v>
      </c>
      <c r="C125" s="509">
        <f>-Data!F66</f>
        <v>180994</v>
      </c>
      <c r="D125" s="509">
        <f>-Data!G66</f>
        <v>241130</v>
      </c>
      <c r="E125" s="510">
        <f>E44*E126</f>
        <v>297179.36399999994</v>
      </c>
      <c r="F125" s="510">
        <f>F44*F126</f>
        <v>347440.91675999993</v>
      </c>
      <c r="G125" s="510">
        <f>G44*G126</f>
        <v>397649.29468799994</v>
      </c>
      <c r="H125" s="510">
        <f>H44*H126</f>
        <v>437249.17131936003</v>
      </c>
      <c r="I125" s="510">
        <f>I44*I126</f>
        <v>470355.53923732799</v>
      </c>
      <c r="M125" s="177"/>
      <c r="Q125" s="177"/>
      <c r="U125" s="177"/>
      <c r="Y125" s="177"/>
      <c r="AC125" s="177"/>
      <c r="AG125" s="177"/>
      <c r="AK125" s="177"/>
      <c r="AO125" s="177"/>
      <c r="AS125" s="177"/>
      <c r="AW125" s="177"/>
      <c r="BA125" s="177"/>
      <c r="BE125" s="177"/>
      <c r="BI125" s="177"/>
      <c r="BM125" s="177"/>
      <c r="BQ125" s="177"/>
      <c r="BU125" s="177"/>
      <c r="BY125" s="177"/>
      <c r="CC125" s="177"/>
      <c r="CG125" s="177"/>
      <c r="CK125" s="177"/>
      <c r="CO125" s="177"/>
      <c r="CS125" s="177"/>
      <c r="CW125" s="177"/>
      <c r="DA125" s="177"/>
      <c r="DE125" s="177"/>
      <c r="DI125" s="177"/>
      <c r="DM125" s="177"/>
      <c r="DQ125" s="177"/>
      <c r="DU125" s="177"/>
      <c r="DY125" s="177"/>
      <c r="EC125" s="177"/>
      <c r="EG125" s="177"/>
      <c r="EK125" s="177"/>
      <c r="EO125" s="177"/>
      <c r="ES125" s="177"/>
      <c r="EW125" s="177"/>
      <c r="FA125" s="177"/>
      <c r="FE125" s="177"/>
      <c r="FI125" s="177"/>
      <c r="FM125" s="177"/>
      <c r="FQ125" s="177"/>
      <c r="FU125" s="177"/>
      <c r="FY125" s="177"/>
      <c r="GC125" s="177"/>
      <c r="GG125" s="177"/>
      <c r="GK125" s="177"/>
      <c r="GO125" s="177"/>
      <c r="GS125" s="177"/>
      <c r="GW125" s="177"/>
      <c r="HA125" s="177"/>
      <c r="HE125" s="177"/>
      <c r="HI125" s="177"/>
      <c r="HM125" s="177"/>
      <c r="HQ125" s="177"/>
      <c r="HU125" s="177"/>
      <c r="HY125" s="177"/>
      <c r="IC125" s="177"/>
      <c r="IG125" s="177"/>
      <c r="IK125" s="177"/>
      <c r="IO125" s="177"/>
      <c r="IS125" s="177"/>
      <c r="IW125" s="177"/>
      <c r="JA125" s="177"/>
      <c r="JE125" s="177"/>
      <c r="JI125" s="177"/>
      <c r="JM125" s="177"/>
      <c r="JQ125" s="177"/>
      <c r="JU125" s="177"/>
      <c r="JY125" s="177"/>
      <c r="KC125" s="177"/>
      <c r="KG125" s="177"/>
      <c r="KK125" s="177"/>
      <c r="KO125" s="177"/>
      <c r="KS125" s="177"/>
      <c r="KW125" s="177"/>
      <c r="LA125" s="177"/>
      <c r="LE125" s="177"/>
      <c r="LI125" s="177"/>
      <c r="LM125" s="177"/>
      <c r="LQ125" s="177"/>
      <c r="LU125" s="177"/>
      <c r="LY125" s="177"/>
      <c r="MC125" s="177"/>
      <c r="MG125" s="177"/>
      <c r="MK125" s="177"/>
      <c r="MO125" s="177"/>
      <c r="MS125" s="177"/>
      <c r="MW125" s="177"/>
      <c r="NA125" s="177"/>
      <c r="NE125" s="177"/>
      <c r="NI125" s="177"/>
      <c r="NM125" s="177"/>
      <c r="NQ125" s="177"/>
      <c r="NU125" s="177"/>
      <c r="NY125" s="177"/>
      <c r="OC125" s="177"/>
      <c r="OG125" s="177"/>
      <c r="OK125" s="177"/>
      <c r="OO125" s="177"/>
      <c r="OS125" s="177"/>
      <c r="OW125" s="177"/>
      <c r="PA125" s="177"/>
      <c r="PE125" s="177"/>
      <c r="PI125" s="177"/>
      <c r="PM125" s="177"/>
      <c r="PQ125" s="177"/>
      <c r="PU125" s="177"/>
      <c r="PY125" s="177"/>
      <c r="QC125" s="177"/>
      <c r="QG125" s="177"/>
      <c r="QK125" s="177"/>
      <c r="QO125" s="177"/>
      <c r="QS125" s="177"/>
      <c r="QW125" s="177"/>
      <c r="RA125" s="177"/>
      <c r="RE125" s="177"/>
      <c r="RI125" s="177"/>
      <c r="RM125" s="177"/>
      <c r="RQ125" s="177"/>
      <c r="RU125" s="177"/>
      <c r="RY125" s="177"/>
      <c r="SC125" s="177"/>
      <c r="SG125" s="177"/>
      <c r="SK125" s="177"/>
      <c r="SO125" s="177"/>
      <c r="SS125" s="177"/>
      <c r="SW125" s="177"/>
      <c r="TA125" s="177"/>
      <c r="TE125" s="177"/>
      <c r="TI125" s="177"/>
      <c r="TM125" s="177"/>
      <c r="TQ125" s="177"/>
      <c r="TU125" s="177"/>
      <c r="TY125" s="177"/>
      <c r="UC125" s="177"/>
      <c r="UG125" s="177"/>
      <c r="UK125" s="177"/>
      <c r="UO125" s="177"/>
      <c r="US125" s="177"/>
      <c r="UW125" s="177"/>
      <c r="VA125" s="177"/>
      <c r="VE125" s="177"/>
      <c r="VI125" s="177"/>
      <c r="VM125" s="177"/>
      <c r="VQ125" s="177"/>
      <c r="VU125" s="177"/>
      <c r="VY125" s="177"/>
      <c r="WC125" s="177"/>
      <c r="WG125" s="177"/>
      <c r="WK125" s="177"/>
      <c r="WO125" s="177"/>
      <c r="WS125" s="177"/>
      <c r="WW125" s="177"/>
      <c r="XA125" s="177"/>
      <c r="XE125" s="177"/>
      <c r="XI125" s="177"/>
      <c r="XM125" s="177"/>
      <c r="XQ125" s="177"/>
      <c r="XU125" s="177"/>
      <c r="XY125" s="177"/>
      <c r="YC125" s="177"/>
      <c r="YG125" s="177"/>
      <c r="YK125" s="177"/>
      <c r="YO125" s="177"/>
      <c r="YS125" s="177"/>
      <c r="YW125" s="177"/>
      <c r="ZA125" s="177"/>
      <c r="ZE125" s="177"/>
      <c r="ZI125" s="177"/>
      <c r="ZM125" s="177"/>
      <c r="ZQ125" s="177"/>
      <c r="ZU125" s="177"/>
      <c r="ZY125" s="177"/>
      <c r="AAC125" s="177"/>
      <c r="AAG125" s="177"/>
      <c r="AAK125" s="177"/>
      <c r="AAO125" s="177"/>
      <c r="AAS125" s="177"/>
      <c r="AAW125" s="177"/>
      <c r="ABA125" s="177"/>
      <c r="ABE125" s="177"/>
      <c r="ABI125" s="177"/>
      <c r="ABM125" s="177"/>
      <c r="ABQ125" s="177"/>
      <c r="ABU125" s="177"/>
      <c r="ABY125" s="177"/>
      <c r="ACC125" s="177"/>
      <c r="ACG125" s="177"/>
      <c r="ACK125" s="177"/>
      <c r="ACO125" s="177"/>
      <c r="ACS125" s="177"/>
      <c r="ACW125" s="177"/>
      <c r="ADA125" s="177"/>
      <c r="ADE125" s="177"/>
      <c r="ADI125" s="177"/>
      <c r="ADM125" s="177"/>
      <c r="ADQ125" s="177"/>
      <c r="ADU125" s="177"/>
      <c r="ADY125" s="177"/>
      <c r="AEC125" s="177"/>
      <c r="AEG125" s="177"/>
      <c r="AEK125" s="177"/>
      <c r="AEO125" s="177"/>
      <c r="AES125" s="177"/>
      <c r="AEW125" s="177"/>
      <c r="AFA125" s="177"/>
      <c r="AFE125" s="177"/>
      <c r="AFI125" s="177"/>
      <c r="AFM125" s="177"/>
      <c r="AFQ125" s="177"/>
      <c r="AFU125" s="177"/>
      <c r="AFY125" s="177"/>
      <c r="AGC125" s="177"/>
      <c r="AGG125" s="177"/>
      <c r="AGK125" s="177"/>
      <c r="AGO125" s="177"/>
      <c r="AGS125" s="177"/>
      <c r="AGW125" s="177"/>
      <c r="AHA125" s="177"/>
      <c r="AHE125" s="177"/>
      <c r="AHI125" s="177"/>
      <c r="AHM125" s="177"/>
      <c r="AHQ125" s="177"/>
      <c r="AHU125" s="177"/>
      <c r="AHY125" s="177"/>
      <c r="AIC125" s="177"/>
      <c r="AIG125" s="177"/>
      <c r="AIK125" s="177"/>
      <c r="AIO125" s="177"/>
      <c r="AIS125" s="177"/>
      <c r="AIW125" s="177"/>
      <c r="AJA125" s="177"/>
      <c r="AJE125" s="177"/>
      <c r="AJI125" s="177"/>
      <c r="AJM125" s="177"/>
      <c r="AJQ125" s="177"/>
      <c r="AJU125" s="177"/>
      <c r="AJY125" s="177"/>
      <c r="AKC125" s="177"/>
      <c r="AKG125" s="177"/>
      <c r="AKK125" s="177"/>
      <c r="AKO125" s="177"/>
      <c r="AKS125" s="177"/>
      <c r="AKW125" s="177"/>
      <c r="ALA125" s="177"/>
      <c r="ALE125" s="177"/>
      <c r="ALI125" s="177"/>
      <c r="ALM125" s="177"/>
      <c r="ALQ125" s="177"/>
      <c r="ALU125" s="177"/>
      <c r="ALY125" s="177"/>
      <c r="AMC125" s="177"/>
      <c r="AMG125" s="177"/>
      <c r="AMK125" s="177"/>
      <c r="AMO125" s="177"/>
      <c r="AMS125" s="177"/>
      <c r="AMW125" s="177"/>
      <c r="ANA125" s="177"/>
      <c r="ANE125" s="177"/>
      <c r="ANI125" s="177"/>
      <c r="ANM125" s="177"/>
      <c r="ANQ125" s="177"/>
      <c r="ANU125" s="177"/>
      <c r="ANY125" s="177"/>
      <c r="AOC125" s="177"/>
      <c r="AOG125" s="177"/>
      <c r="AOK125" s="177"/>
      <c r="AOO125" s="177"/>
      <c r="AOS125" s="177"/>
      <c r="AOW125" s="177"/>
      <c r="APA125" s="177"/>
      <c r="APE125" s="177"/>
      <c r="API125" s="177"/>
      <c r="APM125" s="177"/>
      <c r="APQ125" s="177"/>
      <c r="APU125" s="177"/>
      <c r="APY125" s="177"/>
      <c r="AQC125" s="177"/>
      <c r="AQG125" s="177"/>
      <c r="AQK125" s="177"/>
      <c r="AQO125" s="177"/>
      <c r="AQS125" s="177"/>
      <c r="AQW125" s="177"/>
      <c r="ARA125" s="177"/>
      <c r="ARE125" s="177"/>
      <c r="ARI125" s="177"/>
      <c r="ARM125" s="177"/>
      <c r="ARQ125" s="177"/>
      <c r="ARU125" s="177"/>
      <c r="ARY125" s="177"/>
      <c r="ASC125" s="177"/>
      <c r="ASG125" s="177"/>
      <c r="ASK125" s="177"/>
      <c r="ASO125" s="177"/>
      <c r="ASS125" s="177"/>
      <c r="ASW125" s="177"/>
      <c r="ATA125" s="177"/>
      <c r="ATE125" s="177"/>
      <c r="ATI125" s="177"/>
      <c r="ATM125" s="177"/>
      <c r="ATQ125" s="177"/>
      <c r="ATU125" s="177"/>
      <c r="ATY125" s="177"/>
      <c r="AUC125" s="177"/>
      <c r="AUG125" s="177"/>
      <c r="AUK125" s="177"/>
      <c r="AUO125" s="177"/>
      <c r="AUS125" s="177"/>
      <c r="AUW125" s="177"/>
      <c r="AVA125" s="177"/>
      <c r="AVE125" s="177"/>
      <c r="AVI125" s="177"/>
      <c r="AVM125" s="177"/>
      <c r="AVQ125" s="177"/>
      <c r="AVU125" s="177"/>
      <c r="AVY125" s="177"/>
      <c r="AWC125" s="177"/>
      <c r="AWG125" s="177"/>
      <c r="AWK125" s="177"/>
      <c r="AWO125" s="177"/>
      <c r="AWS125" s="177"/>
      <c r="AWW125" s="177"/>
      <c r="AXA125" s="177"/>
      <c r="AXE125" s="177"/>
      <c r="AXI125" s="177"/>
      <c r="AXM125" s="177"/>
      <c r="AXQ125" s="177"/>
      <c r="AXU125" s="177"/>
      <c r="AXY125" s="177"/>
      <c r="AYC125" s="177"/>
      <c r="AYG125" s="177"/>
      <c r="AYK125" s="177"/>
      <c r="AYO125" s="177"/>
      <c r="AYS125" s="177"/>
      <c r="AYW125" s="177"/>
      <c r="AZA125" s="177"/>
      <c r="AZE125" s="177"/>
      <c r="AZI125" s="177"/>
      <c r="AZM125" s="177"/>
      <c r="AZQ125" s="177"/>
      <c r="AZU125" s="177"/>
      <c r="AZY125" s="177"/>
      <c r="BAC125" s="177"/>
      <c r="BAG125" s="177"/>
      <c r="BAK125" s="177"/>
      <c r="BAO125" s="177"/>
      <c r="BAS125" s="177"/>
      <c r="BAW125" s="177"/>
      <c r="BBA125" s="177"/>
      <c r="BBE125" s="177"/>
      <c r="BBI125" s="177"/>
      <c r="BBM125" s="177"/>
      <c r="BBQ125" s="177"/>
      <c r="BBU125" s="177"/>
      <c r="BBY125" s="177"/>
      <c r="BCC125" s="177"/>
      <c r="BCG125" s="177"/>
      <c r="BCK125" s="177"/>
      <c r="BCO125" s="177"/>
      <c r="BCS125" s="177"/>
      <c r="BCW125" s="177"/>
      <c r="BDA125" s="177"/>
      <c r="BDE125" s="177"/>
      <c r="BDI125" s="177"/>
      <c r="BDM125" s="177"/>
      <c r="BDQ125" s="177"/>
      <c r="BDU125" s="177"/>
      <c r="BDY125" s="177"/>
      <c r="BEC125" s="177"/>
      <c r="BEG125" s="177"/>
      <c r="BEK125" s="177"/>
      <c r="BEO125" s="177"/>
      <c r="BES125" s="177"/>
      <c r="BEW125" s="177"/>
      <c r="BFA125" s="177"/>
      <c r="BFE125" s="177"/>
      <c r="BFI125" s="177"/>
      <c r="BFM125" s="177"/>
      <c r="BFQ125" s="177"/>
      <c r="BFU125" s="177"/>
      <c r="BFY125" s="177"/>
      <c r="BGC125" s="177"/>
      <c r="BGG125" s="177"/>
      <c r="BGK125" s="177"/>
      <c r="BGO125" s="177"/>
      <c r="BGS125" s="177"/>
      <c r="BGW125" s="177"/>
      <c r="BHA125" s="177"/>
      <c r="BHE125" s="177"/>
      <c r="BHI125" s="177"/>
      <c r="BHM125" s="177"/>
      <c r="BHQ125" s="177"/>
      <c r="BHU125" s="177"/>
      <c r="BHY125" s="177"/>
      <c r="BIC125" s="177"/>
      <c r="BIG125" s="177"/>
      <c r="BIK125" s="177"/>
      <c r="BIO125" s="177"/>
      <c r="BIS125" s="177"/>
      <c r="BIW125" s="177"/>
      <c r="BJA125" s="177"/>
      <c r="BJE125" s="177"/>
      <c r="BJI125" s="177"/>
      <c r="BJM125" s="177"/>
      <c r="BJQ125" s="177"/>
      <c r="BJU125" s="177"/>
      <c r="BJY125" s="177"/>
      <c r="BKC125" s="177"/>
      <c r="BKG125" s="177"/>
      <c r="BKK125" s="177"/>
      <c r="BKO125" s="177"/>
      <c r="BKS125" s="177"/>
      <c r="BKW125" s="177"/>
      <c r="BLA125" s="177"/>
      <c r="BLE125" s="177"/>
      <c r="BLI125" s="177"/>
      <c r="BLM125" s="177"/>
      <c r="BLQ125" s="177"/>
      <c r="BLU125" s="177"/>
      <c r="BLY125" s="177"/>
      <c r="BMC125" s="177"/>
      <c r="BMG125" s="177"/>
      <c r="BMK125" s="177"/>
      <c r="BMO125" s="177"/>
      <c r="BMS125" s="177"/>
      <c r="BMW125" s="177"/>
      <c r="BNA125" s="177"/>
      <c r="BNE125" s="177"/>
      <c r="BNI125" s="177"/>
      <c r="BNM125" s="177"/>
      <c r="BNQ125" s="177"/>
      <c r="BNU125" s="177"/>
      <c r="BNY125" s="177"/>
      <c r="BOC125" s="177"/>
      <c r="BOG125" s="177"/>
      <c r="BOK125" s="177"/>
      <c r="BOO125" s="177"/>
      <c r="BOS125" s="177"/>
      <c r="BOW125" s="177"/>
      <c r="BPA125" s="177"/>
      <c r="BPE125" s="177"/>
      <c r="BPI125" s="177"/>
      <c r="BPM125" s="177"/>
      <c r="BPQ125" s="177"/>
      <c r="BPU125" s="177"/>
      <c r="BPY125" s="177"/>
      <c r="BQC125" s="177"/>
      <c r="BQG125" s="177"/>
      <c r="BQK125" s="177"/>
      <c r="BQO125" s="177"/>
      <c r="BQS125" s="177"/>
      <c r="BQW125" s="177"/>
      <c r="BRA125" s="177"/>
      <c r="BRE125" s="177"/>
      <c r="BRI125" s="177"/>
      <c r="BRM125" s="177"/>
      <c r="BRQ125" s="177"/>
      <c r="BRU125" s="177"/>
      <c r="BRY125" s="177"/>
      <c r="BSC125" s="177"/>
      <c r="BSG125" s="177"/>
      <c r="BSK125" s="177"/>
      <c r="BSO125" s="177"/>
      <c r="BSS125" s="177"/>
      <c r="BSW125" s="177"/>
      <c r="BTA125" s="177"/>
      <c r="BTE125" s="177"/>
      <c r="BTI125" s="177"/>
      <c r="BTM125" s="177"/>
      <c r="BTQ125" s="177"/>
      <c r="BTU125" s="177"/>
      <c r="BTY125" s="177"/>
      <c r="BUC125" s="177"/>
      <c r="BUG125" s="177"/>
      <c r="BUK125" s="177"/>
      <c r="BUO125" s="177"/>
      <c r="BUS125" s="177"/>
      <c r="BUW125" s="177"/>
      <c r="BVA125" s="177"/>
      <c r="BVE125" s="177"/>
      <c r="BVI125" s="177"/>
      <c r="BVM125" s="177"/>
      <c r="BVQ125" s="177"/>
      <c r="BVU125" s="177"/>
      <c r="BVY125" s="177"/>
      <c r="BWC125" s="177"/>
      <c r="BWG125" s="177"/>
      <c r="BWK125" s="177"/>
      <c r="BWO125" s="177"/>
      <c r="BWS125" s="177"/>
      <c r="BWW125" s="177"/>
      <c r="BXA125" s="177"/>
      <c r="BXE125" s="177"/>
      <c r="BXI125" s="177"/>
      <c r="BXM125" s="177"/>
      <c r="BXQ125" s="177"/>
      <c r="BXU125" s="177"/>
      <c r="BXY125" s="177"/>
      <c r="BYC125" s="177"/>
      <c r="BYG125" s="177"/>
      <c r="BYK125" s="177"/>
      <c r="BYO125" s="177"/>
      <c r="BYS125" s="177"/>
      <c r="BYW125" s="177"/>
      <c r="BZA125" s="177"/>
      <c r="BZE125" s="177"/>
      <c r="BZI125" s="177"/>
      <c r="BZM125" s="177"/>
      <c r="BZQ125" s="177"/>
      <c r="BZU125" s="177"/>
      <c r="BZY125" s="177"/>
      <c r="CAC125" s="177"/>
      <c r="CAG125" s="177"/>
      <c r="CAK125" s="177"/>
      <c r="CAO125" s="177"/>
      <c r="CAS125" s="177"/>
      <c r="CAW125" s="177"/>
      <c r="CBA125" s="177"/>
      <c r="CBE125" s="177"/>
      <c r="CBI125" s="177"/>
      <c r="CBM125" s="177"/>
      <c r="CBQ125" s="177"/>
      <c r="CBU125" s="177"/>
      <c r="CBY125" s="177"/>
      <c r="CCC125" s="177"/>
      <c r="CCG125" s="177"/>
      <c r="CCK125" s="177"/>
      <c r="CCO125" s="177"/>
      <c r="CCS125" s="177"/>
      <c r="CCW125" s="177"/>
      <c r="CDA125" s="177"/>
      <c r="CDE125" s="177"/>
      <c r="CDI125" s="177"/>
      <c r="CDM125" s="177"/>
      <c r="CDQ125" s="177"/>
      <c r="CDU125" s="177"/>
      <c r="CDY125" s="177"/>
      <c r="CEC125" s="177"/>
      <c r="CEG125" s="177"/>
      <c r="CEK125" s="177"/>
      <c r="CEO125" s="177"/>
      <c r="CES125" s="177"/>
      <c r="CEW125" s="177"/>
      <c r="CFA125" s="177"/>
      <c r="CFE125" s="177"/>
      <c r="CFI125" s="177"/>
      <c r="CFM125" s="177"/>
      <c r="CFQ125" s="177"/>
      <c r="CFU125" s="177"/>
      <c r="CFY125" s="177"/>
      <c r="CGC125" s="177"/>
      <c r="CGG125" s="177"/>
      <c r="CGK125" s="177"/>
      <c r="CGO125" s="177"/>
      <c r="CGS125" s="177"/>
      <c r="CGW125" s="177"/>
      <c r="CHA125" s="177"/>
      <c r="CHE125" s="177"/>
      <c r="CHI125" s="177"/>
      <c r="CHM125" s="177"/>
      <c r="CHQ125" s="177"/>
      <c r="CHU125" s="177"/>
      <c r="CHY125" s="177"/>
      <c r="CIC125" s="177"/>
      <c r="CIG125" s="177"/>
      <c r="CIK125" s="177"/>
      <c r="CIO125" s="177"/>
      <c r="CIS125" s="177"/>
      <c r="CIW125" s="177"/>
      <c r="CJA125" s="177"/>
      <c r="CJE125" s="177"/>
      <c r="CJI125" s="177"/>
      <c r="CJM125" s="177"/>
      <c r="CJQ125" s="177"/>
      <c r="CJU125" s="177"/>
      <c r="CJY125" s="177"/>
      <c r="CKC125" s="177"/>
      <c r="CKG125" s="177"/>
      <c r="CKK125" s="177"/>
      <c r="CKO125" s="177"/>
      <c r="CKS125" s="177"/>
      <c r="CKW125" s="177"/>
      <c r="CLA125" s="177"/>
      <c r="CLE125" s="177"/>
      <c r="CLI125" s="177"/>
      <c r="CLM125" s="177"/>
      <c r="CLQ125" s="177"/>
      <c r="CLU125" s="177"/>
      <c r="CLY125" s="177"/>
      <c r="CMC125" s="177"/>
      <c r="CMG125" s="177"/>
      <c r="CMK125" s="177"/>
      <c r="CMO125" s="177"/>
      <c r="CMS125" s="177"/>
      <c r="CMW125" s="177"/>
      <c r="CNA125" s="177"/>
      <c r="CNE125" s="177"/>
      <c r="CNI125" s="177"/>
      <c r="CNM125" s="177"/>
      <c r="CNQ125" s="177"/>
      <c r="CNU125" s="177"/>
      <c r="CNY125" s="177"/>
      <c r="COC125" s="177"/>
      <c r="COG125" s="177"/>
      <c r="COK125" s="177"/>
      <c r="COO125" s="177"/>
      <c r="COS125" s="177"/>
      <c r="COW125" s="177"/>
      <c r="CPA125" s="177"/>
      <c r="CPE125" s="177"/>
      <c r="CPI125" s="177"/>
      <c r="CPM125" s="177"/>
      <c r="CPQ125" s="177"/>
      <c r="CPU125" s="177"/>
      <c r="CPY125" s="177"/>
      <c r="CQC125" s="177"/>
      <c r="CQG125" s="177"/>
      <c r="CQK125" s="177"/>
      <c r="CQO125" s="177"/>
      <c r="CQS125" s="177"/>
      <c r="CQW125" s="177"/>
      <c r="CRA125" s="177"/>
      <c r="CRE125" s="177"/>
      <c r="CRI125" s="177"/>
      <c r="CRM125" s="177"/>
      <c r="CRQ125" s="177"/>
      <c r="CRU125" s="177"/>
      <c r="CRY125" s="177"/>
      <c r="CSC125" s="177"/>
      <c r="CSG125" s="177"/>
      <c r="CSK125" s="177"/>
      <c r="CSO125" s="177"/>
      <c r="CSS125" s="177"/>
      <c r="CSW125" s="177"/>
      <c r="CTA125" s="177"/>
      <c r="CTE125" s="177"/>
      <c r="CTI125" s="177"/>
      <c r="CTM125" s="177"/>
      <c r="CTQ125" s="177"/>
      <c r="CTU125" s="177"/>
      <c r="CTY125" s="177"/>
      <c r="CUC125" s="177"/>
      <c r="CUG125" s="177"/>
      <c r="CUK125" s="177"/>
      <c r="CUO125" s="177"/>
      <c r="CUS125" s="177"/>
      <c r="CUW125" s="177"/>
      <c r="CVA125" s="177"/>
      <c r="CVE125" s="177"/>
      <c r="CVI125" s="177"/>
      <c r="CVM125" s="177"/>
      <c r="CVQ125" s="177"/>
      <c r="CVU125" s="177"/>
      <c r="CVY125" s="177"/>
      <c r="CWC125" s="177"/>
      <c r="CWG125" s="177"/>
      <c r="CWK125" s="177"/>
      <c r="CWO125" s="177"/>
      <c r="CWS125" s="177"/>
      <c r="CWW125" s="177"/>
      <c r="CXA125" s="177"/>
      <c r="CXE125" s="177"/>
      <c r="CXI125" s="177"/>
      <c r="CXM125" s="177"/>
      <c r="CXQ125" s="177"/>
      <c r="CXU125" s="177"/>
      <c r="CXY125" s="177"/>
      <c r="CYC125" s="177"/>
      <c r="CYG125" s="177"/>
      <c r="CYK125" s="177"/>
      <c r="CYO125" s="177"/>
      <c r="CYS125" s="177"/>
      <c r="CYW125" s="177"/>
      <c r="CZA125" s="177"/>
      <c r="CZE125" s="177"/>
      <c r="CZI125" s="177"/>
      <c r="CZM125" s="177"/>
      <c r="CZQ125" s="177"/>
      <c r="CZU125" s="177"/>
      <c r="CZY125" s="177"/>
      <c r="DAC125" s="177"/>
      <c r="DAG125" s="177"/>
      <c r="DAK125" s="177"/>
      <c r="DAO125" s="177"/>
      <c r="DAS125" s="177"/>
      <c r="DAW125" s="177"/>
      <c r="DBA125" s="177"/>
      <c r="DBE125" s="177"/>
      <c r="DBI125" s="177"/>
      <c r="DBM125" s="177"/>
      <c r="DBQ125" s="177"/>
      <c r="DBU125" s="177"/>
      <c r="DBY125" s="177"/>
      <c r="DCC125" s="177"/>
      <c r="DCG125" s="177"/>
      <c r="DCK125" s="177"/>
      <c r="DCO125" s="177"/>
      <c r="DCS125" s="177"/>
      <c r="DCW125" s="177"/>
      <c r="DDA125" s="177"/>
      <c r="DDE125" s="177"/>
      <c r="DDI125" s="177"/>
      <c r="DDM125" s="177"/>
      <c r="DDQ125" s="177"/>
      <c r="DDU125" s="177"/>
      <c r="DDY125" s="177"/>
      <c r="DEC125" s="177"/>
      <c r="DEG125" s="177"/>
      <c r="DEK125" s="177"/>
      <c r="DEO125" s="177"/>
      <c r="DES125" s="177"/>
      <c r="DEW125" s="177"/>
      <c r="DFA125" s="177"/>
      <c r="DFE125" s="177"/>
      <c r="DFI125" s="177"/>
      <c r="DFM125" s="177"/>
      <c r="DFQ125" s="177"/>
      <c r="DFU125" s="177"/>
      <c r="DFY125" s="177"/>
      <c r="DGC125" s="177"/>
      <c r="DGG125" s="177"/>
      <c r="DGK125" s="177"/>
      <c r="DGO125" s="177"/>
      <c r="DGS125" s="177"/>
      <c r="DGW125" s="177"/>
      <c r="DHA125" s="177"/>
      <c r="DHE125" s="177"/>
      <c r="DHI125" s="177"/>
      <c r="DHM125" s="177"/>
      <c r="DHQ125" s="177"/>
      <c r="DHU125" s="177"/>
      <c r="DHY125" s="177"/>
      <c r="DIC125" s="177"/>
      <c r="DIG125" s="177"/>
      <c r="DIK125" s="177"/>
      <c r="DIO125" s="177"/>
      <c r="DIS125" s="177"/>
      <c r="DIW125" s="177"/>
      <c r="DJA125" s="177"/>
      <c r="DJE125" s="177"/>
      <c r="DJI125" s="177"/>
      <c r="DJM125" s="177"/>
      <c r="DJQ125" s="177"/>
      <c r="DJU125" s="177"/>
      <c r="DJY125" s="177"/>
      <c r="DKC125" s="177"/>
      <c r="DKG125" s="177"/>
      <c r="DKK125" s="177"/>
      <c r="DKO125" s="177"/>
      <c r="DKS125" s="177"/>
      <c r="DKW125" s="177"/>
      <c r="DLA125" s="177"/>
      <c r="DLE125" s="177"/>
      <c r="DLI125" s="177"/>
      <c r="DLM125" s="177"/>
      <c r="DLQ125" s="177"/>
      <c r="DLU125" s="177"/>
      <c r="DLY125" s="177"/>
      <c r="DMC125" s="177"/>
      <c r="DMG125" s="177"/>
      <c r="DMK125" s="177"/>
      <c r="DMO125" s="177"/>
      <c r="DMS125" s="177"/>
      <c r="DMW125" s="177"/>
      <c r="DNA125" s="177"/>
      <c r="DNE125" s="177"/>
      <c r="DNI125" s="177"/>
      <c r="DNM125" s="177"/>
      <c r="DNQ125" s="177"/>
      <c r="DNU125" s="177"/>
      <c r="DNY125" s="177"/>
      <c r="DOC125" s="177"/>
      <c r="DOG125" s="177"/>
      <c r="DOK125" s="177"/>
      <c r="DOO125" s="177"/>
      <c r="DOS125" s="177"/>
      <c r="DOW125" s="177"/>
      <c r="DPA125" s="177"/>
      <c r="DPE125" s="177"/>
      <c r="DPI125" s="177"/>
      <c r="DPM125" s="177"/>
      <c r="DPQ125" s="177"/>
      <c r="DPU125" s="177"/>
      <c r="DPY125" s="177"/>
      <c r="DQC125" s="177"/>
      <c r="DQG125" s="177"/>
      <c r="DQK125" s="177"/>
      <c r="DQO125" s="177"/>
      <c r="DQS125" s="177"/>
      <c r="DQW125" s="177"/>
      <c r="DRA125" s="177"/>
      <c r="DRE125" s="177"/>
      <c r="DRI125" s="177"/>
      <c r="DRM125" s="177"/>
      <c r="DRQ125" s="177"/>
      <c r="DRU125" s="177"/>
      <c r="DRY125" s="177"/>
      <c r="DSC125" s="177"/>
      <c r="DSG125" s="177"/>
      <c r="DSK125" s="177"/>
      <c r="DSO125" s="177"/>
      <c r="DSS125" s="177"/>
      <c r="DSW125" s="177"/>
      <c r="DTA125" s="177"/>
      <c r="DTE125" s="177"/>
      <c r="DTI125" s="177"/>
      <c r="DTM125" s="177"/>
      <c r="DTQ125" s="177"/>
      <c r="DTU125" s="177"/>
      <c r="DTY125" s="177"/>
      <c r="DUC125" s="177"/>
      <c r="DUG125" s="177"/>
      <c r="DUK125" s="177"/>
      <c r="DUO125" s="177"/>
      <c r="DUS125" s="177"/>
      <c r="DUW125" s="177"/>
      <c r="DVA125" s="177"/>
      <c r="DVE125" s="177"/>
      <c r="DVI125" s="177"/>
      <c r="DVM125" s="177"/>
      <c r="DVQ125" s="177"/>
      <c r="DVU125" s="177"/>
      <c r="DVY125" s="177"/>
      <c r="DWC125" s="177"/>
      <c r="DWG125" s="177"/>
      <c r="DWK125" s="177"/>
      <c r="DWO125" s="177"/>
      <c r="DWS125" s="177"/>
      <c r="DWW125" s="177"/>
      <c r="DXA125" s="177"/>
      <c r="DXE125" s="177"/>
      <c r="DXI125" s="177"/>
      <c r="DXM125" s="177"/>
      <c r="DXQ125" s="177"/>
      <c r="DXU125" s="177"/>
      <c r="DXY125" s="177"/>
      <c r="DYC125" s="177"/>
      <c r="DYG125" s="177"/>
      <c r="DYK125" s="177"/>
      <c r="DYO125" s="177"/>
      <c r="DYS125" s="177"/>
      <c r="DYW125" s="177"/>
      <c r="DZA125" s="177"/>
      <c r="DZE125" s="177"/>
      <c r="DZI125" s="177"/>
      <c r="DZM125" s="177"/>
      <c r="DZQ125" s="177"/>
      <c r="DZU125" s="177"/>
      <c r="DZY125" s="177"/>
      <c r="EAC125" s="177"/>
      <c r="EAG125" s="177"/>
      <c r="EAK125" s="177"/>
      <c r="EAO125" s="177"/>
      <c r="EAS125" s="177"/>
      <c r="EAW125" s="177"/>
      <c r="EBA125" s="177"/>
      <c r="EBE125" s="177"/>
      <c r="EBI125" s="177"/>
      <c r="EBM125" s="177"/>
      <c r="EBQ125" s="177"/>
      <c r="EBU125" s="177"/>
      <c r="EBY125" s="177"/>
      <c r="ECC125" s="177"/>
      <c r="ECG125" s="177"/>
      <c r="ECK125" s="177"/>
      <c r="ECO125" s="177"/>
      <c r="ECS125" s="177"/>
      <c r="ECW125" s="177"/>
      <c r="EDA125" s="177"/>
      <c r="EDE125" s="177"/>
      <c r="EDI125" s="177"/>
      <c r="EDM125" s="177"/>
      <c r="EDQ125" s="177"/>
      <c r="EDU125" s="177"/>
      <c r="EDY125" s="177"/>
      <c r="EEC125" s="177"/>
      <c r="EEG125" s="177"/>
      <c r="EEK125" s="177"/>
      <c r="EEO125" s="177"/>
      <c r="EES125" s="177"/>
      <c r="EEW125" s="177"/>
      <c r="EFA125" s="177"/>
      <c r="EFE125" s="177"/>
      <c r="EFI125" s="177"/>
      <c r="EFM125" s="177"/>
      <c r="EFQ125" s="177"/>
      <c r="EFU125" s="177"/>
      <c r="EFY125" s="177"/>
      <c r="EGC125" s="177"/>
      <c r="EGG125" s="177"/>
      <c r="EGK125" s="177"/>
      <c r="EGO125" s="177"/>
      <c r="EGS125" s="177"/>
      <c r="EGW125" s="177"/>
      <c r="EHA125" s="177"/>
      <c r="EHE125" s="177"/>
      <c r="EHI125" s="177"/>
      <c r="EHM125" s="177"/>
      <c r="EHQ125" s="177"/>
      <c r="EHU125" s="177"/>
      <c r="EHY125" s="177"/>
      <c r="EIC125" s="177"/>
      <c r="EIG125" s="177"/>
      <c r="EIK125" s="177"/>
      <c r="EIO125" s="177"/>
      <c r="EIS125" s="177"/>
      <c r="EIW125" s="177"/>
      <c r="EJA125" s="177"/>
      <c r="EJE125" s="177"/>
      <c r="EJI125" s="177"/>
      <c r="EJM125" s="177"/>
      <c r="EJQ125" s="177"/>
      <c r="EJU125" s="177"/>
      <c r="EJY125" s="177"/>
      <c r="EKC125" s="177"/>
      <c r="EKG125" s="177"/>
      <c r="EKK125" s="177"/>
      <c r="EKO125" s="177"/>
      <c r="EKS125" s="177"/>
      <c r="EKW125" s="177"/>
      <c r="ELA125" s="177"/>
      <c r="ELE125" s="177"/>
      <c r="ELI125" s="177"/>
      <c r="ELM125" s="177"/>
      <c r="ELQ125" s="177"/>
      <c r="ELU125" s="177"/>
      <c r="ELY125" s="177"/>
      <c r="EMC125" s="177"/>
      <c r="EMG125" s="177"/>
      <c r="EMK125" s="177"/>
      <c r="EMO125" s="177"/>
      <c r="EMS125" s="177"/>
      <c r="EMW125" s="177"/>
      <c r="ENA125" s="177"/>
      <c r="ENE125" s="177"/>
      <c r="ENI125" s="177"/>
      <c r="ENM125" s="177"/>
      <c r="ENQ125" s="177"/>
      <c r="ENU125" s="177"/>
      <c r="ENY125" s="177"/>
      <c r="EOC125" s="177"/>
      <c r="EOG125" s="177"/>
      <c r="EOK125" s="177"/>
      <c r="EOO125" s="177"/>
      <c r="EOS125" s="177"/>
      <c r="EOW125" s="177"/>
      <c r="EPA125" s="177"/>
      <c r="EPE125" s="177"/>
      <c r="EPI125" s="177"/>
      <c r="EPM125" s="177"/>
      <c r="EPQ125" s="177"/>
      <c r="EPU125" s="177"/>
      <c r="EPY125" s="177"/>
      <c r="EQC125" s="177"/>
      <c r="EQG125" s="177"/>
      <c r="EQK125" s="177"/>
      <c r="EQO125" s="177"/>
      <c r="EQS125" s="177"/>
      <c r="EQW125" s="177"/>
      <c r="ERA125" s="177"/>
      <c r="ERE125" s="177"/>
      <c r="ERI125" s="177"/>
      <c r="ERM125" s="177"/>
      <c r="ERQ125" s="177"/>
      <c r="ERU125" s="177"/>
      <c r="ERY125" s="177"/>
      <c r="ESC125" s="177"/>
      <c r="ESG125" s="177"/>
      <c r="ESK125" s="177"/>
      <c r="ESO125" s="177"/>
      <c r="ESS125" s="177"/>
      <c r="ESW125" s="177"/>
      <c r="ETA125" s="177"/>
      <c r="ETE125" s="177"/>
      <c r="ETI125" s="177"/>
      <c r="ETM125" s="177"/>
      <c r="ETQ125" s="177"/>
      <c r="ETU125" s="177"/>
      <c r="ETY125" s="177"/>
      <c r="EUC125" s="177"/>
      <c r="EUG125" s="177"/>
      <c r="EUK125" s="177"/>
      <c r="EUO125" s="177"/>
      <c r="EUS125" s="177"/>
      <c r="EUW125" s="177"/>
      <c r="EVA125" s="177"/>
      <c r="EVE125" s="177"/>
      <c r="EVI125" s="177"/>
      <c r="EVM125" s="177"/>
      <c r="EVQ125" s="177"/>
      <c r="EVU125" s="177"/>
      <c r="EVY125" s="177"/>
      <c r="EWC125" s="177"/>
      <c r="EWG125" s="177"/>
      <c r="EWK125" s="177"/>
      <c r="EWO125" s="177"/>
      <c r="EWS125" s="177"/>
      <c r="EWW125" s="177"/>
      <c r="EXA125" s="177"/>
      <c r="EXE125" s="177"/>
      <c r="EXI125" s="177"/>
      <c r="EXM125" s="177"/>
      <c r="EXQ125" s="177"/>
      <c r="EXU125" s="177"/>
      <c r="EXY125" s="177"/>
      <c r="EYC125" s="177"/>
      <c r="EYG125" s="177"/>
      <c r="EYK125" s="177"/>
      <c r="EYO125" s="177"/>
      <c r="EYS125" s="177"/>
      <c r="EYW125" s="177"/>
      <c r="EZA125" s="177"/>
      <c r="EZE125" s="177"/>
      <c r="EZI125" s="177"/>
      <c r="EZM125" s="177"/>
      <c r="EZQ125" s="177"/>
      <c r="EZU125" s="177"/>
      <c r="EZY125" s="177"/>
      <c r="FAC125" s="177"/>
      <c r="FAG125" s="177"/>
      <c r="FAK125" s="177"/>
      <c r="FAO125" s="177"/>
      <c r="FAS125" s="177"/>
      <c r="FAW125" s="177"/>
      <c r="FBA125" s="177"/>
      <c r="FBE125" s="177"/>
      <c r="FBI125" s="177"/>
      <c r="FBM125" s="177"/>
      <c r="FBQ125" s="177"/>
      <c r="FBU125" s="177"/>
      <c r="FBY125" s="177"/>
      <c r="FCC125" s="177"/>
      <c r="FCG125" s="177"/>
      <c r="FCK125" s="177"/>
      <c r="FCO125" s="177"/>
      <c r="FCS125" s="177"/>
      <c r="FCW125" s="177"/>
      <c r="FDA125" s="177"/>
      <c r="FDE125" s="177"/>
      <c r="FDI125" s="177"/>
      <c r="FDM125" s="177"/>
      <c r="FDQ125" s="177"/>
      <c r="FDU125" s="177"/>
      <c r="FDY125" s="177"/>
      <c r="FEC125" s="177"/>
      <c r="FEG125" s="177"/>
      <c r="FEK125" s="177"/>
      <c r="FEO125" s="177"/>
      <c r="FES125" s="177"/>
      <c r="FEW125" s="177"/>
      <c r="FFA125" s="177"/>
      <c r="FFE125" s="177"/>
      <c r="FFI125" s="177"/>
      <c r="FFM125" s="177"/>
      <c r="FFQ125" s="177"/>
      <c r="FFU125" s="177"/>
      <c r="FFY125" s="177"/>
      <c r="FGC125" s="177"/>
      <c r="FGG125" s="177"/>
      <c r="FGK125" s="177"/>
      <c r="FGO125" s="177"/>
      <c r="FGS125" s="177"/>
      <c r="FGW125" s="177"/>
      <c r="FHA125" s="177"/>
      <c r="FHE125" s="177"/>
      <c r="FHI125" s="177"/>
      <c r="FHM125" s="177"/>
      <c r="FHQ125" s="177"/>
      <c r="FHU125" s="177"/>
      <c r="FHY125" s="177"/>
      <c r="FIC125" s="177"/>
      <c r="FIG125" s="177"/>
      <c r="FIK125" s="177"/>
      <c r="FIO125" s="177"/>
      <c r="FIS125" s="177"/>
      <c r="FIW125" s="177"/>
      <c r="FJA125" s="177"/>
      <c r="FJE125" s="177"/>
      <c r="FJI125" s="177"/>
      <c r="FJM125" s="177"/>
      <c r="FJQ125" s="177"/>
      <c r="FJU125" s="177"/>
      <c r="FJY125" s="177"/>
      <c r="FKC125" s="177"/>
      <c r="FKG125" s="177"/>
      <c r="FKK125" s="177"/>
      <c r="FKO125" s="177"/>
      <c r="FKS125" s="177"/>
      <c r="FKW125" s="177"/>
      <c r="FLA125" s="177"/>
      <c r="FLE125" s="177"/>
      <c r="FLI125" s="177"/>
      <c r="FLM125" s="177"/>
      <c r="FLQ125" s="177"/>
      <c r="FLU125" s="177"/>
      <c r="FLY125" s="177"/>
      <c r="FMC125" s="177"/>
      <c r="FMG125" s="177"/>
      <c r="FMK125" s="177"/>
      <c r="FMO125" s="177"/>
      <c r="FMS125" s="177"/>
      <c r="FMW125" s="177"/>
      <c r="FNA125" s="177"/>
      <c r="FNE125" s="177"/>
      <c r="FNI125" s="177"/>
      <c r="FNM125" s="177"/>
      <c r="FNQ125" s="177"/>
      <c r="FNU125" s="177"/>
      <c r="FNY125" s="177"/>
      <c r="FOC125" s="177"/>
      <c r="FOG125" s="177"/>
      <c r="FOK125" s="177"/>
      <c r="FOO125" s="177"/>
      <c r="FOS125" s="177"/>
      <c r="FOW125" s="177"/>
      <c r="FPA125" s="177"/>
      <c r="FPE125" s="177"/>
      <c r="FPI125" s="177"/>
      <c r="FPM125" s="177"/>
      <c r="FPQ125" s="177"/>
      <c r="FPU125" s="177"/>
      <c r="FPY125" s="177"/>
      <c r="FQC125" s="177"/>
      <c r="FQG125" s="177"/>
      <c r="FQK125" s="177"/>
      <c r="FQO125" s="177"/>
      <c r="FQS125" s="177"/>
      <c r="FQW125" s="177"/>
      <c r="FRA125" s="177"/>
      <c r="FRE125" s="177"/>
      <c r="FRI125" s="177"/>
      <c r="FRM125" s="177"/>
      <c r="FRQ125" s="177"/>
      <c r="FRU125" s="177"/>
      <c r="FRY125" s="177"/>
      <c r="FSC125" s="177"/>
      <c r="FSG125" s="177"/>
      <c r="FSK125" s="177"/>
      <c r="FSO125" s="177"/>
      <c r="FSS125" s="177"/>
      <c r="FSW125" s="177"/>
      <c r="FTA125" s="177"/>
      <c r="FTE125" s="177"/>
      <c r="FTI125" s="177"/>
      <c r="FTM125" s="177"/>
      <c r="FTQ125" s="177"/>
      <c r="FTU125" s="177"/>
      <c r="FTY125" s="177"/>
      <c r="FUC125" s="177"/>
      <c r="FUG125" s="177"/>
      <c r="FUK125" s="177"/>
      <c r="FUO125" s="177"/>
      <c r="FUS125" s="177"/>
      <c r="FUW125" s="177"/>
      <c r="FVA125" s="177"/>
      <c r="FVE125" s="177"/>
      <c r="FVI125" s="177"/>
      <c r="FVM125" s="177"/>
      <c r="FVQ125" s="177"/>
      <c r="FVU125" s="177"/>
      <c r="FVY125" s="177"/>
      <c r="FWC125" s="177"/>
      <c r="FWG125" s="177"/>
      <c r="FWK125" s="177"/>
      <c r="FWO125" s="177"/>
      <c r="FWS125" s="177"/>
      <c r="FWW125" s="177"/>
      <c r="FXA125" s="177"/>
      <c r="FXE125" s="177"/>
      <c r="FXI125" s="177"/>
      <c r="FXM125" s="177"/>
      <c r="FXQ125" s="177"/>
      <c r="FXU125" s="177"/>
      <c r="FXY125" s="177"/>
      <c r="FYC125" s="177"/>
      <c r="FYG125" s="177"/>
      <c r="FYK125" s="177"/>
      <c r="FYO125" s="177"/>
      <c r="FYS125" s="177"/>
      <c r="FYW125" s="177"/>
      <c r="FZA125" s="177"/>
      <c r="FZE125" s="177"/>
      <c r="FZI125" s="177"/>
      <c r="FZM125" s="177"/>
      <c r="FZQ125" s="177"/>
      <c r="FZU125" s="177"/>
      <c r="FZY125" s="177"/>
      <c r="GAC125" s="177"/>
      <c r="GAG125" s="177"/>
      <c r="GAK125" s="177"/>
      <c r="GAO125" s="177"/>
      <c r="GAS125" s="177"/>
      <c r="GAW125" s="177"/>
      <c r="GBA125" s="177"/>
      <c r="GBE125" s="177"/>
      <c r="GBI125" s="177"/>
      <c r="GBM125" s="177"/>
      <c r="GBQ125" s="177"/>
      <c r="GBU125" s="177"/>
      <c r="GBY125" s="177"/>
      <c r="GCC125" s="177"/>
      <c r="GCG125" s="177"/>
      <c r="GCK125" s="177"/>
      <c r="GCO125" s="177"/>
      <c r="GCS125" s="177"/>
      <c r="GCW125" s="177"/>
      <c r="GDA125" s="177"/>
      <c r="GDE125" s="177"/>
      <c r="GDI125" s="177"/>
      <c r="GDM125" s="177"/>
      <c r="GDQ125" s="177"/>
      <c r="GDU125" s="177"/>
      <c r="GDY125" s="177"/>
      <c r="GEC125" s="177"/>
      <c r="GEG125" s="177"/>
      <c r="GEK125" s="177"/>
      <c r="GEO125" s="177"/>
      <c r="GES125" s="177"/>
      <c r="GEW125" s="177"/>
      <c r="GFA125" s="177"/>
      <c r="GFE125" s="177"/>
      <c r="GFI125" s="177"/>
      <c r="GFM125" s="177"/>
      <c r="GFQ125" s="177"/>
      <c r="GFU125" s="177"/>
      <c r="GFY125" s="177"/>
      <c r="GGC125" s="177"/>
      <c r="GGG125" s="177"/>
      <c r="GGK125" s="177"/>
      <c r="GGO125" s="177"/>
      <c r="GGS125" s="177"/>
      <c r="GGW125" s="177"/>
      <c r="GHA125" s="177"/>
      <c r="GHE125" s="177"/>
      <c r="GHI125" s="177"/>
      <c r="GHM125" s="177"/>
      <c r="GHQ125" s="177"/>
      <c r="GHU125" s="177"/>
      <c r="GHY125" s="177"/>
      <c r="GIC125" s="177"/>
      <c r="GIG125" s="177"/>
      <c r="GIK125" s="177"/>
      <c r="GIO125" s="177"/>
      <c r="GIS125" s="177"/>
      <c r="GIW125" s="177"/>
      <c r="GJA125" s="177"/>
      <c r="GJE125" s="177"/>
      <c r="GJI125" s="177"/>
      <c r="GJM125" s="177"/>
      <c r="GJQ125" s="177"/>
      <c r="GJU125" s="177"/>
      <c r="GJY125" s="177"/>
      <c r="GKC125" s="177"/>
      <c r="GKG125" s="177"/>
      <c r="GKK125" s="177"/>
      <c r="GKO125" s="177"/>
      <c r="GKS125" s="177"/>
      <c r="GKW125" s="177"/>
      <c r="GLA125" s="177"/>
      <c r="GLE125" s="177"/>
      <c r="GLI125" s="177"/>
      <c r="GLM125" s="177"/>
      <c r="GLQ125" s="177"/>
      <c r="GLU125" s="177"/>
      <c r="GLY125" s="177"/>
      <c r="GMC125" s="177"/>
      <c r="GMG125" s="177"/>
      <c r="GMK125" s="177"/>
      <c r="GMO125" s="177"/>
      <c r="GMS125" s="177"/>
      <c r="GMW125" s="177"/>
      <c r="GNA125" s="177"/>
      <c r="GNE125" s="177"/>
      <c r="GNI125" s="177"/>
      <c r="GNM125" s="177"/>
      <c r="GNQ125" s="177"/>
      <c r="GNU125" s="177"/>
      <c r="GNY125" s="177"/>
      <c r="GOC125" s="177"/>
      <c r="GOG125" s="177"/>
      <c r="GOK125" s="177"/>
      <c r="GOO125" s="177"/>
      <c r="GOS125" s="177"/>
      <c r="GOW125" s="177"/>
      <c r="GPA125" s="177"/>
      <c r="GPE125" s="177"/>
      <c r="GPI125" s="177"/>
      <c r="GPM125" s="177"/>
      <c r="GPQ125" s="177"/>
      <c r="GPU125" s="177"/>
      <c r="GPY125" s="177"/>
      <c r="GQC125" s="177"/>
      <c r="GQG125" s="177"/>
      <c r="GQK125" s="177"/>
      <c r="GQO125" s="177"/>
      <c r="GQS125" s="177"/>
      <c r="GQW125" s="177"/>
      <c r="GRA125" s="177"/>
      <c r="GRE125" s="177"/>
      <c r="GRI125" s="177"/>
      <c r="GRM125" s="177"/>
      <c r="GRQ125" s="177"/>
      <c r="GRU125" s="177"/>
      <c r="GRY125" s="177"/>
      <c r="GSC125" s="177"/>
      <c r="GSG125" s="177"/>
      <c r="GSK125" s="177"/>
      <c r="GSO125" s="177"/>
      <c r="GSS125" s="177"/>
      <c r="GSW125" s="177"/>
      <c r="GTA125" s="177"/>
      <c r="GTE125" s="177"/>
      <c r="GTI125" s="177"/>
      <c r="GTM125" s="177"/>
      <c r="GTQ125" s="177"/>
      <c r="GTU125" s="177"/>
      <c r="GTY125" s="177"/>
      <c r="GUC125" s="177"/>
      <c r="GUG125" s="177"/>
      <c r="GUK125" s="177"/>
      <c r="GUO125" s="177"/>
      <c r="GUS125" s="177"/>
      <c r="GUW125" s="177"/>
      <c r="GVA125" s="177"/>
      <c r="GVE125" s="177"/>
      <c r="GVI125" s="177"/>
      <c r="GVM125" s="177"/>
      <c r="GVQ125" s="177"/>
      <c r="GVU125" s="177"/>
      <c r="GVY125" s="177"/>
      <c r="GWC125" s="177"/>
      <c r="GWG125" s="177"/>
      <c r="GWK125" s="177"/>
      <c r="GWO125" s="177"/>
      <c r="GWS125" s="177"/>
      <c r="GWW125" s="177"/>
      <c r="GXA125" s="177"/>
      <c r="GXE125" s="177"/>
      <c r="GXI125" s="177"/>
      <c r="GXM125" s="177"/>
      <c r="GXQ125" s="177"/>
      <c r="GXU125" s="177"/>
      <c r="GXY125" s="177"/>
      <c r="GYC125" s="177"/>
      <c r="GYG125" s="177"/>
      <c r="GYK125" s="177"/>
      <c r="GYO125" s="177"/>
      <c r="GYS125" s="177"/>
      <c r="GYW125" s="177"/>
      <c r="GZA125" s="177"/>
      <c r="GZE125" s="177"/>
      <c r="GZI125" s="177"/>
      <c r="GZM125" s="177"/>
      <c r="GZQ125" s="177"/>
      <c r="GZU125" s="177"/>
      <c r="GZY125" s="177"/>
      <c r="HAC125" s="177"/>
      <c r="HAG125" s="177"/>
      <c r="HAK125" s="177"/>
      <c r="HAO125" s="177"/>
      <c r="HAS125" s="177"/>
      <c r="HAW125" s="177"/>
      <c r="HBA125" s="177"/>
      <c r="HBE125" s="177"/>
      <c r="HBI125" s="177"/>
      <c r="HBM125" s="177"/>
      <c r="HBQ125" s="177"/>
      <c r="HBU125" s="177"/>
      <c r="HBY125" s="177"/>
      <c r="HCC125" s="177"/>
      <c r="HCG125" s="177"/>
      <c r="HCK125" s="177"/>
      <c r="HCO125" s="177"/>
      <c r="HCS125" s="177"/>
      <c r="HCW125" s="177"/>
      <c r="HDA125" s="177"/>
      <c r="HDE125" s="177"/>
      <c r="HDI125" s="177"/>
      <c r="HDM125" s="177"/>
      <c r="HDQ125" s="177"/>
      <c r="HDU125" s="177"/>
      <c r="HDY125" s="177"/>
      <c r="HEC125" s="177"/>
      <c r="HEG125" s="177"/>
      <c r="HEK125" s="177"/>
      <c r="HEO125" s="177"/>
      <c r="HES125" s="177"/>
      <c r="HEW125" s="177"/>
      <c r="HFA125" s="177"/>
      <c r="HFE125" s="177"/>
      <c r="HFI125" s="177"/>
      <c r="HFM125" s="177"/>
      <c r="HFQ125" s="177"/>
      <c r="HFU125" s="177"/>
      <c r="HFY125" s="177"/>
      <c r="HGC125" s="177"/>
      <c r="HGG125" s="177"/>
      <c r="HGK125" s="177"/>
      <c r="HGO125" s="177"/>
      <c r="HGS125" s="177"/>
      <c r="HGW125" s="177"/>
      <c r="HHA125" s="177"/>
      <c r="HHE125" s="177"/>
      <c r="HHI125" s="177"/>
      <c r="HHM125" s="177"/>
      <c r="HHQ125" s="177"/>
      <c r="HHU125" s="177"/>
      <c r="HHY125" s="177"/>
      <c r="HIC125" s="177"/>
      <c r="HIG125" s="177"/>
      <c r="HIK125" s="177"/>
      <c r="HIO125" s="177"/>
      <c r="HIS125" s="177"/>
      <c r="HIW125" s="177"/>
      <c r="HJA125" s="177"/>
      <c r="HJE125" s="177"/>
      <c r="HJI125" s="177"/>
      <c r="HJM125" s="177"/>
      <c r="HJQ125" s="177"/>
      <c r="HJU125" s="177"/>
      <c r="HJY125" s="177"/>
      <c r="HKC125" s="177"/>
      <c r="HKG125" s="177"/>
      <c r="HKK125" s="177"/>
      <c r="HKO125" s="177"/>
      <c r="HKS125" s="177"/>
      <c r="HKW125" s="177"/>
      <c r="HLA125" s="177"/>
      <c r="HLE125" s="177"/>
      <c r="HLI125" s="177"/>
      <c r="HLM125" s="177"/>
      <c r="HLQ125" s="177"/>
      <c r="HLU125" s="177"/>
      <c r="HLY125" s="177"/>
      <c r="HMC125" s="177"/>
      <c r="HMG125" s="177"/>
      <c r="HMK125" s="177"/>
      <c r="HMO125" s="177"/>
      <c r="HMS125" s="177"/>
      <c r="HMW125" s="177"/>
      <c r="HNA125" s="177"/>
      <c r="HNE125" s="177"/>
      <c r="HNI125" s="177"/>
      <c r="HNM125" s="177"/>
      <c r="HNQ125" s="177"/>
      <c r="HNU125" s="177"/>
      <c r="HNY125" s="177"/>
      <c r="HOC125" s="177"/>
      <c r="HOG125" s="177"/>
      <c r="HOK125" s="177"/>
      <c r="HOO125" s="177"/>
      <c r="HOS125" s="177"/>
      <c r="HOW125" s="177"/>
      <c r="HPA125" s="177"/>
      <c r="HPE125" s="177"/>
      <c r="HPI125" s="177"/>
      <c r="HPM125" s="177"/>
      <c r="HPQ125" s="177"/>
      <c r="HPU125" s="177"/>
      <c r="HPY125" s="177"/>
      <c r="HQC125" s="177"/>
      <c r="HQG125" s="177"/>
      <c r="HQK125" s="177"/>
      <c r="HQO125" s="177"/>
      <c r="HQS125" s="177"/>
      <c r="HQW125" s="177"/>
      <c r="HRA125" s="177"/>
      <c r="HRE125" s="177"/>
      <c r="HRI125" s="177"/>
      <c r="HRM125" s="177"/>
      <c r="HRQ125" s="177"/>
      <c r="HRU125" s="177"/>
      <c r="HRY125" s="177"/>
      <c r="HSC125" s="177"/>
      <c r="HSG125" s="177"/>
      <c r="HSK125" s="177"/>
      <c r="HSO125" s="177"/>
      <c r="HSS125" s="177"/>
      <c r="HSW125" s="177"/>
      <c r="HTA125" s="177"/>
      <c r="HTE125" s="177"/>
      <c r="HTI125" s="177"/>
      <c r="HTM125" s="177"/>
      <c r="HTQ125" s="177"/>
      <c r="HTU125" s="177"/>
      <c r="HTY125" s="177"/>
      <c r="HUC125" s="177"/>
      <c r="HUG125" s="177"/>
      <c r="HUK125" s="177"/>
      <c r="HUO125" s="177"/>
      <c r="HUS125" s="177"/>
      <c r="HUW125" s="177"/>
      <c r="HVA125" s="177"/>
      <c r="HVE125" s="177"/>
      <c r="HVI125" s="177"/>
      <c r="HVM125" s="177"/>
      <c r="HVQ125" s="177"/>
      <c r="HVU125" s="177"/>
      <c r="HVY125" s="177"/>
      <c r="HWC125" s="177"/>
      <c r="HWG125" s="177"/>
      <c r="HWK125" s="177"/>
      <c r="HWO125" s="177"/>
      <c r="HWS125" s="177"/>
      <c r="HWW125" s="177"/>
      <c r="HXA125" s="177"/>
      <c r="HXE125" s="177"/>
      <c r="HXI125" s="177"/>
      <c r="HXM125" s="177"/>
      <c r="HXQ125" s="177"/>
      <c r="HXU125" s="177"/>
      <c r="HXY125" s="177"/>
      <c r="HYC125" s="177"/>
      <c r="HYG125" s="177"/>
      <c r="HYK125" s="177"/>
      <c r="HYO125" s="177"/>
      <c r="HYS125" s="177"/>
      <c r="HYW125" s="177"/>
      <c r="HZA125" s="177"/>
      <c r="HZE125" s="177"/>
      <c r="HZI125" s="177"/>
      <c r="HZM125" s="177"/>
      <c r="HZQ125" s="177"/>
      <c r="HZU125" s="177"/>
      <c r="HZY125" s="177"/>
      <c r="IAC125" s="177"/>
      <c r="IAG125" s="177"/>
      <c r="IAK125" s="177"/>
      <c r="IAO125" s="177"/>
      <c r="IAS125" s="177"/>
      <c r="IAW125" s="177"/>
      <c r="IBA125" s="177"/>
      <c r="IBE125" s="177"/>
      <c r="IBI125" s="177"/>
      <c r="IBM125" s="177"/>
      <c r="IBQ125" s="177"/>
      <c r="IBU125" s="177"/>
      <c r="IBY125" s="177"/>
      <c r="ICC125" s="177"/>
      <c r="ICG125" s="177"/>
      <c r="ICK125" s="177"/>
      <c r="ICO125" s="177"/>
      <c r="ICS125" s="177"/>
      <c r="ICW125" s="177"/>
      <c r="IDA125" s="177"/>
      <c r="IDE125" s="177"/>
      <c r="IDI125" s="177"/>
      <c r="IDM125" s="177"/>
      <c r="IDQ125" s="177"/>
      <c r="IDU125" s="177"/>
      <c r="IDY125" s="177"/>
      <c r="IEC125" s="177"/>
      <c r="IEG125" s="177"/>
      <c r="IEK125" s="177"/>
      <c r="IEO125" s="177"/>
      <c r="IES125" s="177"/>
      <c r="IEW125" s="177"/>
      <c r="IFA125" s="177"/>
      <c r="IFE125" s="177"/>
      <c r="IFI125" s="177"/>
      <c r="IFM125" s="177"/>
      <c r="IFQ125" s="177"/>
      <c r="IFU125" s="177"/>
      <c r="IFY125" s="177"/>
      <c r="IGC125" s="177"/>
      <c r="IGG125" s="177"/>
      <c r="IGK125" s="177"/>
      <c r="IGO125" s="177"/>
      <c r="IGS125" s="177"/>
      <c r="IGW125" s="177"/>
      <c r="IHA125" s="177"/>
      <c r="IHE125" s="177"/>
      <c r="IHI125" s="177"/>
      <c r="IHM125" s="177"/>
      <c r="IHQ125" s="177"/>
      <c r="IHU125" s="177"/>
      <c r="IHY125" s="177"/>
      <c r="IIC125" s="177"/>
      <c r="IIG125" s="177"/>
      <c r="IIK125" s="177"/>
      <c r="IIO125" s="177"/>
      <c r="IIS125" s="177"/>
      <c r="IIW125" s="177"/>
      <c r="IJA125" s="177"/>
      <c r="IJE125" s="177"/>
      <c r="IJI125" s="177"/>
      <c r="IJM125" s="177"/>
      <c r="IJQ125" s="177"/>
      <c r="IJU125" s="177"/>
      <c r="IJY125" s="177"/>
      <c r="IKC125" s="177"/>
      <c r="IKG125" s="177"/>
      <c r="IKK125" s="177"/>
      <c r="IKO125" s="177"/>
      <c r="IKS125" s="177"/>
      <c r="IKW125" s="177"/>
      <c r="ILA125" s="177"/>
      <c r="ILE125" s="177"/>
      <c r="ILI125" s="177"/>
      <c r="ILM125" s="177"/>
      <c r="ILQ125" s="177"/>
      <c r="ILU125" s="177"/>
      <c r="ILY125" s="177"/>
      <c r="IMC125" s="177"/>
      <c r="IMG125" s="177"/>
      <c r="IMK125" s="177"/>
      <c r="IMO125" s="177"/>
      <c r="IMS125" s="177"/>
      <c r="IMW125" s="177"/>
      <c r="INA125" s="177"/>
      <c r="INE125" s="177"/>
      <c r="INI125" s="177"/>
      <c r="INM125" s="177"/>
      <c r="INQ125" s="177"/>
      <c r="INU125" s="177"/>
      <c r="INY125" s="177"/>
      <c r="IOC125" s="177"/>
      <c r="IOG125" s="177"/>
      <c r="IOK125" s="177"/>
      <c r="IOO125" s="177"/>
      <c r="IOS125" s="177"/>
      <c r="IOW125" s="177"/>
      <c r="IPA125" s="177"/>
      <c r="IPE125" s="177"/>
      <c r="IPI125" s="177"/>
      <c r="IPM125" s="177"/>
      <c r="IPQ125" s="177"/>
      <c r="IPU125" s="177"/>
      <c r="IPY125" s="177"/>
      <c r="IQC125" s="177"/>
      <c r="IQG125" s="177"/>
      <c r="IQK125" s="177"/>
      <c r="IQO125" s="177"/>
      <c r="IQS125" s="177"/>
      <c r="IQW125" s="177"/>
      <c r="IRA125" s="177"/>
      <c r="IRE125" s="177"/>
      <c r="IRI125" s="177"/>
      <c r="IRM125" s="177"/>
      <c r="IRQ125" s="177"/>
      <c r="IRU125" s="177"/>
      <c r="IRY125" s="177"/>
      <c r="ISC125" s="177"/>
      <c r="ISG125" s="177"/>
      <c r="ISK125" s="177"/>
      <c r="ISO125" s="177"/>
      <c r="ISS125" s="177"/>
      <c r="ISW125" s="177"/>
      <c r="ITA125" s="177"/>
      <c r="ITE125" s="177"/>
      <c r="ITI125" s="177"/>
      <c r="ITM125" s="177"/>
      <c r="ITQ125" s="177"/>
      <c r="ITU125" s="177"/>
      <c r="ITY125" s="177"/>
      <c r="IUC125" s="177"/>
      <c r="IUG125" s="177"/>
      <c r="IUK125" s="177"/>
      <c r="IUO125" s="177"/>
      <c r="IUS125" s="177"/>
      <c r="IUW125" s="177"/>
      <c r="IVA125" s="177"/>
      <c r="IVE125" s="177"/>
      <c r="IVI125" s="177"/>
      <c r="IVM125" s="177"/>
      <c r="IVQ125" s="177"/>
      <c r="IVU125" s="177"/>
      <c r="IVY125" s="177"/>
      <c r="IWC125" s="177"/>
      <c r="IWG125" s="177"/>
      <c r="IWK125" s="177"/>
      <c r="IWO125" s="177"/>
      <c r="IWS125" s="177"/>
      <c r="IWW125" s="177"/>
      <c r="IXA125" s="177"/>
      <c r="IXE125" s="177"/>
      <c r="IXI125" s="177"/>
      <c r="IXM125" s="177"/>
      <c r="IXQ125" s="177"/>
      <c r="IXU125" s="177"/>
      <c r="IXY125" s="177"/>
      <c r="IYC125" s="177"/>
      <c r="IYG125" s="177"/>
      <c r="IYK125" s="177"/>
      <c r="IYO125" s="177"/>
      <c r="IYS125" s="177"/>
      <c r="IYW125" s="177"/>
      <c r="IZA125" s="177"/>
      <c r="IZE125" s="177"/>
      <c r="IZI125" s="177"/>
      <c r="IZM125" s="177"/>
      <c r="IZQ125" s="177"/>
      <c r="IZU125" s="177"/>
      <c r="IZY125" s="177"/>
      <c r="JAC125" s="177"/>
      <c r="JAG125" s="177"/>
      <c r="JAK125" s="177"/>
      <c r="JAO125" s="177"/>
      <c r="JAS125" s="177"/>
      <c r="JAW125" s="177"/>
      <c r="JBA125" s="177"/>
      <c r="JBE125" s="177"/>
      <c r="JBI125" s="177"/>
      <c r="JBM125" s="177"/>
      <c r="JBQ125" s="177"/>
      <c r="JBU125" s="177"/>
      <c r="JBY125" s="177"/>
      <c r="JCC125" s="177"/>
      <c r="JCG125" s="177"/>
      <c r="JCK125" s="177"/>
      <c r="JCO125" s="177"/>
      <c r="JCS125" s="177"/>
      <c r="JCW125" s="177"/>
      <c r="JDA125" s="177"/>
      <c r="JDE125" s="177"/>
      <c r="JDI125" s="177"/>
      <c r="JDM125" s="177"/>
      <c r="JDQ125" s="177"/>
      <c r="JDU125" s="177"/>
      <c r="JDY125" s="177"/>
      <c r="JEC125" s="177"/>
      <c r="JEG125" s="177"/>
      <c r="JEK125" s="177"/>
      <c r="JEO125" s="177"/>
      <c r="JES125" s="177"/>
      <c r="JEW125" s="177"/>
      <c r="JFA125" s="177"/>
      <c r="JFE125" s="177"/>
      <c r="JFI125" s="177"/>
      <c r="JFM125" s="177"/>
      <c r="JFQ125" s="177"/>
      <c r="JFU125" s="177"/>
      <c r="JFY125" s="177"/>
      <c r="JGC125" s="177"/>
      <c r="JGG125" s="177"/>
      <c r="JGK125" s="177"/>
      <c r="JGO125" s="177"/>
      <c r="JGS125" s="177"/>
      <c r="JGW125" s="177"/>
      <c r="JHA125" s="177"/>
      <c r="JHE125" s="177"/>
      <c r="JHI125" s="177"/>
      <c r="JHM125" s="177"/>
      <c r="JHQ125" s="177"/>
      <c r="JHU125" s="177"/>
      <c r="JHY125" s="177"/>
      <c r="JIC125" s="177"/>
      <c r="JIG125" s="177"/>
      <c r="JIK125" s="177"/>
      <c r="JIO125" s="177"/>
      <c r="JIS125" s="177"/>
      <c r="JIW125" s="177"/>
      <c r="JJA125" s="177"/>
      <c r="JJE125" s="177"/>
      <c r="JJI125" s="177"/>
      <c r="JJM125" s="177"/>
      <c r="JJQ125" s="177"/>
      <c r="JJU125" s="177"/>
      <c r="JJY125" s="177"/>
      <c r="JKC125" s="177"/>
      <c r="JKG125" s="177"/>
      <c r="JKK125" s="177"/>
      <c r="JKO125" s="177"/>
      <c r="JKS125" s="177"/>
      <c r="JKW125" s="177"/>
      <c r="JLA125" s="177"/>
      <c r="JLE125" s="177"/>
      <c r="JLI125" s="177"/>
      <c r="JLM125" s="177"/>
      <c r="JLQ125" s="177"/>
      <c r="JLU125" s="177"/>
      <c r="JLY125" s="177"/>
      <c r="JMC125" s="177"/>
      <c r="JMG125" s="177"/>
      <c r="JMK125" s="177"/>
      <c r="JMO125" s="177"/>
      <c r="JMS125" s="177"/>
      <c r="JMW125" s="177"/>
      <c r="JNA125" s="177"/>
      <c r="JNE125" s="177"/>
      <c r="JNI125" s="177"/>
      <c r="JNM125" s="177"/>
      <c r="JNQ125" s="177"/>
      <c r="JNU125" s="177"/>
      <c r="JNY125" s="177"/>
      <c r="JOC125" s="177"/>
      <c r="JOG125" s="177"/>
      <c r="JOK125" s="177"/>
      <c r="JOO125" s="177"/>
      <c r="JOS125" s="177"/>
      <c r="JOW125" s="177"/>
      <c r="JPA125" s="177"/>
      <c r="JPE125" s="177"/>
      <c r="JPI125" s="177"/>
      <c r="JPM125" s="177"/>
      <c r="JPQ125" s="177"/>
      <c r="JPU125" s="177"/>
      <c r="JPY125" s="177"/>
      <c r="JQC125" s="177"/>
      <c r="JQG125" s="177"/>
      <c r="JQK125" s="177"/>
      <c r="JQO125" s="177"/>
      <c r="JQS125" s="177"/>
      <c r="JQW125" s="177"/>
      <c r="JRA125" s="177"/>
      <c r="JRE125" s="177"/>
      <c r="JRI125" s="177"/>
      <c r="JRM125" s="177"/>
      <c r="JRQ125" s="177"/>
      <c r="JRU125" s="177"/>
      <c r="JRY125" s="177"/>
      <c r="JSC125" s="177"/>
      <c r="JSG125" s="177"/>
      <c r="JSK125" s="177"/>
      <c r="JSO125" s="177"/>
      <c r="JSS125" s="177"/>
      <c r="JSW125" s="177"/>
      <c r="JTA125" s="177"/>
      <c r="JTE125" s="177"/>
      <c r="JTI125" s="177"/>
      <c r="JTM125" s="177"/>
      <c r="JTQ125" s="177"/>
      <c r="JTU125" s="177"/>
      <c r="JTY125" s="177"/>
      <c r="JUC125" s="177"/>
      <c r="JUG125" s="177"/>
      <c r="JUK125" s="177"/>
      <c r="JUO125" s="177"/>
      <c r="JUS125" s="177"/>
      <c r="JUW125" s="177"/>
      <c r="JVA125" s="177"/>
      <c r="JVE125" s="177"/>
      <c r="JVI125" s="177"/>
      <c r="JVM125" s="177"/>
      <c r="JVQ125" s="177"/>
      <c r="JVU125" s="177"/>
      <c r="JVY125" s="177"/>
      <c r="JWC125" s="177"/>
      <c r="JWG125" s="177"/>
      <c r="JWK125" s="177"/>
      <c r="JWO125" s="177"/>
      <c r="JWS125" s="177"/>
      <c r="JWW125" s="177"/>
      <c r="JXA125" s="177"/>
      <c r="JXE125" s="177"/>
      <c r="JXI125" s="177"/>
      <c r="JXM125" s="177"/>
      <c r="JXQ125" s="177"/>
      <c r="JXU125" s="177"/>
      <c r="JXY125" s="177"/>
      <c r="JYC125" s="177"/>
      <c r="JYG125" s="177"/>
      <c r="JYK125" s="177"/>
      <c r="JYO125" s="177"/>
      <c r="JYS125" s="177"/>
      <c r="JYW125" s="177"/>
      <c r="JZA125" s="177"/>
      <c r="JZE125" s="177"/>
      <c r="JZI125" s="177"/>
      <c r="JZM125" s="177"/>
      <c r="JZQ125" s="177"/>
      <c r="JZU125" s="177"/>
      <c r="JZY125" s="177"/>
      <c r="KAC125" s="177"/>
      <c r="KAG125" s="177"/>
      <c r="KAK125" s="177"/>
      <c r="KAO125" s="177"/>
      <c r="KAS125" s="177"/>
      <c r="KAW125" s="177"/>
      <c r="KBA125" s="177"/>
      <c r="KBE125" s="177"/>
      <c r="KBI125" s="177"/>
      <c r="KBM125" s="177"/>
      <c r="KBQ125" s="177"/>
      <c r="KBU125" s="177"/>
      <c r="KBY125" s="177"/>
      <c r="KCC125" s="177"/>
      <c r="KCG125" s="177"/>
      <c r="KCK125" s="177"/>
      <c r="KCO125" s="177"/>
      <c r="KCS125" s="177"/>
      <c r="KCW125" s="177"/>
      <c r="KDA125" s="177"/>
      <c r="KDE125" s="177"/>
      <c r="KDI125" s="177"/>
      <c r="KDM125" s="177"/>
      <c r="KDQ125" s="177"/>
      <c r="KDU125" s="177"/>
      <c r="KDY125" s="177"/>
      <c r="KEC125" s="177"/>
      <c r="KEG125" s="177"/>
      <c r="KEK125" s="177"/>
      <c r="KEO125" s="177"/>
      <c r="KES125" s="177"/>
      <c r="KEW125" s="177"/>
      <c r="KFA125" s="177"/>
      <c r="KFE125" s="177"/>
      <c r="KFI125" s="177"/>
      <c r="KFM125" s="177"/>
      <c r="KFQ125" s="177"/>
      <c r="KFU125" s="177"/>
      <c r="KFY125" s="177"/>
      <c r="KGC125" s="177"/>
      <c r="KGG125" s="177"/>
      <c r="KGK125" s="177"/>
      <c r="KGO125" s="177"/>
      <c r="KGS125" s="177"/>
      <c r="KGW125" s="177"/>
      <c r="KHA125" s="177"/>
      <c r="KHE125" s="177"/>
      <c r="KHI125" s="177"/>
      <c r="KHM125" s="177"/>
      <c r="KHQ125" s="177"/>
      <c r="KHU125" s="177"/>
      <c r="KHY125" s="177"/>
      <c r="KIC125" s="177"/>
      <c r="KIG125" s="177"/>
      <c r="KIK125" s="177"/>
      <c r="KIO125" s="177"/>
      <c r="KIS125" s="177"/>
      <c r="KIW125" s="177"/>
      <c r="KJA125" s="177"/>
      <c r="KJE125" s="177"/>
      <c r="KJI125" s="177"/>
      <c r="KJM125" s="177"/>
      <c r="KJQ125" s="177"/>
      <c r="KJU125" s="177"/>
      <c r="KJY125" s="177"/>
      <c r="KKC125" s="177"/>
      <c r="KKG125" s="177"/>
      <c r="KKK125" s="177"/>
      <c r="KKO125" s="177"/>
      <c r="KKS125" s="177"/>
      <c r="KKW125" s="177"/>
      <c r="KLA125" s="177"/>
      <c r="KLE125" s="177"/>
      <c r="KLI125" s="177"/>
      <c r="KLM125" s="177"/>
      <c r="KLQ125" s="177"/>
      <c r="KLU125" s="177"/>
      <c r="KLY125" s="177"/>
      <c r="KMC125" s="177"/>
      <c r="KMG125" s="177"/>
      <c r="KMK125" s="177"/>
      <c r="KMO125" s="177"/>
      <c r="KMS125" s="177"/>
      <c r="KMW125" s="177"/>
      <c r="KNA125" s="177"/>
      <c r="KNE125" s="177"/>
      <c r="KNI125" s="177"/>
      <c r="KNM125" s="177"/>
      <c r="KNQ125" s="177"/>
      <c r="KNU125" s="177"/>
      <c r="KNY125" s="177"/>
      <c r="KOC125" s="177"/>
      <c r="KOG125" s="177"/>
      <c r="KOK125" s="177"/>
      <c r="KOO125" s="177"/>
      <c r="KOS125" s="177"/>
      <c r="KOW125" s="177"/>
      <c r="KPA125" s="177"/>
      <c r="KPE125" s="177"/>
      <c r="KPI125" s="177"/>
      <c r="KPM125" s="177"/>
      <c r="KPQ125" s="177"/>
      <c r="KPU125" s="177"/>
      <c r="KPY125" s="177"/>
      <c r="KQC125" s="177"/>
      <c r="KQG125" s="177"/>
      <c r="KQK125" s="177"/>
      <c r="KQO125" s="177"/>
      <c r="KQS125" s="177"/>
      <c r="KQW125" s="177"/>
      <c r="KRA125" s="177"/>
      <c r="KRE125" s="177"/>
      <c r="KRI125" s="177"/>
      <c r="KRM125" s="177"/>
      <c r="KRQ125" s="177"/>
      <c r="KRU125" s="177"/>
      <c r="KRY125" s="177"/>
      <c r="KSC125" s="177"/>
      <c r="KSG125" s="177"/>
      <c r="KSK125" s="177"/>
      <c r="KSO125" s="177"/>
      <c r="KSS125" s="177"/>
      <c r="KSW125" s="177"/>
      <c r="KTA125" s="177"/>
      <c r="KTE125" s="177"/>
      <c r="KTI125" s="177"/>
      <c r="KTM125" s="177"/>
      <c r="KTQ125" s="177"/>
      <c r="KTU125" s="177"/>
      <c r="KTY125" s="177"/>
      <c r="KUC125" s="177"/>
      <c r="KUG125" s="177"/>
      <c r="KUK125" s="177"/>
      <c r="KUO125" s="177"/>
      <c r="KUS125" s="177"/>
      <c r="KUW125" s="177"/>
      <c r="KVA125" s="177"/>
      <c r="KVE125" s="177"/>
      <c r="KVI125" s="177"/>
      <c r="KVM125" s="177"/>
      <c r="KVQ125" s="177"/>
      <c r="KVU125" s="177"/>
      <c r="KVY125" s="177"/>
      <c r="KWC125" s="177"/>
      <c r="KWG125" s="177"/>
      <c r="KWK125" s="177"/>
      <c r="KWO125" s="177"/>
      <c r="KWS125" s="177"/>
      <c r="KWW125" s="177"/>
      <c r="KXA125" s="177"/>
      <c r="KXE125" s="177"/>
      <c r="KXI125" s="177"/>
      <c r="KXM125" s="177"/>
      <c r="KXQ125" s="177"/>
      <c r="KXU125" s="177"/>
      <c r="KXY125" s="177"/>
      <c r="KYC125" s="177"/>
      <c r="KYG125" s="177"/>
      <c r="KYK125" s="177"/>
      <c r="KYO125" s="177"/>
      <c r="KYS125" s="177"/>
      <c r="KYW125" s="177"/>
      <c r="KZA125" s="177"/>
      <c r="KZE125" s="177"/>
      <c r="KZI125" s="177"/>
      <c r="KZM125" s="177"/>
      <c r="KZQ125" s="177"/>
      <c r="KZU125" s="177"/>
      <c r="KZY125" s="177"/>
      <c r="LAC125" s="177"/>
      <c r="LAG125" s="177"/>
      <c r="LAK125" s="177"/>
      <c r="LAO125" s="177"/>
      <c r="LAS125" s="177"/>
      <c r="LAW125" s="177"/>
      <c r="LBA125" s="177"/>
      <c r="LBE125" s="177"/>
      <c r="LBI125" s="177"/>
      <c r="LBM125" s="177"/>
      <c r="LBQ125" s="177"/>
      <c r="LBU125" s="177"/>
      <c r="LBY125" s="177"/>
      <c r="LCC125" s="177"/>
      <c r="LCG125" s="177"/>
      <c r="LCK125" s="177"/>
      <c r="LCO125" s="177"/>
      <c r="LCS125" s="177"/>
      <c r="LCW125" s="177"/>
      <c r="LDA125" s="177"/>
      <c r="LDE125" s="177"/>
      <c r="LDI125" s="177"/>
      <c r="LDM125" s="177"/>
      <c r="LDQ125" s="177"/>
      <c r="LDU125" s="177"/>
      <c r="LDY125" s="177"/>
      <c r="LEC125" s="177"/>
      <c r="LEG125" s="177"/>
      <c r="LEK125" s="177"/>
      <c r="LEO125" s="177"/>
      <c r="LES125" s="177"/>
      <c r="LEW125" s="177"/>
      <c r="LFA125" s="177"/>
      <c r="LFE125" s="177"/>
      <c r="LFI125" s="177"/>
      <c r="LFM125" s="177"/>
      <c r="LFQ125" s="177"/>
      <c r="LFU125" s="177"/>
      <c r="LFY125" s="177"/>
      <c r="LGC125" s="177"/>
      <c r="LGG125" s="177"/>
      <c r="LGK125" s="177"/>
      <c r="LGO125" s="177"/>
      <c r="LGS125" s="177"/>
      <c r="LGW125" s="177"/>
      <c r="LHA125" s="177"/>
      <c r="LHE125" s="177"/>
      <c r="LHI125" s="177"/>
      <c r="LHM125" s="177"/>
      <c r="LHQ125" s="177"/>
      <c r="LHU125" s="177"/>
      <c r="LHY125" s="177"/>
      <c r="LIC125" s="177"/>
      <c r="LIG125" s="177"/>
      <c r="LIK125" s="177"/>
      <c r="LIO125" s="177"/>
      <c r="LIS125" s="177"/>
      <c r="LIW125" s="177"/>
      <c r="LJA125" s="177"/>
      <c r="LJE125" s="177"/>
      <c r="LJI125" s="177"/>
      <c r="LJM125" s="177"/>
      <c r="LJQ125" s="177"/>
      <c r="LJU125" s="177"/>
      <c r="LJY125" s="177"/>
      <c r="LKC125" s="177"/>
      <c r="LKG125" s="177"/>
      <c r="LKK125" s="177"/>
      <c r="LKO125" s="177"/>
      <c r="LKS125" s="177"/>
      <c r="LKW125" s="177"/>
      <c r="LLA125" s="177"/>
      <c r="LLE125" s="177"/>
      <c r="LLI125" s="177"/>
      <c r="LLM125" s="177"/>
      <c r="LLQ125" s="177"/>
      <c r="LLU125" s="177"/>
      <c r="LLY125" s="177"/>
      <c r="LMC125" s="177"/>
      <c r="LMG125" s="177"/>
      <c r="LMK125" s="177"/>
      <c r="LMO125" s="177"/>
      <c r="LMS125" s="177"/>
      <c r="LMW125" s="177"/>
      <c r="LNA125" s="177"/>
      <c r="LNE125" s="177"/>
      <c r="LNI125" s="177"/>
      <c r="LNM125" s="177"/>
      <c r="LNQ125" s="177"/>
      <c r="LNU125" s="177"/>
      <c r="LNY125" s="177"/>
      <c r="LOC125" s="177"/>
      <c r="LOG125" s="177"/>
      <c r="LOK125" s="177"/>
      <c r="LOO125" s="177"/>
      <c r="LOS125" s="177"/>
      <c r="LOW125" s="177"/>
      <c r="LPA125" s="177"/>
      <c r="LPE125" s="177"/>
      <c r="LPI125" s="177"/>
      <c r="LPM125" s="177"/>
      <c r="LPQ125" s="177"/>
      <c r="LPU125" s="177"/>
      <c r="LPY125" s="177"/>
      <c r="LQC125" s="177"/>
      <c r="LQG125" s="177"/>
      <c r="LQK125" s="177"/>
      <c r="LQO125" s="177"/>
      <c r="LQS125" s="177"/>
      <c r="LQW125" s="177"/>
      <c r="LRA125" s="177"/>
      <c r="LRE125" s="177"/>
      <c r="LRI125" s="177"/>
      <c r="LRM125" s="177"/>
      <c r="LRQ125" s="177"/>
      <c r="LRU125" s="177"/>
      <c r="LRY125" s="177"/>
      <c r="LSC125" s="177"/>
      <c r="LSG125" s="177"/>
      <c r="LSK125" s="177"/>
      <c r="LSO125" s="177"/>
      <c r="LSS125" s="177"/>
      <c r="LSW125" s="177"/>
      <c r="LTA125" s="177"/>
      <c r="LTE125" s="177"/>
      <c r="LTI125" s="177"/>
      <c r="LTM125" s="177"/>
      <c r="LTQ125" s="177"/>
      <c r="LTU125" s="177"/>
      <c r="LTY125" s="177"/>
      <c r="LUC125" s="177"/>
      <c r="LUG125" s="177"/>
      <c r="LUK125" s="177"/>
      <c r="LUO125" s="177"/>
      <c r="LUS125" s="177"/>
      <c r="LUW125" s="177"/>
      <c r="LVA125" s="177"/>
      <c r="LVE125" s="177"/>
      <c r="LVI125" s="177"/>
      <c r="LVM125" s="177"/>
      <c r="LVQ125" s="177"/>
      <c r="LVU125" s="177"/>
      <c r="LVY125" s="177"/>
      <c r="LWC125" s="177"/>
      <c r="LWG125" s="177"/>
      <c r="LWK125" s="177"/>
      <c r="LWO125" s="177"/>
      <c r="LWS125" s="177"/>
      <c r="LWW125" s="177"/>
      <c r="LXA125" s="177"/>
      <c r="LXE125" s="177"/>
      <c r="LXI125" s="177"/>
      <c r="LXM125" s="177"/>
      <c r="LXQ125" s="177"/>
      <c r="LXU125" s="177"/>
      <c r="LXY125" s="177"/>
      <c r="LYC125" s="177"/>
      <c r="LYG125" s="177"/>
      <c r="LYK125" s="177"/>
      <c r="LYO125" s="177"/>
      <c r="LYS125" s="177"/>
      <c r="LYW125" s="177"/>
      <c r="LZA125" s="177"/>
      <c r="LZE125" s="177"/>
      <c r="LZI125" s="177"/>
      <c r="LZM125" s="177"/>
      <c r="LZQ125" s="177"/>
      <c r="LZU125" s="177"/>
      <c r="LZY125" s="177"/>
      <c r="MAC125" s="177"/>
      <c r="MAG125" s="177"/>
      <c r="MAK125" s="177"/>
      <c r="MAO125" s="177"/>
      <c r="MAS125" s="177"/>
      <c r="MAW125" s="177"/>
      <c r="MBA125" s="177"/>
      <c r="MBE125" s="177"/>
      <c r="MBI125" s="177"/>
      <c r="MBM125" s="177"/>
      <c r="MBQ125" s="177"/>
      <c r="MBU125" s="177"/>
      <c r="MBY125" s="177"/>
      <c r="MCC125" s="177"/>
      <c r="MCG125" s="177"/>
      <c r="MCK125" s="177"/>
      <c r="MCO125" s="177"/>
      <c r="MCS125" s="177"/>
      <c r="MCW125" s="177"/>
      <c r="MDA125" s="177"/>
      <c r="MDE125" s="177"/>
      <c r="MDI125" s="177"/>
      <c r="MDM125" s="177"/>
      <c r="MDQ125" s="177"/>
      <c r="MDU125" s="177"/>
      <c r="MDY125" s="177"/>
      <c r="MEC125" s="177"/>
      <c r="MEG125" s="177"/>
      <c r="MEK125" s="177"/>
      <c r="MEO125" s="177"/>
      <c r="MES125" s="177"/>
      <c r="MEW125" s="177"/>
      <c r="MFA125" s="177"/>
      <c r="MFE125" s="177"/>
      <c r="MFI125" s="177"/>
      <c r="MFM125" s="177"/>
      <c r="MFQ125" s="177"/>
      <c r="MFU125" s="177"/>
      <c r="MFY125" s="177"/>
      <c r="MGC125" s="177"/>
      <c r="MGG125" s="177"/>
      <c r="MGK125" s="177"/>
      <c r="MGO125" s="177"/>
      <c r="MGS125" s="177"/>
      <c r="MGW125" s="177"/>
      <c r="MHA125" s="177"/>
      <c r="MHE125" s="177"/>
      <c r="MHI125" s="177"/>
      <c r="MHM125" s="177"/>
      <c r="MHQ125" s="177"/>
      <c r="MHU125" s="177"/>
      <c r="MHY125" s="177"/>
      <c r="MIC125" s="177"/>
      <c r="MIG125" s="177"/>
      <c r="MIK125" s="177"/>
      <c r="MIO125" s="177"/>
      <c r="MIS125" s="177"/>
      <c r="MIW125" s="177"/>
      <c r="MJA125" s="177"/>
      <c r="MJE125" s="177"/>
      <c r="MJI125" s="177"/>
      <c r="MJM125" s="177"/>
      <c r="MJQ125" s="177"/>
      <c r="MJU125" s="177"/>
      <c r="MJY125" s="177"/>
      <c r="MKC125" s="177"/>
      <c r="MKG125" s="177"/>
      <c r="MKK125" s="177"/>
      <c r="MKO125" s="177"/>
      <c r="MKS125" s="177"/>
      <c r="MKW125" s="177"/>
      <c r="MLA125" s="177"/>
      <c r="MLE125" s="177"/>
      <c r="MLI125" s="177"/>
      <c r="MLM125" s="177"/>
      <c r="MLQ125" s="177"/>
      <c r="MLU125" s="177"/>
      <c r="MLY125" s="177"/>
      <c r="MMC125" s="177"/>
      <c r="MMG125" s="177"/>
      <c r="MMK125" s="177"/>
      <c r="MMO125" s="177"/>
      <c r="MMS125" s="177"/>
      <c r="MMW125" s="177"/>
      <c r="MNA125" s="177"/>
      <c r="MNE125" s="177"/>
      <c r="MNI125" s="177"/>
      <c r="MNM125" s="177"/>
      <c r="MNQ125" s="177"/>
      <c r="MNU125" s="177"/>
      <c r="MNY125" s="177"/>
      <c r="MOC125" s="177"/>
      <c r="MOG125" s="177"/>
      <c r="MOK125" s="177"/>
      <c r="MOO125" s="177"/>
      <c r="MOS125" s="177"/>
      <c r="MOW125" s="177"/>
      <c r="MPA125" s="177"/>
      <c r="MPE125" s="177"/>
      <c r="MPI125" s="177"/>
      <c r="MPM125" s="177"/>
      <c r="MPQ125" s="177"/>
      <c r="MPU125" s="177"/>
      <c r="MPY125" s="177"/>
      <c r="MQC125" s="177"/>
      <c r="MQG125" s="177"/>
      <c r="MQK125" s="177"/>
      <c r="MQO125" s="177"/>
      <c r="MQS125" s="177"/>
      <c r="MQW125" s="177"/>
      <c r="MRA125" s="177"/>
      <c r="MRE125" s="177"/>
      <c r="MRI125" s="177"/>
      <c r="MRM125" s="177"/>
      <c r="MRQ125" s="177"/>
      <c r="MRU125" s="177"/>
      <c r="MRY125" s="177"/>
      <c r="MSC125" s="177"/>
      <c r="MSG125" s="177"/>
      <c r="MSK125" s="177"/>
      <c r="MSO125" s="177"/>
      <c r="MSS125" s="177"/>
      <c r="MSW125" s="177"/>
      <c r="MTA125" s="177"/>
      <c r="MTE125" s="177"/>
      <c r="MTI125" s="177"/>
      <c r="MTM125" s="177"/>
      <c r="MTQ125" s="177"/>
      <c r="MTU125" s="177"/>
      <c r="MTY125" s="177"/>
      <c r="MUC125" s="177"/>
      <c r="MUG125" s="177"/>
      <c r="MUK125" s="177"/>
      <c r="MUO125" s="177"/>
      <c r="MUS125" s="177"/>
      <c r="MUW125" s="177"/>
      <c r="MVA125" s="177"/>
      <c r="MVE125" s="177"/>
      <c r="MVI125" s="177"/>
      <c r="MVM125" s="177"/>
      <c r="MVQ125" s="177"/>
      <c r="MVU125" s="177"/>
      <c r="MVY125" s="177"/>
      <c r="MWC125" s="177"/>
      <c r="MWG125" s="177"/>
      <c r="MWK125" s="177"/>
      <c r="MWO125" s="177"/>
      <c r="MWS125" s="177"/>
      <c r="MWW125" s="177"/>
      <c r="MXA125" s="177"/>
      <c r="MXE125" s="177"/>
      <c r="MXI125" s="177"/>
      <c r="MXM125" s="177"/>
      <c r="MXQ125" s="177"/>
      <c r="MXU125" s="177"/>
      <c r="MXY125" s="177"/>
      <c r="MYC125" s="177"/>
      <c r="MYG125" s="177"/>
      <c r="MYK125" s="177"/>
      <c r="MYO125" s="177"/>
      <c r="MYS125" s="177"/>
      <c r="MYW125" s="177"/>
      <c r="MZA125" s="177"/>
      <c r="MZE125" s="177"/>
      <c r="MZI125" s="177"/>
      <c r="MZM125" s="177"/>
      <c r="MZQ125" s="177"/>
      <c r="MZU125" s="177"/>
      <c r="MZY125" s="177"/>
      <c r="NAC125" s="177"/>
      <c r="NAG125" s="177"/>
      <c r="NAK125" s="177"/>
      <c r="NAO125" s="177"/>
      <c r="NAS125" s="177"/>
      <c r="NAW125" s="177"/>
      <c r="NBA125" s="177"/>
      <c r="NBE125" s="177"/>
      <c r="NBI125" s="177"/>
      <c r="NBM125" s="177"/>
      <c r="NBQ125" s="177"/>
      <c r="NBU125" s="177"/>
      <c r="NBY125" s="177"/>
      <c r="NCC125" s="177"/>
      <c r="NCG125" s="177"/>
      <c r="NCK125" s="177"/>
      <c r="NCO125" s="177"/>
      <c r="NCS125" s="177"/>
      <c r="NCW125" s="177"/>
      <c r="NDA125" s="177"/>
      <c r="NDE125" s="177"/>
      <c r="NDI125" s="177"/>
      <c r="NDM125" s="177"/>
      <c r="NDQ125" s="177"/>
      <c r="NDU125" s="177"/>
      <c r="NDY125" s="177"/>
      <c r="NEC125" s="177"/>
      <c r="NEG125" s="177"/>
      <c r="NEK125" s="177"/>
      <c r="NEO125" s="177"/>
      <c r="NES125" s="177"/>
      <c r="NEW125" s="177"/>
      <c r="NFA125" s="177"/>
      <c r="NFE125" s="177"/>
      <c r="NFI125" s="177"/>
      <c r="NFM125" s="177"/>
      <c r="NFQ125" s="177"/>
      <c r="NFU125" s="177"/>
      <c r="NFY125" s="177"/>
      <c r="NGC125" s="177"/>
      <c r="NGG125" s="177"/>
      <c r="NGK125" s="177"/>
      <c r="NGO125" s="177"/>
      <c r="NGS125" s="177"/>
      <c r="NGW125" s="177"/>
      <c r="NHA125" s="177"/>
      <c r="NHE125" s="177"/>
      <c r="NHI125" s="177"/>
      <c r="NHM125" s="177"/>
      <c r="NHQ125" s="177"/>
      <c r="NHU125" s="177"/>
      <c r="NHY125" s="177"/>
      <c r="NIC125" s="177"/>
      <c r="NIG125" s="177"/>
      <c r="NIK125" s="177"/>
      <c r="NIO125" s="177"/>
      <c r="NIS125" s="177"/>
      <c r="NIW125" s="177"/>
      <c r="NJA125" s="177"/>
      <c r="NJE125" s="177"/>
      <c r="NJI125" s="177"/>
      <c r="NJM125" s="177"/>
      <c r="NJQ125" s="177"/>
      <c r="NJU125" s="177"/>
      <c r="NJY125" s="177"/>
      <c r="NKC125" s="177"/>
      <c r="NKG125" s="177"/>
      <c r="NKK125" s="177"/>
      <c r="NKO125" s="177"/>
      <c r="NKS125" s="177"/>
      <c r="NKW125" s="177"/>
      <c r="NLA125" s="177"/>
      <c r="NLE125" s="177"/>
      <c r="NLI125" s="177"/>
      <c r="NLM125" s="177"/>
      <c r="NLQ125" s="177"/>
      <c r="NLU125" s="177"/>
      <c r="NLY125" s="177"/>
      <c r="NMC125" s="177"/>
      <c r="NMG125" s="177"/>
      <c r="NMK125" s="177"/>
      <c r="NMO125" s="177"/>
      <c r="NMS125" s="177"/>
      <c r="NMW125" s="177"/>
      <c r="NNA125" s="177"/>
      <c r="NNE125" s="177"/>
      <c r="NNI125" s="177"/>
      <c r="NNM125" s="177"/>
      <c r="NNQ125" s="177"/>
      <c r="NNU125" s="177"/>
      <c r="NNY125" s="177"/>
      <c r="NOC125" s="177"/>
      <c r="NOG125" s="177"/>
      <c r="NOK125" s="177"/>
      <c r="NOO125" s="177"/>
      <c r="NOS125" s="177"/>
      <c r="NOW125" s="177"/>
      <c r="NPA125" s="177"/>
      <c r="NPE125" s="177"/>
      <c r="NPI125" s="177"/>
      <c r="NPM125" s="177"/>
      <c r="NPQ125" s="177"/>
      <c r="NPU125" s="177"/>
      <c r="NPY125" s="177"/>
      <c r="NQC125" s="177"/>
      <c r="NQG125" s="177"/>
      <c r="NQK125" s="177"/>
      <c r="NQO125" s="177"/>
      <c r="NQS125" s="177"/>
      <c r="NQW125" s="177"/>
      <c r="NRA125" s="177"/>
      <c r="NRE125" s="177"/>
      <c r="NRI125" s="177"/>
      <c r="NRM125" s="177"/>
      <c r="NRQ125" s="177"/>
      <c r="NRU125" s="177"/>
      <c r="NRY125" s="177"/>
      <c r="NSC125" s="177"/>
      <c r="NSG125" s="177"/>
      <c r="NSK125" s="177"/>
      <c r="NSO125" s="177"/>
      <c r="NSS125" s="177"/>
      <c r="NSW125" s="177"/>
      <c r="NTA125" s="177"/>
      <c r="NTE125" s="177"/>
      <c r="NTI125" s="177"/>
      <c r="NTM125" s="177"/>
      <c r="NTQ125" s="177"/>
      <c r="NTU125" s="177"/>
      <c r="NTY125" s="177"/>
      <c r="NUC125" s="177"/>
      <c r="NUG125" s="177"/>
      <c r="NUK125" s="177"/>
      <c r="NUO125" s="177"/>
      <c r="NUS125" s="177"/>
      <c r="NUW125" s="177"/>
      <c r="NVA125" s="177"/>
      <c r="NVE125" s="177"/>
      <c r="NVI125" s="177"/>
      <c r="NVM125" s="177"/>
      <c r="NVQ125" s="177"/>
      <c r="NVU125" s="177"/>
      <c r="NVY125" s="177"/>
      <c r="NWC125" s="177"/>
      <c r="NWG125" s="177"/>
      <c r="NWK125" s="177"/>
      <c r="NWO125" s="177"/>
      <c r="NWS125" s="177"/>
      <c r="NWW125" s="177"/>
      <c r="NXA125" s="177"/>
      <c r="NXE125" s="177"/>
      <c r="NXI125" s="177"/>
      <c r="NXM125" s="177"/>
      <c r="NXQ125" s="177"/>
      <c r="NXU125" s="177"/>
      <c r="NXY125" s="177"/>
      <c r="NYC125" s="177"/>
      <c r="NYG125" s="177"/>
      <c r="NYK125" s="177"/>
      <c r="NYO125" s="177"/>
      <c r="NYS125" s="177"/>
      <c r="NYW125" s="177"/>
      <c r="NZA125" s="177"/>
      <c r="NZE125" s="177"/>
      <c r="NZI125" s="177"/>
      <c r="NZM125" s="177"/>
      <c r="NZQ125" s="177"/>
      <c r="NZU125" s="177"/>
      <c r="NZY125" s="177"/>
      <c r="OAC125" s="177"/>
      <c r="OAG125" s="177"/>
      <c r="OAK125" s="177"/>
      <c r="OAO125" s="177"/>
      <c r="OAS125" s="177"/>
      <c r="OAW125" s="177"/>
      <c r="OBA125" s="177"/>
      <c r="OBE125" s="177"/>
      <c r="OBI125" s="177"/>
      <c r="OBM125" s="177"/>
      <c r="OBQ125" s="177"/>
      <c r="OBU125" s="177"/>
      <c r="OBY125" s="177"/>
      <c r="OCC125" s="177"/>
      <c r="OCG125" s="177"/>
      <c r="OCK125" s="177"/>
      <c r="OCO125" s="177"/>
      <c r="OCS125" s="177"/>
      <c r="OCW125" s="177"/>
      <c r="ODA125" s="177"/>
      <c r="ODE125" s="177"/>
      <c r="ODI125" s="177"/>
      <c r="ODM125" s="177"/>
      <c r="ODQ125" s="177"/>
      <c r="ODU125" s="177"/>
      <c r="ODY125" s="177"/>
      <c r="OEC125" s="177"/>
      <c r="OEG125" s="177"/>
      <c r="OEK125" s="177"/>
      <c r="OEO125" s="177"/>
      <c r="OES125" s="177"/>
      <c r="OEW125" s="177"/>
      <c r="OFA125" s="177"/>
      <c r="OFE125" s="177"/>
      <c r="OFI125" s="177"/>
      <c r="OFM125" s="177"/>
      <c r="OFQ125" s="177"/>
      <c r="OFU125" s="177"/>
      <c r="OFY125" s="177"/>
      <c r="OGC125" s="177"/>
      <c r="OGG125" s="177"/>
      <c r="OGK125" s="177"/>
      <c r="OGO125" s="177"/>
      <c r="OGS125" s="177"/>
      <c r="OGW125" s="177"/>
      <c r="OHA125" s="177"/>
      <c r="OHE125" s="177"/>
      <c r="OHI125" s="177"/>
      <c r="OHM125" s="177"/>
      <c r="OHQ125" s="177"/>
      <c r="OHU125" s="177"/>
      <c r="OHY125" s="177"/>
      <c r="OIC125" s="177"/>
      <c r="OIG125" s="177"/>
      <c r="OIK125" s="177"/>
      <c r="OIO125" s="177"/>
      <c r="OIS125" s="177"/>
      <c r="OIW125" s="177"/>
      <c r="OJA125" s="177"/>
      <c r="OJE125" s="177"/>
      <c r="OJI125" s="177"/>
      <c r="OJM125" s="177"/>
      <c r="OJQ125" s="177"/>
      <c r="OJU125" s="177"/>
      <c r="OJY125" s="177"/>
      <c r="OKC125" s="177"/>
      <c r="OKG125" s="177"/>
      <c r="OKK125" s="177"/>
      <c r="OKO125" s="177"/>
      <c r="OKS125" s="177"/>
      <c r="OKW125" s="177"/>
      <c r="OLA125" s="177"/>
      <c r="OLE125" s="177"/>
      <c r="OLI125" s="177"/>
      <c r="OLM125" s="177"/>
      <c r="OLQ125" s="177"/>
      <c r="OLU125" s="177"/>
      <c r="OLY125" s="177"/>
      <c r="OMC125" s="177"/>
      <c r="OMG125" s="177"/>
      <c r="OMK125" s="177"/>
      <c r="OMO125" s="177"/>
      <c r="OMS125" s="177"/>
      <c r="OMW125" s="177"/>
      <c r="ONA125" s="177"/>
      <c r="ONE125" s="177"/>
      <c r="ONI125" s="177"/>
      <c r="ONM125" s="177"/>
      <c r="ONQ125" s="177"/>
      <c r="ONU125" s="177"/>
      <c r="ONY125" s="177"/>
      <c r="OOC125" s="177"/>
      <c r="OOG125" s="177"/>
      <c r="OOK125" s="177"/>
      <c r="OOO125" s="177"/>
      <c r="OOS125" s="177"/>
      <c r="OOW125" s="177"/>
      <c r="OPA125" s="177"/>
      <c r="OPE125" s="177"/>
      <c r="OPI125" s="177"/>
      <c r="OPM125" s="177"/>
      <c r="OPQ125" s="177"/>
      <c r="OPU125" s="177"/>
      <c r="OPY125" s="177"/>
      <c r="OQC125" s="177"/>
      <c r="OQG125" s="177"/>
      <c r="OQK125" s="177"/>
      <c r="OQO125" s="177"/>
      <c r="OQS125" s="177"/>
      <c r="OQW125" s="177"/>
      <c r="ORA125" s="177"/>
      <c r="ORE125" s="177"/>
      <c r="ORI125" s="177"/>
      <c r="ORM125" s="177"/>
      <c r="ORQ125" s="177"/>
      <c r="ORU125" s="177"/>
      <c r="ORY125" s="177"/>
      <c r="OSC125" s="177"/>
      <c r="OSG125" s="177"/>
      <c r="OSK125" s="177"/>
      <c r="OSO125" s="177"/>
      <c r="OSS125" s="177"/>
      <c r="OSW125" s="177"/>
      <c r="OTA125" s="177"/>
      <c r="OTE125" s="177"/>
      <c r="OTI125" s="177"/>
      <c r="OTM125" s="177"/>
      <c r="OTQ125" s="177"/>
      <c r="OTU125" s="177"/>
      <c r="OTY125" s="177"/>
      <c r="OUC125" s="177"/>
      <c r="OUG125" s="177"/>
      <c r="OUK125" s="177"/>
      <c r="OUO125" s="177"/>
      <c r="OUS125" s="177"/>
      <c r="OUW125" s="177"/>
      <c r="OVA125" s="177"/>
      <c r="OVE125" s="177"/>
      <c r="OVI125" s="177"/>
      <c r="OVM125" s="177"/>
      <c r="OVQ125" s="177"/>
      <c r="OVU125" s="177"/>
      <c r="OVY125" s="177"/>
      <c r="OWC125" s="177"/>
      <c r="OWG125" s="177"/>
      <c r="OWK125" s="177"/>
      <c r="OWO125" s="177"/>
      <c r="OWS125" s="177"/>
      <c r="OWW125" s="177"/>
      <c r="OXA125" s="177"/>
      <c r="OXE125" s="177"/>
      <c r="OXI125" s="177"/>
      <c r="OXM125" s="177"/>
      <c r="OXQ125" s="177"/>
      <c r="OXU125" s="177"/>
      <c r="OXY125" s="177"/>
      <c r="OYC125" s="177"/>
      <c r="OYG125" s="177"/>
      <c r="OYK125" s="177"/>
      <c r="OYO125" s="177"/>
      <c r="OYS125" s="177"/>
      <c r="OYW125" s="177"/>
      <c r="OZA125" s="177"/>
      <c r="OZE125" s="177"/>
      <c r="OZI125" s="177"/>
      <c r="OZM125" s="177"/>
      <c r="OZQ125" s="177"/>
      <c r="OZU125" s="177"/>
      <c r="OZY125" s="177"/>
      <c r="PAC125" s="177"/>
      <c r="PAG125" s="177"/>
      <c r="PAK125" s="177"/>
      <c r="PAO125" s="177"/>
      <c r="PAS125" s="177"/>
      <c r="PAW125" s="177"/>
      <c r="PBA125" s="177"/>
      <c r="PBE125" s="177"/>
      <c r="PBI125" s="177"/>
      <c r="PBM125" s="177"/>
      <c r="PBQ125" s="177"/>
      <c r="PBU125" s="177"/>
      <c r="PBY125" s="177"/>
      <c r="PCC125" s="177"/>
      <c r="PCG125" s="177"/>
      <c r="PCK125" s="177"/>
      <c r="PCO125" s="177"/>
      <c r="PCS125" s="177"/>
      <c r="PCW125" s="177"/>
      <c r="PDA125" s="177"/>
      <c r="PDE125" s="177"/>
      <c r="PDI125" s="177"/>
      <c r="PDM125" s="177"/>
      <c r="PDQ125" s="177"/>
      <c r="PDU125" s="177"/>
      <c r="PDY125" s="177"/>
      <c r="PEC125" s="177"/>
      <c r="PEG125" s="177"/>
      <c r="PEK125" s="177"/>
      <c r="PEO125" s="177"/>
      <c r="PES125" s="177"/>
      <c r="PEW125" s="177"/>
      <c r="PFA125" s="177"/>
      <c r="PFE125" s="177"/>
      <c r="PFI125" s="177"/>
      <c r="PFM125" s="177"/>
      <c r="PFQ125" s="177"/>
      <c r="PFU125" s="177"/>
      <c r="PFY125" s="177"/>
      <c r="PGC125" s="177"/>
      <c r="PGG125" s="177"/>
      <c r="PGK125" s="177"/>
      <c r="PGO125" s="177"/>
      <c r="PGS125" s="177"/>
      <c r="PGW125" s="177"/>
      <c r="PHA125" s="177"/>
      <c r="PHE125" s="177"/>
      <c r="PHI125" s="177"/>
      <c r="PHM125" s="177"/>
      <c r="PHQ125" s="177"/>
      <c r="PHU125" s="177"/>
      <c r="PHY125" s="177"/>
      <c r="PIC125" s="177"/>
      <c r="PIG125" s="177"/>
      <c r="PIK125" s="177"/>
      <c r="PIO125" s="177"/>
      <c r="PIS125" s="177"/>
      <c r="PIW125" s="177"/>
      <c r="PJA125" s="177"/>
      <c r="PJE125" s="177"/>
      <c r="PJI125" s="177"/>
      <c r="PJM125" s="177"/>
      <c r="PJQ125" s="177"/>
      <c r="PJU125" s="177"/>
      <c r="PJY125" s="177"/>
      <c r="PKC125" s="177"/>
      <c r="PKG125" s="177"/>
      <c r="PKK125" s="177"/>
      <c r="PKO125" s="177"/>
      <c r="PKS125" s="177"/>
      <c r="PKW125" s="177"/>
      <c r="PLA125" s="177"/>
      <c r="PLE125" s="177"/>
      <c r="PLI125" s="177"/>
      <c r="PLM125" s="177"/>
      <c r="PLQ125" s="177"/>
      <c r="PLU125" s="177"/>
      <c r="PLY125" s="177"/>
      <c r="PMC125" s="177"/>
      <c r="PMG125" s="177"/>
      <c r="PMK125" s="177"/>
      <c r="PMO125" s="177"/>
      <c r="PMS125" s="177"/>
      <c r="PMW125" s="177"/>
      <c r="PNA125" s="177"/>
      <c r="PNE125" s="177"/>
      <c r="PNI125" s="177"/>
      <c r="PNM125" s="177"/>
      <c r="PNQ125" s="177"/>
      <c r="PNU125" s="177"/>
      <c r="PNY125" s="177"/>
      <c r="POC125" s="177"/>
      <c r="POG125" s="177"/>
      <c r="POK125" s="177"/>
      <c r="POO125" s="177"/>
      <c r="POS125" s="177"/>
      <c r="POW125" s="177"/>
      <c r="PPA125" s="177"/>
      <c r="PPE125" s="177"/>
      <c r="PPI125" s="177"/>
      <c r="PPM125" s="177"/>
      <c r="PPQ125" s="177"/>
      <c r="PPU125" s="177"/>
      <c r="PPY125" s="177"/>
      <c r="PQC125" s="177"/>
      <c r="PQG125" s="177"/>
      <c r="PQK125" s="177"/>
      <c r="PQO125" s="177"/>
      <c r="PQS125" s="177"/>
      <c r="PQW125" s="177"/>
      <c r="PRA125" s="177"/>
      <c r="PRE125" s="177"/>
      <c r="PRI125" s="177"/>
      <c r="PRM125" s="177"/>
      <c r="PRQ125" s="177"/>
      <c r="PRU125" s="177"/>
      <c r="PRY125" s="177"/>
      <c r="PSC125" s="177"/>
      <c r="PSG125" s="177"/>
      <c r="PSK125" s="177"/>
      <c r="PSO125" s="177"/>
      <c r="PSS125" s="177"/>
      <c r="PSW125" s="177"/>
      <c r="PTA125" s="177"/>
      <c r="PTE125" s="177"/>
      <c r="PTI125" s="177"/>
      <c r="PTM125" s="177"/>
      <c r="PTQ125" s="177"/>
      <c r="PTU125" s="177"/>
      <c r="PTY125" s="177"/>
      <c r="PUC125" s="177"/>
      <c r="PUG125" s="177"/>
      <c r="PUK125" s="177"/>
      <c r="PUO125" s="177"/>
      <c r="PUS125" s="177"/>
      <c r="PUW125" s="177"/>
      <c r="PVA125" s="177"/>
      <c r="PVE125" s="177"/>
      <c r="PVI125" s="177"/>
      <c r="PVM125" s="177"/>
      <c r="PVQ125" s="177"/>
      <c r="PVU125" s="177"/>
      <c r="PVY125" s="177"/>
      <c r="PWC125" s="177"/>
      <c r="PWG125" s="177"/>
      <c r="PWK125" s="177"/>
      <c r="PWO125" s="177"/>
      <c r="PWS125" s="177"/>
      <c r="PWW125" s="177"/>
      <c r="PXA125" s="177"/>
      <c r="PXE125" s="177"/>
      <c r="PXI125" s="177"/>
      <c r="PXM125" s="177"/>
      <c r="PXQ125" s="177"/>
      <c r="PXU125" s="177"/>
      <c r="PXY125" s="177"/>
      <c r="PYC125" s="177"/>
      <c r="PYG125" s="177"/>
      <c r="PYK125" s="177"/>
      <c r="PYO125" s="177"/>
      <c r="PYS125" s="177"/>
      <c r="PYW125" s="177"/>
      <c r="PZA125" s="177"/>
      <c r="PZE125" s="177"/>
      <c r="PZI125" s="177"/>
      <c r="PZM125" s="177"/>
      <c r="PZQ125" s="177"/>
      <c r="PZU125" s="177"/>
      <c r="PZY125" s="177"/>
      <c r="QAC125" s="177"/>
      <c r="QAG125" s="177"/>
      <c r="QAK125" s="177"/>
      <c r="QAO125" s="177"/>
      <c r="QAS125" s="177"/>
      <c r="QAW125" s="177"/>
      <c r="QBA125" s="177"/>
      <c r="QBE125" s="177"/>
      <c r="QBI125" s="177"/>
      <c r="QBM125" s="177"/>
      <c r="QBQ125" s="177"/>
      <c r="QBU125" s="177"/>
      <c r="QBY125" s="177"/>
      <c r="QCC125" s="177"/>
      <c r="QCG125" s="177"/>
      <c r="QCK125" s="177"/>
      <c r="QCO125" s="177"/>
      <c r="QCS125" s="177"/>
      <c r="QCW125" s="177"/>
      <c r="QDA125" s="177"/>
      <c r="QDE125" s="177"/>
      <c r="QDI125" s="177"/>
      <c r="QDM125" s="177"/>
      <c r="QDQ125" s="177"/>
      <c r="QDU125" s="177"/>
      <c r="QDY125" s="177"/>
      <c r="QEC125" s="177"/>
      <c r="QEG125" s="177"/>
      <c r="QEK125" s="177"/>
      <c r="QEO125" s="177"/>
      <c r="QES125" s="177"/>
      <c r="QEW125" s="177"/>
      <c r="QFA125" s="177"/>
      <c r="QFE125" s="177"/>
      <c r="QFI125" s="177"/>
      <c r="QFM125" s="177"/>
      <c r="QFQ125" s="177"/>
      <c r="QFU125" s="177"/>
      <c r="QFY125" s="177"/>
      <c r="QGC125" s="177"/>
      <c r="QGG125" s="177"/>
      <c r="QGK125" s="177"/>
      <c r="QGO125" s="177"/>
      <c r="QGS125" s="177"/>
      <c r="QGW125" s="177"/>
      <c r="QHA125" s="177"/>
      <c r="QHE125" s="177"/>
      <c r="QHI125" s="177"/>
      <c r="QHM125" s="177"/>
      <c r="QHQ125" s="177"/>
      <c r="QHU125" s="177"/>
      <c r="QHY125" s="177"/>
      <c r="QIC125" s="177"/>
      <c r="QIG125" s="177"/>
      <c r="QIK125" s="177"/>
      <c r="QIO125" s="177"/>
      <c r="QIS125" s="177"/>
      <c r="QIW125" s="177"/>
      <c r="QJA125" s="177"/>
      <c r="QJE125" s="177"/>
      <c r="QJI125" s="177"/>
      <c r="QJM125" s="177"/>
      <c r="QJQ125" s="177"/>
      <c r="QJU125" s="177"/>
      <c r="QJY125" s="177"/>
      <c r="QKC125" s="177"/>
      <c r="QKG125" s="177"/>
      <c r="QKK125" s="177"/>
      <c r="QKO125" s="177"/>
      <c r="QKS125" s="177"/>
      <c r="QKW125" s="177"/>
      <c r="QLA125" s="177"/>
      <c r="QLE125" s="177"/>
      <c r="QLI125" s="177"/>
      <c r="QLM125" s="177"/>
      <c r="QLQ125" s="177"/>
      <c r="QLU125" s="177"/>
      <c r="QLY125" s="177"/>
      <c r="QMC125" s="177"/>
      <c r="QMG125" s="177"/>
      <c r="QMK125" s="177"/>
      <c r="QMO125" s="177"/>
      <c r="QMS125" s="177"/>
      <c r="QMW125" s="177"/>
      <c r="QNA125" s="177"/>
      <c r="QNE125" s="177"/>
      <c r="QNI125" s="177"/>
      <c r="QNM125" s="177"/>
      <c r="QNQ125" s="177"/>
      <c r="QNU125" s="177"/>
      <c r="QNY125" s="177"/>
      <c r="QOC125" s="177"/>
      <c r="QOG125" s="177"/>
      <c r="QOK125" s="177"/>
      <c r="QOO125" s="177"/>
      <c r="QOS125" s="177"/>
      <c r="QOW125" s="177"/>
      <c r="QPA125" s="177"/>
      <c r="QPE125" s="177"/>
      <c r="QPI125" s="177"/>
      <c r="QPM125" s="177"/>
      <c r="QPQ125" s="177"/>
      <c r="QPU125" s="177"/>
      <c r="QPY125" s="177"/>
      <c r="QQC125" s="177"/>
      <c r="QQG125" s="177"/>
      <c r="QQK125" s="177"/>
      <c r="QQO125" s="177"/>
      <c r="QQS125" s="177"/>
      <c r="QQW125" s="177"/>
      <c r="QRA125" s="177"/>
      <c r="QRE125" s="177"/>
      <c r="QRI125" s="177"/>
      <c r="QRM125" s="177"/>
      <c r="QRQ125" s="177"/>
      <c r="QRU125" s="177"/>
      <c r="QRY125" s="177"/>
      <c r="QSC125" s="177"/>
      <c r="QSG125" s="177"/>
      <c r="QSK125" s="177"/>
      <c r="QSO125" s="177"/>
      <c r="QSS125" s="177"/>
      <c r="QSW125" s="177"/>
      <c r="QTA125" s="177"/>
      <c r="QTE125" s="177"/>
      <c r="QTI125" s="177"/>
      <c r="QTM125" s="177"/>
      <c r="QTQ125" s="177"/>
      <c r="QTU125" s="177"/>
      <c r="QTY125" s="177"/>
      <c r="QUC125" s="177"/>
      <c r="QUG125" s="177"/>
      <c r="QUK125" s="177"/>
      <c r="QUO125" s="177"/>
      <c r="QUS125" s="177"/>
      <c r="QUW125" s="177"/>
      <c r="QVA125" s="177"/>
      <c r="QVE125" s="177"/>
      <c r="QVI125" s="177"/>
      <c r="QVM125" s="177"/>
      <c r="QVQ125" s="177"/>
      <c r="QVU125" s="177"/>
      <c r="QVY125" s="177"/>
      <c r="QWC125" s="177"/>
      <c r="QWG125" s="177"/>
      <c r="QWK125" s="177"/>
      <c r="QWO125" s="177"/>
      <c r="QWS125" s="177"/>
      <c r="QWW125" s="177"/>
      <c r="QXA125" s="177"/>
      <c r="QXE125" s="177"/>
      <c r="QXI125" s="177"/>
      <c r="QXM125" s="177"/>
      <c r="QXQ125" s="177"/>
      <c r="QXU125" s="177"/>
      <c r="QXY125" s="177"/>
      <c r="QYC125" s="177"/>
      <c r="QYG125" s="177"/>
      <c r="QYK125" s="177"/>
      <c r="QYO125" s="177"/>
      <c r="QYS125" s="177"/>
      <c r="QYW125" s="177"/>
      <c r="QZA125" s="177"/>
      <c r="QZE125" s="177"/>
      <c r="QZI125" s="177"/>
      <c r="QZM125" s="177"/>
      <c r="QZQ125" s="177"/>
      <c r="QZU125" s="177"/>
      <c r="QZY125" s="177"/>
      <c r="RAC125" s="177"/>
      <c r="RAG125" s="177"/>
      <c r="RAK125" s="177"/>
      <c r="RAO125" s="177"/>
      <c r="RAS125" s="177"/>
      <c r="RAW125" s="177"/>
      <c r="RBA125" s="177"/>
      <c r="RBE125" s="177"/>
      <c r="RBI125" s="177"/>
      <c r="RBM125" s="177"/>
      <c r="RBQ125" s="177"/>
      <c r="RBU125" s="177"/>
      <c r="RBY125" s="177"/>
      <c r="RCC125" s="177"/>
      <c r="RCG125" s="177"/>
      <c r="RCK125" s="177"/>
      <c r="RCO125" s="177"/>
      <c r="RCS125" s="177"/>
      <c r="RCW125" s="177"/>
      <c r="RDA125" s="177"/>
      <c r="RDE125" s="177"/>
      <c r="RDI125" s="177"/>
      <c r="RDM125" s="177"/>
      <c r="RDQ125" s="177"/>
      <c r="RDU125" s="177"/>
      <c r="RDY125" s="177"/>
      <c r="REC125" s="177"/>
      <c r="REG125" s="177"/>
      <c r="REK125" s="177"/>
      <c r="REO125" s="177"/>
      <c r="RES125" s="177"/>
      <c r="REW125" s="177"/>
      <c r="RFA125" s="177"/>
      <c r="RFE125" s="177"/>
      <c r="RFI125" s="177"/>
      <c r="RFM125" s="177"/>
      <c r="RFQ125" s="177"/>
      <c r="RFU125" s="177"/>
      <c r="RFY125" s="177"/>
      <c r="RGC125" s="177"/>
      <c r="RGG125" s="177"/>
      <c r="RGK125" s="177"/>
      <c r="RGO125" s="177"/>
      <c r="RGS125" s="177"/>
      <c r="RGW125" s="177"/>
      <c r="RHA125" s="177"/>
      <c r="RHE125" s="177"/>
      <c r="RHI125" s="177"/>
      <c r="RHM125" s="177"/>
      <c r="RHQ125" s="177"/>
      <c r="RHU125" s="177"/>
      <c r="RHY125" s="177"/>
      <c r="RIC125" s="177"/>
      <c r="RIG125" s="177"/>
      <c r="RIK125" s="177"/>
      <c r="RIO125" s="177"/>
      <c r="RIS125" s="177"/>
      <c r="RIW125" s="177"/>
      <c r="RJA125" s="177"/>
      <c r="RJE125" s="177"/>
      <c r="RJI125" s="177"/>
      <c r="RJM125" s="177"/>
      <c r="RJQ125" s="177"/>
      <c r="RJU125" s="177"/>
      <c r="RJY125" s="177"/>
      <c r="RKC125" s="177"/>
      <c r="RKG125" s="177"/>
      <c r="RKK125" s="177"/>
      <c r="RKO125" s="177"/>
      <c r="RKS125" s="177"/>
      <c r="RKW125" s="177"/>
      <c r="RLA125" s="177"/>
      <c r="RLE125" s="177"/>
      <c r="RLI125" s="177"/>
      <c r="RLM125" s="177"/>
      <c r="RLQ125" s="177"/>
      <c r="RLU125" s="177"/>
      <c r="RLY125" s="177"/>
      <c r="RMC125" s="177"/>
      <c r="RMG125" s="177"/>
      <c r="RMK125" s="177"/>
      <c r="RMO125" s="177"/>
      <c r="RMS125" s="177"/>
      <c r="RMW125" s="177"/>
      <c r="RNA125" s="177"/>
      <c r="RNE125" s="177"/>
      <c r="RNI125" s="177"/>
      <c r="RNM125" s="177"/>
      <c r="RNQ125" s="177"/>
      <c r="RNU125" s="177"/>
      <c r="RNY125" s="177"/>
      <c r="ROC125" s="177"/>
      <c r="ROG125" s="177"/>
      <c r="ROK125" s="177"/>
      <c r="ROO125" s="177"/>
      <c r="ROS125" s="177"/>
      <c r="ROW125" s="177"/>
      <c r="RPA125" s="177"/>
      <c r="RPE125" s="177"/>
      <c r="RPI125" s="177"/>
      <c r="RPM125" s="177"/>
      <c r="RPQ125" s="177"/>
      <c r="RPU125" s="177"/>
      <c r="RPY125" s="177"/>
      <c r="RQC125" s="177"/>
      <c r="RQG125" s="177"/>
      <c r="RQK125" s="177"/>
      <c r="RQO125" s="177"/>
      <c r="RQS125" s="177"/>
      <c r="RQW125" s="177"/>
      <c r="RRA125" s="177"/>
      <c r="RRE125" s="177"/>
      <c r="RRI125" s="177"/>
      <c r="RRM125" s="177"/>
      <c r="RRQ125" s="177"/>
      <c r="RRU125" s="177"/>
      <c r="RRY125" s="177"/>
      <c r="RSC125" s="177"/>
      <c r="RSG125" s="177"/>
      <c r="RSK125" s="177"/>
      <c r="RSO125" s="177"/>
      <c r="RSS125" s="177"/>
      <c r="RSW125" s="177"/>
      <c r="RTA125" s="177"/>
      <c r="RTE125" s="177"/>
      <c r="RTI125" s="177"/>
      <c r="RTM125" s="177"/>
      <c r="RTQ125" s="177"/>
      <c r="RTU125" s="177"/>
      <c r="RTY125" s="177"/>
      <c r="RUC125" s="177"/>
      <c r="RUG125" s="177"/>
      <c r="RUK125" s="177"/>
      <c r="RUO125" s="177"/>
      <c r="RUS125" s="177"/>
      <c r="RUW125" s="177"/>
      <c r="RVA125" s="177"/>
      <c r="RVE125" s="177"/>
      <c r="RVI125" s="177"/>
      <c r="RVM125" s="177"/>
      <c r="RVQ125" s="177"/>
      <c r="RVU125" s="177"/>
      <c r="RVY125" s="177"/>
      <c r="RWC125" s="177"/>
      <c r="RWG125" s="177"/>
      <c r="RWK125" s="177"/>
      <c r="RWO125" s="177"/>
      <c r="RWS125" s="177"/>
      <c r="RWW125" s="177"/>
      <c r="RXA125" s="177"/>
      <c r="RXE125" s="177"/>
      <c r="RXI125" s="177"/>
      <c r="RXM125" s="177"/>
      <c r="RXQ125" s="177"/>
      <c r="RXU125" s="177"/>
      <c r="RXY125" s="177"/>
      <c r="RYC125" s="177"/>
      <c r="RYG125" s="177"/>
      <c r="RYK125" s="177"/>
      <c r="RYO125" s="177"/>
      <c r="RYS125" s="177"/>
      <c r="RYW125" s="177"/>
      <c r="RZA125" s="177"/>
      <c r="RZE125" s="177"/>
      <c r="RZI125" s="177"/>
      <c r="RZM125" s="177"/>
      <c r="RZQ125" s="177"/>
      <c r="RZU125" s="177"/>
      <c r="RZY125" s="177"/>
      <c r="SAC125" s="177"/>
      <c r="SAG125" s="177"/>
      <c r="SAK125" s="177"/>
      <c r="SAO125" s="177"/>
      <c r="SAS125" s="177"/>
      <c r="SAW125" s="177"/>
      <c r="SBA125" s="177"/>
      <c r="SBE125" s="177"/>
      <c r="SBI125" s="177"/>
      <c r="SBM125" s="177"/>
      <c r="SBQ125" s="177"/>
      <c r="SBU125" s="177"/>
      <c r="SBY125" s="177"/>
      <c r="SCC125" s="177"/>
      <c r="SCG125" s="177"/>
      <c r="SCK125" s="177"/>
      <c r="SCO125" s="177"/>
      <c r="SCS125" s="177"/>
      <c r="SCW125" s="177"/>
      <c r="SDA125" s="177"/>
      <c r="SDE125" s="177"/>
      <c r="SDI125" s="177"/>
      <c r="SDM125" s="177"/>
      <c r="SDQ125" s="177"/>
      <c r="SDU125" s="177"/>
      <c r="SDY125" s="177"/>
      <c r="SEC125" s="177"/>
      <c r="SEG125" s="177"/>
      <c r="SEK125" s="177"/>
      <c r="SEO125" s="177"/>
      <c r="SES125" s="177"/>
      <c r="SEW125" s="177"/>
      <c r="SFA125" s="177"/>
      <c r="SFE125" s="177"/>
      <c r="SFI125" s="177"/>
      <c r="SFM125" s="177"/>
      <c r="SFQ125" s="177"/>
      <c r="SFU125" s="177"/>
      <c r="SFY125" s="177"/>
      <c r="SGC125" s="177"/>
      <c r="SGG125" s="177"/>
      <c r="SGK125" s="177"/>
      <c r="SGO125" s="177"/>
      <c r="SGS125" s="177"/>
      <c r="SGW125" s="177"/>
      <c r="SHA125" s="177"/>
      <c r="SHE125" s="177"/>
      <c r="SHI125" s="177"/>
      <c r="SHM125" s="177"/>
      <c r="SHQ125" s="177"/>
      <c r="SHU125" s="177"/>
      <c r="SHY125" s="177"/>
      <c r="SIC125" s="177"/>
      <c r="SIG125" s="177"/>
      <c r="SIK125" s="177"/>
      <c r="SIO125" s="177"/>
      <c r="SIS125" s="177"/>
      <c r="SIW125" s="177"/>
      <c r="SJA125" s="177"/>
      <c r="SJE125" s="177"/>
      <c r="SJI125" s="177"/>
      <c r="SJM125" s="177"/>
      <c r="SJQ125" s="177"/>
      <c r="SJU125" s="177"/>
      <c r="SJY125" s="177"/>
      <c r="SKC125" s="177"/>
      <c r="SKG125" s="177"/>
      <c r="SKK125" s="177"/>
      <c r="SKO125" s="177"/>
      <c r="SKS125" s="177"/>
      <c r="SKW125" s="177"/>
      <c r="SLA125" s="177"/>
      <c r="SLE125" s="177"/>
      <c r="SLI125" s="177"/>
      <c r="SLM125" s="177"/>
      <c r="SLQ125" s="177"/>
      <c r="SLU125" s="177"/>
      <c r="SLY125" s="177"/>
      <c r="SMC125" s="177"/>
      <c r="SMG125" s="177"/>
      <c r="SMK125" s="177"/>
      <c r="SMO125" s="177"/>
      <c r="SMS125" s="177"/>
      <c r="SMW125" s="177"/>
      <c r="SNA125" s="177"/>
      <c r="SNE125" s="177"/>
      <c r="SNI125" s="177"/>
      <c r="SNM125" s="177"/>
      <c r="SNQ125" s="177"/>
      <c r="SNU125" s="177"/>
      <c r="SNY125" s="177"/>
      <c r="SOC125" s="177"/>
      <c r="SOG125" s="177"/>
      <c r="SOK125" s="177"/>
      <c r="SOO125" s="177"/>
      <c r="SOS125" s="177"/>
      <c r="SOW125" s="177"/>
      <c r="SPA125" s="177"/>
      <c r="SPE125" s="177"/>
      <c r="SPI125" s="177"/>
      <c r="SPM125" s="177"/>
      <c r="SPQ125" s="177"/>
      <c r="SPU125" s="177"/>
      <c r="SPY125" s="177"/>
      <c r="SQC125" s="177"/>
      <c r="SQG125" s="177"/>
      <c r="SQK125" s="177"/>
      <c r="SQO125" s="177"/>
      <c r="SQS125" s="177"/>
      <c r="SQW125" s="177"/>
      <c r="SRA125" s="177"/>
      <c r="SRE125" s="177"/>
      <c r="SRI125" s="177"/>
      <c r="SRM125" s="177"/>
      <c r="SRQ125" s="177"/>
      <c r="SRU125" s="177"/>
      <c r="SRY125" s="177"/>
      <c r="SSC125" s="177"/>
      <c r="SSG125" s="177"/>
      <c r="SSK125" s="177"/>
      <c r="SSO125" s="177"/>
      <c r="SSS125" s="177"/>
      <c r="SSW125" s="177"/>
      <c r="STA125" s="177"/>
      <c r="STE125" s="177"/>
      <c r="STI125" s="177"/>
      <c r="STM125" s="177"/>
      <c r="STQ125" s="177"/>
      <c r="STU125" s="177"/>
      <c r="STY125" s="177"/>
      <c r="SUC125" s="177"/>
      <c r="SUG125" s="177"/>
      <c r="SUK125" s="177"/>
      <c r="SUO125" s="177"/>
      <c r="SUS125" s="177"/>
      <c r="SUW125" s="177"/>
      <c r="SVA125" s="177"/>
      <c r="SVE125" s="177"/>
      <c r="SVI125" s="177"/>
      <c r="SVM125" s="177"/>
      <c r="SVQ125" s="177"/>
      <c r="SVU125" s="177"/>
      <c r="SVY125" s="177"/>
      <c r="SWC125" s="177"/>
      <c r="SWG125" s="177"/>
      <c r="SWK125" s="177"/>
      <c r="SWO125" s="177"/>
      <c r="SWS125" s="177"/>
      <c r="SWW125" s="177"/>
      <c r="SXA125" s="177"/>
      <c r="SXE125" s="177"/>
      <c r="SXI125" s="177"/>
      <c r="SXM125" s="177"/>
      <c r="SXQ125" s="177"/>
      <c r="SXU125" s="177"/>
      <c r="SXY125" s="177"/>
      <c r="SYC125" s="177"/>
      <c r="SYG125" s="177"/>
      <c r="SYK125" s="177"/>
      <c r="SYO125" s="177"/>
      <c r="SYS125" s="177"/>
      <c r="SYW125" s="177"/>
      <c r="SZA125" s="177"/>
      <c r="SZE125" s="177"/>
      <c r="SZI125" s="177"/>
      <c r="SZM125" s="177"/>
      <c r="SZQ125" s="177"/>
      <c r="SZU125" s="177"/>
      <c r="SZY125" s="177"/>
      <c r="TAC125" s="177"/>
      <c r="TAG125" s="177"/>
      <c r="TAK125" s="177"/>
      <c r="TAO125" s="177"/>
      <c r="TAS125" s="177"/>
      <c r="TAW125" s="177"/>
      <c r="TBA125" s="177"/>
      <c r="TBE125" s="177"/>
      <c r="TBI125" s="177"/>
      <c r="TBM125" s="177"/>
      <c r="TBQ125" s="177"/>
      <c r="TBU125" s="177"/>
      <c r="TBY125" s="177"/>
      <c r="TCC125" s="177"/>
      <c r="TCG125" s="177"/>
      <c r="TCK125" s="177"/>
      <c r="TCO125" s="177"/>
      <c r="TCS125" s="177"/>
      <c r="TCW125" s="177"/>
      <c r="TDA125" s="177"/>
      <c r="TDE125" s="177"/>
      <c r="TDI125" s="177"/>
      <c r="TDM125" s="177"/>
      <c r="TDQ125" s="177"/>
      <c r="TDU125" s="177"/>
      <c r="TDY125" s="177"/>
      <c r="TEC125" s="177"/>
      <c r="TEG125" s="177"/>
      <c r="TEK125" s="177"/>
      <c r="TEO125" s="177"/>
      <c r="TES125" s="177"/>
      <c r="TEW125" s="177"/>
      <c r="TFA125" s="177"/>
      <c r="TFE125" s="177"/>
      <c r="TFI125" s="177"/>
      <c r="TFM125" s="177"/>
      <c r="TFQ125" s="177"/>
      <c r="TFU125" s="177"/>
      <c r="TFY125" s="177"/>
      <c r="TGC125" s="177"/>
      <c r="TGG125" s="177"/>
      <c r="TGK125" s="177"/>
      <c r="TGO125" s="177"/>
      <c r="TGS125" s="177"/>
      <c r="TGW125" s="177"/>
      <c r="THA125" s="177"/>
      <c r="THE125" s="177"/>
      <c r="THI125" s="177"/>
      <c r="THM125" s="177"/>
      <c r="THQ125" s="177"/>
      <c r="THU125" s="177"/>
      <c r="THY125" s="177"/>
      <c r="TIC125" s="177"/>
      <c r="TIG125" s="177"/>
      <c r="TIK125" s="177"/>
      <c r="TIO125" s="177"/>
      <c r="TIS125" s="177"/>
      <c r="TIW125" s="177"/>
      <c r="TJA125" s="177"/>
      <c r="TJE125" s="177"/>
      <c r="TJI125" s="177"/>
      <c r="TJM125" s="177"/>
      <c r="TJQ125" s="177"/>
      <c r="TJU125" s="177"/>
      <c r="TJY125" s="177"/>
      <c r="TKC125" s="177"/>
      <c r="TKG125" s="177"/>
      <c r="TKK125" s="177"/>
      <c r="TKO125" s="177"/>
      <c r="TKS125" s="177"/>
      <c r="TKW125" s="177"/>
      <c r="TLA125" s="177"/>
      <c r="TLE125" s="177"/>
      <c r="TLI125" s="177"/>
      <c r="TLM125" s="177"/>
      <c r="TLQ125" s="177"/>
      <c r="TLU125" s="177"/>
      <c r="TLY125" s="177"/>
      <c r="TMC125" s="177"/>
      <c r="TMG125" s="177"/>
      <c r="TMK125" s="177"/>
      <c r="TMO125" s="177"/>
      <c r="TMS125" s="177"/>
      <c r="TMW125" s="177"/>
      <c r="TNA125" s="177"/>
      <c r="TNE125" s="177"/>
      <c r="TNI125" s="177"/>
      <c r="TNM125" s="177"/>
      <c r="TNQ125" s="177"/>
      <c r="TNU125" s="177"/>
      <c r="TNY125" s="177"/>
      <c r="TOC125" s="177"/>
      <c r="TOG125" s="177"/>
      <c r="TOK125" s="177"/>
      <c r="TOO125" s="177"/>
      <c r="TOS125" s="177"/>
      <c r="TOW125" s="177"/>
      <c r="TPA125" s="177"/>
      <c r="TPE125" s="177"/>
      <c r="TPI125" s="177"/>
      <c r="TPM125" s="177"/>
      <c r="TPQ125" s="177"/>
      <c r="TPU125" s="177"/>
      <c r="TPY125" s="177"/>
      <c r="TQC125" s="177"/>
      <c r="TQG125" s="177"/>
      <c r="TQK125" s="177"/>
      <c r="TQO125" s="177"/>
      <c r="TQS125" s="177"/>
      <c r="TQW125" s="177"/>
      <c r="TRA125" s="177"/>
      <c r="TRE125" s="177"/>
      <c r="TRI125" s="177"/>
      <c r="TRM125" s="177"/>
      <c r="TRQ125" s="177"/>
      <c r="TRU125" s="177"/>
      <c r="TRY125" s="177"/>
      <c r="TSC125" s="177"/>
      <c r="TSG125" s="177"/>
      <c r="TSK125" s="177"/>
      <c r="TSO125" s="177"/>
      <c r="TSS125" s="177"/>
      <c r="TSW125" s="177"/>
      <c r="TTA125" s="177"/>
      <c r="TTE125" s="177"/>
      <c r="TTI125" s="177"/>
      <c r="TTM125" s="177"/>
      <c r="TTQ125" s="177"/>
      <c r="TTU125" s="177"/>
      <c r="TTY125" s="177"/>
      <c r="TUC125" s="177"/>
      <c r="TUG125" s="177"/>
      <c r="TUK125" s="177"/>
      <c r="TUO125" s="177"/>
      <c r="TUS125" s="177"/>
      <c r="TUW125" s="177"/>
      <c r="TVA125" s="177"/>
      <c r="TVE125" s="177"/>
      <c r="TVI125" s="177"/>
      <c r="TVM125" s="177"/>
      <c r="TVQ125" s="177"/>
      <c r="TVU125" s="177"/>
      <c r="TVY125" s="177"/>
      <c r="TWC125" s="177"/>
      <c r="TWG125" s="177"/>
      <c r="TWK125" s="177"/>
      <c r="TWO125" s="177"/>
      <c r="TWS125" s="177"/>
      <c r="TWW125" s="177"/>
      <c r="TXA125" s="177"/>
      <c r="TXE125" s="177"/>
      <c r="TXI125" s="177"/>
      <c r="TXM125" s="177"/>
      <c r="TXQ125" s="177"/>
      <c r="TXU125" s="177"/>
      <c r="TXY125" s="177"/>
      <c r="TYC125" s="177"/>
      <c r="TYG125" s="177"/>
      <c r="TYK125" s="177"/>
      <c r="TYO125" s="177"/>
      <c r="TYS125" s="177"/>
      <c r="TYW125" s="177"/>
      <c r="TZA125" s="177"/>
      <c r="TZE125" s="177"/>
      <c r="TZI125" s="177"/>
      <c r="TZM125" s="177"/>
      <c r="TZQ125" s="177"/>
      <c r="TZU125" s="177"/>
      <c r="TZY125" s="177"/>
      <c r="UAC125" s="177"/>
      <c r="UAG125" s="177"/>
      <c r="UAK125" s="177"/>
      <c r="UAO125" s="177"/>
      <c r="UAS125" s="177"/>
      <c r="UAW125" s="177"/>
      <c r="UBA125" s="177"/>
      <c r="UBE125" s="177"/>
      <c r="UBI125" s="177"/>
      <c r="UBM125" s="177"/>
      <c r="UBQ125" s="177"/>
      <c r="UBU125" s="177"/>
      <c r="UBY125" s="177"/>
      <c r="UCC125" s="177"/>
      <c r="UCG125" s="177"/>
      <c r="UCK125" s="177"/>
      <c r="UCO125" s="177"/>
      <c r="UCS125" s="177"/>
      <c r="UCW125" s="177"/>
      <c r="UDA125" s="177"/>
      <c r="UDE125" s="177"/>
      <c r="UDI125" s="177"/>
      <c r="UDM125" s="177"/>
      <c r="UDQ125" s="177"/>
      <c r="UDU125" s="177"/>
      <c r="UDY125" s="177"/>
      <c r="UEC125" s="177"/>
      <c r="UEG125" s="177"/>
      <c r="UEK125" s="177"/>
      <c r="UEO125" s="177"/>
      <c r="UES125" s="177"/>
      <c r="UEW125" s="177"/>
      <c r="UFA125" s="177"/>
      <c r="UFE125" s="177"/>
      <c r="UFI125" s="177"/>
      <c r="UFM125" s="177"/>
      <c r="UFQ125" s="177"/>
      <c r="UFU125" s="177"/>
      <c r="UFY125" s="177"/>
      <c r="UGC125" s="177"/>
      <c r="UGG125" s="177"/>
      <c r="UGK125" s="177"/>
      <c r="UGO125" s="177"/>
      <c r="UGS125" s="177"/>
      <c r="UGW125" s="177"/>
      <c r="UHA125" s="177"/>
      <c r="UHE125" s="177"/>
      <c r="UHI125" s="177"/>
      <c r="UHM125" s="177"/>
      <c r="UHQ125" s="177"/>
      <c r="UHU125" s="177"/>
      <c r="UHY125" s="177"/>
      <c r="UIC125" s="177"/>
      <c r="UIG125" s="177"/>
      <c r="UIK125" s="177"/>
      <c r="UIO125" s="177"/>
      <c r="UIS125" s="177"/>
      <c r="UIW125" s="177"/>
      <c r="UJA125" s="177"/>
      <c r="UJE125" s="177"/>
      <c r="UJI125" s="177"/>
      <c r="UJM125" s="177"/>
      <c r="UJQ125" s="177"/>
      <c r="UJU125" s="177"/>
      <c r="UJY125" s="177"/>
      <c r="UKC125" s="177"/>
      <c r="UKG125" s="177"/>
      <c r="UKK125" s="177"/>
      <c r="UKO125" s="177"/>
      <c r="UKS125" s="177"/>
      <c r="UKW125" s="177"/>
      <c r="ULA125" s="177"/>
      <c r="ULE125" s="177"/>
      <c r="ULI125" s="177"/>
      <c r="ULM125" s="177"/>
      <c r="ULQ125" s="177"/>
      <c r="ULU125" s="177"/>
      <c r="ULY125" s="177"/>
      <c r="UMC125" s="177"/>
      <c r="UMG125" s="177"/>
      <c r="UMK125" s="177"/>
      <c r="UMO125" s="177"/>
      <c r="UMS125" s="177"/>
      <c r="UMW125" s="177"/>
      <c r="UNA125" s="177"/>
      <c r="UNE125" s="177"/>
      <c r="UNI125" s="177"/>
      <c r="UNM125" s="177"/>
      <c r="UNQ125" s="177"/>
      <c r="UNU125" s="177"/>
      <c r="UNY125" s="177"/>
      <c r="UOC125" s="177"/>
      <c r="UOG125" s="177"/>
      <c r="UOK125" s="177"/>
      <c r="UOO125" s="177"/>
      <c r="UOS125" s="177"/>
      <c r="UOW125" s="177"/>
      <c r="UPA125" s="177"/>
      <c r="UPE125" s="177"/>
      <c r="UPI125" s="177"/>
      <c r="UPM125" s="177"/>
      <c r="UPQ125" s="177"/>
      <c r="UPU125" s="177"/>
      <c r="UPY125" s="177"/>
      <c r="UQC125" s="177"/>
      <c r="UQG125" s="177"/>
      <c r="UQK125" s="177"/>
      <c r="UQO125" s="177"/>
      <c r="UQS125" s="177"/>
      <c r="UQW125" s="177"/>
      <c r="URA125" s="177"/>
      <c r="URE125" s="177"/>
      <c r="URI125" s="177"/>
      <c r="URM125" s="177"/>
      <c r="URQ125" s="177"/>
      <c r="URU125" s="177"/>
      <c r="URY125" s="177"/>
      <c r="USC125" s="177"/>
      <c r="USG125" s="177"/>
      <c r="USK125" s="177"/>
      <c r="USO125" s="177"/>
      <c r="USS125" s="177"/>
      <c r="USW125" s="177"/>
      <c r="UTA125" s="177"/>
      <c r="UTE125" s="177"/>
      <c r="UTI125" s="177"/>
      <c r="UTM125" s="177"/>
      <c r="UTQ125" s="177"/>
      <c r="UTU125" s="177"/>
      <c r="UTY125" s="177"/>
      <c r="UUC125" s="177"/>
      <c r="UUG125" s="177"/>
      <c r="UUK125" s="177"/>
      <c r="UUO125" s="177"/>
      <c r="UUS125" s="177"/>
      <c r="UUW125" s="177"/>
      <c r="UVA125" s="177"/>
      <c r="UVE125" s="177"/>
      <c r="UVI125" s="177"/>
      <c r="UVM125" s="177"/>
      <c r="UVQ125" s="177"/>
      <c r="UVU125" s="177"/>
      <c r="UVY125" s="177"/>
      <c r="UWC125" s="177"/>
      <c r="UWG125" s="177"/>
      <c r="UWK125" s="177"/>
      <c r="UWO125" s="177"/>
      <c r="UWS125" s="177"/>
      <c r="UWW125" s="177"/>
      <c r="UXA125" s="177"/>
      <c r="UXE125" s="177"/>
      <c r="UXI125" s="177"/>
      <c r="UXM125" s="177"/>
      <c r="UXQ125" s="177"/>
      <c r="UXU125" s="177"/>
      <c r="UXY125" s="177"/>
      <c r="UYC125" s="177"/>
      <c r="UYG125" s="177"/>
      <c r="UYK125" s="177"/>
      <c r="UYO125" s="177"/>
      <c r="UYS125" s="177"/>
      <c r="UYW125" s="177"/>
      <c r="UZA125" s="177"/>
      <c r="UZE125" s="177"/>
      <c r="UZI125" s="177"/>
      <c r="UZM125" s="177"/>
      <c r="UZQ125" s="177"/>
      <c r="UZU125" s="177"/>
      <c r="UZY125" s="177"/>
      <c r="VAC125" s="177"/>
      <c r="VAG125" s="177"/>
      <c r="VAK125" s="177"/>
      <c r="VAO125" s="177"/>
      <c r="VAS125" s="177"/>
      <c r="VAW125" s="177"/>
      <c r="VBA125" s="177"/>
      <c r="VBE125" s="177"/>
      <c r="VBI125" s="177"/>
      <c r="VBM125" s="177"/>
      <c r="VBQ125" s="177"/>
      <c r="VBU125" s="177"/>
      <c r="VBY125" s="177"/>
      <c r="VCC125" s="177"/>
      <c r="VCG125" s="177"/>
      <c r="VCK125" s="177"/>
      <c r="VCO125" s="177"/>
      <c r="VCS125" s="177"/>
      <c r="VCW125" s="177"/>
      <c r="VDA125" s="177"/>
      <c r="VDE125" s="177"/>
      <c r="VDI125" s="177"/>
      <c r="VDM125" s="177"/>
      <c r="VDQ125" s="177"/>
      <c r="VDU125" s="177"/>
      <c r="VDY125" s="177"/>
      <c r="VEC125" s="177"/>
      <c r="VEG125" s="177"/>
      <c r="VEK125" s="177"/>
      <c r="VEO125" s="177"/>
      <c r="VES125" s="177"/>
      <c r="VEW125" s="177"/>
      <c r="VFA125" s="177"/>
      <c r="VFE125" s="177"/>
      <c r="VFI125" s="177"/>
      <c r="VFM125" s="177"/>
      <c r="VFQ125" s="177"/>
      <c r="VFU125" s="177"/>
      <c r="VFY125" s="177"/>
      <c r="VGC125" s="177"/>
      <c r="VGG125" s="177"/>
      <c r="VGK125" s="177"/>
      <c r="VGO125" s="177"/>
      <c r="VGS125" s="177"/>
      <c r="VGW125" s="177"/>
      <c r="VHA125" s="177"/>
      <c r="VHE125" s="177"/>
      <c r="VHI125" s="177"/>
      <c r="VHM125" s="177"/>
      <c r="VHQ125" s="177"/>
      <c r="VHU125" s="177"/>
      <c r="VHY125" s="177"/>
      <c r="VIC125" s="177"/>
      <c r="VIG125" s="177"/>
      <c r="VIK125" s="177"/>
      <c r="VIO125" s="177"/>
      <c r="VIS125" s="177"/>
      <c r="VIW125" s="177"/>
      <c r="VJA125" s="177"/>
      <c r="VJE125" s="177"/>
      <c r="VJI125" s="177"/>
      <c r="VJM125" s="177"/>
      <c r="VJQ125" s="177"/>
      <c r="VJU125" s="177"/>
      <c r="VJY125" s="177"/>
      <c r="VKC125" s="177"/>
      <c r="VKG125" s="177"/>
      <c r="VKK125" s="177"/>
      <c r="VKO125" s="177"/>
      <c r="VKS125" s="177"/>
      <c r="VKW125" s="177"/>
      <c r="VLA125" s="177"/>
      <c r="VLE125" s="177"/>
      <c r="VLI125" s="177"/>
      <c r="VLM125" s="177"/>
      <c r="VLQ125" s="177"/>
      <c r="VLU125" s="177"/>
      <c r="VLY125" s="177"/>
      <c r="VMC125" s="177"/>
      <c r="VMG125" s="177"/>
      <c r="VMK125" s="177"/>
      <c r="VMO125" s="177"/>
      <c r="VMS125" s="177"/>
      <c r="VMW125" s="177"/>
      <c r="VNA125" s="177"/>
      <c r="VNE125" s="177"/>
      <c r="VNI125" s="177"/>
      <c r="VNM125" s="177"/>
      <c r="VNQ125" s="177"/>
      <c r="VNU125" s="177"/>
      <c r="VNY125" s="177"/>
      <c r="VOC125" s="177"/>
      <c r="VOG125" s="177"/>
      <c r="VOK125" s="177"/>
      <c r="VOO125" s="177"/>
      <c r="VOS125" s="177"/>
      <c r="VOW125" s="177"/>
      <c r="VPA125" s="177"/>
      <c r="VPE125" s="177"/>
      <c r="VPI125" s="177"/>
      <c r="VPM125" s="177"/>
      <c r="VPQ125" s="177"/>
      <c r="VPU125" s="177"/>
      <c r="VPY125" s="177"/>
      <c r="VQC125" s="177"/>
      <c r="VQG125" s="177"/>
      <c r="VQK125" s="177"/>
      <c r="VQO125" s="177"/>
      <c r="VQS125" s="177"/>
      <c r="VQW125" s="177"/>
      <c r="VRA125" s="177"/>
      <c r="VRE125" s="177"/>
      <c r="VRI125" s="177"/>
      <c r="VRM125" s="177"/>
      <c r="VRQ125" s="177"/>
      <c r="VRU125" s="177"/>
      <c r="VRY125" s="177"/>
      <c r="VSC125" s="177"/>
      <c r="VSG125" s="177"/>
      <c r="VSK125" s="177"/>
      <c r="VSO125" s="177"/>
      <c r="VSS125" s="177"/>
      <c r="VSW125" s="177"/>
      <c r="VTA125" s="177"/>
      <c r="VTE125" s="177"/>
      <c r="VTI125" s="177"/>
      <c r="VTM125" s="177"/>
      <c r="VTQ125" s="177"/>
      <c r="VTU125" s="177"/>
      <c r="VTY125" s="177"/>
      <c r="VUC125" s="177"/>
      <c r="VUG125" s="177"/>
      <c r="VUK125" s="177"/>
      <c r="VUO125" s="177"/>
      <c r="VUS125" s="177"/>
      <c r="VUW125" s="177"/>
      <c r="VVA125" s="177"/>
      <c r="VVE125" s="177"/>
      <c r="VVI125" s="177"/>
      <c r="VVM125" s="177"/>
      <c r="VVQ125" s="177"/>
      <c r="VVU125" s="177"/>
      <c r="VVY125" s="177"/>
      <c r="VWC125" s="177"/>
      <c r="VWG125" s="177"/>
      <c r="VWK125" s="177"/>
      <c r="VWO125" s="177"/>
      <c r="VWS125" s="177"/>
      <c r="VWW125" s="177"/>
      <c r="VXA125" s="177"/>
      <c r="VXE125" s="177"/>
      <c r="VXI125" s="177"/>
      <c r="VXM125" s="177"/>
      <c r="VXQ125" s="177"/>
      <c r="VXU125" s="177"/>
      <c r="VXY125" s="177"/>
      <c r="VYC125" s="177"/>
      <c r="VYG125" s="177"/>
      <c r="VYK125" s="177"/>
      <c r="VYO125" s="177"/>
      <c r="VYS125" s="177"/>
      <c r="VYW125" s="177"/>
      <c r="VZA125" s="177"/>
      <c r="VZE125" s="177"/>
      <c r="VZI125" s="177"/>
      <c r="VZM125" s="177"/>
      <c r="VZQ125" s="177"/>
      <c r="VZU125" s="177"/>
      <c r="VZY125" s="177"/>
      <c r="WAC125" s="177"/>
      <c r="WAG125" s="177"/>
      <c r="WAK125" s="177"/>
      <c r="WAO125" s="177"/>
      <c r="WAS125" s="177"/>
      <c r="WAW125" s="177"/>
      <c r="WBA125" s="177"/>
      <c r="WBE125" s="177"/>
      <c r="WBI125" s="177"/>
      <c r="WBM125" s="177"/>
      <c r="WBQ125" s="177"/>
      <c r="WBU125" s="177"/>
      <c r="WBY125" s="177"/>
      <c r="WCC125" s="177"/>
      <c r="WCG125" s="177"/>
      <c r="WCK125" s="177"/>
      <c r="WCO125" s="177"/>
      <c r="WCS125" s="177"/>
      <c r="WCW125" s="177"/>
      <c r="WDA125" s="177"/>
      <c r="WDE125" s="177"/>
      <c r="WDI125" s="177"/>
      <c r="WDM125" s="177"/>
      <c r="WDQ125" s="177"/>
      <c r="WDU125" s="177"/>
      <c r="WDY125" s="177"/>
      <c r="WEC125" s="177"/>
      <c r="WEG125" s="177"/>
      <c r="WEK125" s="177"/>
      <c r="WEO125" s="177"/>
      <c r="WES125" s="177"/>
      <c r="WEW125" s="177"/>
      <c r="WFA125" s="177"/>
      <c r="WFE125" s="177"/>
      <c r="WFI125" s="177"/>
      <c r="WFM125" s="177"/>
      <c r="WFQ125" s="177"/>
      <c r="WFU125" s="177"/>
      <c r="WFY125" s="177"/>
      <c r="WGC125" s="177"/>
      <c r="WGG125" s="177"/>
      <c r="WGK125" s="177"/>
      <c r="WGO125" s="177"/>
      <c r="WGS125" s="177"/>
      <c r="WGW125" s="177"/>
      <c r="WHA125" s="177"/>
      <c r="WHE125" s="177"/>
      <c r="WHI125" s="177"/>
      <c r="WHM125" s="177"/>
      <c r="WHQ125" s="177"/>
      <c r="WHU125" s="177"/>
      <c r="WHY125" s="177"/>
      <c r="WIC125" s="177"/>
      <c r="WIG125" s="177"/>
      <c r="WIK125" s="177"/>
      <c r="WIO125" s="177"/>
      <c r="WIS125" s="177"/>
      <c r="WIW125" s="177"/>
      <c r="WJA125" s="177"/>
      <c r="WJE125" s="177"/>
      <c r="WJI125" s="177"/>
      <c r="WJM125" s="177"/>
      <c r="WJQ125" s="177"/>
      <c r="WJU125" s="177"/>
      <c r="WJY125" s="177"/>
      <c r="WKC125" s="177"/>
      <c r="WKG125" s="177"/>
      <c r="WKK125" s="177"/>
      <c r="WKO125" s="177"/>
      <c r="WKS125" s="177"/>
      <c r="WKW125" s="177"/>
      <c r="WLA125" s="177"/>
      <c r="WLE125" s="177"/>
      <c r="WLI125" s="177"/>
      <c r="WLM125" s="177"/>
      <c r="WLQ125" s="177"/>
      <c r="WLU125" s="177"/>
      <c r="WLY125" s="177"/>
      <c r="WMC125" s="177"/>
      <c r="WMG125" s="177"/>
      <c r="WMK125" s="177"/>
      <c r="WMO125" s="177"/>
      <c r="WMS125" s="177"/>
      <c r="WMW125" s="177"/>
      <c r="WNA125" s="177"/>
      <c r="WNE125" s="177"/>
      <c r="WNI125" s="177"/>
      <c r="WNM125" s="177"/>
      <c r="WNQ125" s="177"/>
      <c r="WNU125" s="177"/>
      <c r="WNY125" s="177"/>
      <c r="WOC125" s="177"/>
      <c r="WOG125" s="177"/>
      <c r="WOK125" s="177"/>
      <c r="WOO125" s="177"/>
      <c r="WOS125" s="177"/>
      <c r="WOW125" s="177"/>
      <c r="WPA125" s="177"/>
      <c r="WPE125" s="177"/>
      <c r="WPI125" s="177"/>
      <c r="WPM125" s="177"/>
      <c r="WPQ125" s="177"/>
      <c r="WPU125" s="177"/>
      <c r="WPY125" s="177"/>
      <c r="WQC125" s="177"/>
      <c r="WQG125" s="177"/>
      <c r="WQK125" s="177"/>
      <c r="WQO125" s="177"/>
      <c r="WQS125" s="177"/>
      <c r="WQW125" s="177"/>
      <c r="WRA125" s="177"/>
      <c r="WRE125" s="177"/>
      <c r="WRI125" s="177"/>
      <c r="WRM125" s="177"/>
      <c r="WRQ125" s="177"/>
      <c r="WRU125" s="177"/>
      <c r="WRY125" s="177"/>
      <c r="WSC125" s="177"/>
      <c r="WSG125" s="177"/>
      <c r="WSK125" s="177"/>
      <c r="WSO125" s="177"/>
      <c r="WSS125" s="177"/>
      <c r="WSW125" s="177"/>
      <c r="WTA125" s="177"/>
      <c r="WTE125" s="177"/>
      <c r="WTI125" s="177"/>
      <c r="WTM125" s="177"/>
      <c r="WTQ125" s="177"/>
      <c r="WTU125" s="177"/>
      <c r="WTY125" s="177"/>
      <c r="WUC125" s="177"/>
      <c r="WUG125" s="177"/>
      <c r="WUK125" s="177"/>
      <c r="WUO125" s="177"/>
      <c r="WUS125" s="177"/>
      <c r="WUW125" s="177"/>
      <c r="WVA125" s="177"/>
      <c r="WVE125" s="177"/>
      <c r="WVI125" s="177"/>
      <c r="WVM125" s="177"/>
      <c r="WVQ125" s="177"/>
      <c r="WVU125" s="177"/>
      <c r="WVY125" s="177"/>
      <c r="WWC125" s="177"/>
      <c r="WWG125" s="177"/>
      <c r="WWK125" s="177"/>
      <c r="WWO125" s="177"/>
      <c r="WWS125" s="177"/>
      <c r="WWW125" s="177"/>
      <c r="WXA125" s="177"/>
      <c r="WXE125" s="177"/>
      <c r="WXI125" s="177"/>
      <c r="WXM125" s="177"/>
      <c r="WXQ125" s="177"/>
      <c r="WXU125" s="177"/>
      <c r="WXY125" s="177"/>
      <c r="WYC125" s="177"/>
      <c r="WYG125" s="177"/>
      <c r="WYK125" s="177"/>
      <c r="WYO125" s="177"/>
      <c r="WYS125" s="177"/>
      <c r="WYW125" s="177"/>
      <c r="WZA125" s="177"/>
      <c r="WZE125" s="177"/>
      <c r="WZI125" s="177"/>
      <c r="WZM125" s="177"/>
      <c r="WZQ125" s="177"/>
      <c r="WZU125" s="177"/>
      <c r="WZY125" s="177"/>
      <c r="XAC125" s="177"/>
      <c r="XAG125" s="177"/>
      <c r="XAK125" s="177"/>
      <c r="XAO125" s="177"/>
      <c r="XAS125" s="177"/>
      <c r="XAW125" s="177"/>
      <c r="XBA125" s="177"/>
      <c r="XBE125" s="177"/>
      <c r="XBI125" s="177"/>
      <c r="XBM125" s="177"/>
      <c r="XBQ125" s="177"/>
      <c r="XBU125" s="177"/>
      <c r="XBY125" s="177"/>
      <c r="XCC125" s="177"/>
      <c r="XCG125" s="177"/>
      <c r="XCK125" s="177"/>
      <c r="XCO125" s="177"/>
      <c r="XCS125" s="177"/>
      <c r="XCW125" s="177"/>
      <c r="XDA125" s="177"/>
      <c r="XDE125" s="177"/>
      <c r="XDI125" s="177"/>
      <c r="XDM125" s="177"/>
      <c r="XDQ125" s="177"/>
      <c r="XDU125" s="177"/>
      <c r="XDY125" s="177"/>
      <c r="XEC125" s="177"/>
      <c r="XEG125" s="177"/>
      <c r="XEK125" s="177"/>
      <c r="XEO125" s="177"/>
      <c r="XES125" s="177"/>
      <c r="XEW125" s="177"/>
      <c r="XFA125" s="177"/>
    </row>
    <row r="126" spans="1:1021 1025:2045 2049:3069 3073:4093 4097:5117 5121:6141 6145:7165 7169:8189 8193:9213 9217:10237 10241:11261 11265:12285 12289:13309 13313:14333 14337:15357 15361:16381" s="18" customFormat="1">
      <c r="A126" s="507" t="s">
        <v>779</v>
      </c>
      <c r="B126" s="511">
        <f>B125/B25</f>
        <v>0.46196637349778924</v>
      </c>
      <c r="C126" s="511">
        <f>C125/C25</f>
        <v>0.43414143885478806</v>
      </c>
      <c r="D126" s="511">
        <f>D125/D25</f>
        <v>0.4304424740847318</v>
      </c>
      <c r="E126" s="468">
        <v>0.43</v>
      </c>
      <c r="F126" s="468">
        <v>0.43</v>
      </c>
      <c r="G126" s="468">
        <v>0.43</v>
      </c>
      <c r="H126" s="468">
        <v>0.43</v>
      </c>
      <c r="I126" s="468">
        <v>0.43</v>
      </c>
      <c r="M126" s="177"/>
      <c r="Q126" s="177"/>
      <c r="U126" s="177"/>
      <c r="Y126" s="177"/>
      <c r="AC126" s="177"/>
      <c r="AG126" s="177"/>
      <c r="AK126" s="177"/>
      <c r="AO126" s="177"/>
      <c r="AS126" s="177"/>
      <c r="AW126" s="177"/>
      <c r="BA126" s="177"/>
      <c r="BE126" s="177"/>
      <c r="BI126" s="177"/>
      <c r="BM126" s="177"/>
      <c r="BQ126" s="177"/>
      <c r="BU126" s="177"/>
      <c r="BY126" s="177"/>
      <c r="CC126" s="177"/>
      <c r="CG126" s="177"/>
      <c r="CK126" s="177"/>
      <c r="CO126" s="177"/>
      <c r="CS126" s="177"/>
      <c r="CW126" s="177"/>
      <c r="DA126" s="177"/>
      <c r="DE126" s="177"/>
      <c r="DI126" s="177"/>
      <c r="DM126" s="177"/>
      <c r="DQ126" s="177"/>
      <c r="DU126" s="177"/>
      <c r="DY126" s="177"/>
      <c r="EC126" s="177"/>
      <c r="EG126" s="177"/>
      <c r="EK126" s="177"/>
      <c r="EO126" s="177"/>
      <c r="ES126" s="177"/>
      <c r="EW126" s="177"/>
      <c r="FA126" s="177"/>
      <c r="FE126" s="177"/>
      <c r="FI126" s="177"/>
      <c r="FM126" s="177"/>
      <c r="FQ126" s="177"/>
      <c r="FU126" s="177"/>
      <c r="FY126" s="177"/>
      <c r="GC126" s="177"/>
      <c r="GG126" s="177"/>
      <c r="GK126" s="177"/>
      <c r="GO126" s="177"/>
      <c r="GS126" s="177"/>
      <c r="GW126" s="177"/>
      <c r="HA126" s="177"/>
      <c r="HE126" s="177"/>
      <c r="HI126" s="177"/>
      <c r="HM126" s="177"/>
      <c r="HQ126" s="177"/>
      <c r="HU126" s="177"/>
      <c r="HY126" s="177"/>
      <c r="IC126" s="177"/>
      <c r="IG126" s="177"/>
      <c r="IK126" s="177"/>
      <c r="IO126" s="177"/>
      <c r="IS126" s="177"/>
      <c r="IW126" s="177"/>
      <c r="JA126" s="177"/>
      <c r="JE126" s="177"/>
      <c r="JI126" s="177"/>
      <c r="JM126" s="177"/>
      <c r="JQ126" s="177"/>
      <c r="JU126" s="177"/>
      <c r="JY126" s="177"/>
      <c r="KC126" s="177"/>
      <c r="KG126" s="177"/>
      <c r="KK126" s="177"/>
      <c r="KO126" s="177"/>
      <c r="KS126" s="177"/>
      <c r="KW126" s="177"/>
      <c r="LA126" s="177"/>
      <c r="LE126" s="177"/>
      <c r="LI126" s="177"/>
      <c r="LM126" s="177"/>
      <c r="LQ126" s="177"/>
      <c r="LU126" s="177"/>
      <c r="LY126" s="177"/>
      <c r="MC126" s="177"/>
      <c r="MG126" s="177"/>
      <c r="MK126" s="177"/>
      <c r="MO126" s="177"/>
      <c r="MS126" s="177"/>
      <c r="MW126" s="177"/>
      <c r="NA126" s="177"/>
      <c r="NE126" s="177"/>
      <c r="NI126" s="177"/>
      <c r="NM126" s="177"/>
      <c r="NQ126" s="177"/>
      <c r="NU126" s="177"/>
      <c r="NY126" s="177"/>
      <c r="OC126" s="177"/>
      <c r="OG126" s="177"/>
      <c r="OK126" s="177"/>
      <c r="OO126" s="177"/>
      <c r="OS126" s="177"/>
      <c r="OW126" s="177"/>
      <c r="PA126" s="177"/>
      <c r="PE126" s="177"/>
      <c r="PI126" s="177"/>
      <c r="PM126" s="177"/>
      <c r="PQ126" s="177"/>
      <c r="PU126" s="177"/>
      <c r="PY126" s="177"/>
      <c r="QC126" s="177"/>
      <c r="QG126" s="177"/>
      <c r="QK126" s="177"/>
      <c r="QO126" s="177"/>
      <c r="QS126" s="177"/>
      <c r="QW126" s="177"/>
      <c r="RA126" s="177"/>
      <c r="RE126" s="177"/>
      <c r="RI126" s="177"/>
      <c r="RM126" s="177"/>
      <c r="RQ126" s="177"/>
      <c r="RU126" s="177"/>
      <c r="RY126" s="177"/>
      <c r="SC126" s="177"/>
      <c r="SG126" s="177"/>
      <c r="SK126" s="177"/>
      <c r="SO126" s="177"/>
      <c r="SS126" s="177"/>
      <c r="SW126" s="177"/>
      <c r="TA126" s="177"/>
      <c r="TE126" s="177"/>
      <c r="TI126" s="177"/>
      <c r="TM126" s="177"/>
      <c r="TQ126" s="177"/>
      <c r="TU126" s="177"/>
      <c r="TY126" s="177"/>
      <c r="UC126" s="177"/>
      <c r="UG126" s="177"/>
      <c r="UK126" s="177"/>
      <c r="UO126" s="177"/>
      <c r="US126" s="177"/>
      <c r="UW126" s="177"/>
      <c r="VA126" s="177"/>
      <c r="VE126" s="177"/>
      <c r="VI126" s="177"/>
      <c r="VM126" s="177"/>
      <c r="VQ126" s="177"/>
      <c r="VU126" s="177"/>
      <c r="VY126" s="177"/>
      <c r="WC126" s="177"/>
      <c r="WG126" s="177"/>
      <c r="WK126" s="177"/>
      <c r="WO126" s="177"/>
      <c r="WS126" s="177"/>
      <c r="WW126" s="177"/>
      <c r="XA126" s="177"/>
      <c r="XE126" s="177"/>
      <c r="XI126" s="177"/>
      <c r="XM126" s="177"/>
      <c r="XQ126" s="177"/>
      <c r="XU126" s="177"/>
      <c r="XY126" s="177"/>
      <c r="YC126" s="177"/>
      <c r="YG126" s="177"/>
      <c r="YK126" s="177"/>
      <c r="YO126" s="177"/>
      <c r="YS126" s="177"/>
      <c r="YW126" s="177"/>
      <c r="ZA126" s="177"/>
      <c r="ZE126" s="177"/>
      <c r="ZI126" s="177"/>
      <c r="ZM126" s="177"/>
      <c r="ZQ126" s="177"/>
      <c r="ZU126" s="177"/>
      <c r="ZY126" s="177"/>
      <c r="AAC126" s="177"/>
      <c r="AAG126" s="177"/>
      <c r="AAK126" s="177"/>
      <c r="AAO126" s="177"/>
      <c r="AAS126" s="177"/>
      <c r="AAW126" s="177"/>
      <c r="ABA126" s="177"/>
      <c r="ABE126" s="177"/>
      <c r="ABI126" s="177"/>
      <c r="ABM126" s="177"/>
      <c r="ABQ126" s="177"/>
      <c r="ABU126" s="177"/>
      <c r="ABY126" s="177"/>
      <c r="ACC126" s="177"/>
      <c r="ACG126" s="177"/>
      <c r="ACK126" s="177"/>
      <c r="ACO126" s="177"/>
      <c r="ACS126" s="177"/>
      <c r="ACW126" s="177"/>
      <c r="ADA126" s="177"/>
      <c r="ADE126" s="177"/>
      <c r="ADI126" s="177"/>
      <c r="ADM126" s="177"/>
      <c r="ADQ126" s="177"/>
      <c r="ADU126" s="177"/>
      <c r="ADY126" s="177"/>
      <c r="AEC126" s="177"/>
      <c r="AEG126" s="177"/>
      <c r="AEK126" s="177"/>
      <c r="AEO126" s="177"/>
      <c r="AES126" s="177"/>
      <c r="AEW126" s="177"/>
      <c r="AFA126" s="177"/>
      <c r="AFE126" s="177"/>
      <c r="AFI126" s="177"/>
      <c r="AFM126" s="177"/>
      <c r="AFQ126" s="177"/>
      <c r="AFU126" s="177"/>
      <c r="AFY126" s="177"/>
      <c r="AGC126" s="177"/>
      <c r="AGG126" s="177"/>
      <c r="AGK126" s="177"/>
      <c r="AGO126" s="177"/>
      <c r="AGS126" s="177"/>
      <c r="AGW126" s="177"/>
      <c r="AHA126" s="177"/>
      <c r="AHE126" s="177"/>
      <c r="AHI126" s="177"/>
      <c r="AHM126" s="177"/>
      <c r="AHQ126" s="177"/>
      <c r="AHU126" s="177"/>
      <c r="AHY126" s="177"/>
      <c r="AIC126" s="177"/>
      <c r="AIG126" s="177"/>
      <c r="AIK126" s="177"/>
      <c r="AIO126" s="177"/>
      <c r="AIS126" s="177"/>
      <c r="AIW126" s="177"/>
      <c r="AJA126" s="177"/>
      <c r="AJE126" s="177"/>
      <c r="AJI126" s="177"/>
      <c r="AJM126" s="177"/>
      <c r="AJQ126" s="177"/>
      <c r="AJU126" s="177"/>
      <c r="AJY126" s="177"/>
      <c r="AKC126" s="177"/>
      <c r="AKG126" s="177"/>
      <c r="AKK126" s="177"/>
      <c r="AKO126" s="177"/>
      <c r="AKS126" s="177"/>
      <c r="AKW126" s="177"/>
      <c r="ALA126" s="177"/>
      <c r="ALE126" s="177"/>
      <c r="ALI126" s="177"/>
      <c r="ALM126" s="177"/>
      <c r="ALQ126" s="177"/>
      <c r="ALU126" s="177"/>
      <c r="ALY126" s="177"/>
      <c r="AMC126" s="177"/>
      <c r="AMG126" s="177"/>
      <c r="AMK126" s="177"/>
      <c r="AMO126" s="177"/>
      <c r="AMS126" s="177"/>
      <c r="AMW126" s="177"/>
      <c r="ANA126" s="177"/>
      <c r="ANE126" s="177"/>
      <c r="ANI126" s="177"/>
      <c r="ANM126" s="177"/>
      <c r="ANQ126" s="177"/>
      <c r="ANU126" s="177"/>
      <c r="ANY126" s="177"/>
      <c r="AOC126" s="177"/>
      <c r="AOG126" s="177"/>
      <c r="AOK126" s="177"/>
      <c r="AOO126" s="177"/>
      <c r="AOS126" s="177"/>
      <c r="AOW126" s="177"/>
      <c r="APA126" s="177"/>
      <c r="APE126" s="177"/>
      <c r="API126" s="177"/>
      <c r="APM126" s="177"/>
      <c r="APQ126" s="177"/>
      <c r="APU126" s="177"/>
      <c r="APY126" s="177"/>
      <c r="AQC126" s="177"/>
      <c r="AQG126" s="177"/>
      <c r="AQK126" s="177"/>
      <c r="AQO126" s="177"/>
      <c r="AQS126" s="177"/>
      <c r="AQW126" s="177"/>
      <c r="ARA126" s="177"/>
      <c r="ARE126" s="177"/>
      <c r="ARI126" s="177"/>
      <c r="ARM126" s="177"/>
      <c r="ARQ126" s="177"/>
      <c r="ARU126" s="177"/>
      <c r="ARY126" s="177"/>
      <c r="ASC126" s="177"/>
      <c r="ASG126" s="177"/>
      <c r="ASK126" s="177"/>
      <c r="ASO126" s="177"/>
      <c r="ASS126" s="177"/>
      <c r="ASW126" s="177"/>
      <c r="ATA126" s="177"/>
      <c r="ATE126" s="177"/>
      <c r="ATI126" s="177"/>
      <c r="ATM126" s="177"/>
      <c r="ATQ126" s="177"/>
      <c r="ATU126" s="177"/>
      <c r="ATY126" s="177"/>
      <c r="AUC126" s="177"/>
      <c r="AUG126" s="177"/>
      <c r="AUK126" s="177"/>
      <c r="AUO126" s="177"/>
      <c r="AUS126" s="177"/>
      <c r="AUW126" s="177"/>
      <c r="AVA126" s="177"/>
      <c r="AVE126" s="177"/>
      <c r="AVI126" s="177"/>
      <c r="AVM126" s="177"/>
      <c r="AVQ126" s="177"/>
      <c r="AVU126" s="177"/>
      <c r="AVY126" s="177"/>
      <c r="AWC126" s="177"/>
      <c r="AWG126" s="177"/>
      <c r="AWK126" s="177"/>
      <c r="AWO126" s="177"/>
      <c r="AWS126" s="177"/>
      <c r="AWW126" s="177"/>
      <c r="AXA126" s="177"/>
      <c r="AXE126" s="177"/>
      <c r="AXI126" s="177"/>
      <c r="AXM126" s="177"/>
      <c r="AXQ126" s="177"/>
      <c r="AXU126" s="177"/>
      <c r="AXY126" s="177"/>
      <c r="AYC126" s="177"/>
      <c r="AYG126" s="177"/>
      <c r="AYK126" s="177"/>
      <c r="AYO126" s="177"/>
      <c r="AYS126" s="177"/>
      <c r="AYW126" s="177"/>
      <c r="AZA126" s="177"/>
      <c r="AZE126" s="177"/>
      <c r="AZI126" s="177"/>
      <c r="AZM126" s="177"/>
      <c r="AZQ126" s="177"/>
      <c r="AZU126" s="177"/>
      <c r="AZY126" s="177"/>
      <c r="BAC126" s="177"/>
      <c r="BAG126" s="177"/>
      <c r="BAK126" s="177"/>
      <c r="BAO126" s="177"/>
      <c r="BAS126" s="177"/>
      <c r="BAW126" s="177"/>
      <c r="BBA126" s="177"/>
      <c r="BBE126" s="177"/>
      <c r="BBI126" s="177"/>
      <c r="BBM126" s="177"/>
      <c r="BBQ126" s="177"/>
      <c r="BBU126" s="177"/>
      <c r="BBY126" s="177"/>
      <c r="BCC126" s="177"/>
      <c r="BCG126" s="177"/>
      <c r="BCK126" s="177"/>
      <c r="BCO126" s="177"/>
      <c r="BCS126" s="177"/>
      <c r="BCW126" s="177"/>
      <c r="BDA126" s="177"/>
      <c r="BDE126" s="177"/>
      <c r="BDI126" s="177"/>
      <c r="BDM126" s="177"/>
      <c r="BDQ126" s="177"/>
      <c r="BDU126" s="177"/>
      <c r="BDY126" s="177"/>
      <c r="BEC126" s="177"/>
      <c r="BEG126" s="177"/>
      <c r="BEK126" s="177"/>
      <c r="BEO126" s="177"/>
      <c r="BES126" s="177"/>
      <c r="BEW126" s="177"/>
      <c r="BFA126" s="177"/>
      <c r="BFE126" s="177"/>
      <c r="BFI126" s="177"/>
      <c r="BFM126" s="177"/>
      <c r="BFQ126" s="177"/>
      <c r="BFU126" s="177"/>
      <c r="BFY126" s="177"/>
      <c r="BGC126" s="177"/>
      <c r="BGG126" s="177"/>
      <c r="BGK126" s="177"/>
      <c r="BGO126" s="177"/>
      <c r="BGS126" s="177"/>
      <c r="BGW126" s="177"/>
      <c r="BHA126" s="177"/>
      <c r="BHE126" s="177"/>
      <c r="BHI126" s="177"/>
      <c r="BHM126" s="177"/>
      <c r="BHQ126" s="177"/>
      <c r="BHU126" s="177"/>
      <c r="BHY126" s="177"/>
      <c r="BIC126" s="177"/>
      <c r="BIG126" s="177"/>
      <c r="BIK126" s="177"/>
      <c r="BIO126" s="177"/>
      <c r="BIS126" s="177"/>
      <c r="BIW126" s="177"/>
      <c r="BJA126" s="177"/>
      <c r="BJE126" s="177"/>
      <c r="BJI126" s="177"/>
      <c r="BJM126" s="177"/>
      <c r="BJQ126" s="177"/>
      <c r="BJU126" s="177"/>
      <c r="BJY126" s="177"/>
      <c r="BKC126" s="177"/>
      <c r="BKG126" s="177"/>
      <c r="BKK126" s="177"/>
      <c r="BKO126" s="177"/>
      <c r="BKS126" s="177"/>
      <c r="BKW126" s="177"/>
      <c r="BLA126" s="177"/>
      <c r="BLE126" s="177"/>
      <c r="BLI126" s="177"/>
      <c r="BLM126" s="177"/>
      <c r="BLQ126" s="177"/>
      <c r="BLU126" s="177"/>
      <c r="BLY126" s="177"/>
      <c r="BMC126" s="177"/>
      <c r="BMG126" s="177"/>
      <c r="BMK126" s="177"/>
      <c r="BMO126" s="177"/>
      <c r="BMS126" s="177"/>
      <c r="BMW126" s="177"/>
      <c r="BNA126" s="177"/>
      <c r="BNE126" s="177"/>
      <c r="BNI126" s="177"/>
      <c r="BNM126" s="177"/>
      <c r="BNQ126" s="177"/>
      <c r="BNU126" s="177"/>
      <c r="BNY126" s="177"/>
      <c r="BOC126" s="177"/>
      <c r="BOG126" s="177"/>
      <c r="BOK126" s="177"/>
      <c r="BOO126" s="177"/>
      <c r="BOS126" s="177"/>
      <c r="BOW126" s="177"/>
      <c r="BPA126" s="177"/>
      <c r="BPE126" s="177"/>
      <c r="BPI126" s="177"/>
      <c r="BPM126" s="177"/>
      <c r="BPQ126" s="177"/>
      <c r="BPU126" s="177"/>
      <c r="BPY126" s="177"/>
      <c r="BQC126" s="177"/>
      <c r="BQG126" s="177"/>
      <c r="BQK126" s="177"/>
      <c r="BQO126" s="177"/>
      <c r="BQS126" s="177"/>
      <c r="BQW126" s="177"/>
      <c r="BRA126" s="177"/>
      <c r="BRE126" s="177"/>
      <c r="BRI126" s="177"/>
      <c r="BRM126" s="177"/>
      <c r="BRQ126" s="177"/>
      <c r="BRU126" s="177"/>
      <c r="BRY126" s="177"/>
      <c r="BSC126" s="177"/>
      <c r="BSG126" s="177"/>
      <c r="BSK126" s="177"/>
      <c r="BSO126" s="177"/>
      <c r="BSS126" s="177"/>
      <c r="BSW126" s="177"/>
      <c r="BTA126" s="177"/>
      <c r="BTE126" s="177"/>
      <c r="BTI126" s="177"/>
      <c r="BTM126" s="177"/>
      <c r="BTQ126" s="177"/>
      <c r="BTU126" s="177"/>
      <c r="BTY126" s="177"/>
      <c r="BUC126" s="177"/>
      <c r="BUG126" s="177"/>
      <c r="BUK126" s="177"/>
      <c r="BUO126" s="177"/>
      <c r="BUS126" s="177"/>
      <c r="BUW126" s="177"/>
      <c r="BVA126" s="177"/>
      <c r="BVE126" s="177"/>
      <c r="BVI126" s="177"/>
      <c r="BVM126" s="177"/>
      <c r="BVQ126" s="177"/>
      <c r="BVU126" s="177"/>
      <c r="BVY126" s="177"/>
      <c r="BWC126" s="177"/>
      <c r="BWG126" s="177"/>
      <c r="BWK126" s="177"/>
      <c r="BWO126" s="177"/>
      <c r="BWS126" s="177"/>
      <c r="BWW126" s="177"/>
      <c r="BXA126" s="177"/>
      <c r="BXE126" s="177"/>
      <c r="BXI126" s="177"/>
      <c r="BXM126" s="177"/>
      <c r="BXQ126" s="177"/>
      <c r="BXU126" s="177"/>
      <c r="BXY126" s="177"/>
      <c r="BYC126" s="177"/>
      <c r="BYG126" s="177"/>
      <c r="BYK126" s="177"/>
      <c r="BYO126" s="177"/>
      <c r="BYS126" s="177"/>
      <c r="BYW126" s="177"/>
      <c r="BZA126" s="177"/>
      <c r="BZE126" s="177"/>
      <c r="BZI126" s="177"/>
      <c r="BZM126" s="177"/>
      <c r="BZQ126" s="177"/>
      <c r="BZU126" s="177"/>
      <c r="BZY126" s="177"/>
      <c r="CAC126" s="177"/>
      <c r="CAG126" s="177"/>
      <c r="CAK126" s="177"/>
      <c r="CAO126" s="177"/>
      <c r="CAS126" s="177"/>
      <c r="CAW126" s="177"/>
      <c r="CBA126" s="177"/>
      <c r="CBE126" s="177"/>
      <c r="CBI126" s="177"/>
      <c r="CBM126" s="177"/>
      <c r="CBQ126" s="177"/>
      <c r="CBU126" s="177"/>
      <c r="CBY126" s="177"/>
      <c r="CCC126" s="177"/>
      <c r="CCG126" s="177"/>
      <c r="CCK126" s="177"/>
      <c r="CCO126" s="177"/>
      <c r="CCS126" s="177"/>
      <c r="CCW126" s="177"/>
      <c r="CDA126" s="177"/>
      <c r="CDE126" s="177"/>
      <c r="CDI126" s="177"/>
      <c r="CDM126" s="177"/>
      <c r="CDQ126" s="177"/>
      <c r="CDU126" s="177"/>
      <c r="CDY126" s="177"/>
      <c r="CEC126" s="177"/>
      <c r="CEG126" s="177"/>
      <c r="CEK126" s="177"/>
      <c r="CEO126" s="177"/>
      <c r="CES126" s="177"/>
      <c r="CEW126" s="177"/>
      <c r="CFA126" s="177"/>
      <c r="CFE126" s="177"/>
      <c r="CFI126" s="177"/>
      <c r="CFM126" s="177"/>
      <c r="CFQ126" s="177"/>
      <c r="CFU126" s="177"/>
      <c r="CFY126" s="177"/>
      <c r="CGC126" s="177"/>
      <c r="CGG126" s="177"/>
      <c r="CGK126" s="177"/>
      <c r="CGO126" s="177"/>
      <c r="CGS126" s="177"/>
      <c r="CGW126" s="177"/>
      <c r="CHA126" s="177"/>
      <c r="CHE126" s="177"/>
      <c r="CHI126" s="177"/>
      <c r="CHM126" s="177"/>
      <c r="CHQ126" s="177"/>
      <c r="CHU126" s="177"/>
      <c r="CHY126" s="177"/>
      <c r="CIC126" s="177"/>
      <c r="CIG126" s="177"/>
      <c r="CIK126" s="177"/>
      <c r="CIO126" s="177"/>
      <c r="CIS126" s="177"/>
      <c r="CIW126" s="177"/>
      <c r="CJA126" s="177"/>
      <c r="CJE126" s="177"/>
      <c r="CJI126" s="177"/>
      <c r="CJM126" s="177"/>
      <c r="CJQ126" s="177"/>
      <c r="CJU126" s="177"/>
      <c r="CJY126" s="177"/>
      <c r="CKC126" s="177"/>
      <c r="CKG126" s="177"/>
      <c r="CKK126" s="177"/>
      <c r="CKO126" s="177"/>
      <c r="CKS126" s="177"/>
      <c r="CKW126" s="177"/>
      <c r="CLA126" s="177"/>
      <c r="CLE126" s="177"/>
      <c r="CLI126" s="177"/>
      <c r="CLM126" s="177"/>
      <c r="CLQ126" s="177"/>
      <c r="CLU126" s="177"/>
      <c r="CLY126" s="177"/>
      <c r="CMC126" s="177"/>
      <c r="CMG126" s="177"/>
      <c r="CMK126" s="177"/>
      <c r="CMO126" s="177"/>
      <c r="CMS126" s="177"/>
      <c r="CMW126" s="177"/>
      <c r="CNA126" s="177"/>
      <c r="CNE126" s="177"/>
      <c r="CNI126" s="177"/>
      <c r="CNM126" s="177"/>
      <c r="CNQ126" s="177"/>
      <c r="CNU126" s="177"/>
      <c r="CNY126" s="177"/>
      <c r="COC126" s="177"/>
      <c r="COG126" s="177"/>
      <c r="COK126" s="177"/>
      <c r="COO126" s="177"/>
      <c r="COS126" s="177"/>
      <c r="COW126" s="177"/>
      <c r="CPA126" s="177"/>
      <c r="CPE126" s="177"/>
      <c r="CPI126" s="177"/>
      <c r="CPM126" s="177"/>
      <c r="CPQ126" s="177"/>
      <c r="CPU126" s="177"/>
      <c r="CPY126" s="177"/>
      <c r="CQC126" s="177"/>
      <c r="CQG126" s="177"/>
      <c r="CQK126" s="177"/>
      <c r="CQO126" s="177"/>
      <c r="CQS126" s="177"/>
      <c r="CQW126" s="177"/>
      <c r="CRA126" s="177"/>
      <c r="CRE126" s="177"/>
      <c r="CRI126" s="177"/>
      <c r="CRM126" s="177"/>
      <c r="CRQ126" s="177"/>
      <c r="CRU126" s="177"/>
      <c r="CRY126" s="177"/>
      <c r="CSC126" s="177"/>
      <c r="CSG126" s="177"/>
      <c r="CSK126" s="177"/>
      <c r="CSO126" s="177"/>
      <c r="CSS126" s="177"/>
      <c r="CSW126" s="177"/>
      <c r="CTA126" s="177"/>
      <c r="CTE126" s="177"/>
      <c r="CTI126" s="177"/>
      <c r="CTM126" s="177"/>
      <c r="CTQ126" s="177"/>
      <c r="CTU126" s="177"/>
      <c r="CTY126" s="177"/>
      <c r="CUC126" s="177"/>
      <c r="CUG126" s="177"/>
      <c r="CUK126" s="177"/>
      <c r="CUO126" s="177"/>
      <c r="CUS126" s="177"/>
      <c r="CUW126" s="177"/>
      <c r="CVA126" s="177"/>
      <c r="CVE126" s="177"/>
      <c r="CVI126" s="177"/>
      <c r="CVM126" s="177"/>
      <c r="CVQ126" s="177"/>
      <c r="CVU126" s="177"/>
      <c r="CVY126" s="177"/>
      <c r="CWC126" s="177"/>
      <c r="CWG126" s="177"/>
      <c r="CWK126" s="177"/>
      <c r="CWO126" s="177"/>
      <c r="CWS126" s="177"/>
      <c r="CWW126" s="177"/>
      <c r="CXA126" s="177"/>
      <c r="CXE126" s="177"/>
      <c r="CXI126" s="177"/>
      <c r="CXM126" s="177"/>
      <c r="CXQ126" s="177"/>
      <c r="CXU126" s="177"/>
      <c r="CXY126" s="177"/>
      <c r="CYC126" s="177"/>
      <c r="CYG126" s="177"/>
      <c r="CYK126" s="177"/>
      <c r="CYO126" s="177"/>
      <c r="CYS126" s="177"/>
      <c r="CYW126" s="177"/>
      <c r="CZA126" s="177"/>
      <c r="CZE126" s="177"/>
      <c r="CZI126" s="177"/>
      <c r="CZM126" s="177"/>
      <c r="CZQ126" s="177"/>
      <c r="CZU126" s="177"/>
      <c r="CZY126" s="177"/>
      <c r="DAC126" s="177"/>
      <c r="DAG126" s="177"/>
      <c r="DAK126" s="177"/>
      <c r="DAO126" s="177"/>
      <c r="DAS126" s="177"/>
      <c r="DAW126" s="177"/>
      <c r="DBA126" s="177"/>
      <c r="DBE126" s="177"/>
      <c r="DBI126" s="177"/>
      <c r="DBM126" s="177"/>
      <c r="DBQ126" s="177"/>
      <c r="DBU126" s="177"/>
      <c r="DBY126" s="177"/>
      <c r="DCC126" s="177"/>
      <c r="DCG126" s="177"/>
      <c r="DCK126" s="177"/>
      <c r="DCO126" s="177"/>
      <c r="DCS126" s="177"/>
      <c r="DCW126" s="177"/>
      <c r="DDA126" s="177"/>
      <c r="DDE126" s="177"/>
      <c r="DDI126" s="177"/>
      <c r="DDM126" s="177"/>
      <c r="DDQ126" s="177"/>
      <c r="DDU126" s="177"/>
      <c r="DDY126" s="177"/>
      <c r="DEC126" s="177"/>
      <c r="DEG126" s="177"/>
      <c r="DEK126" s="177"/>
      <c r="DEO126" s="177"/>
      <c r="DES126" s="177"/>
      <c r="DEW126" s="177"/>
      <c r="DFA126" s="177"/>
      <c r="DFE126" s="177"/>
      <c r="DFI126" s="177"/>
      <c r="DFM126" s="177"/>
      <c r="DFQ126" s="177"/>
      <c r="DFU126" s="177"/>
      <c r="DFY126" s="177"/>
      <c r="DGC126" s="177"/>
      <c r="DGG126" s="177"/>
      <c r="DGK126" s="177"/>
      <c r="DGO126" s="177"/>
      <c r="DGS126" s="177"/>
      <c r="DGW126" s="177"/>
      <c r="DHA126" s="177"/>
      <c r="DHE126" s="177"/>
      <c r="DHI126" s="177"/>
      <c r="DHM126" s="177"/>
      <c r="DHQ126" s="177"/>
      <c r="DHU126" s="177"/>
      <c r="DHY126" s="177"/>
      <c r="DIC126" s="177"/>
      <c r="DIG126" s="177"/>
      <c r="DIK126" s="177"/>
      <c r="DIO126" s="177"/>
      <c r="DIS126" s="177"/>
      <c r="DIW126" s="177"/>
      <c r="DJA126" s="177"/>
      <c r="DJE126" s="177"/>
      <c r="DJI126" s="177"/>
      <c r="DJM126" s="177"/>
      <c r="DJQ126" s="177"/>
      <c r="DJU126" s="177"/>
      <c r="DJY126" s="177"/>
      <c r="DKC126" s="177"/>
      <c r="DKG126" s="177"/>
      <c r="DKK126" s="177"/>
      <c r="DKO126" s="177"/>
      <c r="DKS126" s="177"/>
      <c r="DKW126" s="177"/>
      <c r="DLA126" s="177"/>
      <c r="DLE126" s="177"/>
      <c r="DLI126" s="177"/>
      <c r="DLM126" s="177"/>
      <c r="DLQ126" s="177"/>
      <c r="DLU126" s="177"/>
      <c r="DLY126" s="177"/>
      <c r="DMC126" s="177"/>
      <c r="DMG126" s="177"/>
      <c r="DMK126" s="177"/>
      <c r="DMO126" s="177"/>
      <c r="DMS126" s="177"/>
      <c r="DMW126" s="177"/>
      <c r="DNA126" s="177"/>
      <c r="DNE126" s="177"/>
      <c r="DNI126" s="177"/>
      <c r="DNM126" s="177"/>
      <c r="DNQ126" s="177"/>
      <c r="DNU126" s="177"/>
      <c r="DNY126" s="177"/>
      <c r="DOC126" s="177"/>
      <c r="DOG126" s="177"/>
      <c r="DOK126" s="177"/>
      <c r="DOO126" s="177"/>
      <c r="DOS126" s="177"/>
      <c r="DOW126" s="177"/>
      <c r="DPA126" s="177"/>
      <c r="DPE126" s="177"/>
      <c r="DPI126" s="177"/>
      <c r="DPM126" s="177"/>
      <c r="DPQ126" s="177"/>
      <c r="DPU126" s="177"/>
      <c r="DPY126" s="177"/>
      <c r="DQC126" s="177"/>
      <c r="DQG126" s="177"/>
      <c r="DQK126" s="177"/>
      <c r="DQO126" s="177"/>
      <c r="DQS126" s="177"/>
      <c r="DQW126" s="177"/>
      <c r="DRA126" s="177"/>
      <c r="DRE126" s="177"/>
      <c r="DRI126" s="177"/>
      <c r="DRM126" s="177"/>
      <c r="DRQ126" s="177"/>
      <c r="DRU126" s="177"/>
      <c r="DRY126" s="177"/>
      <c r="DSC126" s="177"/>
      <c r="DSG126" s="177"/>
      <c r="DSK126" s="177"/>
      <c r="DSO126" s="177"/>
      <c r="DSS126" s="177"/>
      <c r="DSW126" s="177"/>
      <c r="DTA126" s="177"/>
      <c r="DTE126" s="177"/>
      <c r="DTI126" s="177"/>
      <c r="DTM126" s="177"/>
      <c r="DTQ126" s="177"/>
      <c r="DTU126" s="177"/>
      <c r="DTY126" s="177"/>
      <c r="DUC126" s="177"/>
      <c r="DUG126" s="177"/>
      <c r="DUK126" s="177"/>
      <c r="DUO126" s="177"/>
      <c r="DUS126" s="177"/>
      <c r="DUW126" s="177"/>
      <c r="DVA126" s="177"/>
      <c r="DVE126" s="177"/>
      <c r="DVI126" s="177"/>
      <c r="DVM126" s="177"/>
      <c r="DVQ126" s="177"/>
      <c r="DVU126" s="177"/>
      <c r="DVY126" s="177"/>
      <c r="DWC126" s="177"/>
      <c r="DWG126" s="177"/>
      <c r="DWK126" s="177"/>
      <c r="DWO126" s="177"/>
      <c r="DWS126" s="177"/>
      <c r="DWW126" s="177"/>
      <c r="DXA126" s="177"/>
      <c r="DXE126" s="177"/>
      <c r="DXI126" s="177"/>
      <c r="DXM126" s="177"/>
      <c r="DXQ126" s="177"/>
      <c r="DXU126" s="177"/>
      <c r="DXY126" s="177"/>
      <c r="DYC126" s="177"/>
      <c r="DYG126" s="177"/>
      <c r="DYK126" s="177"/>
      <c r="DYO126" s="177"/>
      <c r="DYS126" s="177"/>
      <c r="DYW126" s="177"/>
      <c r="DZA126" s="177"/>
      <c r="DZE126" s="177"/>
      <c r="DZI126" s="177"/>
      <c r="DZM126" s="177"/>
      <c r="DZQ126" s="177"/>
      <c r="DZU126" s="177"/>
      <c r="DZY126" s="177"/>
      <c r="EAC126" s="177"/>
      <c r="EAG126" s="177"/>
      <c r="EAK126" s="177"/>
      <c r="EAO126" s="177"/>
      <c r="EAS126" s="177"/>
      <c r="EAW126" s="177"/>
      <c r="EBA126" s="177"/>
      <c r="EBE126" s="177"/>
      <c r="EBI126" s="177"/>
      <c r="EBM126" s="177"/>
      <c r="EBQ126" s="177"/>
      <c r="EBU126" s="177"/>
      <c r="EBY126" s="177"/>
      <c r="ECC126" s="177"/>
      <c r="ECG126" s="177"/>
      <c r="ECK126" s="177"/>
      <c r="ECO126" s="177"/>
      <c r="ECS126" s="177"/>
      <c r="ECW126" s="177"/>
      <c r="EDA126" s="177"/>
      <c r="EDE126" s="177"/>
      <c r="EDI126" s="177"/>
      <c r="EDM126" s="177"/>
      <c r="EDQ126" s="177"/>
      <c r="EDU126" s="177"/>
      <c r="EDY126" s="177"/>
      <c r="EEC126" s="177"/>
      <c r="EEG126" s="177"/>
      <c r="EEK126" s="177"/>
      <c r="EEO126" s="177"/>
      <c r="EES126" s="177"/>
      <c r="EEW126" s="177"/>
      <c r="EFA126" s="177"/>
      <c r="EFE126" s="177"/>
      <c r="EFI126" s="177"/>
      <c r="EFM126" s="177"/>
      <c r="EFQ126" s="177"/>
      <c r="EFU126" s="177"/>
      <c r="EFY126" s="177"/>
      <c r="EGC126" s="177"/>
      <c r="EGG126" s="177"/>
      <c r="EGK126" s="177"/>
      <c r="EGO126" s="177"/>
      <c r="EGS126" s="177"/>
      <c r="EGW126" s="177"/>
      <c r="EHA126" s="177"/>
      <c r="EHE126" s="177"/>
      <c r="EHI126" s="177"/>
      <c r="EHM126" s="177"/>
      <c r="EHQ126" s="177"/>
      <c r="EHU126" s="177"/>
      <c r="EHY126" s="177"/>
      <c r="EIC126" s="177"/>
      <c r="EIG126" s="177"/>
      <c r="EIK126" s="177"/>
      <c r="EIO126" s="177"/>
      <c r="EIS126" s="177"/>
      <c r="EIW126" s="177"/>
      <c r="EJA126" s="177"/>
      <c r="EJE126" s="177"/>
      <c r="EJI126" s="177"/>
      <c r="EJM126" s="177"/>
      <c r="EJQ126" s="177"/>
      <c r="EJU126" s="177"/>
      <c r="EJY126" s="177"/>
      <c r="EKC126" s="177"/>
      <c r="EKG126" s="177"/>
      <c r="EKK126" s="177"/>
      <c r="EKO126" s="177"/>
      <c r="EKS126" s="177"/>
      <c r="EKW126" s="177"/>
      <c r="ELA126" s="177"/>
      <c r="ELE126" s="177"/>
      <c r="ELI126" s="177"/>
      <c r="ELM126" s="177"/>
      <c r="ELQ126" s="177"/>
      <c r="ELU126" s="177"/>
      <c r="ELY126" s="177"/>
      <c r="EMC126" s="177"/>
      <c r="EMG126" s="177"/>
      <c r="EMK126" s="177"/>
      <c r="EMO126" s="177"/>
      <c r="EMS126" s="177"/>
      <c r="EMW126" s="177"/>
      <c r="ENA126" s="177"/>
      <c r="ENE126" s="177"/>
      <c r="ENI126" s="177"/>
      <c r="ENM126" s="177"/>
      <c r="ENQ126" s="177"/>
      <c r="ENU126" s="177"/>
      <c r="ENY126" s="177"/>
      <c r="EOC126" s="177"/>
      <c r="EOG126" s="177"/>
      <c r="EOK126" s="177"/>
      <c r="EOO126" s="177"/>
      <c r="EOS126" s="177"/>
      <c r="EOW126" s="177"/>
      <c r="EPA126" s="177"/>
      <c r="EPE126" s="177"/>
      <c r="EPI126" s="177"/>
      <c r="EPM126" s="177"/>
      <c r="EPQ126" s="177"/>
      <c r="EPU126" s="177"/>
      <c r="EPY126" s="177"/>
      <c r="EQC126" s="177"/>
      <c r="EQG126" s="177"/>
      <c r="EQK126" s="177"/>
      <c r="EQO126" s="177"/>
      <c r="EQS126" s="177"/>
      <c r="EQW126" s="177"/>
      <c r="ERA126" s="177"/>
      <c r="ERE126" s="177"/>
      <c r="ERI126" s="177"/>
      <c r="ERM126" s="177"/>
      <c r="ERQ126" s="177"/>
      <c r="ERU126" s="177"/>
      <c r="ERY126" s="177"/>
      <c r="ESC126" s="177"/>
      <c r="ESG126" s="177"/>
      <c r="ESK126" s="177"/>
      <c r="ESO126" s="177"/>
      <c r="ESS126" s="177"/>
      <c r="ESW126" s="177"/>
      <c r="ETA126" s="177"/>
      <c r="ETE126" s="177"/>
      <c r="ETI126" s="177"/>
      <c r="ETM126" s="177"/>
      <c r="ETQ126" s="177"/>
      <c r="ETU126" s="177"/>
      <c r="ETY126" s="177"/>
      <c r="EUC126" s="177"/>
      <c r="EUG126" s="177"/>
      <c r="EUK126" s="177"/>
      <c r="EUO126" s="177"/>
      <c r="EUS126" s="177"/>
      <c r="EUW126" s="177"/>
      <c r="EVA126" s="177"/>
      <c r="EVE126" s="177"/>
      <c r="EVI126" s="177"/>
      <c r="EVM126" s="177"/>
      <c r="EVQ126" s="177"/>
      <c r="EVU126" s="177"/>
      <c r="EVY126" s="177"/>
      <c r="EWC126" s="177"/>
      <c r="EWG126" s="177"/>
      <c r="EWK126" s="177"/>
      <c r="EWO126" s="177"/>
      <c r="EWS126" s="177"/>
      <c r="EWW126" s="177"/>
      <c r="EXA126" s="177"/>
      <c r="EXE126" s="177"/>
      <c r="EXI126" s="177"/>
      <c r="EXM126" s="177"/>
      <c r="EXQ126" s="177"/>
      <c r="EXU126" s="177"/>
      <c r="EXY126" s="177"/>
      <c r="EYC126" s="177"/>
      <c r="EYG126" s="177"/>
      <c r="EYK126" s="177"/>
      <c r="EYO126" s="177"/>
      <c r="EYS126" s="177"/>
      <c r="EYW126" s="177"/>
      <c r="EZA126" s="177"/>
      <c r="EZE126" s="177"/>
      <c r="EZI126" s="177"/>
      <c r="EZM126" s="177"/>
      <c r="EZQ126" s="177"/>
      <c r="EZU126" s="177"/>
      <c r="EZY126" s="177"/>
      <c r="FAC126" s="177"/>
      <c r="FAG126" s="177"/>
      <c r="FAK126" s="177"/>
      <c r="FAO126" s="177"/>
      <c r="FAS126" s="177"/>
      <c r="FAW126" s="177"/>
      <c r="FBA126" s="177"/>
      <c r="FBE126" s="177"/>
      <c r="FBI126" s="177"/>
      <c r="FBM126" s="177"/>
      <c r="FBQ126" s="177"/>
      <c r="FBU126" s="177"/>
      <c r="FBY126" s="177"/>
      <c r="FCC126" s="177"/>
      <c r="FCG126" s="177"/>
      <c r="FCK126" s="177"/>
      <c r="FCO126" s="177"/>
      <c r="FCS126" s="177"/>
      <c r="FCW126" s="177"/>
      <c r="FDA126" s="177"/>
      <c r="FDE126" s="177"/>
      <c r="FDI126" s="177"/>
      <c r="FDM126" s="177"/>
      <c r="FDQ126" s="177"/>
      <c r="FDU126" s="177"/>
      <c r="FDY126" s="177"/>
      <c r="FEC126" s="177"/>
      <c r="FEG126" s="177"/>
      <c r="FEK126" s="177"/>
      <c r="FEO126" s="177"/>
      <c r="FES126" s="177"/>
      <c r="FEW126" s="177"/>
      <c r="FFA126" s="177"/>
      <c r="FFE126" s="177"/>
      <c r="FFI126" s="177"/>
      <c r="FFM126" s="177"/>
      <c r="FFQ126" s="177"/>
      <c r="FFU126" s="177"/>
      <c r="FFY126" s="177"/>
      <c r="FGC126" s="177"/>
      <c r="FGG126" s="177"/>
      <c r="FGK126" s="177"/>
      <c r="FGO126" s="177"/>
      <c r="FGS126" s="177"/>
      <c r="FGW126" s="177"/>
      <c r="FHA126" s="177"/>
      <c r="FHE126" s="177"/>
      <c r="FHI126" s="177"/>
      <c r="FHM126" s="177"/>
      <c r="FHQ126" s="177"/>
      <c r="FHU126" s="177"/>
      <c r="FHY126" s="177"/>
      <c r="FIC126" s="177"/>
      <c r="FIG126" s="177"/>
      <c r="FIK126" s="177"/>
      <c r="FIO126" s="177"/>
      <c r="FIS126" s="177"/>
      <c r="FIW126" s="177"/>
      <c r="FJA126" s="177"/>
      <c r="FJE126" s="177"/>
      <c r="FJI126" s="177"/>
      <c r="FJM126" s="177"/>
      <c r="FJQ126" s="177"/>
      <c r="FJU126" s="177"/>
      <c r="FJY126" s="177"/>
      <c r="FKC126" s="177"/>
      <c r="FKG126" s="177"/>
      <c r="FKK126" s="177"/>
      <c r="FKO126" s="177"/>
      <c r="FKS126" s="177"/>
      <c r="FKW126" s="177"/>
      <c r="FLA126" s="177"/>
      <c r="FLE126" s="177"/>
      <c r="FLI126" s="177"/>
      <c r="FLM126" s="177"/>
      <c r="FLQ126" s="177"/>
      <c r="FLU126" s="177"/>
      <c r="FLY126" s="177"/>
      <c r="FMC126" s="177"/>
      <c r="FMG126" s="177"/>
      <c r="FMK126" s="177"/>
      <c r="FMO126" s="177"/>
      <c r="FMS126" s="177"/>
      <c r="FMW126" s="177"/>
      <c r="FNA126" s="177"/>
      <c r="FNE126" s="177"/>
      <c r="FNI126" s="177"/>
      <c r="FNM126" s="177"/>
      <c r="FNQ126" s="177"/>
      <c r="FNU126" s="177"/>
      <c r="FNY126" s="177"/>
      <c r="FOC126" s="177"/>
      <c r="FOG126" s="177"/>
      <c r="FOK126" s="177"/>
      <c r="FOO126" s="177"/>
      <c r="FOS126" s="177"/>
      <c r="FOW126" s="177"/>
      <c r="FPA126" s="177"/>
      <c r="FPE126" s="177"/>
      <c r="FPI126" s="177"/>
      <c r="FPM126" s="177"/>
      <c r="FPQ126" s="177"/>
      <c r="FPU126" s="177"/>
      <c r="FPY126" s="177"/>
      <c r="FQC126" s="177"/>
      <c r="FQG126" s="177"/>
      <c r="FQK126" s="177"/>
      <c r="FQO126" s="177"/>
      <c r="FQS126" s="177"/>
      <c r="FQW126" s="177"/>
      <c r="FRA126" s="177"/>
      <c r="FRE126" s="177"/>
      <c r="FRI126" s="177"/>
      <c r="FRM126" s="177"/>
      <c r="FRQ126" s="177"/>
      <c r="FRU126" s="177"/>
      <c r="FRY126" s="177"/>
      <c r="FSC126" s="177"/>
      <c r="FSG126" s="177"/>
      <c r="FSK126" s="177"/>
      <c r="FSO126" s="177"/>
      <c r="FSS126" s="177"/>
      <c r="FSW126" s="177"/>
      <c r="FTA126" s="177"/>
      <c r="FTE126" s="177"/>
      <c r="FTI126" s="177"/>
      <c r="FTM126" s="177"/>
      <c r="FTQ126" s="177"/>
      <c r="FTU126" s="177"/>
      <c r="FTY126" s="177"/>
      <c r="FUC126" s="177"/>
      <c r="FUG126" s="177"/>
      <c r="FUK126" s="177"/>
      <c r="FUO126" s="177"/>
      <c r="FUS126" s="177"/>
      <c r="FUW126" s="177"/>
      <c r="FVA126" s="177"/>
      <c r="FVE126" s="177"/>
      <c r="FVI126" s="177"/>
      <c r="FVM126" s="177"/>
      <c r="FVQ126" s="177"/>
      <c r="FVU126" s="177"/>
      <c r="FVY126" s="177"/>
      <c r="FWC126" s="177"/>
      <c r="FWG126" s="177"/>
      <c r="FWK126" s="177"/>
      <c r="FWO126" s="177"/>
      <c r="FWS126" s="177"/>
      <c r="FWW126" s="177"/>
      <c r="FXA126" s="177"/>
      <c r="FXE126" s="177"/>
      <c r="FXI126" s="177"/>
      <c r="FXM126" s="177"/>
      <c r="FXQ126" s="177"/>
      <c r="FXU126" s="177"/>
      <c r="FXY126" s="177"/>
      <c r="FYC126" s="177"/>
      <c r="FYG126" s="177"/>
      <c r="FYK126" s="177"/>
      <c r="FYO126" s="177"/>
      <c r="FYS126" s="177"/>
      <c r="FYW126" s="177"/>
      <c r="FZA126" s="177"/>
      <c r="FZE126" s="177"/>
      <c r="FZI126" s="177"/>
      <c r="FZM126" s="177"/>
      <c r="FZQ126" s="177"/>
      <c r="FZU126" s="177"/>
      <c r="FZY126" s="177"/>
      <c r="GAC126" s="177"/>
      <c r="GAG126" s="177"/>
      <c r="GAK126" s="177"/>
      <c r="GAO126" s="177"/>
      <c r="GAS126" s="177"/>
      <c r="GAW126" s="177"/>
      <c r="GBA126" s="177"/>
      <c r="GBE126" s="177"/>
      <c r="GBI126" s="177"/>
      <c r="GBM126" s="177"/>
      <c r="GBQ126" s="177"/>
      <c r="GBU126" s="177"/>
      <c r="GBY126" s="177"/>
      <c r="GCC126" s="177"/>
      <c r="GCG126" s="177"/>
      <c r="GCK126" s="177"/>
      <c r="GCO126" s="177"/>
      <c r="GCS126" s="177"/>
      <c r="GCW126" s="177"/>
      <c r="GDA126" s="177"/>
      <c r="GDE126" s="177"/>
      <c r="GDI126" s="177"/>
      <c r="GDM126" s="177"/>
      <c r="GDQ126" s="177"/>
      <c r="GDU126" s="177"/>
      <c r="GDY126" s="177"/>
      <c r="GEC126" s="177"/>
      <c r="GEG126" s="177"/>
      <c r="GEK126" s="177"/>
      <c r="GEO126" s="177"/>
      <c r="GES126" s="177"/>
      <c r="GEW126" s="177"/>
      <c r="GFA126" s="177"/>
      <c r="GFE126" s="177"/>
      <c r="GFI126" s="177"/>
      <c r="GFM126" s="177"/>
      <c r="GFQ126" s="177"/>
      <c r="GFU126" s="177"/>
      <c r="GFY126" s="177"/>
      <c r="GGC126" s="177"/>
      <c r="GGG126" s="177"/>
      <c r="GGK126" s="177"/>
      <c r="GGO126" s="177"/>
      <c r="GGS126" s="177"/>
      <c r="GGW126" s="177"/>
      <c r="GHA126" s="177"/>
      <c r="GHE126" s="177"/>
      <c r="GHI126" s="177"/>
      <c r="GHM126" s="177"/>
      <c r="GHQ126" s="177"/>
      <c r="GHU126" s="177"/>
      <c r="GHY126" s="177"/>
      <c r="GIC126" s="177"/>
      <c r="GIG126" s="177"/>
      <c r="GIK126" s="177"/>
      <c r="GIO126" s="177"/>
      <c r="GIS126" s="177"/>
      <c r="GIW126" s="177"/>
      <c r="GJA126" s="177"/>
      <c r="GJE126" s="177"/>
      <c r="GJI126" s="177"/>
      <c r="GJM126" s="177"/>
      <c r="GJQ126" s="177"/>
      <c r="GJU126" s="177"/>
      <c r="GJY126" s="177"/>
      <c r="GKC126" s="177"/>
      <c r="GKG126" s="177"/>
      <c r="GKK126" s="177"/>
      <c r="GKO126" s="177"/>
      <c r="GKS126" s="177"/>
      <c r="GKW126" s="177"/>
      <c r="GLA126" s="177"/>
      <c r="GLE126" s="177"/>
      <c r="GLI126" s="177"/>
      <c r="GLM126" s="177"/>
      <c r="GLQ126" s="177"/>
      <c r="GLU126" s="177"/>
      <c r="GLY126" s="177"/>
      <c r="GMC126" s="177"/>
      <c r="GMG126" s="177"/>
      <c r="GMK126" s="177"/>
      <c r="GMO126" s="177"/>
      <c r="GMS126" s="177"/>
      <c r="GMW126" s="177"/>
      <c r="GNA126" s="177"/>
      <c r="GNE126" s="177"/>
      <c r="GNI126" s="177"/>
      <c r="GNM126" s="177"/>
      <c r="GNQ126" s="177"/>
      <c r="GNU126" s="177"/>
      <c r="GNY126" s="177"/>
      <c r="GOC126" s="177"/>
      <c r="GOG126" s="177"/>
      <c r="GOK126" s="177"/>
      <c r="GOO126" s="177"/>
      <c r="GOS126" s="177"/>
      <c r="GOW126" s="177"/>
      <c r="GPA126" s="177"/>
      <c r="GPE126" s="177"/>
      <c r="GPI126" s="177"/>
      <c r="GPM126" s="177"/>
      <c r="GPQ126" s="177"/>
      <c r="GPU126" s="177"/>
      <c r="GPY126" s="177"/>
      <c r="GQC126" s="177"/>
      <c r="GQG126" s="177"/>
      <c r="GQK126" s="177"/>
      <c r="GQO126" s="177"/>
      <c r="GQS126" s="177"/>
      <c r="GQW126" s="177"/>
      <c r="GRA126" s="177"/>
      <c r="GRE126" s="177"/>
      <c r="GRI126" s="177"/>
      <c r="GRM126" s="177"/>
      <c r="GRQ126" s="177"/>
      <c r="GRU126" s="177"/>
      <c r="GRY126" s="177"/>
      <c r="GSC126" s="177"/>
      <c r="GSG126" s="177"/>
      <c r="GSK126" s="177"/>
      <c r="GSO126" s="177"/>
      <c r="GSS126" s="177"/>
      <c r="GSW126" s="177"/>
      <c r="GTA126" s="177"/>
      <c r="GTE126" s="177"/>
      <c r="GTI126" s="177"/>
      <c r="GTM126" s="177"/>
      <c r="GTQ126" s="177"/>
      <c r="GTU126" s="177"/>
      <c r="GTY126" s="177"/>
      <c r="GUC126" s="177"/>
      <c r="GUG126" s="177"/>
      <c r="GUK126" s="177"/>
      <c r="GUO126" s="177"/>
      <c r="GUS126" s="177"/>
      <c r="GUW126" s="177"/>
      <c r="GVA126" s="177"/>
      <c r="GVE126" s="177"/>
      <c r="GVI126" s="177"/>
      <c r="GVM126" s="177"/>
      <c r="GVQ126" s="177"/>
      <c r="GVU126" s="177"/>
      <c r="GVY126" s="177"/>
      <c r="GWC126" s="177"/>
      <c r="GWG126" s="177"/>
      <c r="GWK126" s="177"/>
      <c r="GWO126" s="177"/>
      <c r="GWS126" s="177"/>
      <c r="GWW126" s="177"/>
      <c r="GXA126" s="177"/>
      <c r="GXE126" s="177"/>
      <c r="GXI126" s="177"/>
      <c r="GXM126" s="177"/>
      <c r="GXQ126" s="177"/>
      <c r="GXU126" s="177"/>
      <c r="GXY126" s="177"/>
      <c r="GYC126" s="177"/>
      <c r="GYG126" s="177"/>
      <c r="GYK126" s="177"/>
      <c r="GYO126" s="177"/>
      <c r="GYS126" s="177"/>
      <c r="GYW126" s="177"/>
      <c r="GZA126" s="177"/>
      <c r="GZE126" s="177"/>
      <c r="GZI126" s="177"/>
      <c r="GZM126" s="177"/>
      <c r="GZQ126" s="177"/>
      <c r="GZU126" s="177"/>
      <c r="GZY126" s="177"/>
      <c r="HAC126" s="177"/>
      <c r="HAG126" s="177"/>
      <c r="HAK126" s="177"/>
      <c r="HAO126" s="177"/>
      <c r="HAS126" s="177"/>
      <c r="HAW126" s="177"/>
      <c r="HBA126" s="177"/>
      <c r="HBE126" s="177"/>
      <c r="HBI126" s="177"/>
      <c r="HBM126" s="177"/>
      <c r="HBQ126" s="177"/>
      <c r="HBU126" s="177"/>
      <c r="HBY126" s="177"/>
      <c r="HCC126" s="177"/>
      <c r="HCG126" s="177"/>
      <c r="HCK126" s="177"/>
      <c r="HCO126" s="177"/>
      <c r="HCS126" s="177"/>
      <c r="HCW126" s="177"/>
      <c r="HDA126" s="177"/>
      <c r="HDE126" s="177"/>
      <c r="HDI126" s="177"/>
      <c r="HDM126" s="177"/>
      <c r="HDQ126" s="177"/>
      <c r="HDU126" s="177"/>
      <c r="HDY126" s="177"/>
      <c r="HEC126" s="177"/>
      <c r="HEG126" s="177"/>
      <c r="HEK126" s="177"/>
      <c r="HEO126" s="177"/>
      <c r="HES126" s="177"/>
      <c r="HEW126" s="177"/>
      <c r="HFA126" s="177"/>
      <c r="HFE126" s="177"/>
      <c r="HFI126" s="177"/>
      <c r="HFM126" s="177"/>
      <c r="HFQ126" s="177"/>
      <c r="HFU126" s="177"/>
      <c r="HFY126" s="177"/>
      <c r="HGC126" s="177"/>
      <c r="HGG126" s="177"/>
      <c r="HGK126" s="177"/>
      <c r="HGO126" s="177"/>
      <c r="HGS126" s="177"/>
      <c r="HGW126" s="177"/>
      <c r="HHA126" s="177"/>
      <c r="HHE126" s="177"/>
      <c r="HHI126" s="177"/>
      <c r="HHM126" s="177"/>
      <c r="HHQ126" s="177"/>
      <c r="HHU126" s="177"/>
      <c r="HHY126" s="177"/>
      <c r="HIC126" s="177"/>
      <c r="HIG126" s="177"/>
      <c r="HIK126" s="177"/>
      <c r="HIO126" s="177"/>
      <c r="HIS126" s="177"/>
      <c r="HIW126" s="177"/>
      <c r="HJA126" s="177"/>
      <c r="HJE126" s="177"/>
      <c r="HJI126" s="177"/>
      <c r="HJM126" s="177"/>
      <c r="HJQ126" s="177"/>
      <c r="HJU126" s="177"/>
      <c r="HJY126" s="177"/>
      <c r="HKC126" s="177"/>
      <c r="HKG126" s="177"/>
      <c r="HKK126" s="177"/>
      <c r="HKO126" s="177"/>
      <c r="HKS126" s="177"/>
      <c r="HKW126" s="177"/>
      <c r="HLA126" s="177"/>
      <c r="HLE126" s="177"/>
      <c r="HLI126" s="177"/>
      <c r="HLM126" s="177"/>
      <c r="HLQ126" s="177"/>
      <c r="HLU126" s="177"/>
      <c r="HLY126" s="177"/>
      <c r="HMC126" s="177"/>
      <c r="HMG126" s="177"/>
      <c r="HMK126" s="177"/>
      <c r="HMO126" s="177"/>
      <c r="HMS126" s="177"/>
      <c r="HMW126" s="177"/>
      <c r="HNA126" s="177"/>
      <c r="HNE126" s="177"/>
      <c r="HNI126" s="177"/>
      <c r="HNM126" s="177"/>
      <c r="HNQ126" s="177"/>
      <c r="HNU126" s="177"/>
      <c r="HNY126" s="177"/>
      <c r="HOC126" s="177"/>
      <c r="HOG126" s="177"/>
      <c r="HOK126" s="177"/>
      <c r="HOO126" s="177"/>
      <c r="HOS126" s="177"/>
      <c r="HOW126" s="177"/>
      <c r="HPA126" s="177"/>
      <c r="HPE126" s="177"/>
      <c r="HPI126" s="177"/>
      <c r="HPM126" s="177"/>
      <c r="HPQ126" s="177"/>
      <c r="HPU126" s="177"/>
      <c r="HPY126" s="177"/>
      <c r="HQC126" s="177"/>
      <c r="HQG126" s="177"/>
      <c r="HQK126" s="177"/>
      <c r="HQO126" s="177"/>
      <c r="HQS126" s="177"/>
      <c r="HQW126" s="177"/>
      <c r="HRA126" s="177"/>
      <c r="HRE126" s="177"/>
      <c r="HRI126" s="177"/>
      <c r="HRM126" s="177"/>
      <c r="HRQ126" s="177"/>
      <c r="HRU126" s="177"/>
      <c r="HRY126" s="177"/>
      <c r="HSC126" s="177"/>
      <c r="HSG126" s="177"/>
      <c r="HSK126" s="177"/>
      <c r="HSO126" s="177"/>
      <c r="HSS126" s="177"/>
      <c r="HSW126" s="177"/>
      <c r="HTA126" s="177"/>
      <c r="HTE126" s="177"/>
      <c r="HTI126" s="177"/>
      <c r="HTM126" s="177"/>
      <c r="HTQ126" s="177"/>
      <c r="HTU126" s="177"/>
      <c r="HTY126" s="177"/>
      <c r="HUC126" s="177"/>
      <c r="HUG126" s="177"/>
      <c r="HUK126" s="177"/>
      <c r="HUO126" s="177"/>
      <c r="HUS126" s="177"/>
      <c r="HUW126" s="177"/>
      <c r="HVA126" s="177"/>
      <c r="HVE126" s="177"/>
      <c r="HVI126" s="177"/>
      <c r="HVM126" s="177"/>
      <c r="HVQ126" s="177"/>
      <c r="HVU126" s="177"/>
      <c r="HVY126" s="177"/>
      <c r="HWC126" s="177"/>
      <c r="HWG126" s="177"/>
      <c r="HWK126" s="177"/>
      <c r="HWO126" s="177"/>
      <c r="HWS126" s="177"/>
      <c r="HWW126" s="177"/>
      <c r="HXA126" s="177"/>
      <c r="HXE126" s="177"/>
      <c r="HXI126" s="177"/>
      <c r="HXM126" s="177"/>
      <c r="HXQ126" s="177"/>
      <c r="HXU126" s="177"/>
      <c r="HXY126" s="177"/>
      <c r="HYC126" s="177"/>
      <c r="HYG126" s="177"/>
      <c r="HYK126" s="177"/>
      <c r="HYO126" s="177"/>
      <c r="HYS126" s="177"/>
      <c r="HYW126" s="177"/>
      <c r="HZA126" s="177"/>
      <c r="HZE126" s="177"/>
      <c r="HZI126" s="177"/>
      <c r="HZM126" s="177"/>
      <c r="HZQ126" s="177"/>
      <c r="HZU126" s="177"/>
      <c r="HZY126" s="177"/>
      <c r="IAC126" s="177"/>
      <c r="IAG126" s="177"/>
      <c r="IAK126" s="177"/>
      <c r="IAO126" s="177"/>
      <c r="IAS126" s="177"/>
      <c r="IAW126" s="177"/>
      <c r="IBA126" s="177"/>
      <c r="IBE126" s="177"/>
      <c r="IBI126" s="177"/>
      <c r="IBM126" s="177"/>
      <c r="IBQ126" s="177"/>
      <c r="IBU126" s="177"/>
      <c r="IBY126" s="177"/>
      <c r="ICC126" s="177"/>
      <c r="ICG126" s="177"/>
      <c r="ICK126" s="177"/>
      <c r="ICO126" s="177"/>
      <c r="ICS126" s="177"/>
      <c r="ICW126" s="177"/>
      <c r="IDA126" s="177"/>
      <c r="IDE126" s="177"/>
      <c r="IDI126" s="177"/>
      <c r="IDM126" s="177"/>
      <c r="IDQ126" s="177"/>
      <c r="IDU126" s="177"/>
      <c r="IDY126" s="177"/>
      <c r="IEC126" s="177"/>
      <c r="IEG126" s="177"/>
      <c r="IEK126" s="177"/>
      <c r="IEO126" s="177"/>
      <c r="IES126" s="177"/>
      <c r="IEW126" s="177"/>
      <c r="IFA126" s="177"/>
      <c r="IFE126" s="177"/>
      <c r="IFI126" s="177"/>
      <c r="IFM126" s="177"/>
      <c r="IFQ126" s="177"/>
      <c r="IFU126" s="177"/>
      <c r="IFY126" s="177"/>
      <c r="IGC126" s="177"/>
      <c r="IGG126" s="177"/>
      <c r="IGK126" s="177"/>
      <c r="IGO126" s="177"/>
      <c r="IGS126" s="177"/>
      <c r="IGW126" s="177"/>
      <c r="IHA126" s="177"/>
      <c r="IHE126" s="177"/>
      <c r="IHI126" s="177"/>
      <c r="IHM126" s="177"/>
      <c r="IHQ126" s="177"/>
      <c r="IHU126" s="177"/>
      <c r="IHY126" s="177"/>
      <c r="IIC126" s="177"/>
      <c r="IIG126" s="177"/>
      <c r="IIK126" s="177"/>
      <c r="IIO126" s="177"/>
      <c r="IIS126" s="177"/>
      <c r="IIW126" s="177"/>
      <c r="IJA126" s="177"/>
      <c r="IJE126" s="177"/>
      <c r="IJI126" s="177"/>
      <c r="IJM126" s="177"/>
      <c r="IJQ126" s="177"/>
      <c r="IJU126" s="177"/>
      <c r="IJY126" s="177"/>
      <c r="IKC126" s="177"/>
      <c r="IKG126" s="177"/>
      <c r="IKK126" s="177"/>
      <c r="IKO126" s="177"/>
      <c r="IKS126" s="177"/>
      <c r="IKW126" s="177"/>
      <c r="ILA126" s="177"/>
      <c r="ILE126" s="177"/>
      <c r="ILI126" s="177"/>
      <c r="ILM126" s="177"/>
      <c r="ILQ126" s="177"/>
      <c r="ILU126" s="177"/>
      <c r="ILY126" s="177"/>
      <c r="IMC126" s="177"/>
      <c r="IMG126" s="177"/>
      <c r="IMK126" s="177"/>
      <c r="IMO126" s="177"/>
      <c r="IMS126" s="177"/>
      <c r="IMW126" s="177"/>
      <c r="INA126" s="177"/>
      <c r="INE126" s="177"/>
      <c r="INI126" s="177"/>
      <c r="INM126" s="177"/>
      <c r="INQ126" s="177"/>
      <c r="INU126" s="177"/>
      <c r="INY126" s="177"/>
      <c r="IOC126" s="177"/>
      <c r="IOG126" s="177"/>
      <c r="IOK126" s="177"/>
      <c r="IOO126" s="177"/>
      <c r="IOS126" s="177"/>
      <c r="IOW126" s="177"/>
      <c r="IPA126" s="177"/>
      <c r="IPE126" s="177"/>
      <c r="IPI126" s="177"/>
      <c r="IPM126" s="177"/>
      <c r="IPQ126" s="177"/>
      <c r="IPU126" s="177"/>
      <c r="IPY126" s="177"/>
      <c r="IQC126" s="177"/>
      <c r="IQG126" s="177"/>
      <c r="IQK126" s="177"/>
      <c r="IQO126" s="177"/>
      <c r="IQS126" s="177"/>
      <c r="IQW126" s="177"/>
      <c r="IRA126" s="177"/>
      <c r="IRE126" s="177"/>
      <c r="IRI126" s="177"/>
      <c r="IRM126" s="177"/>
      <c r="IRQ126" s="177"/>
      <c r="IRU126" s="177"/>
      <c r="IRY126" s="177"/>
      <c r="ISC126" s="177"/>
      <c r="ISG126" s="177"/>
      <c r="ISK126" s="177"/>
      <c r="ISO126" s="177"/>
      <c r="ISS126" s="177"/>
      <c r="ISW126" s="177"/>
      <c r="ITA126" s="177"/>
      <c r="ITE126" s="177"/>
      <c r="ITI126" s="177"/>
      <c r="ITM126" s="177"/>
      <c r="ITQ126" s="177"/>
      <c r="ITU126" s="177"/>
      <c r="ITY126" s="177"/>
      <c r="IUC126" s="177"/>
      <c r="IUG126" s="177"/>
      <c r="IUK126" s="177"/>
      <c r="IUO126" s="177"/>
      <c r="IUS126" s="177"/>
      <c r="IUW126" s="177"/>
      <c r="IVA126" s="177"/>
      <c r="IVE126" s="177"/>
      <c r="IVI126" s="177"/>
      <c r="IVM126" s="177"/>
      <c r="IVQ126" s="177"/>
      <c r="IVU126" s="177"/>
      <c r="IVY126" s="177"/>
      <c r="IWC126" s="177"/>
      <c r="IWG126" s="177"/>
      <c r="IWK126" s="177"/>
      <c r="IWO126" s="177"/>
      <c r="IWS126" s="177"/>
      <c r="IWW126" s="177"/>
      <c r="IXA126" s="177"/>
      <c r="IXE126" s="177"/>
      <c r="IXI126" s="177"/>
      <c r="IXM126" s="177"/>
      <c r="IXQ126" s="177"/>
      <c r="IXU126" s="177"/>
      <c r="IXY126" s="177"/>
      <c r="IYC126" s="177"/>
      <c r="IYG126" s="177"/>
      <c r="IYK126" s="177"/>
      <c r="IYO126" s="177"/>
      <c r="IYS126" s="177"/>
      <c r="IYW126" s="177"/>
      <c r="IZA126" s="177"/>
      <c r="IZE126" s="177"/>
      <c r="IZI126" s="177"/>
      <c r="IZM126" s="177"/>
      <c r="IZQ126" s="177"/>
      <c r="IZU126" s="177"/>
      <c r="IZY126" s="177"/>
      <c r="JAC126" s="177"/>
      <c r="JAG126" s="177"/>
      <c r="JAK126" s="177"/>
      <c r="JAO126" s="177"/>
      <c r="JAS126" s="177"/>
      <c r="JAW126" s="177"/>
      <c r="JBA126" s="177"/>
      <c r="JBE126" s="177"/>
      <c r="JBI126" s="177"/>
      <c r="JBM126" s="177"/>
      <c r="JBQ126" s="177"/>
      <c r="JBU126" s="177"/>
      <c r="JBY126" s="177"/>
      <c r="JCC126" s="177"/>
      <c r="JCG126" s="177"/>
      <c r="JCK126" s="177"/>
      <c r="JCO126" s="177"/>
      <c r="JCS126" s="177"/>
      <c r="JCW126" s="177"/>
      <c r="JDA126" s="177"/>
      <c r="JDE126" s="177"/>
      <c r="JDI126" s="177"/>
      <c r="JDM126" s="177"/>
      <c r="JDQ126" s="177"/>
      <c r="JDU126" s="177"/>
      <c r="JDY126" s="177"/>
      <c r="JEC126" s="177"/>
      <c r="JEG126" s="177"/>
      <c r="JEK126" s="177"/>
      <c r="JEO126" s="177"/>
      <c r="JES126" s="177"/>
      <c r="JEW126" s="177"/>
      <c r="JFA126" s="177"/>
      <c r="JFE126" s="177"/>
      <c r="JFI126" s="177"/>
      <c r="JFM126" s="177"/>
      <c r="JFQ126" s="177"/>
      <c r="JFU126" s="177"/>
      <c r="JFY126" s="177"/>
      <c r="JGC126" s="177"/>
      <c r="JGG126" s="177"/>
      <c r="JGK126" s="177"/>
      <c r="JGO126" s="177"/>
      <c r="JGS126" s="177"/>
      <c r="JGW126" s="177"/>
      <c r="JHA126" s="177"/>
      <c r="JHE126" s="177"/>
      <c r="JHI126" s="177"/>
      <c r="JHM126" s="177"/>
      <c r="JHQ126" s="177"/>
      <c r="JHU126" s="177"/>
      <c r="JHY126" s="177"/>
      <c r="JIC126" s="177"/>
      <c r="JIG126" s="177"/>
      <c r="JIK126" s="177"/>
      <c r="JIO126" s="177"/>
      <c r="JIS126" s="177"/>
      <c r="JIW126" s="177"/>
      <c r="JJA126" s="177"/>
      <c r="JJE126" s="177"/>
      <c r="JJI126" s="177"/>
      <c r="JJM126" s="177"/>
      <c r="JJQ126" s="177"/>
      <c r="JJU126" s="177"/>
      <c r="JJY126" s="177"/>
      <c r="JKC126" s="177"/>
      <c r="JKG126" s="177"/>
      <c r="JKK126" s="177"/>
      <c r="JKO126" s="177"/>
      <c r="JKS126" s="177"/>
      <c r="JKW126" s="177"/>
      <c r="JLA126" s="177"/>
      <c r="JLE126" s="177"/>
      <c r="JLI126" s="177"/>
      <c r="JLM126" s="177"/>
      <c r="JLQ126" s="177"/>
      <c r="JLU126" s="177"/>
      <c r="JLY126" s="177"/>
      <c r="JMC126" s="177"/>
      <c r="JMG126" s="177"/>
      <c r="JMK126" s="177"/>
      <c r="JMO126" s="177"/>
      <c r="JMS126" s="177"/>
      <c r="JMW126" s="177"/>
      <c r="JNA126" s="177"/>
      <c r="JNE126" s="177"/>
      <c r="JNI126" s="177"/>
      <c r="JNM126" s="177"/>
      <c r="JNQ126" s="177"/>
      <c r="JNU126" s="177"/>
      <c r="JNY126" s="177"/>
      <c r="JOC126" s="177"/>
      <c r="JOG126" s="177"/>
      <c r="JOK126" s="177"/>
      <c r="JOO126" s="177"/>
      <c r="JOS126" s="177"/>
      <c r="JOW126" s="177"/>
      <c r="JPA126" s="177"/>
      <c r="JPE126" s="177"/>
      <c r="JPI126" s="177"/>
      <c r="JPM126" s="177"/>
      <c r="JPQ126" s="177"/>
      <c r="JPU126" s="177"/>
      <c r="JPY126" s="177"/>
      <c r="JQC126" s="177"/>
      <c r="JQG126" s="177"/>
      <c r="JQK126" s="177"/>
      <c r="JQO126" s="177"/>
      <c r="JQS126" s="177"/>
      <c r="JQW126" s="177"/>
      <c r="JRA126" s="177"/>
      <c r="JRE126" s="177"/>
      <c r="JRI126" s="177"/>
      <c r="JRM126" s="177"/>
      <c r="JRQ126" s="177"/>
      <c r="JRU126" s="177"/>
      <c r="JRY126" s="177"/>
      <c r="JSC126" s="177"/>
      <c r="JSG126" s="177"/>
      <c r="JSK126" s="177"/>
      <c r="JSO126" s="177"/>
      <c r="JSS126" s="177"/>
      <c r="JSW126" s="177"/>
      <c r="JTA126" s="177"/>
      <c r="JTE126" s="177"/>
      <c r="JTI126" s="177"/>
      <c r="JTM126" s="177"/>
      <c r="JTQ126" s="177"/>
      <c r="JTU126" s="177"/>
      <c r="JTY126" s="177"/>
      <c r="JUC126" s="177"/>
      <c r="JUG126" s="177"/>
      <c r="JUK126" s="177"/>
      <c r="JUO126" s="177"/>
      <c r="JUS126" s="177"/>
      <c r="JUW126" s="177"/>
      <c r="JVA126" s="177"/>
      <c r="JVE126" s="177"/>
      <c r="JVI126" s="177"/>
      <c r="JVM126" s="177"/>
      <c r="JVQ126" s="177"/>
      <c r="JVU126" s="177"/>
      <c r="JVY126" s="177"/>
      <c r="JWC126" s="177"/>
      <c r="JWG126" s="177"/>
      <c r="JWK126" s="177"/>
      <c r="JWO126" s="177"/>
      <c r="JWS126" s="177"/>
      <c r="JWW126" s="177"/>
      <c r="JXA126" s="177"/>
      <c r="JXE126" s="177"/>
      <c r="JXI126" s="177"/>
      <c r="JXM126" s="177"/>
      <c r="JXQ126" s="177"/>
      <c r="JXU126" s="177"/>
      <c r="JXY126" s="177"/>
      <c r="JYC126" s="177"/>
      <c r="JYG126" s="177"/>
      <c r="JYK126" s="177"/>
      <c r="JYO126" s="177"/>
      <c r="JYS126" s="177"/>
      <c r="JYW126" s="177"/>
      <c r="JZA126" s="177"/>
      <c r="JZE126" s="177"/>
      <c r="JZI126" s="177"/>
      <c r="JZM126" s="177"/>
      <c r="JZQ126" s="177"/>
      <c r="JZU126" s="177"/>
      <c r="JZY126" s="177"/>
      <c r="KAC126" s="177"/>
      <c r="KAG126" s="177"/>
      <c r="KAK126" s="177"/>
      <c r="KAO126" s="177"/>
      <c r="KAS126" s="177"/>
      <c r="KAW126" s="177"/>
      <c r="KBA126" s="177"/>
      <c r="KBE126" s="177"/>
      <c r="KBI126" s="177"/>
      <c r="KBM126" s="177"/>
      <c r="KBQ126" s="177"/>
      <c r="KBU126" s="177"/>
      <c r="KBY126" s="177"/>
      <c r="KCC126" s="177"/>
      <c r="KCG126" s="177"/>
      <c r="KCK126" s="177"/>
      <c r="KCO126" s="177"/>
      <c r="KCS126" s="177"/>
      <c r="KCW126" s="177"/>
      <c r="KDA126" s="177"/>
      <c r="KDE126" s="177"/>
      <c r="KDI126" s="177"/>
      <c r="KDM126" s="177"/>
      <c r="KDQ126" s="177"/>
      <c r="KDU126" s="177"/>
      <c r="KDY126" s="177"/>
      <c r="KEC126" s="177"/>
      <c r="KEG126" s="177"/>
      <c r="KEK126" s="177"/>
      <c r="KEO126" s="177"/>
      <c r="KES126" s="177"/>
      <c r="KEW126" s="177"/>
      <c r="KFA126" s="177"/>
      <c r="KFE126" s="177"/>
      <c r="KFI126" s="177"/>
      <c r="KFM126" s="177"/>
      <c r="KFQ126" s="177"/>
      <c r="KFU126" s="177"/>
      <c r="KFY126" s="177"/>
      <c r="KGC126" s="177"/>
      <c r="KGG126" s="177"/>
      <c r="KGK126" s="177"/>
      <c r="KGO126" s="177"/>
      <c r="KGS126" s="177"/>
      <c r="KGW126" s="177"/>
      <c r="KHA126" s="177"/>
      <c r="KHE126" s="177"/>
      <c r="KHI126" s="177"/>
      <c r="KHM126" s="177"/>
      <c r="KHQ126" s="177"/>
      <c r="KHU126" s="177"/>
      <c r="KHY126" s="177"/>
      <c r="KIC126" s="177"/>
      <c r="KIG126" s="177"/>
      <c r="KIK126" s="177"/>
      <c r="KIO126" s="177"/>
      <c r="KIS126" s="177"/>
      <c r="KIW126" s="177"/>
      <c r="KJA126" s="177"/>
      <c r="KJE126" s="177"/>
      <c r="KJI126" s="177"/>
      <c r="KJM126" s="177"/>
      <c r="KJQ126" s="177"/>
      <c r="KJU126" s="177"/>
      <c r="KJY126" s="177"/>
      <c r="KKC126" s="177"/>
      <c r="KKG126" s="177"/>
      <c r="KKK126" s="177"/>
      <c r="KKO126" s="177"/>
      <c r="KKS126" s="177"/>
      <c r="KKW126" s="177"/>
      <c r="KLA126" s="177"/>
      <c r="KLE126" s="177"/>
      <c r="KLI126" s="177"/>
      <c r="KLM126" s="177"/>
      <c r="KLQ126" s="177"/>
      <c r="KLU126" s="177"/>
      <c r="KLY126" s="177"/>
      <c r="KMC126" s="177"/>
      <c r="KMG126" s="177"/>
      <c r="KMK126" s="177"/>
      <c r="KMO126" s="177"/>
      <c r="KMS126" s="177"/>
      <c r="KMW126" s="177"/>
      <c r="KNA126" s="177"/>
      <c r="KNE126" s="177"/>
      <c r="KNI126" s="177"/>
      <c r="KNM126" s="177"/>
      <c r="KNQ126" s="177"/>
      <c r="KNU126" s="177"/>
      <c r="KNY126" s="177"/>
      <c r="KOC126" s="177"/>
      <c r="KOG126" s="177"/>
      <c r="KOK126" s="177"/>
      <c r="KOO126" s="177"/>
      <c r="KOS126" s="177"/>
      <c r="KOW126" s="177"/>
      <c r="KPA126" s="177"/>
      <c r="KPE126" s="177"/>
      <c r="KPI126" s="177"/>
      <c r="KPM126" s="177"/>
      <c r="KPQ126" s="177"/>
      <c r="KPU126" s="177"/>
      <c r="KPY126" s="177"/>
      <c r="KQC126" s="177"/>
      <c r="KQG126" s="177"/>
      <c r="KQK126" s="177"/>
      <c r="KQO126" s="177"/>
      <c r="KQS126" s="177"/>
      <c r="KQW126" s="177"/>
      <c r="KRA126" s="177"/>
      <c r="KRE126" s="177"/>
      <c r="KRI126" s="177"/>
      <c r="KRM126" s="177"/>
      <c r="KRQ126" s="177"/>
      <c r="KRU126" s="177"/>
      <c r="KRY126" s="177"/>
      <c r="KSC126" s="177"/>
      <c r="KSG126" s="177"/>
      <c r="KSK126" s="177"/>
      <c r="KSO126" s="177"/>
      <c r="KSS126" s="177"/>
      <c r="KSW126" s="177"/>
      <c r="KTA126" s="177"/>
      <c r="KTE126" s="177"/>
      <c r="KTI126" s="177"/>
      <c r="KTM126" s="177"/>
      <c r="KTQ126" s="177"/>
      <c r="KTU126" s="177"/>
      <c r="KTY126" s="177"/>
      <c r="KUC126" s="177"/>
      <c r="KUG126" s="177"/>
      <c r="KUK126" s="177"/>
      <c r="KUO126" s="177"/>
      <c r="KUS126" s="177"/>
      <c r="KUW126" s="177"/>
      <c r="KVA126" s="177"/>
      <c r="KVE126" s="177"/>
      <c r="KVI126" s="177"/>
      <c r="KVM126" s="177"/>
      <c r="KVQ126" s="177"/>
      <c r="KVU126" s="177"/>
      <c r="KVY126" s="177"/>
      <c r="KWC126" s="177"/>
      <c r="KWG126" s="177"/>
      <c r="KWK126" s="177"/>
      <c r="KWO126" s="177"/>
      <c r="KWS126" s="177"/>
      <c r="KWW126" s="177"/>
      <c r="KXA126" s="177"/>
      <c r="KXE126" s="177"/>
      <c r="KXI126" s="177"/>
      <c r="KXM126" s="177"/>
      <c r="KXQ126" s="177"/>
      <c r="KXU126" s="177"/>
      <c r="KXY126" s="177"/>
      <c r="KYC126" s="177"/>
      <c r="KYG126" s="177"/>
      <c r="KYK126" s="177"/>
      <c r="KYO126" s="177"/>
      <c r="KYS126" s="177"/>
      <c r="KYW126" s="177"/>
      <c r="KZA126" s="177"/>
      <c r="KZE126" s="177"/>
      <c r="KZI126" s="177"/>
      <c r="KZM126" s="177"/>
      <c r="KZQ126" s="177"/>
      <c r="KZU126" s="177"/>
      <c r="KZY126" s="177"/>
      <c r="LAC126" s="177"/>
      <c r="LAG126" s="177"/>
      <c r="LAK126" s="177"/>
      <c r="LAO126" s="177"/>
      <c r="LAS126" s="177"/>
      <c r="LAW126" s="177"/>
      <c r="LBA126" s="177"/>
      <c r="LBE126" s="177"/>
      <c r="LBI126" s="177"/>
      <c r="LBM126" s="177"/>
      <c r="LBQ126" s="177"/>
      <c r="LBU126" s="177"/>
      <c r="LBY126" s="177"/>
      <c r="LCC126" s="177"/>
      <c r="LCG126" s="177"/>
      <c r="LCK126" s="177"/>
      <c r="LCO126" s="177"/>
      <c r="LCS126" s="177"/>
      <c r="LCW126" s="177"/>
      <c r="LDA126" s="177"/>
      <c r="LDE126" s="177"/>
      <c r="LDI126" s="177"/>
      <c r="LDM126" s="177"/>
      <c r="LDQ126" s="177"/>
      <c r="LDU126" s="177"/>
      <c r="LDY126" s="177"/>
      <c r="LEC126" s="177"/>
      <c r="LEG126" s="177"/>
      <c r="LEK126" s="177"/>
      <c r="LEO126" s="177"/>
      <c r="LES126" s="177"/>
      <c r="LEW126" s="177"/>
      <c r="LFA126" s="177"/>
      <c r="LFE126" s="177"/>
      <c r="LFI126" s="177"/>
      <c r="LFM126" s="177"/>
      <c r="LFQ126" s="177"/>
      <c r="LFU126" s="177"/>
      <c r="LFY126" s="177"/>
      <c r="LGC126" s="177"/>
      <c r="LGG126" s="177"/>
      <c r="LGK126" s="177"/>
      <c r="LGO126" s="177"/>
      <c r="LGS126" s="177"/>
      <c r="LGW126" s="177"/>
      <c r="LHA126" s="177"/>
      <c r="LHE126" s="177"/>
      <c r="LHI126" s="177"/>
      <c r="LHM126" s="177"/>
      <c r="LHQ126" s="177"/>
      <c r="LHU126" s="177"/>
      <c r="LHY126" s="177"/>
      <c r="LIC126" s="177"/>
      <c r="LIG126" s="177"/>
      <c r="LIK126" s="177"/>
      <c r="LIO126" s="177"/>
      <c r="LIS126" s="177"/>
      <c r="LIW126" s="177"/>
      <c r="LJA126" s="177"/>
      <c r="LJE126" s="177"/>
      <c r="LJI126" s="177"/>
      <c r="LJM126" s="177"/>
      <c r="LJQ126" s="177"/>
      <c r="LJU126" s="177"/>
      <c r="LJY126" s="177"/>
      <c r="LKC126" s="177"/>
      <c r="LKG126" s="177"/>
      <c r="LKK126" s="177"/>
      <c r="LKO126" s="177"/>
      <c r="LKS126" s="177"/>
      <c r="LKW126" s="177"/>
      <c r="LLA126" s="177"/>
      <c r="LLE126" s="177"/>
      <c r="LLI126" s="177"/>
      <c r="LLM126" s="177"/>
      <c r="LLQ126" s="177"/>
      <c r="LLU126" s="177"/>
      <c r="LLY126" s="177"/>
      <c r="LMC126" s="177"/>
      <c r="LMG126" s="177"/>
      <c r="LMK126" s="177"/>
      <c r="LMO126" s="177"/>
      <c r="LMS126" s="177"/>
      <c r="LMW126" s="177"/>
      <c r="LNA126" s="177"/>
      <c r="LNE126" s="177"/>
      <c r="LNI126" s="177"/>
      <c r="LNM126" s="177"/>
      <c r="LNQ126" s="177"/>
      <c r="LNU126" s="177"/>
      <c r="LNY126" s="177"/>
      <c r="LOC126" s="177"/>
      <c r="LOG126" s="177"/>
      <c r="LOK126" s="177"/>
      <c r="LOO126" s="177"/>
      <c r="LOS126" s="177"/>
      <c r="LOW126" s="177"/>
      <c r="LPA126" s="177"/>
      <c r="LPE126" s="177"/>
      <c r="LPI126" s="177"/>
      <c r="LPM126" s="177"/>
      <c r="LPQ126" s="177"/>
      <c r="LPU126" s="177"/>
      <c r="LPY126" s="177"/>
      <c r="LQC126" s="177"/>
      <c r="LQG126" s="177"/>
      <c r="LQK126" s="177"/>
      <c r="LQO126" s="177"/>
      <c r="LQS126" s="177"/>
      <c r="LQW126" s="177"/>
      <c r="LRA126" s="177"/>
      <c r="LRE126" s="177"/>
      <c r="LRI126" s="177"/>
      <c r="LRM126" s="177"/>
      <c r="LRQ126" s="177"/>
      <c r="LRU126" s="177"/>
      <c r="LRY126" s="177"/>
      <c r="LSC126" s="177"/>
      <c r="LSG126" s="177"/>
      <c r="LSK126" s="177"/>
      <c r="LSO126" s="177"/>
      <c r="LSS126" s="177"/>
      <c r="LSW126" s="177"/>
      <c r="LTA126" s="177"/>
      <c r="LTE126" s="177"/>
      <c r="LTI126" s="177"/>
      <c r="LTM126" s="177"/>
      <c r="LTQ126" s="177"/>
      <c r="LTU126" s="177"/>
      <c r="LTY126" s="177"/>
      <c r="LUC126" s="177"/>
      <c r="LUG126" s="177"/>
      <c r="LUK126" s="177"/>
      <c r="LUO126" s="177"/>
      <c r="LUS126" s="177"/>
      <c r="LUW126" s="177"/>
      <c r="LVA126" s="177"/>
      <c r="LVE126" s="177"/>
      <c r="LVI126" s="177"/>
      <c r="LVM126" s="177"/>
      <c r="LVQ126" s="177"/>
      <c r="LVU126" s="177"/>
      <c r="LVY126" s="177"/>
      <c r="LWC126" s="177"/>
      <c r="LWG126" s="177"/>
      <c r="LWK126" s="177"/>
      <c r="LWO126" s="177"/>
      <c r="LWS126" s="177"/>
      <c r="LWW126" s="177"/>
      <c r="LXA126" s="177"/>
      <c r="LXE126" s="177"/>
      <c r="LXI126" s="177"/>
      <c r="LXM126" s="177"/>
      <c r="LXQ126" s="177"/>
      <c r="LXU126" s="177"/>
      <c r="LXY126" s="177"/>
      <c r="LYC126" s="177"/>
      <c r="LYG126" s="177"/>
      <c r="LYK126" s="177"/>
      <c r="LYO126" s="177"/>
      <c r="LYS126" s="177"/>
      <c r="LYW126" s="177"/>
      <c r="LZA126" s="177"/>
      <c r="LZE126" s="177"/>
      <c r="LZI126" s="177"/>
      <c r="LZM126" s="177"/>
      <c r="LZQ126" s="177"/>
      <c r="LZU126" s="177"/>
      <c r="LZY126" s="177"/>
      <c r="MAC126" s="177"/>
      <c r="MAG126" s="177"/>
      <c r="MAK126" s="177"/>
      <c r="MAO126" s="177"/>
      <c r="MAS126" s="177"/>
      <c r="MAW126" s="177"/>
      <c r="MBA126" s="177"/>
      <c r="MBE126" s="177"/>
      <c r="MBI126" s="177"/>
      <c r="MBM126" s="177"/>
      <c r="MBQ126" s="177"/>
      <c r="MBU126" s="177"/>
      <c r="MBY126" s="177"/>
      <c r="MCC126" s="177"/>
      <c r="MCG126" s="177"/>
      <c r="MCK126" s="177"/>
      <c r="MCO126" s="177"/>
      <c r="MCS126" s="177"/>
      <c r="MCW126" s="177"/>
      <c r="MDA126" s="177"/>
      <c r="MDE126" s="177"/>
      <c r="MDI126" s="177"/>
      <c r="MDM126" s="177"/>
      <c r="MDQ126" s="177"/>
      <c r="MDU126" s="177"/>
      <c r="MDY126" s="177"/>
      <c r="MEC126" s="177"/>
      <c r="MEG126" s="177"/>
      <c r="MEK126" s="177"/>
      <c r="MEO126" s="177"/>
      <c r="MES126" s="177"/>
      <c r="MEW126" s="177"/>
      <c r="MFA126" s="177"/>
      <c r="MFE126" s="177"/>
      <c r="MFI126" s="177"/>
      <c r="MFM126" s="177"/>
      <c r="MFQ126" s="177"/>
      <c r="MFU126" s="177"/>
      <c r="MFY126" s="177"/>
      <c r="MGC126" s="177"/>
      <c r="MGG126" s="177"/>
      <c r="MGK126" s="177"/>
      <c r="MGO126" s="177"/>
      <c r="MGS126" s="177"/>
      <c r="MGW126" s="177"/>
      <c r="MHA126" s="177"/>
      <c r="MHE126" s="177"/>
      <c r="MHI126" s="177"/>
      <c r="MHM126" s="177"/>
      <c r="MHQ126" s="177"/>
      <c r="MHU126" s="177"/>
      <c r="MHY126" s="177"/>
      <c r="MIC126" s="177"/>
      <c r="MIG126" s="177"/>
      <c r="MIK126" s="177"/>
      <c r="MIO126" s="177"/>
      <c r="MIS126" s="177"/>
      <c r="MIW126" s="177"/>
      <c r="MJA126" s="177"/>
      <c r="MJE126" s="177"/>
      <c r="MJI126" s="177"/>
      <c r="MJM126" s="177"/>
      <c r="MJQ126" s="177"/>
      <c r="MJU126" s="177"/>
      <c r="MJY126" s="177"/>
      <c r="MKC126" s="177"/>
      <c r="MKG126" s="177"/>
      <c r="MKK126" s="177"/>
      <c r="MKO126" s="177"/>
      <c r="MKS126" s="177"/>
      <c r="MKW126" s="177"/>
      <c r="MLA126" s="177"/>
      <c r="MLE126" s="177"/>
      <c r="MLI126" s="177"/>
      <c r="MLM126" s="177"/>
      <c r="MLQ126" s="177"/>
      <c r="MLU126" s="177"/>
      <c r="MLY126" s="177"/>
      <c r="MMC126" s="177"/>
      <c r="MMG126" s="177"/>
      <c r="MMK126" s="177"/>
      <c r="MMO126" s="177"/>
      <c r="MMS126" s="177"/>
      <c r="MMW126" s="177"/>
      <c r="MNA126" s="177"/>
      <c r="MNE126" s="177"/>
      <c r="MNI126" s="177"/>
      <c r="MNM126" s="177"/>
      <c r="MNQ126" s="177"/>
      <c r="MNU126" s="177"/>
      <c r="MNY126" s="177"/>
      <c r="MOC126" s="177"/>
      <c r="MOG126" s="177"/>
      <c r="MOK126" s="177"/>
      <c r="MOO126" s="177"/>
      <c r="MOS126" s="177"/>
      <c r="MOW126" s="177"/>
      <c r="MPA126" s="177"/>
      <c r="MPE126" s="177"/>
      <c r="MPI126" s="177"/>
      <c r="MPM126" s="177"/>
      <c r="MPQ126" s="177"/>
      <c r="MPU126" s="177"/>
      <c r="MPY126" s="177"/>
      <c r="MQC126" s="177"/>
      <c r="MQG126" s="177"/>
      <c r="MQK126" s="177"/>
      <c r="MQO126" s="177"/>
      <c r="MQS126" s="177"/>
      <c r="MQW126" s="177"/>
      <c r="MRA126" s="177"/>
      <c r="MRE126" s="177"/>
      <c r="MRI126" s="177"/>
      <c r="MRM126" s="177"/>
      <c r="MRQ126" s="177"/>
      <c r="MRU126" s="177"/>
      <c r="MRY126" s="177"/>
      <c r="MSC126" s="177"/>
      <c r="MSG126" s="177"/>
      <c r="MSK126" s="177"/>
      <c r="MSO126" s="177"/>
      <c r="MSS126" s="177"/>
      <c r="MSW126" s="177"/>
      <c r="MTA126" s="177"/>
      <c r="MTE126" s="177"/>
      <c r="MTI126" s="177"/>
      <c r="MTM126" s="177"/>
      <c r="MTQ126" s="177"/>
      <c r="MTU126" s="177"/>
      <c r="MTY126" s="177"/>
      <c r="MUC126" s="177"/>
      <c r="MUG126" s="177"/>
      <c r="MUK126" s="177"/>
      <c r="MUO126" s="177"/>
      <c r="MUS126" s="177"/>
      <c r="MUW126" s="177"/>
      <c r="MVA126" s="177"/>
      <c r="MVE126" s="177"/>
      <c r="MVI126" s="177"/>
      <c r="MVM126" s="177"/>
      <c r="MVQ126" s="177"/>
      <c r="MVU126" s="177"/>
      <c r="MVY126" s="177"/>
      <c r="MWC126" s="177"/>
      <c r="MWG126" s="177"/>
      <c r="MWK126" s="177"/>
      <c r="MWO126" s="177"/>
      <c r="MWS126" s="177"/>
      <c r="MWW126" s="177"/>
      <c r="MXA126" s="177"/>
      <c r="MXE126" s="177"/>
      <c r="MXI126" s="177"/>
      <c r="MXM126" s="177"/>
      <c r="MXQ126" s="177"/>
      <c r="MXU126" s="177"/>
      <c r="MXY126" s="177"/>
      <c r="MYC126" s="177"/>
      <c r="MYG126" s="177"/>
      <c r="MYK126" s="177"/>
      <c r="MYO126" s="177"/>
      <c r="MYS126" s="177"/>
      <c r="MYW126" s="177"/>
      <c r="MZA126" s="177"/>
      <c r="MZE126" s="177"/>
      <c r="MZI126" s="177"/>
      <c r="MZM126" s="177"/>
      <c r="MZQ126" s="177"/>
      <c r="MZU126" s="177"/>
      <c r="MZY126" s="177"/>
      <c r="NAC126" s="177"/>
      <c r="NAG126" s="177"/>
      <c r="NAK126" s="177"/>
      <c r="NAO126" s="177"/>
      <c r="NAS126" s="177"/>
      <c r="NAW126" s="177"/>
      <c r="NBA126" s="177"/>
      <c r="NBE126" s="177"/>
      <c r="NBI126" s="177"/>
      <c r="NBM126" s="177"/>
      <c r="NBQ126" s="177"/>
      <c r="NBU126" s="177"/>
      <c r="NBY126" s="177"/>
      <c r="NCC126" s="177"/>
      <c r="NCG126" s="177"/>
      <c r="NCK126" s="177"/>
      <c r="NCO126" s="177"/>
      <c r="NCS126" s="177"/>
      <c r="NCW126" s="177"/>
      <c r="NDA126" s="177"/>
      <c r="NDE126" s="177"/>
      <c r="NDI126" s="177"/>
      <c r="NDM126" s="177"/>
      <c r="NDQ126" s="177"/>
      <c r="NDU126" s="177"/>
      <c r="NDY126" s="177"/>
      <c r="NEC126" s="177"/>
      <c r="NEG126" s="177"/>
      <c r="NEK126" s="177"/>
      <c r="NEO126" s="177"/>
      <c r="NES126" s="177"/>
      <c r="NEW126" s="177"/>
      <c r="NFA126" s="177"/>
      <c r="NFE126" s="177"/>
      <c r="NFI126" s="177"/>
      <c r="NFM126" s="177"/>
      <c r="NFQ126" s="177"/>
      <c r="NFU126" s="177"/>
      <c r="NFY126" s="177"/>
      <c r="NGC126" s="177"/>
      <c r="NGG126" s="177"/>
      <c r="NGK126" s="177"/>
      <c r="NGO126" s="177"/>
      <c r="NGS126" s="177"/>
      <c r="NGW126" s="177"/>
      <c r="NHA126" s="177"/>
      <c r="NHE126" s="177"/>
      <c r="NHI126" s="177"/>
      <c r="NHM126" s="177"/>
      <c r="NHQ126" s="177"/>
      <c r="NHU126" s="177"/>
      <c r="NHY126" s="177"/>
      <c r="NIC126" s="177"/>
      <c r="NIG126" s="177"/>
      <c r="NIK126" s="177"/>
      <c r="NIO126" s="177"/>
      <c r="NIS126" s="177"/>
      <c r="NIW126" s="177"/>
      <c r="NJA126" s="177"/>
      <c r="NJE126" s="177"/>
      <c r="NJI126" s="177"/>
      <c r="NJM126" s="177"/>
      <c r="NJQ126" s="177"/>
      <c r="NJU126" s="177"/>
      <c r="NJY126" s="177"/>
      <c r="NKC126" s="177"/>
      <c r="NKG126" s="177"/>
      <c r="NKK126" s="177"/>
      <c r="NKO126" s="177"/>
      <c r="NKS126" s="177"/>
      <c r="NKW126" s="177"/>
      <c r="NLA126" s="177"/>
      <c r="NLE126" s="177"/>
      <c r="NLI126" s="177"/>
      <c r="NLM126" s="177"/>
      <c r="NLQ126" s="177"/>
      <c r="NLU126" s="177"/>
      <c r="NLY126" s="177"/>
      <c r="NMC126" s="177"/>
      <c r="NMG126" s="177"/>
      <c r="NMK126" s="177"/>
      <c r="NMO126" s="177"/>
      <c r="NMS126" s="177"/>
      <c r="NMW126" s="177"/>
      <c r="NNA126" s="177"/>
      <c r="NNE126" s="177"/>
      <c r="NNI126" s="177"/>
      <c r="NNM126" s="177"/>
      <c r="NNQ126" s="177"/>
      <c r="NNU126" s="177"/>
      <c r="NNY126" s="177"/>
      <c r="NOC126" s="177"/>
      <c r="NOG126" s="177"/>
      <c r="NOK126" s="177"/>
      <c r="NOO126" s="177"/>
      <c r="NOS126" s="177"/>
      <c r="NOW126" s="177"/>
      <c r="NPA126" s="177"/>
      <c r="NPE126" s="177"/>
      <c r="NPI126" s="177"/>
      <c r="NPM126" s="177"/>
      <c r="NPQ126" s="177"/>
      <c r="NPU126" s="177"/>
      <c r="NPY126" s="177"/>
      <c r="NQC126" s="177"/>
      <c r="NQG126" s="177"/>
      <c r="NQK126" s="177"/>
      <c r="NQO126" s="177"/>
      <c r="NQS126" s="177"/>
      <c r="NQW126" s="177"/>
      <c r="NRA126" s="177"/>
      <c r="NRE126" s="177"/>
      <c r="NRI126" s="177"/>
      <c r="NRM126" s="177"/>
      <c r="NRQ126" s="177"/>
      <c r="NRU126" s="177"/>
      <c r="NRY126" s="177"/>
      <c r="NSC126" s="177"/>
      <c r="NSG126" s="177"/>
      <c r="NSK126" s="177"/>
      <c r="NSO126" s="177"/>
      <c r="NSS126" s="177"/>
      <c r="NSW126" s="177"/>
      <c r="NTA126" s="177"/>
      <c r="NTE126" s="177"/>
      <c r="NTI126" s="177"/>
      <c r="NTM126" s="177"/>
      <c r="NTQ126" s="177"/>
      <c r="NTU126" s="177"/>
      <c r="NTY126" s="177"/>
      <c r="NUC126" s="177"/>
      <c r="NUG126" s="177"/>
      <c r="NUK126" s="177"/>
      <c r="NUO126" s="177"/>
      <c r="NUS126" s="177"/>
      <c r="NUW126" s="177"/>
      <c r="NVA126" s="177"/>
      <c r="NVE126" s="177"/>
      <c r="NVI126" s="177"/>
      <c r="NVM126" s="177"/>
      <c r="NVQ126" s="177"/>
      <c r="NVU126" s="177"/>
      <c r="NVY126" s="177"/>
      <c r="NWC126" s="177"/>
      <c r="NWG126" s="177"/>
      <c r="NWK126" s="177"/>
      <c r="NWO126" s="177"/>
      <c r="NWS126" s="177"/>
      <c r="NWW126" s="177"/>
      <c r="NXA126" s="177"/>
      <c r="NXE126" s="177"/>
      <c r="NXI126" s="177"/>
      <c r="NXM126" s="177"/>
      <c r="NXQ126" s="177"/>
      <c r="NXU126" s="177"/>
      <c r="NXY126" s="177"/>
      <c r="NYC126" s="177"/>
      <c r="NYG126" s="177"/>
      <c r="NYK126" s="177"/>
      <c r="NYO126" s="177"/>
      <c r="NYS126" s="177"/>
      <c r="NYW126" s="177"/>
      <c r="NZA126" s="177"/>
      <c r="NZE126" s="177"/>
      <c r="NZI126" s="177"/>
      <c r="NZM126" s="177"/>
      <c r="NZQ126" s="177"/>
      <c r="NZU126" s="177"/>
      <c r="NZY126" s="177"/>
      <c r="OAC126" s="177"/>
      <c r="OAG126" s="177"/>
      <c r="OAK126" s="177"/>
      <c r="OAO126" s="177"/>
      <c r="OAS126" s="177"/>
      <c r="OAW126" s="177"/>
      <c r="OBA126" s="177"/>
      <c r="OBE126" s="177"/>
      <c r="OBI126" s="177"/>
      <c r="OBM126" s="177"/>
      <c r="OBQ126" s="177"/>
      <c r="OBU126" s="177"/>
      <c r="OBY126" s="177"/>
      <c r="OCC126" s="177"/>
      <c r="OCG126" s="177"/>
      <c r="OCK126" s="177"/>
      <c r="OCO126" s="177"/>
      <c r="OCS126" s="177"/>
      <c r="OCW126" s="177"/>
      <c r="ODA126" s="177"/>
      <c r="ODE126" s="177"/>
      <c r="ODI126" s="177"/>
      <c r="ODM126" s="177"/>
      <c r="ODQ126" s="177"/>
      <c r="ODU126" s="177"/>
      <c r="ODY126" s="177"/>
      <c r="OEC126" s="177"/>
      <c r="OEG126" s="177"/>
      <c r="OEK126" s="177"/>
      <c r="OEO126" s="177"/>
      <c r="OES126" s="177"/>
      <c r="OEW126" s="177"/>
      <c r="OFA126" s="177"/>
      <c r="OFE126" s="177"/>
      <c r="OFI126" s="177"/>
      <c r="OFM126" s="177"/>
      <c r="OFQ126" s="177"/>
      <c r="OFU126" s="177"/>
      <c r="OFY126" s="177"/>
      <c r="OGC126" s="177"/>
      <c r="OGG126" s="177"/>
      <c r="OGK126" s="177"/>
      <c r="OGO126" s="177"/>
      <c r="OGS126" s="177"/>
      <c r="OGW126" s="177"/>
      <c r="OHA126" s="177"/>
      <c r="OHE126" s="177"/>
      <c r="OHI126" s="177"/>
      <c r="OHM126" s="177"/>
      <c r="OHQ126" s="177"/>
      <c r="OHU126" s="177"/>
      <c r="OHY126" s="177"/>
      <c r="OIC126" s="177"/>
      <c r="OIG126" s="177"/>
      <c r="OIK126" s="177"/>
      <c r="OIO126" s="177"/>
      <c r="OIS126" s="177"/>
      <c r="OIW126" s="177"/>
      <c r="OJA126" s="177"/>
      <c r="OJE126" s="177"/>
      <c r="OJI126" s="177"/>
      <c r="OJM126" s="177"/>
      <c r="OJQ126" s="177"/>
      <c r="OJU126" s="177"/>
      <c r="OJY126" s="177"/>
      <c r="OKC126" s="177"/>
      <c r="OKG126" s="177"/>
      <c r="OKK126" s="177"/>
      <c r="OKO126" s="177"/>
      <c r="OKS126" s="177"/>
      <c r="OKW126" s="177"/>
      <c r="OLA126" s="177"/>
      <c r="OLE126" s="177"/>
      <c r="OLI126" s="177"/>
      <c r="OLM126" s="177"/>
      <c r="OLQ126" s="177"/>
      <c r="OLU126" s="177"/>
      <c r="OLY126" s="177"/>
      <c r="OMC126" s="177"/>
      <c r="OMG126" s="177"/>
      <c r="OMK126" s="177"/>
      <c r="OMO126" s="177"/>
      <c r="OMS126" s="177"/>
      <c r="OMW126" s="177"/>
      <c r="ONA126" s="177"/>
      <c r="ONE126" s="177"/>
      <c r="ONI126" s="177"/>
      <c r="ONM126" s="177"/>
      <c r="ONQ126" s="177"/>
      <c r="ONU126" s="177"/>
      <c r="ONY126" s="177"/>
      <c r="OOC126" s="177"/>
      <c r="OOG126" s="177"/>
      <c r="OOK126" s="177"/>
      <c r="OOO126" s="177"/>
      <c r="OOS126" s="177"/>
      <c r="OOW126" s="177"/>
      <c r="OPA126" s="177"/>
      <c r="OPE126" s="177"/>
      <c r="OPI126" s="177"/>
      <c r="OPM126" s="177"/>
      <c r="OPQ126" s="177"/>
      <c r="OPU126" s="177"/>
      <c r="OPY126" s="177"/>
      <c r="OQC126" s="177"/>
      <c r="OQG126" s="177"/>
      <c r="OQK126" s="177"/>
      <c r="OQO126" s="177"/>
      <c r="OQS126" s="177"/>
      <c r="OQW126" s="177"/>
      <c r="ORA126" s="177"/>
      <c r="ORE126" s="177"/>
      <c r="ORI126" s="177"/>
      <c r="ORM126" s="177"/>
      <c r="ORQ126" s="177"/>
      <c r="ORU126" s="177"/>
      <c r="ORY126" s="177"/>
      <c r="OSC126" s="177"/>
      <c r="OSG126" s="177"/>
      <c r="OSK126" s="177"/>
      <c r="OSO126" s="177"/>
      <c r="OSS126" s="177"/>
      <c r="OSW126" s="177"/>
      <c r="OTA126" s="177"/>
      <c r="OTE126" s="177"/>
      <c r="OTI126" s="177"/>
      <c r="OTM126" s="177"/>
      <c r="OTQ126" s="177"/>
      <c r="OTU126" s="177"/>
      <c r="OTY126" s="177"/>
      <c r="OUC126" s="177"/>
      <c r="OUG126" s="177"/>
      <c r="OUK126" s="177"/>
      <c r="OUO126" s="177"/>
      <c r="OUS126" s="177"/>
      <c r="OUW126" s="177"/>
      <c r="OVA126" s="177"/>
      <c r="OVE126" s="177"/>
      <c r="OVI126" s="177"/>
      <c r="OVM126" s="177"/>
      <c r="OVQ126" s="177"/>
      <c r="OVU126" s="177"/>
      <c r="OVY126" s="177"/>
      <c r="OWC126" s="177"/>
      <c r="OWG126" s="177"/>
      <c r="OWK126" s="177"/>
      <c r="OWO126" s="177"/>
      <c r="OWS126" s="177"/>
      <c r="OWW126" s="177"/>
      <c r="OXA126" s="177"/>
      <c r="OXE126" s="177"/>
      <c r="OXI126" s="177"/>
      <c r="OXM126" s="177"/>
      <c r="OXQ126" s="177"/>
      <c r="OXU126" s="177"/>
      <c r="OXY126" s="177"/>
      <c r="OYC126" s="177"/>
      <c r="OYG126" s="177"/>
      <c r="OYK126" s="177"/>
      <c r="OYO126" s="177"/>
      <c r="OYS126" s="177"/>
      <c r="OYW126" s="177"/>
      <c r="OZA126" s="177"/>
      <c r="OZE126" s="177"/>
      <c r="OZI126" s="177"/>
      <c r="OZM126" s="177"/>
      <c r="OZQ126" s="177"/>
      <c r="OZU126" s="177"/>
      <c r="OZY126" s="177"/>
      <c r="PAC126" s="177"/>
      <c r="PAG126" s="177"/>
      <c r="PAK126" s="177"/>
      <c r="PAO126" s="177"/>
      <c r="PAS126" s="177"/>
      <c r="PAW126" s="177"/>
      <c r="PBA126" s="177"/>
      <c r="PBE126" s="177"/>
      <c r="PBI126" s="177"/>
      <c r="PBM126" s="177"/>
      <c r="PBQ126" s="177"/>
      <c r="PBU126" s="177"/>
      <c r="PBY126" s="177"/>
      <c r="PCC126" s="177"/>
      <c r="PCG126" s="177"/>
      <c r="PCK126" s="177"/>
      <c r="PCO126" s="177"/>
      <c r="PCS126" s="177"/>
      <c r="PCW126" s="177"/>
      <c r="PDA126" s="177"/>
      <c r="PDE126" s="177"/>
      <c r="PDI126" s="177"/>
      <c r="PDM126" s="177"/>
      <c r="PDQ126" s="177"/>
      <c r="PDU126" s="177"/>
      <c r="PDY126" s="177"/>
      <c r="PEC126" s="177"/>
      <c r="PEG126" s="177"/>
      <c r="PEK126" s="177"/>
      <c r="PEO126" s="177"/>
      <c r="PES126" s="177"/>
      <c r="PEW126" s="177"/>
      <c r="PFA126" s="177"/>
      <c r="PFE126" s="177"/>
      <c r="PFI126" s="177"/>
      <c r="PFM126" s="177"/>
      <c r="PFQ126" s="177"/>
      <c r="PFU126" s="177"/>
      <c r="PFY126" s="177"/>
      <c r="PGC126" s="177"/>
      <c r="PGG126" s="177"/>
      <c r="PGK126" s="177"/>
      <c r="PGO126" s="177"/>
      <c r="PGS126" s="177"/>
      <c r="PGW126" s="177"/>
      <c r="PHA126" s="177"/>
      <c r="PHE126" s="177"/>
      <c r="PHI126" s="177"/>
      <c r="PHM126" s="177"/>
      <c r="PHQ126" s="177"/>
      <c r="PHU126" s="177"/>
      <c r="PHY126" s="177"/>
      <c r="PIC126" s="177"/>
      <c r="PIG126" s="177"/>
      <c r="PIK126" s="177"/>
      <c r="PIO126" s="177"/>
      <c r="PIS126" s="177"/>
      <c r="PIW126" s="177"/>
      <c r="PJA126" s="177"/>
      <c r="PJE126" s="177"/>
      <c r="PJI126" s="177"/>
      <c r="PJM126" s="177"/>
      <c r="PJQ126" s="177"/>
      <c r="PJU126" s="177"/>
      <c r="PJY126" s="177"/>
      <c r="PKC126" s="177"/>
      <c r="PKG126" s="177"/>
      <c r="PKK126" s="177"/>
      <c r="PKO126" s="177"/>
      <c r="PKS126" s="177"/>
      <c r="PKW126" s="177"/>
      <c r="PLA126" s="177"/>
      <c r="PLE126" s="177"/>
      <c r="PLI126" s="177"/>
      <c r="PLM126" s="177"/>
      <c r="PLQ126" s="177"/>
      <c r="PLU126" s="177"/>
      <c r="PLY126" s="177"/>
      <c r="PMC126" s="177"/>
      <c r="PMG126" s="177"/>
      <c r="PMK126" s="177"/>
      <c r="PMO126" s="177"/>
      <c r="PMS126" s="177"/>
      <c r="PMW126" s="177"/>
      <c r="PNA126" s="177"/>
      <c r="PNE126" s="177"/>
      <c r="PNI126" s="177"/>
      <c r="PNM126" s="177"/>
      <c r="PNQ126" s="177"/>
      <c r="PNU126" s="177"/>
      <c r="PNY126" s="177"/>
      <c r="POC126" s="177"/>
      <c r="POG126" s="177"/>
      <c r="POK126" s="177"/>
      <c r="POO126" s="177"/>
      <c r="POS126" s="177"/>
      <c r="POW126" s="177"/>
      <c r="PPA126" s="177"/>
      <c r="PPE126" s="177"/>
      <c r="PPI126" s="177"/>
      <c r="PPM126" s="177"/>
      <c r="PPQ126" s="177"/>
      <c r="PPU126" s="177"/>
      <c r="PPY126" s="177"/>
      <c r="PQC126" s="177"/>
      <c r="PQG126" s="177"/>
      <c r="PQK126" s="177"/>
      <c r="PQO126" s="177"/>
      <c r="PQS126" s="177"/>
      <c r="PQW126" s="177"/>
      <c r="PRA126" s="177"/>
      <c r="PRE126" s="177"/>
      <c r="PRI126" s="177"/>
      <c r="PRM126" s="177"/>
      <c r="PRQ126" s="177"/>
      <c r="PRU126" s="177"/>
      <c r="PRY126" s="177"/>
      <c r="PSC126" s="177"/>
      <c r="PSG126" s="177"/>
      <c r="PSK126" s="177"/>
      <c r="PSO126" s="177"/>
      <c r="PSS126" s="177"/>
      <c r="PSW126" s="177"/>
      <c r="PTA126" s="177"/>
      <c r="PTE126" s="177"/>
      <c r="PTI126" s="177"/>
      <c r="PTM126" s="177"/>
      <c r="PTQ126" s="177"/>
      <c r="PTU126" s="177"/>
      <c r="PTY126" s="177"/>
      <c r="PUC126" s="177"/>
      <c r="PUG126" s="177"/>
      <c r="PUK126" s="177"/>
      <c r="PUO126" s="177"/>
      <c r="PUS126" s="177"/>
      <c r="PUW126" s="177"/>
      <c r="PVA126" s="177"/>
      <c r="PVE126" s="177"/>
      <c r="PVI126" s="177"/>
      <c r="PVM126" s="177"/>
      <c r="PVQ126" s="177"/>
      <c r="PVU126" s="177"/>
      <c r="PVY126" s="177"/>
      <c r="PWC126" s="177"/>
      <c r="PWG126" s="177"/>
      <c r="PWK126" s="177"/>
      <c r="PWO126" s="177"/>
      <c r="PWS126" s="177"/>
      <c r="PWW126" s="177"/>
      <c r="PXA126" s="177"/>
      <c r="PXE126" s="177"/>
      <c r="PXI126" s="177"/>
      <c r="PXM126" s="177"/>
      <c r="PXQ126" s="177"/>
      <c r="PXU126" s="177"/>
      <c r="PXY126" s="177"/>
      <c r="PYC126" s="177"/>
      <c r="PYG126" s="177"/>
      <c r="PYK126" s="177"/>
      <c r="PYO126" s="177"/>
      <c r="PYS126" s="177"/>
      <c r="PYW126" s="177"/>
      <c r="PZA126" s="177"/>
      <c r="PZE126" s="177"/>
      <c r="PZI126" s="177"/>
      <c r="PZM126" s="177"/>
      <c r="PZQ126" s="177"/>
      <c r="PZU126" s="177"/>
      <c r="PZY126" s="177"/>
      <c r="QAC126" s="177"/>
      <c r="QAG126" s="177"/>
      <c r="QAK126" s="177"/>
      <c r="QAO126" s="177"/>
      <c r="QAS126" s="177"/>
      <c r="QAW126" s="177"/>
      <c r="QBA126" s="177"/>
      <c r="QBE126" s="177"/>
      <c r="QBI126" s="177"/>
      <c r="QBM126" s="177"/>
      <c r="QBQ126" s="177"/>
      <c r="QBU126" s="177"/>
      <c r="QBY126" s="177"/>
      <c r="QCC126" s="177"/>
      <c r="QCG126" s="177"/>
      <c r="QCK126" s="177"/>
      <c r="QCO126" s="177"/>
      <c r="QCS126" s="177"/>
      <c r="QCW126" s="177"/>
      <c r="QDA126" s="177"/>
      <c r="QDE126" s="177"/>
      <c r="QDI126" s="177"/>
      <c r="QDM126" s="177"/>
      <c r="QDQ126" s="177"/>
      <c r="QDU126" s="177"/>
      <c r="QDY126" s="177"/>
      <c r="QEC126" s="177"/>
      <c r="QEG126" s="177"/>
      <c r="QEK126" s="177"/>
      <c r="QEO126" s="177"/>
      <c r="QES126" s="177"/>
      <c r="QEW126" s="177"/>
      <c r="QFA126" s="177"/>
      <c r="QFE126" s="177"/>
      <c r="QFI126" s="177"/>
      <c r="QFM126" s="177"/>
      <c r="QFQ126" s="177"/>
      <c r="QFU126" s="177"/>
      <c r="QFY126" s="177"/>
      <c r="QGC126" s="177"/>
      <c r="QGG126" s="177"/>
      <c r="QGK126" s="177"/>
      <c r="QGO126" s="177"/>
      <c r="QGS126" s="177"/>
      <c r="QGW126" s="177"/>
      <c r="QHA126" s="177"/>
      <c r="QHE126" s="177"/>
      <c r="QHI126" s="177"/>
      <c r="QHM126" s="177"/>
      <c r="QHQ126" s="177"/>
      <c r="QHU126" s="177"/>
      <c r="QHY126" s="177"/>
      <c r="QIC126" s="177"/>
      <c r="QIG126" s="177"/>
      <c r="QIK126" s="177"/>
      <c r="QIO126" s="177"/>
      <c r="QIS126" s="177"/>
      <c r="QIW126" s="177"/>
      <c r="QJA126" s="177"/>
      <c r="QJE126" s="177"/>
      <c r="QJI126" s="177"/>
      <c r="QJM126" s="177"/>
      <c r="QJQ126" s="177"/>
      <c r="QJU126" s="177"/>
      <c r="QJY126" s="177"/>
      <c r="QKC126" s="177"/>
      <c r="QKG126" s="177"/>
      <c r="QKK126" s="177"/>
      <c r="QKO126" s="177"/>
      <c r="QKS126" s="177"/>
      <c r="QKW126" s="177"/>
      <c r="QLA126" s="177"/>
      <c r="QLE126" s="177"/>
      <c r="QLI126" s="177"/>
      <c r="QLM126" s="177"/>
      <c r="QLQ126" s="177"/>
      <c r="QLU126" s="177"/>
      <c r="QLY126" s="177"/>
      <c r="QMC126" s="177"/>
      <c r="QMG126" s="177"/>
      <c r="QMK126" s="177"/>
      <c r="QMO126" s="177"/>
      <c r="QMS126" s="177"/>
      <c r="QMW126" s="177"/>
      <c r="QNA126" s="177"/>
      <c r="QNE126" s="177"/>
      <c r="QNI126" s="177"/>
      <c r="QNM126" s="177"/>
      <c r="QNQ126" s="177"/>
      <c r="QNU126" s="177"/>
      <c r="QNY126" s="177"/>
      <c r="QOC126" s="177"/>
      <c r="QOG126" s="177"/>
      <c r="QOK126" s="177"/>
      <c r="QOO126" s="177"/>
      <c r="QOS126" s="177"/>
      <c r="QOW126" s="177"/>
      <c r="QPA126" s="177"/>
      <c r="QPE126" s="177"/>
      <c r="QPI126" s="177"/>
      <c r="QPM126" s="177"/>
      <c r="QPQ126" s="177"/>
      <c r="QPU126" s="177"/>
      <c r="QPY126" s="177"/>
      <c r="QQC126" s="177"/>
      <c r="QQG126" s="177"/>
      <c r="QQK126" s="177"/>
      <c r="QQO126" s="177"/>
      <c r="QQS126" s="177"/>
      <c r="QQW126" s="177"/>
      <c r="QRA126" s="177"/>
      <c r="QRE126" s="177"/>
      <c r="QRI126" s="177"/>
      <c r="QRM126" s="177"/>
      <c r="QRQ126" s="177"/>
      <c r="QRU126" s="177"/>
      <c r="QRY126" s="177"/>
      <c r="QSC126" s="177"/>
      <c r="QSG126" s="177"/>
      <c r="QSK126" s="177"/>
      <c r="QSO126" s="177"/>
      <c r="QSS126" s="177"/>
      <c r="QSW126" s="177"/>
      <c r="QTA126" s="177"/>
      <c r="QTE126" s="177"/>
      <c r="QTI126" s="177"/>
      <c r="QTM126" s="177"/>
      <c r="QTQ126" s="177"/>
      <c r="QTU126" s="177"/>
      <c r="QTY126" s="177"/>
      <c r="QUC126" s="177"/>
      <c r="QUG126" s="177"/>
      <c r="QUK126" s="177"/>
      <c r="QUO126" s="177"/>
      <c r="QUS126" s="177"/>
      <c r="QUW126" s="177"/>
      <c r="QVA126" s="177"/>
      <c r="QVE126" s="177"/>
      <c r="QVI126" s="177"/>
      <c r="QVM126" s="177"/>
      <c r="QVQ126" s="177"/>
      <c r="QVU126" s="177"/>
      <c r="QVY126" s="177"/>
      <c r="QWC126" s="177"/>
      <c r="QWG126" s="177"/>
      <c r="QWK126" s="177"/>
      <c r="QWO126" s="177"/>
      <c r="QWS126" s="177"/>
      <c r="QWW126" s="177"/>
      <c r="QXA126" s="177"/>
      <c r="QXE126" s="177"/>
      <c r="QXI126" s="177"/>
      <c r="QXM126" s="177"/>
      <c r="QXQ126" s="177"/>
      <c r="QXU126" s="177"/>
      <c r="QXY126" s="177"/>
      <c r="QYC126" s="177"/>
      <c r="QYG126" s="177"/>
      <c r="QYK126" s="177"/>
      <c r="QYO126" s="177"/>
      <c r="QYS126" s="177"/>
      <c r="QYW126" s="177"/>
      <c r="QZA126" s="177"/>
      <c r="QZE126" s="177"/>
      <c r="QZI126" s="177"/>
      <c r="QZM126" s="177"/>
      <c r="QZQ126" s="177"/>
      <c r="QZU126" s="177"/>
      <c r="QZY126" s="177"/>
      <c r="RAC126" s="177"/>
      <c r="RAG126" s="177"/>
      <c r="RAK126" s="177"/>
      <c r="RAO126" s="177"/>
      <c r="RAS126" s="177"/>
      <c r="RAW126" s="177"/>
      <c r="RBA126" s="177"/>
      <c r="RBE126" s="177"/>
      <c r="RBI126" s="177"/>
      <c r="RBM126" s="177"/>
      <c r="RBQ126" s="177"/>
      <c r="RBU126" s="177"/>
      <c r="RBY126" s="177"/>
      <c r="RCC126" s="177"/>
      <c r="RCG126" s="177"/>
      <c r="RCK126" s="177"/>
      <c r="RCO126" s="177"/>
      <c r="RCS126" s="177"/>
      <c r="RCW126" s="177"/>
      <c r="RDA126" s="177"/>
      <c r="RDE126" s="177"/>
      <c r="RDI126" s="177"/>
      <c r="RDM126" s="177"/>
      <c r="RDQ126" s="177"/>
      <c r="RDU126" s="177"/>
      <c r="RDY126" s="177"/>
      <c r="REC126" s="177"/>
      <c r="REG126" s="177"/>
      <c r="REK126" s="177"/>
      <c r="REO126" s="177"/>
      <c r="RES126" s="177"/>
      <c r="REW126" s="177"/>
      <c r="RFA126" s="177"/>
      <c r="RFE126" s="177"/>
      <c r="RFI126" s="177"/>
      <c r="RFM126" s="177"/>
      <c r="RFQ126" s="177"/>
      <c r="RFU126" s="177"/>
      <c r="RFY126" s="177"/>
      <c r="RGC126" s="177"/>
      <c r="RGG126" s="177"/>
      <c r="RGK126" s="177"/>
      <c r="RGO126" s="177"/>
      <c r="RGS126" s="177"/>
      <c r="RGW126" s="177"/>
      <c r="RHA126" s="177"/>
      <c r="RHE126" s="177"/>
      <c r="RHI126" s="177"/>
      <c r="RHM126" s="177"/>
      <c r="RHQ126" s="177"/>
      <c r="RHU126" s="177"/>
      <c r="RHY126" s="177"/>
      <c r="RIC126" s="177"/>
      <c r="RIG126" s="177"/>
      <c r="RIK126" s="177"/>
      <c r="RIO126" s="177"/>
      <c r="RIS126" s="177"/>
      <c r="RIW126" s="177"/>
      <c r="RJA126" s="177"/>
      <c r="RJE126" s="177"/>
      <c r="RJI126" s="177"/>
      <c r="RJM126" s="177"/>
      <c r="RJQ126" s="177"/>
      <c r="RJU126" s="177"/>
      <c r="RJY126" s="177"/>
      <c r="RKC126" s="177"/>
      <c r="RKG126" s="177"/>
      <c r="RKK126" s="177"/>
      <c r="RKO126" s="177"/>
      <c r="RKS126" s="177"/>
      <c r="RKW126" s="177"/>
      <c r="RLA126" s="177"/>
      <c r="RLE126" s="177"/>
      <c r="RLI126" s="177"/>
      <c r="RLM126" s="177"/>
      <c r="RLQ126" s="177"/>
      <c r="RLU126" s="177"/>
      <c r="RLY126" s="177"/>
      <c r="RMC126" s="177"/>
      <c r="RMG126" s="177"/>
      <c r="RMK126" s="177"/>
      <c r="RMO126" s="177"/>
      <c r="RMS126" s="177"/>
      <c r="RMW126" s="177"/>
      <c r="RNA126" s="177"/>
      <c r="RNE126" s="177"/>
      <c r="RNI126" s="177"/>
      <c r="RNM126" s="177"/>
      <c r="RNQ126" s="177"/>
      <c r="RNU126" s="177"/>
      <c r="RNY126" s="177"/>
      <c r="ROC126" s="177"/>
      <c r="ROG126" s="177"/>
      <c r="ROK126" s="177"/>
      <c r="ROO126" s="177"/>
      <c r="ROS126" s="177"/>
      <c r="ROW126" s="177"/>
      <c r="RPA126" s="177"/>
      <c r="RPE126" s="177"/>
      <c r="RPI126" s="177"/>
      <c r="RPM126" s="177"/>
      <c r="RPQ126" s="177"/>
      <c r="RPU126" s="177"/>
      <c r="RPY126" s="177"/>
      <c r="RQC126" s="177"/>
      <c r="RQG126" s="177"/>
      <c r="RQK126" s="177"/>
      <c r="RQO126" s="177"/>
      <c r="RQS126" s="177"/>
      <c r="RQW126" s="177"/>
      <c r="RRA126" s="177"/>
      <c r="RRE126" s="177"/>
      <c r="RRI126" s="177"/>
      <c r="RRM126" s="177"/>
      <c r="RRQ126" s="177"/>
      <c r="RRU126" s="177"/>
      <c r="RRY126" s="177"/>
      <c r="RSC126" s="177"/>
      <c r="RSG126" s="177"/>
      <c r="RSK126" s="177"/>
      <c r="RSO126" s="177"/>
      <c r="RSS126" s="177"/>
      <c r="RSW126" s="177"/>
      <c r="RTA126" s="177"/>
      <c r="RTE126" s="177"/>
      <c r="RTI126" s="177"/>
      <c r="RTM126" s="177"/>
      <c r="RTQ126" s="177"/>
      <c r="RTU126" s="177"/>
      <c r="RTY126" s="177"/>
      <c r="RUC126" s="177"/>
      <c r="RUG126" s="177"/>
      <c r="RUK126" s="177"/>
      <c r="RUO126" s="177"/>
      <c r="RUS126" s="177"/>
      <c r="RUW126" s="177"/>
      <c r="RVA126" s="177"/>
      <c r="RVE126" s="177"/>
      <c r="RVI126" s="177"/>
      <c r="RVM126" s="177"/>
      <c r="RVQ126" s="177"/>
      <c r="RVU126" s="177"/>
      <c r="RVY126" s="177"/>
      <c r="RWC126" s="177"/>
      <c r="RWG126" s="177"/>
      <c r="RWK126" s="177"/>
      <c r="RWO126" s="177"/>
      <c r="RWS126" s="177"/>
      <c r="RWW126" s="177"/>
      <c r="RXA126" s="177"/>
      <c r="RXE126" s="177"/>
      <c r="RXI126" s="177"/>
      <c r="RXM126" s="177"/>
      <c r="RXQ126" s="177"/>
      <c r="RXU126" s="177"/>
      <c r="RXY126" s="177"/>
      <c r="RYC126" s="177"/>
      <c r="RYG126" s="177"/>
      <c r="RYK126" s="177"/>
      <c r="RYO126" s="177"/>
      <c r="RYS126" s="177"/>
      <c r="RYW126" s="177"/>
      <c r="RZA126" s="177"/>
      <c r="RZE126" s="177"/>
      <c r="RZI126" s="177"/>
      <c r="RZM126" s="177"/>
      <c r="RZQ126" s="177"/>
      <c r="RZU126" s="177"/>
      <c r="RZY126" s="177"/>
      <c r="SAC126" s="177"/>
      <c r="SAG126" s="177"/>
      <c r="SAK126" s="177"/>
      <c r="SAO126" s="177"/>
      <c r="SAS126" s="177"/>
      <c r="SAW126" s="177"/>
      <c r="SBA126" s="177"/>
      <c r="SBE126" s="177"/>
      <c r="SBI126" s="177"/>
      <c r="SBM126" s="177"/>
      <c r="SBQ126" s="177"/>
      <c r="SBU126" s="177"/>
      <c r="SBY126" s="177"/>
      <c r="SCC126" s="177"/>
      <c r="SCG126" s="177"/>
      <c r="SCK126" s="177"/>
      <c r="SCO126" s="177"/>
      <c r="SCS126" s="177"/>
      <c r="SCW126" s="177"/>
      <c r="SDA126" s="177"/>
      <c r="SDE126" s="177"/>
      <c r="SDI126" s="177"/>
      <c r="SDM126" s="177"/>
      <c r="SDQ126" s="177"/>
      <c r="SDU126" s="177"/>
      <c r="SDY126" s="177"/>
      <c r="SEC126" s="177"/>
      <c r="SEG126" s="177"/>
      <c r="SEK126" s="177"/>
      <c r="SEO126" s="177"/>
      <c r="SES126" s="177"/>
      <c r="SEW126" s="177"/>
      <c r="SFA126" s="177"/>
      <c r="SFE126" s="177"/>
      <c r="SFI126" s="177"/>
      <c r="SFM126" s="177"/>
      <c r="SFQ126" s="177"/>
      <c r="SFU126" s="177"/>
      <c r="SFY126" s="177"/>
      <c r="SGC126" s="177"/>
      <c r="SGG126" s="177"/>
      <c r="SGK126" s="177"/>
      <c r="SGO126" s="177"/>
      <c r="SGS126" s="177"/>
      <c r="SGW126" s="177"/>
      <c r="SHA126" s="177"/>
      <c r="SHE126" s="177"/>
      <c r="SHI126" s="177"/>
      <c r="SHM126" s="177"/>
      <c r="SHQ126" s="177"/>
      <c r="SHU126" s="177"/>
      <c r="SHY126" s="177"/>
      <c r="SIC126" s="177"/>
      <c r="SIG126" s="177"/>
      <c r="SIK126" s="177"/>
      <c r="SIO126" s="177"/>
      <c r="SIS126" s="177"/>
      <c r="SIW126" s="177"/>
      <c r="SJA126" s="177"/>
      <c r="SJE126" s="177"/>
      <c r="SJI126" s="177"/>
      <c r="SJM126" s="177"/>
      <c r="SJQ126" s="177"/>
      <c r="SJU126" s="177"/>
      <c r="SJY126" s="177"/>
      <c r="SKC126" s="177"/>
      <c r="SKG126" s="177"/>
      <c r="SKK126" s="177"/>
      <c r="SKO126" s="177"/>
      <c r="SKS126" s="177"/>
      <c r="SKW126" s="177"/>
      <c r="SLA126" s="177"/>
      <c r="SLE126" s="177"/>
      <c r="SLI126" s="177"/>
      <c r="SLM126" s="177"/>
      <c r="SLQ126" s="177"/>
      <c r="SLU126" s="177"/>
      <c r="SLY126" s="177"/>
      <c r="SMC126" s="177"/>
      <c r="SMG126" s="177"/>
      <c r="SMK126" s="177"/>
      <c r="SMO126" s="177"/>
      <c r="SMS126" s="177"/>
      <c r="SMW126" s="177"/>
      <c r="SNA126" s="177"/>
      <c r="SNE126" s="177"/>
      <c r="SNI126" s="177"/>
      <c r="SNM126" s="177"/>
      <c r="SNQ126" s="177"/>
      <c r="SNU126" s="177"/>
      <c r="SNY126" s="177"/>
      <c r="SOC126" s="177"/>
      <c r="SOG126" s="177"/>
      <c r="SOK126" s="177"/>
      <c r="SOO126" s="177"/>
      <c r="SOS126" s="177"/>
      <c r="SOW126" s="177"/>
      <c r="SPA126" s="177"/>
      <c r="SPE126" s="177"/>
      <c r="SPI126" s="177"/>
      <c r="SPM126" s="177"/>
      <c r="SPQ126" s="177"/>
      <c r="SPU126" s="177"/>
      <c r="SPY126" s="177"/>
      <c r="SQC126" s="177"/>
      <c r="SQG126" s="177"/>
      <c r="SQK126" s="177"/>
      <c r="SQO126" s="177"/>
      <c r="SQS126" s="177"/>
      <c r="SQW126" s="177"/>
      <c r="SRA126" s="177"/>
      <c r="SRE126" s="177"/>
      <c r="SRI126" s="177"/>
      <c r="SRM126" s="177"/>
      <c r="SRQ126" s="177"/>
      <c r="SRU126" s="177"/>
      <c r="SRY126" s="177"/>
      <c r="SSC126" s="177"/>
      <c r="SSG126" s="177"/>
      <c r="SSK126" s="177"/>
      <c r="SSO126" s="177"/>
      <c r="SSS126" s="177"/>
      <c r="SSW126" s="177"/>
      <c r="STA126" s="177"/>
      <c r="STE126" s="177"/>
      <c r="STI126" s="177"/>
      <c r="STM126" s="177"/>
      <c r="STQ126" s="177"/>
      <c r="STU126" s="177"/>
      <c r="STY126" s="177"/>
      <c r="SUC126" s="177"/>
      <c r="SUG126" s="177"/>
      <c r="SUK126" s="177"/>
      <c r="SUO126" s="177"/>
      <c r="SUS126" s="177"/>
      <c r="SUW126" s="177"/>
      <c r="SVA126" s="177"/>
      <c r="SVE126" s="177"/>
      <c r="SVI126" s="177"/>
      <c r="SVM126" s="177"/>
      <c r="SVQ126" s="177"/>
      <c r="SVU126" s="177"/>
      <c r="SVY126" s="177"/>
      <c r="SWC126" s="177"/>
      <c r="SWG126" s="177"/>
      <c r="SWK126" s="177"/>
      <c r="SWO126" s="177"/>
      <c r="SWS126" s="177"/>
      <c r="SWW126" s="177"/>
      <c r="SXA126" s="177"/>
      <c r="SXE126" s="177"/>
      <c r="SXI126" s="177"/>
      <c r="SXM126" s="177"/>
      <c r="SXQ126" s="177"/>
      <c r="SXU126" s="177"/>
      <c r="SXY126" s="177"/>
      <c r="SYC126" s="177"/>
      <c r="SYG126" s="177"/>
      <c r="SYK126" s="177"/>
      <c r="SYO126" s="177"/>
      <c r="SYS126" s="177"/>
      <c r="SYW126" s="177"/>
      <c r="SZA126" s="177"/>
      <c r="SZE126" s="177"/>
      <c r="SZI126" s="177"/>
      <c r="SZM126" s="177"/>
      <c r="SZQ126" s="177"/>
      <c r="SZU126" s="177"/>
      <c r="SZY126" s="177"/>
      <c r="TAC126" s="177"/>
      <c r="TAG126" s="177"/>
      <c r="TAK126" s="177"/>
      <c r="TAO126" s="177"/>
      <c r="TAS126" s="177"/>
      <c r="TAW126" s="177"/>
      <c r="TBA126" s="177"/>
      <c r="TBE126" s="177"/>
      <c r="TBI126" s="177"/>
      <c r="TBM126" s="177"/>
      <c r="TBQ126" s="177"/>
      <c r="TBU126" s="177"/>
      <c r="TBY126" s="177"/>
      <c r="TCC126" s="177"/>
      <c r="TCG126" s="177"/>
      <c r="TCK126" s="177"/>
      <c r="TCO126" s="177"/>
      <c r="TCS126" s="177"/>
      <c r="TCW126" s="177"/>
      <c r="TDA126" s="177"/>
      <c r="TDE126" s="177"/>
      <c r="TDI126" s="177"/>
      <c r="TDM126" s="177"/>
      <c r="TDQ126" s="177"/>
      <c r="TDU126" s="177"/>
      <c r="TDY126" s="177"/>
      <c r="TEC126" s="177"/>
      <c r="TEG126" s="177"/>
      <c r="TEK126" s="177"/>
      <c r="TEO126" s="177"/>
      <c r="TES126" s="177"/>
      <c r="TEW126" s="177"/>
      <c r="TFA126" s="177"/>
      <c r="TFE126" s="177"/>
      <c r="TFI126" s="177"/>
      <c r="TFM126" s="177"/>
      <c r="TFQ126" s="177"/>
      <c r="TFU126" s="177"/>
      <c r="TFY126" s="177"/>
      <c r="TGC126" s="177"/>
      <c r="TGG126" s="177"/>
      <c r="TGK126" s="177"/>
      <c r="TGO126" s="177"/>
      <c r="TGS126" s="177"/>
      <c r="TGW126" s="177"/>
      <c r="THA126" s="177"/>
      <c r="THE126" s="177"/>
      <c r="THI126" s="177"/>
      <c r="THM126" s="177"/>
      <c r="THQ126" s="177"/>
      <c r="THU126" s="177"/>
      <c r="THY126" s="177"/>
      <c r="TIC126" s="177"/>
      <c r="TIG126" s="177"/>
      <c r="TIK126" s="177"/>
      <c r="TIO126" s="177"/>
      <c r="TIS126" s="177"/>
      <c r="TIW126" s="177"/>
      <c r="TJA126" s="177"/>
      <c r="TJE126" s="177"/>
      <c r="TJI126" s="177"/>
      <c r="TJM126" s="177"/>
      <c r="TJQ126" s="177"/>
      <c r="TJU126" s="177"/>
      <c r="TJY126" s="177"/>
      <c r="TKC126" s="177"/>
      <c r="TKG126" s="177"/>
      <c r="TKK126" s="177"/>
      <c r="TKO126" s="177"/>
      <c r="TKS126" s="177"/>
      <c r="TKW126" s="177"/>
      <c r="TLA126" s="177"/>
      <c r="TLE126" s="177"/>
      <c r="TLI126" s="177"/>
      <c r="TLM126" s="177"/>
      <c r="TLQ126" s="177"/>
      <c r="TLU126" s="177"/>
      <c r="TLY126" s="177"/>
      <c r="TMC126" s="177"/>
      <c r="TMG126" s="177"/>
      <c r="TMK126" s="177"/>
      <c r="TMO126" s="177"/>
      <c r="TMS126" s="177"/>
      <c r="TMW126" s="177"/>
      <c r="TNA126" s="177"/>
      <c r="TNE126" s="177"/>
      <c r="TNI126" s="177"/>
      <c r="TNM126" s="177"/>
      <c r="TNQ126" s="177"/>
      <c r="TNU126" s="177"/>
      <c r="TNY126" s="177"/>
      <c r="TOC126" s="177"/>
      <c r="TOG126" s="177"/>
      <c r="TOK126" s="177"/>
      <c r="TOO126" s="177"/>
      <c r="TOS126" s="177"/>
      <c r="TOW126" s="177"/>
      <c r="TPA126" s="177"/>
      <c r="TPE126" s="177"/>
      <c r="TPI126" s="177"/>
      <c r="TPM126" s="177"/>
      <c r="TPQ126" s="177"/>
      <c r="TPU126" s="177"/>
      <c r="TPY126" s="177"/>
      <c r="TQC126" s="177"/>
      <c r="TQG126" s="177"/>
      <c r="TQK126" s="177"/>
      <c r="TQO126" s="177"/>
      <c r="TQS126" s="177"/>
      <c r="TQW126" s="177"/>
      <c r="TRA126" s="177"/>
      <c r="TRE126" s="177"/>
      <c r="TRI126" s="177"/>
      <c r="TRM126" s="177"/>
      <c r="TRQ126" s="177"/>
      <c r="TRU126" s="177"/>
      <c r="TRY126" s="177"/>
      <c r="TSC126" s="177"/>
      <c r="TSG126" s="177"/>
      <c r="TSK126" s="177"/>
      <c r="TSO126" s="177"/>
      <c r="TSS126" s="177"/>
      <c r="TSW126" s="177"/>
      <c r="TTA126" s="177"/>
      <c r="TTE126" s="177"/>
      <c r="TTI126" s="177"/>
      <c r="TTM126" s="177"/>
      <c r="TTQ126" s="177"/>
      <c r="TTU126" s="177"/>
      <c r="TTY126" s="177"/>
      <c r="TUC126" s="177"/>
      <c r="TUG126" s="177"/>
      <c r="TUK126" s="177"/>
      <c r="TUO126" s="177"/>
      <c r="TUS126" s="177"/>
      <c r="TUW126" s="177"/>
      <c r="TVA126" s="177"/>
      <c r="TVE126" s="177"/>
      <c r="TVI126" s="177"/>
      <c r="TVM126" s="177"/>
      <c r="TVQ126" s="177"/>
      <c r="TVU126" s="177"/>
      <c r="TVY126" s="177"/>
      <c r="TWC126" s="177"/>
      <c r="TWG126" s="177"/>
      <c r="TWK126" s="177"/>
      <c r="TWO126" s="177"/>
      <c r="TWS126" s="177"/>
      <c r="TWW126" s="177"/>
      <c r="TXA126" s="177"/>
      <c r="TXE126" s="177"/>
      <c r="TXI126" s="177"/>
      <c r="TXM126" s="177"/>
      <c r="TXQ126" s="177"/>
      <c r="TXU126" s="177"/>
      <c r="TXY126" s="177"/>
      <c r="TYC126" s="177"/>
      <c r="TYG126" s="177"/>
      <c r="TYK126" s="177"/>
      <c r="TYO126" s="177"/>
      <c r="TYS126" s="177"/>
      <c r="TYW126" s="177"/>
      <c r="TZA126" s="177"/>
      <c r="TZE126" s="177"/>
      <c r="TZI126" s="177"/>
      <c r="TZM126" s="177"/>
      <c r="TZQ126" s="177"/>
      <c r="TZU126" s="177"/>
      <c r="TZY126" s="177"/>
      <c r="UAC126" s="177"/>
      <c r="UAG126" s="177"/>
      <c r="UAK126" s="177"/>
      <c r="UAO126" s="177"/>
      <c r="UAS126" s="177"/>
      <c r="UAW126" s="177"/>
      <c r="UBA126" s="177"/>
      <c r="UBE126" s="177"/>
      <c r="UBI126" s="177"/>
      <c r="UBM126" s="177"/>
      <c r="UBQ126" s="177"/>
      <c r="UBU126" s="177"/>
      <c r="UBY126" s="177"/>
      <c r="UCC126" s="177"/>
      <c r="UCG126" s="177"/>
      <c r="UCK126" s="177"/>
      <c r="UCO126" s="177"/>
      <c r="UCS126" s="177"/>
      <c r="UCW126" s="177"/>
      <c r="UDA126" s="177"/>
      <c r="UDE126" s="177"/>
      <c r="UDI126" s="177"/>
      <c r="UDM126" s="177"/>
      <c r="UDQ126" s="177"/>
      <c r="UDU126" s="177"/>
      <c r="UDY126" s="177"/>
      <c r="UEC126" s="177"/>
      <c r="UEG126" s="177"/>
      <c r="UEK126" s="177"/>
      <c r="UEO126" s="177"/>
      <c r="UES126" s="177"/>
      <c r="UEW126" s="177"/>
      <c r="UFA126" s="177"/>
      <c r="UFE126" s="177"/>
      <c r="UFI126" s="177"/>
      <c r="UFM126" s="177"/>
      <c r="UFQ126" s="177"/>
      <c r="UFU126" s="177"/>
      <c r="UFY126" s="177"/>
      <c r="UGC126" s="177"/>
      <c r="UGG126" s="177"/>
      <c r="UGK126" s="177"/>
      <c r="UGO126" s="177"/>
      <c r="UGS126" s="177"/>
      <c r="UGW126" s="177"/>
      <c r="UHA126" s="177"/>
      <c r="UHE126" s="177"/>
      <c r="UHI126" s="177"/>
      <c r="UHM126" s="177"/>
      <c r="UHQ126" s="177"/>
      <c r="UHU126" s="177"/>
      <c r="UHY126" s="177"/>
      <c r="UIC126" s="177"/>
      <c r="UIG126" s="177"/>
      <c r="UIK126" s="177"/>
      <c r="UIO126" s="177"/>
      <c r="UIS126" s="177"/>
      <c r="UIW126" s="177"/>
      <c r="UJA126" s="177"/>
      <c r="UJE126" s="177"/>
      <c r="UJI126" s="177"/>
      <c r="UJM126" s="177"/>
      <c r="UJQ126" s="177"/>
      <c r="UJU126" s="177"/>
      <c r="UJY126" s="177"/>
      <c r="UKC126" s="177"/>
      <c r="UKG126" s="177"/>
      <c r="UKK126" s="177"/>
      <c r="UKO126" s="177"/>
      <c r="UKS126" s="177"/>
      <c r="UKW126" s="177"/>
      <c r="ULA126" s="177"/>
      <c r="ULE126" s="177"/>
      <c r="ULI126" s="177"/>
      <c r="ULM126" s="177"/>
      <c r="ULQ126" s="177"/>
      <c r="ULU126" s="177"/>
      <c r="ULY126" s="177"/>
      <c r="UMC126" s="177"/>
      <c r="UMG126" s="177"/>
      <c r="UMK126" s="177"/>
      <c r="UMO126" s="177"/>
      <c r="UMS126" s="177"/>
      <c r="UMW126" s="177"/>
      <c r="UNA126" s="177"/>
      <c r="UNE126" s="177"/>
      <c r="UNI126" s="177"/>
      <c r="UNM126" s="177"/>
      <c r="UNQ126" s="177"/>
      <c r="UNU126" s="177"/>
      <c r="UNY126" s="177"/>
      <c r="UOC126" s="177"/>
      <c r="UOG126" s="177"/>
      <c r="UOK126" s="177"/>
      <c r="UOO126" s="177"/>
      <c r="UOS126" s="177"/>
      <c r="UOW126" s="177"/>
      <c r="UPA126" s="177"/>
      <c r="UPE126" s="177"/>
      <c r="UPI126" s="177"/>
      <c r="UPM126" s="177"/>
      <c r="UPQ126" s="177"/>
      <c r="UPU126" s="177"/>
      <c r="UPY126" s="177"/>
      <c r="UQC126" s="177"/>
      <c r="UQG126" s="177"/>
      <c r="UQK126" s="177"/>
      <c r="UQO126" s="177"/>
      <c r="UQS126" s="177"/>
      <c r="UQW126" s="177"/>
      <c r="URA126" s="177"/>
      <c r="URE126" s="177"/>
      <c r="URI126" s="177"/>
      <c r="URM126" s="177"/>
      <c r="URQ126" s="177"/>
      <c r="URU126" s="177"/>
      <c r="URY126" s="177"/>
      <c r="USC126" s="177"/>
      <c r="USG126" s="177"/>
      <c r="USK126" s="177"/>
      <c r="USO126" s="177"/>
      <c r="USS126" s="177"/>
      <c r="USW126" s="177"/>
      <c r="UTA126" s="177"/>
      <c r="UTE126" s="177"/>
      <c r="UTI126" s="177"/>
      <c r="UTM126" s="177"/>
      <c r="UTQ126" s="177"/>
      <c r="UTU126" s="177"/>
      <c r="UTY126" s="177"/>
      <c r="UUC126" s="177"/>
      <c r="UUG126" s="177"/>
      <c r="UUK126" s="177"/>
      <c r="UUO126" s="177"/>
      <c r="UUS126" s="177"/>
      <c r="UUW126" s="177"/>
      <c r="UVA126" s="177"/>
      <c r="UVE126" s="177"/>
      <c r="UVI126" s="177"/>
      <c r="UVM126" s="177"/>
      <c r="UVQ126" s="177"/>
      <c r="UVU126" s="177"/>
      <c r="UVY126" s="177"/>
      <c r="UWC126" s="177"/>
      <c r="UWG126" s="177"/>
      <c r="UWK126" s="177"/>
      <c r="UWO126" s="177"/>
      <c r="UWS126" s="177"/>
      <c r="UWW126" s="177"/>
      <c r="UXA126" s="177"/>
      <c r="UXE126" s="177"/>
      <c r="UXI126" s="177"/>
      <c r="UXM126" s="177"/>
      <c r="UXQ126" s="177"/>
      <c r="UXU126" s="177"/>
      <c r="UXY126" s="177"/>
      <c r="UYC126" s="177"/>
      <c r="UYG126" s="177"/>
      <c r="UYK126" s="177"/>
      <c r="UYO126" s="177"/>
      <c r="UYS126" s="177"/>
      <c r="UYW126" s="177"/>
      <c r="UZA126" s="177"/>
      <c r="UZE126" s="177"/>
      <c r="UZI126" s="177"/>
      <c r="UZM126" s="177"/>
      <c r="UZQ126" s="177"/>
      <c r="UZU126" s="177"/>
      <c r="UZY126" s="177"/>
      <c r="VAC126" s="177"/>
      <c r="VAG126" s="177"/>
      <c r="VAK126" s="177"/>
      <c r="VAO126" s="177"/>
      <c r="VAS126" s="177"/>
      <c r="VAW126" s="177"/>
      <c r="VBA126" s="177"/>
      <c r="VBE126" s="177"/>
      <c r="VBI126" s="177"/>
      <c r="VBM126" s="177"/>
      <c r="VBQ126" s="177"/>
      <c r="VBU126" s="177"/>
      <c r="VBY126" s="177"/>
      <c r="VCC126" s="177"/>
      <c r="VCG126" s="177"/>
      <c r="VCK126" s="177"/>
      <c r="VCO126" s="177"/>
      <c r="VCS126" s="177"/>
      <c r="VCW126" s="177"/>
      <c r="VDA126" s="177"/>
      <c r="VDE126" s="177"/>
      <c r="VDI126" s="177"/>
      <c r="VDM126" s="177"/>
      <c r="VDQ126" s="177"/>
      <c r="VDU126" s="177"/>
      <c r="VDY126" s="177"/>
      <c r="VEC126" s="177"/>
      <c r="VEG126" s="177"/>
      <c r="VEK126" s="177"/>
      <c r="VEO126" s="177"/>
      <c r="VES126" s="177"/>
      <c r="VEW126" s="177"/>
      <c r="VFA126" s="177"/>
      <c r="VFE126" s="177"/>
      <c r="VFI126" s="177"/>
      <c r="VFM126" s="177"/>
      <c r="VFQ126" s="177"/>
      <c r="VFU126" s="177"/>
      <c r="VFY126" s="177"/>
      <c r="VGC126" s="177"/>
      <c r="VGG126" s="177"/>
      <c r="VGK126" s="177"/>
      <c r="VGO126" s="177"/>
      <c r="VGS126" s="177"/>
      <c r="VGW126" s="177"/>
      <c r="VHA126" s="177"/>
      <c r="VHE126" s="177"/>
      <c r="VHI126" s="177"/>
      <c r="VHM126" s="177"/>
      <c r="VHQ126" s="177"/>
      <c r="VHU126" s="177"/>
      <c r="VHY126" s="177"/>
      <c r="VIC126" s="177"/>
      <c r="VIG126" s="177"/>
      <c r="VIK126" s="177"/>
      <c r="VIO126" s="177"/>
      <c r="VIS126" s="177"/>
      <c r="VIW126" s="177"/>
      <c r="VJA126" s="177"/>
      <c r="VJE126" s="177"/>
      <c r="VJI126" s="177"/>
      <c r="VJM126" s="177"/>
      <c r="VJQ126" s="177"/>
      <c r="VJU126" s="177"/>
      <c r="VJY126" s="177"/>
      <c r="VKC126" s="177"/>
      <c r="VKG126" s="177"/>
      <c r="VKK126" s="177"/>
      <c r="VKO126" s="177"/>
      <c r="VKS126" s="177"/>
      <c r="VKW126" s="177"/>
      <c r="VLA126" s="177"/>
      <c r="VLE126" s="177"/>
      <c r="VLI126" s="177"/>
      <c r="VLM126" s="177"/>
      <c r="VLQ126" s="177"/>
      <c r="VLU126" s="177"/>
      <c r="VLY126" s="177"/>
      <c r="VMC126" s="177"/>
      <c r="VMG126" s="177"/>
      <c r="VMK126" s="177"/>
      <c r="VMO126" s="177"/>
      <c r="VMS126" s="177"/>
      <c r="VMW126" s="177"/>
      <c r="VNA126" s="177"/>
      <c r="VNE126" s="177"/>
      <c r="VNI126" s="177"/>
      <c r="VNM126" s="177"/>
      <c r="VNQ126" s="177"/>
      <c r="VNU126" s="177"/>
      <c r="VNY126" s="177"/>
      <c r="VOC126" s="177"/>
      <c r="VOG126" s="177"/>
      <c r="VOK126" s="177"/>
      <c r="VOO126" s="177"/>
      <c r="VOS126" s="177"/>
      <c r="VOW126" s="177"/>
      <c r="VPA126" s="177"/>
      <c r="VPE126" s="177"/>
      <c r="VPI126" s="177"/>
      <c r="VPM126" s="177"/>
      <c r="VPQ126" s="177"/>
      <c r="VPU126" s="177"/>
      <c r="VPY126" s="177"/>
      <c r="VQC126" s="177"/>
      <c r="VQG126" s="177"/>
      <c r="VQK126" s="177"/>
      <c r="VQO126" s="177"/>
      <c r="VQS126" s="177"/>
      <c r="VQW126" s="177"/>
      <c r="VRA126" s="177"/>
      <c r="VRE126" s="177"/>
      <c r="VRI126" s="177"/>
      <c r="VRM126" s="177"/>
      <c r="VRQ126" s="177"/>
      <c r="VRU126" s="177"/>
      <c r="VRY126" s="177"/>
      <c r="VSC126" s="177"/>
      <c r="VSG126" s="177"/>
      <c r="VSK126" s="177"/>
      <c r="VSO126" s="177"/>
      <c r="VSS126" s="177"/>
      <c r="VSW126" s="177"/>
      <c r="VTA126" s="177"/>
      <c r="VTE126" s="177"/>
      <c r="VTI126" s="177"/>
      <c r="VTM126" s="177"/>
      <c r="VTQ126" s="177"/>
      <c r="VTU126" s="177"/>
      <c r="VTY126" s="177"/>
      <c r="VUC126" s="177"/>
      <c r="VUG126" s="177"/>
      <c r="VUK126" s="177"/>
      <c r="VUO126" s="177"/>
      <c r="VUS126" s="177"/>
      <c r="VUW126" s="177"/>
      <c r="VVA126" s="177"/>
      <c r="VVE126" s="177"/>
      <c r="VVI126" s="177"/>
      <c r="VVM126" s="177"/>
      <c r="VVQ126" s="177"/>
      <c r="VVU126" s="177"/>
      <c r="VVY126" s="177"/>
      <c r="VWC126" s="177"/>
      <c r="VWG126" s="177"/>
      <c r="VWK126" s="177"/>
      <c r="VWO126" s="177"/>
      <c r="VWS126" s="177"/>
      <c r="VWW126" s="177"/>
      <c r="VXA126" s="177"/>
      <c r="VXE126" s="177"/>
      <c r="VXI126" s="177"/>
      <c r="VXM126" s="177"/>
      <c r="VXQ126" s="177"/>
      <c r="VXU126" s="177"/>
      <c r="VXY126" s="177"/>
      <c r="VYC126" s="177"/>
      <c r="VYG126" s="177"/>
      <c r="VYK126" s="177"/>
      <c r="VYO126" s="177"/>
      <c r="VYS126" s="177"/>
      <c r="VYW126" s="177"/>
      <c r="VZA126" s="177"/>
      <c r="VZE126" s="177"/>
      <c r="VZI126" s="177"/>
      <c r="VZM126" s="177"/>
      <c r="VZQ126" s="177"/>
      <c r="VZU126" s="177"/>
      <c r="VZY126" s="177"/>
      <c r="WAC126" s="177"/>
      <c r="WAG126" s="177"/>
      <c r="WAK126" s="177"/>
      <c r="WAO126" s="177"/>
      <c r="WAS126" s="177"/>
      <c r="WAW126" s="177"/>
      <c r="WBA126" s="177"/>
      <c r="WBE126" s="177"/>
      <c r="WBI126" s="177"/>
      <c r="WBM126" s="177"/>
      <c r="WBQ126" s="177"/>
      <c r="WBU126" s="177"/>
      <c r="WBY126" s="177"/>
      <c r="WCC126" s="177"/>
      <c r="WCG126" s="177"/>
      <c r="WCK126" s="177"/>
      <c r="WCO126" s="177"/>
      <c r="WCS126" s="177"/>
      <c r="WCW126" s="177"/>
      <c r="WDA126" s="177"/>
      <c r="WDE126" s="177"/>
      <c r="WDI126" s="177"/>
      <c r="WDM126" s="177"/>
      <c r="WDQ126" s="177"/>
      <c r="WDU126" s="177"/>
      <c r="WDY126" s="177"/>
      <c r="WEC126" s="177"/>
      <c r="WEG126" s="177"/>
      <c r="WEK126" s="177"/>
      <c r="WEO126" s="177"/>
      <c r="WES126" s="177"/>
      <c r="WEW126" s="177"/>
      <c r="WFA126" s="177"/>
      <c r="WFE126" s="177"/>
      <c r="WFI126" s="177"/>
      <c r="WFM126" s="177"/>
      <c r="WFQ126" s="177"/>
      <c r="WFU126" s="177"/>
      <c r="WFY126" s="177"/>
      <c r="WGC126" s="177"/>
      <c r="WGG126" s="177"/>
      <c r="WGK126" s="177"/>
      <c r="WGO126" s="177"/>
      <c r="WGS126" s="177"/>
      <c r="WGW126" s="177"/>
      <c r="WHA126" s="177"/>
      <c r="WHE126" s="177"/>
      <c r="WHI126" s="177"/>
      <c r="WHM126" s="177"/>
      <c r="WHQ126" s="177"/>
      <c r="WHU126" s="177"/>
      <c r="WHY126" s="177"/>
      <c r="WIC126" s="177"/>
      <c r="WIG126" s="177"/>
      <c r="WIK126" s="177"/>
      <c r="WIO126" s="177"/>
      <c r="WIS126" s="177"/>
      <c r="WIW126" s="177"/>
      <c r="WJA126" s="177"/>
      <c r="WJE126" s="177"/>
      <c r="WJI126" s="177"/>
      <c r="WJM126" s="177"/>
      <c r="WJQ126" s="177"/>
      <c r="WJU126" s="177"/>
      <c r="WJY126" s="177"/>
      <c r="WKC126" s="177"/>
      <c r="WKG126" s="177"/>
      <c r="WKK126" s="177"/>
      <c r="WKO126" s="177"/>
      <c r="WKS126" s="177"/>
      <c r="WKW126" s="177"/>
      <c r="WLA126" s="177"/>
      <c r="WLE126" s="177"/>
      <c r="WLI126" s="177"/>
      <c r="WLM126" s="177"/>
      <c r="WLQ126" s="177"/>
      <c r="WLU126" s="177"/>
      <c r="WLY126" s="177"/>
      <c r="WMC126" s="177"/>
      <c r="WMG126" s="177"/>
      <c r="WMK126" s="177"/>
      <c r="WMO126" s="177"/>
      <c r="WMS126" s="177"/>
      <c r="WMW126" s="177"/>
      <c r="WNA126" s="177"/>
      <c r="WNE126" s="177"/>
      <c r="WNI126" s="177"/>
      <c r="WNM126" s="177"/>
      <c r="WNQ126" s="177"/>
      <c r="WNU126" s="177"/>
      <c r="WNY126" s="177"/>
      <c r="WOC126" s="177"/>
      <c r="WOG126" s="177"/>
      <c r="WOK126" s="177"/>
      <c r="WOO126" s="177"/>
      <c r="WOS126" s="177"/>
      <c r="WOW126" s="177"/>
      <c r="WPA126" s="177"/>
      <c r="WPE126" s="177"/>
      <c r="WPI126" s="177"/>
      <c r="WPM126" s="177"/>
      <c r="WPQ126" s="177"/>
      <c r="WPU126" s="177"/>
      <c r="WPY126" s="177"/>
      <c r="WQC126" s="177"/>
      <c r="WQG126" s="177"/>
      <c r="WQK126" s="177"/>
      <c r="WQO126" s="177"/>
      <c r="WQS126" s="177"/>
      <c r="WQW126" s="177"/>
      <c r="WRA126" s="177"/>
      <c r="WRE126" s="177"/>
      <c r="WRI126" s="177"/>
      <c r="WRM126" s="177"/>
      <c r="WRQ126" s="177"/>
      <c r="WRU126" s="177"/>
      <c r="WRY126" s="177"/>
      <c r="WSC126" s="177"/>
      <c r="WSG126" s="177"/>
      <c r="WSK126" s="177"/>
      <c r="WSO126" s="177"/>
      <c r="WSS126" s="177"/>
      <c r="WSW126" s="177"/>
      <c r="WTA126" s="177"/>
      <c r="WTE126" s="177"/>
      <c r="WTI126" s="177"/>
      <c r="WTM126" s="177"/>
      <c r="WTQ126" s="177"/>
      <c r="WTU126" s="177"/>
      <c r="WTY126" s="177"/>
      <c r="WUC126" s="177"/>
      <c r="WUG126" s="177"/>
      <c r="WUK126" s="177"/>
      <c r="WUO126" s="177"/>
      <c r="WUS126" s="177"/>
      <c r="WUW126" s="177"/>
      <c r="WVA126" s="177"/>
      <c r="WVE126" s="177"/>
      <c r="WVI126" s="177"/>
      <c r="WVM126" s="177"/>
      <c r="WVQ126" s="177"/>
      <c r="WVU126" s="177"/>
      <c r="WVY126" s="177"/>
      <c r="WWC126" s="177"/>
      <c r="WWG126" s="177"/>
      <c r="WWK126" s="177"/>
      <c r="WWO126" s="177"/>
      <c r="WWS126" s="177"/>
      <c r="WWW126" s="177"/>
      <c r="WXA126" s="177"/>
      <c r="WXE126" s="177"/>
      <c r="WXI126" s="177"/>
      <c r="WXM126" s="177"/>
      <c r="WXQ126" s="177"/>
      <c r="WXU126" s="177"/>
      <c r="WXY126" s="177"/>
      <c r="WYC126" s="177"/>
      <c r="WYG126" s="177"/>
      <c r="WYK126" s="177"/>
      <c r="WYO126" s="177"/>
      <c r="WYS126" s="177"/>
      <c r="WYW126" s="177"/>
      <c r="WZA126" s="177"/>
      <c r="WZE126" s="177"/>
      <c r="WZI126" s="177"/>
      <c r="WZM126" s="177"/>
      <c r="WZQ126" s="177"/>
      <c r="WZU126" s="177"/>
      <c r="WZY126" s="177"/>
      <c r="XAC126" s="177"/>
      <c r="XAG126" s="177"/>
      <c r="XAK126" s="177"/>
      <c r="XAO126" s="177"/>
      <c r="XAS126" s="177"/>
      <c r="XAW126" s="177"/>
      <c r="XBA126" s="177"/>
      <c r="XBE126" s="177"/>
      <c r="XBI126" s="177"/>
      <c r="XBM126" s="177"/>
      <c r="XBQ126" s="177"/>
      <c r="XBU126" s="177"/>
      <c r="XBY126" s="177"/>
      <c r="XCC126" s="177"/>
      <c r="XCG126" s="177"/>
      <c r="XCK126" s="177"/>
      <c r="XCO126" s="177"/>
      <c r="XCS126" s="177"/>
      <c r="XCW126" s="177"/>
      <c r="XDA126" s="177"/>
      <c r="XDE126" s="177"/>
      <c r="XDI126" s="177"/>
      <c r="XDM126" s="177"/>
      <c r="XDQ126" s="177"/>
      <c r="XDU126" s="177"/>
      <c r="XDY126" s="177"/>
      <c r="XEC126" s="177"/>
      <c r="XEG126" s="177"/>
      <c r="XEK126" s="177"/>
      <c r="XEO126" s="177"/>
      <c r="XES126" s="177"/>
      <c r="XEW126" s="177"/>
      <c r="XFA126" s="177"/>
    </row>
    <row r="127" spans="1:1021 1025:2045 2049:3069 3073:4093 4097:5117 5121:6141 6145:7165 7169:8189 8193:9213 9217:10237 10241:11261 11265:12285 12289:13309 13313:14333 14337:15357 15361:16381">
      <c r="B127" s="512"/>
      <c r="C127" s="512"/>
      <c r="D127" s="512"/>
      <c r="E127" s="145"/>
      <c r="F127" s="145"/>
      <c r="G127" s="145"/>
      <c r="H127" s="145"/>
      <c r="I127" s="145"/>
    </row>
  </sheetData>
  <mergeCells count="6">
    <mergeCell ref="G116:O117"/>
    <mergeCell ref="B17:D18"/>
    <mergeCell ref="E17:I18"/>
    <mergeCell ref="A17:A19"/>
    <mergeCell ref="A20:A21"/>
    <mergeCell ref="G109:O110"/>
  </mergeCells>
  <phoneticPr fontId="0" type="noConversion"/>
  <pageMargins left="0.75" right="0.75" top="1" bottom="1" header="0.5" footer="0.5"/>
  <pageSetup scale="73" orientation="portrait" r:id="rId1"/>
  <headerFooter alignWithMargins="0"/>
  <colBreaks count="1" manualBreakCount="1">
    <brk id="9" max="1048575" man="1"/>
  </colBreaks>
  <ignoredErrors>
    <ignoredError xmlns:x16r3="http://schemas.microsoft.com/office/spreadsheetml/2018/08/main" sqref="E22:I24" x16r3:misleadingFormat="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33"/>
  <sheetViews>
    <sheetView topLeftCell="A5" zoomScale="125" zoomScaleNormal="206" workbookViewId="0">
      <selection activeCell="L343" sqref="L343"/>
    </sheetView>
  </sheetViews>
  <sheetFormatPr baseColWidth="10" defaultColWidth="9.1640625" defaultRowHeight="13"/>
  <cols>
    <col min="1" max="1" width="44.6640625" style="17" customWidth="1"/>
    <col min="2" max="10" width="10.83203125" style="17" customWidth="1"/>
    <col min="11" max="11" width="11.83203125" style="17" customWidth="1"/>
    <col min="12" max="12" width="79.1640625" style="17" customWidth="1"/>
    <col min="13" max="13" width="12.1640625" style="17" customWidth="1"/>
    <col min="14" max="15" width="9.1640625" style="17"/>
    <col min="16" max="16" width="11" style="17" customWidth="1"/>
    <col min="17" max="16384" width="9.1640625" style="17"/>
  </cols>
  <sheetData>
    <row r="1" spans="1:19">
      <c r="A1" s="151" t="str">
        <f>Data!A1</f>
        <v>Financial Statement Analysis Package (FSAP): Version 9.0</v>
      </c>
      <c r="B1" s="152"/>
      <c r="C1" s="152"/>
      <c r="D1" s="152"/>
      <c r="E1" s="152"/>
      <c r="F1" s="152"/>
      <c r="G1" s="152"/>
      <c r="H1" s="152"/>
      <c r="I1" s="152"/>
      <c r="J1" s="153"/>
      <c r="L1" s="5"/>
      <c r="M1" s="6"/>
      <c r="N1" s="6"/>
      <c r="O1" s="6"/>
      <c r="P1" s="7"/>
    </row>
    <row r="2" spans="1:19">
      <c r="A2" s="9" t="str">
        <f>Data!A2</f>
        <v>Financial Reporting, Financial Statement Analysis, and Valuation: A Strategic Perspective, 9th Edition</v>
      </c>
      <c r="B2" s="154"/>
      <c r="C2" s="154"/>
      <c r="D2" s="154"/>
      <c r="E2" s="154"/>
      <c r="F2" s="154"/>
      <c r="G2" s="154"/>
      <c r="H2" s="154"/>
      <c r="I2" s="154"/>
      <c r="J2" s="68"/>
      <c r="L2" s="9" t="s">
        <v>405</v>
      </c>
      <c r="M2" s="10"/>
      <c r="N2" s="10"/>
      <c r="O2" s="10"/>
      <c r="P2" s="11"/>
    </row>
    <row r="3" spans="1:19" ht="14" thickBot="1">
      <c r="A3" s="12" t="s">
        <v>366</v>
      </c>
      <c r="B3" s="105"/>
      <c r="C3" s="105"/>
      <c r="D3" s="105"/>
      <c r="E3" s="105"/>
      <c r="F3" s="105"/>
      <c r="G3" s="105"/>
      <c r="H3" s="105"/>
      <c r="I3" s="105"/>
      <c r="J3" s="106"/>
      <c r="L3" s="15"/>
      <c r="M3" s="13"/>
      <c r="N3" s="13"/>
      <c r="O3" s="13"/>
      <c r="P3" s="14"/>
    </row>
    <row r="4" spans="1:19">
      <c r="L4" s="27" t="s">
        <v>539</v>
      </c>
      <c r="M4" s="27"/>
      <c r="N4" s="27"/>
      <c r="O4" s="27"/>
      <c r="P4" s="27"/>
      <c r="Q4" s="27"/>
      <c r="R4" s="384"/>
      <c r="S4" s="385"/>
    </row>
    <row r="6" spans="1:19">
      <c r="A6" s="18" t="s">
        <v>526</v>
      </c>
      <c r="L6" s="69" t="s">
        <v>239</v>
      </c>
    </row>
    <row r="7" spans="1:19" ht="142" customHeight="1">
      <c r="L7" s="593" t="s">
        <v>1</v>
      </c>
    </row>
    <row r="9" spans="1:19">
      <c r="A9" s="155" t="s">
        <v>465</v>
      </c>
      <c r="B9" s="156" t="s">
        <v>27</v>
      </c>
      <c r="C9" s="157"/>
      <c r="D9" s="157"/>
      <c r="E9" s="156"/>
      <c r="F9" s="157"/>
      <c r="G9" s="157"/>
      <c r="H9" s="157"/>
      <c r="I9" s="157"/>
      <c r="J9" s="158"/>
    </row>
    <row r="10" spans="1:19">
      <c r="A10" s="159" t="str">
        <f>Data!A9</f>
        <v>Analyst Name:</v>
      </c>
      <c r="B10" s="160" t="str">
        <f>Data!B9</f>
        <v>ChangDENG</v>
      </c>
      <c r="C10" s="161"/>
      <c r="D10" s="162"/>
      <c r="E10" s="161"/>
      <c r="F10" s="161"/>
      <c r="G10" s="161"/>
      <c r="H10" s="161"/>
      <c r="I10" s="161"/>
      <c r="J10" s="163"/>
    </row>
    <row r="11" spans="1:19">
      <c r="A11" s="159" t="str">
        <f>Data!A10</f>
        <v>Company Name:</v>
      </c>
      <c r="B11" s="160" t="str">
        <f>Data!B10</f>
        <v xml:space="preserve">Advantest </v>
      </c>
      <c r="C11" s="157"/>
      <c r="D11" s="157"/>
      <c r="E11" s="161"/>
      <c r="F11" s="161"/>
      <c r="G11" s="161"/>
      <c r="H11" s="161"/>
      <c r="I11" s="161"/>
      <c r="J11" s="163"/>
    </row>
    <row r="12" spans="1:19">
      <c r="A12" s="164"/>
      <c r="B12" s="164"/>
      <c r="C12" s="164"/>
      <c r="D12" s="164"/>
      <c r="E12" s="164"/>
      <c r="F12" s="164"/>
      <c r="G12" s="164"/>
      <c r="H12" s="164"/>
      <c r="I12" s="164"/>
      <c r="J12" s="164"/>
    </row>
    <row r="13" spans="1:19">
      <c r="A13" s="164"/>
      <c r="B13" s="165" t="s">
        <v>296</v>
      </c>
      <c r="C13" s="164"/>
      <c r="D13" s="164"/>
      <c r="E13" s="165" t="s">
        <v>296</v>
      </c>
      <c r="F13" s="164"/>
      <c r="G13" s="164"/>
      <c r="H13" s="164"/>
      <c r="I13" s="164"/>
      <c r="J13" s="164"/>
    </row>
    <row r="14" spans="1:19">
      <c r="A14" s="164"/>
      <c r="B14" s="165" t="s">
        <v>466</v>
      </c>
      <c r="C14" s="164"/>
      <c r="D14" s="164"/>
      <c r="E14" s="166" t="s">
        <v>467</v>
      </c>
      <c r="F14" s="164"/>
      <c r="G14" s="164"/>
      <c r="H14" s="164"/>
      <c r="I14" s="164"/>
      <c r="J14" s="167" t="s">
        <v>23</v>
      </c>
      <c r="L14" s="69" t="s">
        <v>241</v>
      </c>
    </row>
    <row r="15" spans="1:19">
      <c r="A15" s="164"/>
      <c r="B15" s="164" t="s">
        <v>25</v>
      </c>
      <c r="C15" s="164"/>
      <c r="D15" s="164"/>
      <c r="E15" s="168" t="s">
        <v>469</v>
      </c>
      <c r="F15" s="164"/>
      <c r="G15" s="164"/>
      <c r="H15" s="164"/>
      <c r="I15" s="169" t="s">
        <v>24</v>
      </c>
      <c r="J15" s="170">
        <f>Valuation!$F$29</f>
        <v>0.03</v>
      </c>
      <c r="L15" s="17" t="s">
        <v>0</v>
      </c>
    </row>
    <row r="16" spans="1:19">
      <c r="A16" s="164"/>
      <c r="B16" s="164" t="s">
        <v>26</v>
      </c>
      <c r="C16" s="164"/>
      <c r="D16" s="164"/>
      <c r="E16" s="168" t="s">
        <v>471</v>
      </c>
      <c r="F16" s="164"/>
      <c r="G16" s="164"/>
      <c r="H16" s="164"/>
      <c r="I16" s="169" t="s">
        <v>472</v>
      </c>
      <c r="J16" s="94">
        <f>1+$J$15</f>
        <v>1.03</v>
      </c>
    </row>
    <row r="17" spans="1:12" ht="14" thickBot="1">
      <c r="A17" s="56"/>
      <c r="B17" s="171"/>
      <c r="C17" s="172"/>
      <c r="D17" s="172"/>
      <c r="E17" s="172"/>
      <c r="F17" s="172"/>
      <c r="G17" s="172"/>
      <c r="H17" s="172"/>
      <c r="I17" s="172"/>
      <c r="J17" s="172"/>
    </row>
    <row r="18" spans="1:12" ht="14" thickTop="1">
      <c r="A18" s="56"/>
      <c r="B18" s="173" t="s">
        <v>473</v>
      </c>
      <c r="C18" s="174"/>
      <c r="D18" s="174"/>
      <c r="E18" s="175" t="s">
        <v>474</v>
      </c>
      <c r="F18" s="176"/>
      <c r="G18" s="176"/>
      <c r="H18" s="176"/>
      <c r="I18" s="176"/>
      <c r="J18" s="175"/>
      <c r="L18" s="69" t="s">
        <v>239</v>
      </c>
    </row>
    <row r="19" spans="1:12">
      <c r="A19" s="128" t="s">
        <v>18</v>
      </c>
      <c r="B19" s="177">
        <f>Data!E11</f>
        <v>2021</v>
      </c>
      <c r="C19" s="177">
        <f>Data!F11</f>
        <v>2022</v>
      </c>
      <c r="D19" s="177">
        <f>Data!G11</f>
        <v>2023</v>
      </c>
      <c r="E19" s="177" t="s">
        <v>475</v>
      </c>
      <c r="F19" s="177" t="s">
        <v>476</v>
      </c>
      <c r="G19" s="177" t="s">
        <v>477</v>
      </c>
      <c r="H19" s="177" t="s">
        <v>478</v>
      </c>
      <c r="I19" s="177" t="s">
        <v>479</v>
      </c>
      <c r="J19" s="177" t="s">
        <v>480</v>
      </c>
      <c r="L19" s="507" t="s">
        <v>1</v>
      </c>
    </row>
    <row r="20" spans="1:12">
      <c r="A20" s="64" t="s">
        <v>481</v>
      </c>
    </row>
    <row r="21" spans="1:12">
      <c r="A21" s="128" t="str">
        <f>Data!A65</f>
        <v>Revenues</v>
      </c>
      <c r="B21" s="517">
        <f>Data!E65</f>
        <v>312789</v>
      </c>
      <c r="C21" s="517">
        <f>Data!F65</f>
        <v>416901</v>
      </c>
      <c r="D21" s="517">
        <f>Data!G65</f>
        <v>560191</v>
      </c>
      <c r="E21" s="527">
        <f>'Forecast Development'!E25</f>
        <v>691114.79999999993</v>
      </c>
      <c r="F21" s="527">
        <f>'Forecast Development'!F25</f>
        <v>808002.13199999987</v>
      </c>
      <c r="G21" s="527">
        <f>'Forecast Development'!G25</f>
        <v>924765.80159999989</v>
      </c>
      <c r="H21" s="527">
        <f>'Forecast Development'!H25</f>
        <v>1016858.537952</v>
      </c>
      <c r="I21" s="527">
        <f>'Forecast Development'!I25</f>
        <v>1093850.0912496001</v>
      </c>
      <c r="J21" s="528">
        <f>I21*$J$16</f>
        <v>1126665.5939870882</v>
      </c>
      <c r="L21" s="69" t="s">
        <v>2</v>
      </c>
    </row>
    <row r="22" spans="1:12">
      <c r="A22" s="115" t="s">
        <v>482</v>
      </c>
      <c r="B22" s="178">
        <f>B21/B$21</f>
        <v>1</v>
      </c>
      <c r="C22" s="178">
        <f>C21/C$21</f>
        <v>1</v>
      </c>
      <c r="D22" s="178">
        <f>D21/D$21</f>
        <v>1</v>
      </c>
      <c r="E22" s="179">
        <f>E21/D21-1</f>
        <v>0.23371278724577849</v>
      </c>
      <c r="F22" s="179">
        <f>F21/E21-1</f>
        <v>0.16912867731960013</v>
      </c>
      <c r="G22" s="179">
        <f>G21/F21-1</f>
        <v>0.14450911077546524</v>
      </c>
      <c r="H22" s="179">
        <f>H21/G21-1</f>
        <v>9.958492863021573E-2</v>
      </c>
      <c r="I22" s="179">
        <f>I21/H21-1</f>
        <v>7.5715107287848138E-2</v>
      </c>
      <c r="J22" s="180"/>
      <c r="L22" s="17" t="s">
        <v>3</v>
      </c>
    </row>
    <row r="23" spans="1:12">
      <c r="A23" s="115" t="s">
        <v>483</v>
      </c>
      <c r="B23" s="178"/>
      <c r="C23" s="178">
        <f>IF(ISERROR(C21/B21-1),"",C21/B21-1)</f>
        <v>0.33285057978381594</v>
      </c>
      <c r="D23" s="178">
        <f>IF(ISERROR(D21/C21-1),"",D21/C21-1)</f>
        <v>0.34370270160061978</v>
      </c>
      <c r="E23" s="181" t="s">
        <v>118</v>
      </c>
      <c r="F23" s="182"/>
      <c r="G23" s="182"/>
      <c r="H23" s="182"/>
      <c r="I23" s="182"/>
      <c r="J23" s="180"/>
    </row>
    <row r="24" spans="1:12">
      <c r="A24" s="128" t="str">
        <f>Data!A66</f>
        <v>&lt;Cost of goods sold&gt;</v>
      </c>
      <c r="B24" s="517">
        <f>Data!E66</f>
        <v>-144498</v>
      </c>
      <c r="C24" s="517">
        <f>Data!F66</f>
        <v>-180994</v>
      </c>
      <c r="D24" s="517">
        <f>Data!G66</f>
        <v>-241130</v>
      </c>
      <c r="E24" s="527">
        <f>-'Forecast Development'!E125</f>
        <v>-297179.36399999994</v>
      </c>
      <c r="F24" s="527">
        <f>-'Forecast Development'!F125</f>
        <v>-347440.91675999993</v>
      </c>
      <c r="G24" s="527">
        <f>-'Forecast Development'!G125</f>
        <v>-397649.29468799994</v>
      </c>
      <c r="H24" s="527">
        <f>-'Forecast Development'!H125</f>
        <v>-437249.17131936003</v>
      </c>
      <c r="I24" s="527">
        <f>-'Forecast Development'!I125</f>
        <v>-470355.53923732799</v>
      </c>
      <c r="J24" s="528">
        <f>I24*$J$16</f>
        <v>-484466.20541444782</v>
      </c>
    </row>
    <row r="25" spans="1:12">
      <c r="A25" s="115" t="s">
        <v>482</v>
      </c>
      <c r="B25" s="178">
        <f>B24/B$21</f>
        <v>-0.46196637349778924</v>
      </c>
      <c r="C25" s="178">
        <f>C24/C$21</f>
        <v>-0.43414143885478806</v>
      </c>
      <c r="D25" s="178">
        <f>D24/D$21</f>
        <v>-0.4304424740847318</v>
      </c>
      <c r="E25" s="179">
        <f>E24/E21</f>
        <v>-0.42999999999999994</v>
      </c>
      <c r="F25" s="179">
        <f>F24/F21</f>
        <v>-0.43</v>
      </c>
      <c r="G25" s="179">
        <f>G24/G21</f>
        <v>-0.43</v>
      </c>
      <c r="H25" s="179">
        <f>H24/H21</f>
        <v>-0.43</v>
      </c>
      <c r="I25" s="179">
        <f>I24/I21</f>
        <v>-0.43</v>
      </c>
      <c r="J25" s="180"/>
    </row>
    <row r="26" spans="1:12">
      <c r="A26" s="115" t="s">
        <v>483</v>
      </c>
      <c r="B26" s="178"/>
      <c r="C26" s="178">
        <f>IF(ISERROR(C24/B24-1),"",C24/B24-1)</f>
        <v>0.25257096984041305</v>
      </c>
      <c r="D26" s="178">
        <f>IF(ISERROR(D24/C24-1),"",D24/C24-1)</f>
        <v>0.33225410787097909</v>
      </c>
      <c r="E26" s="181" t="s">
        <v>780</v>
      </c>
      <c r="F26" s="182"/>
      <c r="G26" s="182"/>
      <c r="H26" s="182"/>
      <c r="I26" s="182"/>
      <c r="J26" s="180"/>
    </row>
    <row r="27" spans="1:12">
      <c r="A27" s="128" t="str">
        <f>Data!A67</f>
        <v xml:space="preserve">  Gross Profit</v>
      </c>
      <c r="B27" s="519">
        <f>B21+B24</f>
        <v>168291</v>
      </c>
      <c r="C27" s="519">
        <f t="shared" ref="C27:J27" si="0">C21+C24</f>
        <v>235907</v>
      </c>
      <c r="D27" s="519">
        <f t="shared" si="0"/>
        <v>319061</v>
      </c>
      <c r="E27" s="529">
        <f t="shared" si="0"/>
        <v>393935.43599999999</v>
      </c>
      <c r="F27" s="529">
        <f t="shared" si="0"/>
        <v>460561.21523999993</v>
      </c>
      <c r="G27" s="529">
        <f t="shared" si="0"/>
        <v>527116.50691200001</v>
      </c>
      <c r="H27" s="529">
        <f t="shared" si="0"/>
        <v>579609.36663264001</v>
      </c>
      <c r="I27" s="529">
        <f t="shared" si="0"/>
        <v>623494.55201227206</v>
      </c>
      <c r="J27" s="529">
        <f t="shared" si="0"/>
        <v>642199.38857264037</v>
      </c>
    </row>
    <row r="28" spans="1:12">
      <c r="A28" s="115" t="s">
        <v>482</v>
      </c>
      <c r="B28" s="178">
        <f>B27/B$21</f>
        <v>0.53803362650221076</v>
      </c>
      <c r="C28" s="178">
        <f>C27/C$21</f>
        <v>0.56585856114521194</v>
      </c>
      <c r="D28" s="178">
        <f>D27/D$21</f>
        <v>0.5695575259152682</v>
      </c>
      <c r="E28" s="178">
        <f t="shared" ref="E28:J28" si="1">E27/E$21</f>
        <v>0.57000000000000006</v>
      </c>
      <c r="F28" s="178">
        <f t="shared" si="1"/>
        <v>0.57000000000000006</v>
      </c>
      <c r="G28" s="178">
        <f t="shared" si="1"/>
        <v>0.57000000000000006</v>
      </c>
      <c r="H28" s="178">
        <f t="shared" si="1"/>
        <v>0.56999999999999995</v>
      </c>
      <c r="I28" s="178">
        <f t="shared" si="1"/>
        <v>0.57000000000000006</v>
      </c>
      <c r="J28" s="178">
        <f t="shared" si="1"/>
        <v>0.57000000000000006</v>
      </c>
    </row>
    <row r="29" spans="1:12">
      <c r="A29" s="115" t="s">
        <v>483</v>
      </c>
      <c r="B29" s="178"/>
      <c r="C29" s="178">
        <f t="shared" ref="C29:I29" si="2">IF(ISERROR(C27/B27-1),"",C27/B27-1)</f>
        <v>0.40178024968655479</v>
      </c>
      <c r="D29" s="178">
        <f t="shared" si="2"/>
        <v>0.35248636115079246</v>
      </c>
      <c r="E29" s="178">
        <f t="shared" si="2"/>
        <v>0.23467122587843692</v>
      </c>
      <c r="F29" s="178">
        <f t="shared" si="2"/>
        <v>0.16912867731960013</v>
      </c>
      <c r="G29" s="178">
        <f t="shared" si="2"/>
        <v>0.14450911077546524</v>
      </c>
      <c r="H29" s="178">
        <f t="shared" si="2"/>
        <v>9.9584928630215508E-2</v>
      </c>
      <c r="I29" s="178">
        <f t="shared" si="2"/>
        <v>7.5715107287848138E-2</v>
      </c>
      <c r="J29" s="178"/>
    </row>
    <row r="30" spans="1:12">
      <c r="A30" s="114"/>
      <c r="B30" s="178"/>
      <c r="C30" s="178"/>
      <c r="D30" s="178"/>
      <c r="E30" s="183"/>
      <c r="F30" s="183"/>
      <c r="G30" s="183"/>
      <c r="H30" s="183"/>
      <c r="I30" s="183"/>
      <c r="J30" s="183"/>
    </row>
    <row r="31" spans="1:12">
      <c r="A31" s="128" t="str">
        <f>Data!A68</f>
        <v>&lt;Operating Expenses (1)&gt;</v>
      </c>
      <c r="B31" s="517">
        <f>Data!E68</f>
        <v>0</v>
      </c>
      <c r="C31" s="517">
        <f>Data!F68</f>
        <v>0</v>
      </c>
      <c r="D31" s="517">
        <f>Data!G68</f>
        <v>0</v>
      </c>
      <c r="E31" s="527">
        <f>E21*E32</f>
        <v>0</v>
      </c>
      <c r="F31" s="527">
        <f>F21*F32</f>
        <v>0</v>
      </c>
      <c r="G31" s="527">
        <f>G21*G32</f>
        <v>0</v>
      </c>
      <c r="H31" s="527">
        <f>H21*H32</f>
        <v>0</v>
      </c>
      <c r="I31" s="527">
        <f>I21*I32</f>
        <v>0</v>
      </c>
      <c r="J31" s="528">
        <f>I31*$J$16</f>
        <v>0</v>
      </c>
    </row>
    <row r="32" spans="1:12">
      <c r="A32" s="115" t="s">
        <v>482</v>
      </c>
      <c r="B32" s="178">
        <f>B31/B$21</f>
        <v>0</v>
      </c>
      <c r="C32" s="178">
        <f>C31/C$21</f>
        <v>0</v>
      </c>
      <c r="D32" s="178">
        <f>D31/D$21</f>
        <v>0</v>
      </c>
      <c r="E32" s="179">
        <v>0</v>
      </c>
      <c r="F32" s="179">
        <f>E32</f>
        <v>0</v>
      </c>
      <c r="G32" s="179">
        <f>F32</f>
        <v>0</v>
      </c>
      <c r="H32" s="179">
        <f>G32</f>
        <v>0</v>
      </c>
      <c r="I32" s="179">
        <f>H32</f>
        <v>0</v>
      </c>
      <c r="J32" s="180"/>
    </row>
    <row r="33" spans="1:19">
      <c r="A33" s="115" t="s">
        <v>483</v>
      </c>
      <c r="B33" s="178"/>
      <c r="C33" s="178" t="str">
        <f>IF(ISERROR(C31/B31-1),"",C31/B31-1)</f>
        <v/>
      </c>
      <c r="D33" s="178" t="str">
        <f>IF(ISERROR(D31/C31-1),"",D31/C31-1)</f>
        <v/>
      </c>
      <c r="E33" s="181" t="s">
        <v>169</v>
      </c>
      <c r="F33" s="181"/>
      <c r="G33" s="181"/>
      <c r="H33" s="181"/>
      <c r="I33" s="181"/>
      <c r="J33" s="180"/>
    </row>
    <row r="34" spans="1:19">
      <c r="A34" s="184" t="str">
        <f>Data!A69</f>
        <v>&lt;Operating Expenses (2)&gt;</v>
      </c>
      <c r="B34" s="517">
        <f>Data!E69</f>
        <v>0</v>
      </c>
      <c r="C34" s="517">
        <f>Data!F69</f>
        <v>0</v>
      </c>
      <c r="D34" s="517">
        <f>Data!G69</f>
        <v>0</v>
      </c>
      <c r="E34" s="527">
        <f>E21*E35</f>
        <v>0</v>
      </c>
      <c r="F34" s="527">
        <f>F21*F35</f>
        <v>0</v>
      </c>
      <c r="G34" s="527">
        <f>G21*G35</f>
        <v>0</v>
      </c>
      <c r="H34" s="527">
        <f>H21*H35</f>
        <v>0</v>
      </c>
      <c r="I34" s="527">
        <f>I21*I35</f>
        <v>0</v>
      </c>
      <c r="J34" s="528">
        <f>I34*$J$16</f>
        <v>0</v>
      </c>
    </row>
    <row r="35" spans="1:19">
      <c r="A35" s="115" t="s">
        <v>482</v>
      </c>
      <c r="B35" s="178">
        <f>B34/B$21</f>
        <v>0</v>
      </c>
      <c r="C35" s="178">
        <f>C34/C$21</f>
        <v>0</v>
      </c>
      <c r="D35" s="178">
        <f>D34/D$21</f>
        <v>0</v>
      </c>
      <c r="E35" s="179">
        <v>0</v>
      </c>
      <c r="F35" s="179">
        <f>E35</f>
        <v>0</v>
      </c>
      <c r="G35" s="179">
        <f>F35</f>
        <v>0</v>
      </c>
      <c r="H35" s="179">
        <f>G35</f>
        <v>0</v>
      </c>
      <c r="I35" s="179">
        <f>H35</f>
        <v>0</v>
      </c>
      <c r="J35" s="180"/>
      <c r="M35" s="542"/>
      <c r="N35" s="543"/>
      <c r="O35" s="544"/>
      <c r="P35" s="544"/>
      <c r="Q35" s="544"/>
      <c r="R35" s="544"/>
      <c r="S35" s="544"/>
    </row>
    <row r="36" spans="1:19">
      <c r="A36" s="115" t="s">
        <v>483</v>
      </c>
      <c r="B36" s="178"/>
      <c r="C36" s="178" t="str">
        <f>IF(ISERROR(C34/B34-1),"",C34/B34-1)</f>
        <v/>
      </c>
      <c r="D36" s="178" t="str">
        <f>IF(ISERROR(D34/C34-1),"",D34/C34-1)</f>
        <v/>
      </c>
      <c r="E36" s="181" t="s">
        <v>169</v>
      </c>
      <c r="F36" s="181"/>
      <c r="G36" s="181"/>
      <c r="H36" s="181"/>
      <c r="I36" s="181"/>
      <c r="J36" s="185"/>
      <c r="M36" s="537"/>
      <c r="N36" s="541"/>
      <c r="O36" s="541"/>
      <c r="P36" s="541"/>
      <c r="Q36" s="541"/>
      <c r="R36" s="541"/>
      <c r="S36" s="541"/>
    </row>
    <row r="37" spans="1:19" s="599" customFormat="1">
      <c r="A37" s="596" t="str">
        <f>Data!A70</f>
        <v>&lt;Depreciation and Amortization&gt;</v>
      </c>
      <c r="B37" s="598">
        <f>Data!E70</f>
        <v>0</v>
      </c>
      <c r="C37" s="598">
        <f>Data!F70</f>
        <v>0</v>
      </c>
      <c r="D37" s="598">
        <f>Data!G70</f>
        <v>0</v>
      </c>
      <c r="E37" s="610">
        <f>-'Forecast Development'!E89*0.95</f>
        <v>-32289.56342123737</v>
      </c>
      <c r="F37" s="610">
        <f>-'Forecast Development'!F89*0.95</f>
        <v>-43671.335756488086</v>
      </c>
      <c r="G37" s="610">
        <f>-'Forecast Development'!G89*0.95</f>
        <v>-56697.877890954667</v>
      </c>
      <c r="H37" s="610">
        <f>-'Forecast Development'!H89*0.95</f>
        <v>-71021.667294180588</v>
      </c>
      <c r="I37" s="610">
        <f>-'Forecast Development'!I89*0.95</f>
        <v>-34502.169785393293</v>
      </c>
      <c r="J37" s="610">
        <f>I37*$J$16</f>
        <v>-35537.234878955096</v>
      </c>
      <c r="K37" s="600" t="s">
        <v>839</v>
      </c>
      <c r="M37" s="611"/>
      <c r="N37" s="612"/>
      <c r="O37" s="612"/>
      <c r="P37" s="612"/>
      <c r="Q37" s="612"/>
      <c r="R37" s="612"/>
      <c r="S37" s="612"/>
    </row>
    <row r="38" spans="1:19">
      <c r="A38" s="115" t="s">
        <v>482</v>
      </c>
      <c r="B38" s="178">
        <f>B37/B$21</f>
        <v>0</v>
      </c>
      <c r="C38" s="178">
        <f>C37/C$21</f>
        <v>0</v>
      </c>
      <c r="D38" s="178">
        <f>D37/D$21</f>
        <v>0</v>
      </c>
      <c r="E38" s="186"/>
      <c r="F38" s="186"/>
      <c r="G38" s="186"/>
      <c r="H38" s="186"/>
      <c r="I38" s="186"/>
      <c r="J38" s="180"/>
      <c r="M38" s="539"/>
      <c r="N38" s="538"/>
      <c r="O38" s="538"/>
      <c r="P38" s="538"/>
      <c r="Q38" s="538"/>
      <c r="R38" s="538"/>
      <c r="S38" s="538"/>
    </row>
    <row r="39" spans="1:19">
      <c r="A39" s="115" t="s">
        <v>483</v>
      </c>
      <c r="B39" s="178"/>
      <c r="C39" s="178" t="str">
        <f>IF(ISERROR(C37/B37-1),"",C37/B37-1)</f>
        <v/>
      </c>
      <c r="D39" s="178" t="str">
        <f>IF(ISERROR(D37/C37-1),"",D37/C37-1)</f>
        <v/>
      </c>
      <c r="E39" s="181" t="s">
        <v>729</v>
      </c>
      <c r="F39" s="181"/>
      <c r="G39" s="181"/>
      <c r="H39" s="181"/>
      <c r="I39" s="181"/>
      <c r="J39" s="185"/>
      <c r="M39" s="539"/>
      <c r="N39" s="538"/>
      <c r="O39" s="538"/>
      <c r="P39" s="538"/>
      <c r="Q39" s="538"/>
      <c r="R39" s="538"/>
      <c r="S39" s="538"/>
    </row>
    <row r="40" spans="1:19">
      <c r="A40" s="184" t="str">
        <f>Data!A71</f>
        <v>&lt;Selling, General and Administrative Expenses&gt;</v>
      </c>
      <c r="B40" s="517">
        <f>Data!E71</f>
        <v>-105870</v>
      </c>
      <c r="C40" s="517">
        <f>Data!F71</f>
        <v>-121132</v>
      </c>
      <c r="D40" s="517">
        <f>Data!G71</f>
        <v>-152042</v>
      </c>
      <c r="E40" s="527">
        <f t="shared" ref="E40:J40" si="3">-E21*0.27</f>
        <v>-186600.99599999998</v>
      </c>
      <c r="F40" s="527">
        <f t="shared" si="3"/>
        <v>-218160.57563999997</v>
      </c>
      <c r="G40" s="527">
        <f t="shared" si="3"/>
        <v>-249686.76643199997</v>
      </c>
      <c r="H40" s="527">
        <f t="shared" si="3"/>
        <v>-274551.80524704006</v>
      </c>
      <c r="I40" s="527">
        <f t="shared" si="3"/>
        <v>-295339.52463739202</v>
      </c>
      <c r="J40" s="527">
        <f t="shared" si="3"/>
        <v>-304199.71037651383</v>
      </c>
      <c r="M40" s="543"/>
      <c r="N40" s="538"/>
      <c r="O40" s="538"/>
      <c r="P40" s="538"/>
      <c r="Q40" s="538"/>
      <c r="R40" s="538"/>
      <c r="S40" s="538"/>
    </row>
    <row r="41" spans="1:19">
      <c r="A41" s="115" t="s">
        <v>482</v>
      </c>
      <c r="B41" s="178">
        <f>B40/B$21</f>
        <v>-0.33847098203581327</v>
      </c>
      <c r="C41" s="178">
        <f>C40/C$21</f>
        <v>-0.29055339277190506</v>
      </c>
      <c r="D41" s="178">
        <f>D40/D$21</f>
        <v>-0.27141100089076764</v>
      </c>
      <c r="E41" s="179">
        <f>-27%</f>
        <v>-0.27</v>
      </c>
      <c r="F41" s="179">
        <f>E41</f>
        <v>-0.27</v>
      </c>
      <c r="G41" s="179">
        <f>F41</f>
        <v>-0.27</v>
      </c>
      <c r="H41" s="179">
        <f>G41</f>
        <v>-0.27</v>
      </c>
      <c r="I41" s="179">
        <f>H41</f>
        <v>-0.27</v>
      </c>
      <c r="J41" s="180"/>
      <c r="L41" s="542"/>
      <c r="M41" s="539"/>
      <c r="N41" s="538"/>
      <c r="O41" s="538"/>
      <c r="P41" s="538"/>
      <c r="Q41" s="538"/>
      <c r="R41" s="538"/>
      <c r="S41" s="538"/>
    </row>
    <row r="42" spans="1:19">
      <c r="A42" s="115" t="s">
        <v>483</v>
      </c>
      <c r="B42" s="178"/>
      <c r="C42" s="178">
        <f>IF(ISERROR(C40/B40-1),"",C40/B40-1)</f>
        <v>0.14415792953622364</v>
      </c>
      <c r="D42" s="178">
        <f>IF(ISERROR(D40/C40-1),"",D40/C40-1)</f>
        <v>0.25517617144932792</v>
      </c>
      <c r="E42" s="181" t="s">
        <v>169</v>
      </c>
      <c r="F42" s="181"/>
      <c r="G42" s="181"/>
      <c r="H42" s="181"/>
      <c r="I42" s="181"/>
      <c r="J42" s="185"/>
      <c r="L42" s="537"/>
      <c r="M42" s="543"/>
      <c r="N42" s="538"/>
      <c r="O42" s="538"/>
      <c r="P42" s="538"/>
      <c r="Q42" s="538"/>
      <c r="R42" s="538"/>
      <c r="S42" s="538"/>
    </row>
    <row r="43" spans="1:19">
      <c r="A43" s="184" t="str">
        <f>Data!A72</f>
        <v>Other operating expenses (1)</v>
      </c>
      <c r="B43" s="517">
        <f>Data!E72</f>
        <v>-194</v>
      </c>
      <c r="C43" s="517">
        <f>Data!F72</f>
        <v>-647</v>
      </c>
      <c r="D43" s="517">
        <f>Data!G72</f>
        <v>-335</v>
      </c>
      <c r="E43" s="527">
        <f t="shared" ref="E43:J43" si="4">-E21*0.001</f>
        <v>-691.11479999999995</v>
      </c>
      <c r="F43" s="527">
        <f t="shared" si="4"/>
        <v>-808.00213199999985</v>
      </c>
      <c r="G43" s="527">
        <f t="shared" si="4"/>
        <v>-924.76580159999992</v>
      </c>
      <c r="H43" s="527">
        <f t="shared" si="4"/>
        <v>-1016.8585379520001</v>
      </c>
      <c r="I43" s="527">
        <f t="shared" si="4"/>
        <v>-1093.8500912496002</v>
      </c>
      <c r="J43" s="527">
        <f t="shared" si="4"/>
        <v>-1126.6655939870882</v>
      </c>
      <c r="L43" s="539"/>
      <c r="M43" s="539"/>
      <c r="N43" s="545"/>
      <c r="O43" s="545"/>
      <c r="P43" s="545"/>
      <c r="Q43" s="545"/>
      <c r="R43" s="545"/>
      <c r="S43" s="545"/>
    </row>
    <row r="44" spans="1:19">
      <c r="A44" s="115" t="s">
        <v>482</v>
      </c>
      <c r="B44" s="178">
        <f>B43/B$21</f>
        <v>-6.2022641461176699E-4</v>
      </c>
      <c r="C44" s="178">
        <f>C43/C$21</f>
        <v>-1.5519271961448881E-3</v>
      </c>
      <c r="D44" s="178">
        <f>D43/D$21</f>
        <v>-5.9801032147963821E-4</v>
      </c>
      <c r="E44" s="179">
        <v>0</v>
      </c>
      <c r="F44" s="179">
        <f>E44</f>
        <v>0</v>
      </c>
      <c r="G44" s="179">
        <f>F44</f>
        <v>0</v>
      </c>
      <c r="H44" s="179">
        <f>G44</f>
        <v>0</v>
      </c>
      <c r="I44" s="179">
        <f>H44</f>
        <v>0</v>
      </c>
      <c r="J44" s="180"/>
      <c r="L44" s="539"/>
      <c r="M44" s="539"/>
      <c r="N44" s="546"/>
      <c r="O44" s="546"/>
      <c r="P44" s="546"/>
      <c r="Q44" s="546"/>
      <c r="R44" s="546"/>
      <c r="S44" s="546"/>
    </row>
    <row r="45" spans="1:19">
      <c r="A45" s="115" t="s">
        <v>483</v>
      </c>
      <c r="B45" s="178"/>
      <c r="C45" s="178">
        <f>IF(ISERROR(C43/B43-1),"",C43/B43-1)</f>
        <v>2.3350515463917527</v>
      </c>
      <c r="D45" s="178">
        <f>IF(ISERROR(D43/C43-1),"",D43/C43-1)</f>
        <v>-0.48222565687789798</v>
      </c>
      <c r="E45" s="181" t="s">
        <v>169</v>
      </c>
      <c r="F45" s="181"/>
      <c r="G45" s="181"/>
      <c r="H45" s="181"/>
      <c r="I45" s="181"/>
      <c r="J45" s="185"/>
      <c r="L45" s="539"/>
      <c r="M45" s="538"/>
      <c r="N45" s="538"/>
      <c r="O45" s="538"/>
      <c r="P45" s="538"/>
      <c r="Q45" s="538"/>
      <c r="R45" s="538"/>
    </row>
    <row r="46" spans="1:19">
      <c r="A46" s="184" t="str">
        <f>Data!A73</f>
        <v>Other operating expenses (2)</v>
      </c>
      <c r="B46" s="517">
        <f>Data!E73</f>
        <v>0</v>
      </c>
      <c r="C46" s="517">
        <f>Data!F73</f>
        <v>0</v>
      </c>
      <c r="D46" s="517">
        <f>Data!G73</f>
        <v>0</v>
      </c>
      <c r="E46" s="527">
        <f>E$21*E47</f>
        <v>0</v>
      </c>
      <c r="F46" s="527">
        <f>F$21*F47</f>
        <v>0</v>
      </c>
      <c r="G46" s="527">
        <f>G$21*G47</f>
        <v>0</v>
      </c>
      <c r="H46" s="527">
        <f>H$21*H47</f>
        <v>0</v>
      </c>
      <c r="I46" s="527">
        <f>I$21*I47</f>
        <v>0</v>
      </c>
      <c r="J46" s="528">
        <f>I46*$J$16</f>
        <v>0</v>
      </c>
      <c r="L46" s="543"/>
      <c r="M46" s="538"/>
      <c r="N46" s="538"/>
      <c r="O46" s="538"/>
      <c r="P46" s="538"/>
      <c r="Q46" s="538"/>
      <c r="R46" s="538"/>
    </row>
    <row r="47" spans="1:19">
      <c r="A47" s="115" t="s">
        <v>482</v>
      </c>
      <c r="B47" s="178">
        <f>B46/B$21</f>
        <v>0</v>
      </c>
      <c r="C47" s="178">
        <f>C46/C$21</f>
        <v>0</v>
      </c>
      <c r="D47" s="178">
        <f>D46/D$21</f>
        <v>0</v>
      </c>
      <c r="E47" s="179">
        <v>0</v>
      </c>
      <c r="F47" s="179">
        <f>E47</f>
        <v>0</v>
      </c>
      <c r="G47" s="179">
        <f>F47</f>
        <v>0</v>
      </c>
      <c r="H47" s="179">
        <f>G47</f>
        <v>0</v>
      </c>
      <c r="I47" s="179">
        <f>H47</f>
        <v>0</v>
      </c>
      <c r="J47" s="180"/>
      <c r="L47" s="539"/>
      <c r="M47" s="538"/>
      <c r="N47" s="538"/>
      <c r="O47" s="538"/>
      <c r="P47" s="538"/>
      <c r="Q47" s="538"/>
      <c r="R47" s="538"/>
    </row>
    <row r="48" spans="1:19">
      <c r="A48" s="115" t="s">
        <v>483</v>
      </c>
      <c r="B48" s="178"/>
      <c r="C48" s="178" t="str">
        <f>IF(ISERROR(C46/B46-1),"",C46/B46-1)</f>
        <v/>
      </c>
      <c r="D48" s="178" t="str">
        <f>IF(ISERROR(D46/C46-1),"",D46/C46-1)</f>
        <v/>
      </c>
      <c r="E48" s="181" t="s">
        <v>169</v>
      </c>
      <c r="F48" s="181"/>
      <c r="G48" s="181"/>
      <c r="H48" s="181"/>
      <c r="I48" s="181"/>
      <c r="J48" s="185"/>
      <c r="L48" s="543"/>
      <c r="M48" s="538"/>
      <c r="N48" s="538"/>
      <c r="O48" s="538"/>
      <c r="P48" s="538"/>
      <c r="Q48" s="538"/>
      <c r="R48" s="538"/>
    </row>
    <row r="49" spans="1:18">
      <c r="A49" s="184" t="str">
        <f>Data!A74</f>
        <v>Income from equity investees</v>
      </c>
      <c r="B49" s="517">
        <f>Data!E74</f>
        <v>0</v>
      </c>
      <c r="C49" s="517">
        <f>Data!F74</f>
        <v>0</v>
      </c>
      <c r="D49" s="517">
        <f>Data!G74</f>
        <v>0</v>
      </c>
      <c r="E49" s="527">
        <f>E$21*E50</f>
        <v>0</v>
      </c>
      <c r="F49" s="527">
        <f>F$21*F50</f>
        <v>0</v>
      </c>
      <c r="G49" s="527">
        <f>G$21*G50</f>
        <v>0</v>
      </c>
      <c r="H49" s="527">
        <f>H$21*H50</f>
        <v>0</v>
      </c>
      <c r="I49" s="527">
        <f>I$21*I50</f>
        <v>0</v>
      </c>
      <c r="J49" s="528">
        <f>I49*$J$16</f>
        <v>0</v>
      </c>
      <c r="L49" s="539"/>
      <c r="M49" s="545"/>
      <c r="N49" s="545"/>
      <c r="O49" s="545"/>
      <c r="P49" s="545"/>
      <c r="Q49" s="545"/>
      <c r="R49" s="545"/>
    </row>
    <row r="50" spans="1:18">
      <c r="A50" s="115" t="s">
        <v>482</v>
      </c>
      <c r="B50" s="178">
        <f>B49/B$21</f>
        <v>0</v>
      </c>
      <c r="C50" s="178">
        <f>C49/C$21</f>
        <v>0</v>
      </c>
      <c r="D50" s="178">
        <f>D49/D$21</f>
        <v>0</v>
      </c>
      <c r="E50" s="179">
        <v>0</v>
      </c>
      <c r="F50" s="179">
        <f>E50</f>
        <v>0</v>
      </c>
      <c r="G50" s="179">
        <f>F50</f>
        <v>0</v>
      </c>
      <c r="H50" s="179">
        <f>G50</f>
        <v>0</v>
      </c>
      <c r="I50" s="179">
        <f>H50</f>
        <v>0</v>
      </c>
      <c r="J50" s="180"/>
      <c r="L50" s="539"/>
      <c r="M50" s="546"/>
      <c r="N50" s="546"/>
      <c r="O50" s="546"/>
      <c r="P50" s="546"/>
      <c r="Q50" s="546"/>
      <c r="R50" s="546"/>
    </row>
    <row r="51" spans="1:18">
      <c r="A51" s="115" t="s">
        <v>483</v>
      </c>
      <c r="B51" s="178"/>
      <c r="C51" s="178" t="str">
        <f>IF(ISERROR(C49/B49-1),"",C49/B49-1)</f>
        <v/>
      </c>
      <c r="D51" s="178" t="str">
        <f>IF(ISERROR(D49/C49-1),"",D49/C49-1)</f>
        <v/>
      </c>
      <c r="E51" s="181" t="s">
        <v>169</v>
      </c>
      <c r="F51" s="181"/>
      <c r="G51" s="181"/>
      <c r="H51" s="181"/>
      <c r="I51" s="181"/>
      <c r="J51" s="185"/>
    </row>
    <row r="52" spans="1:18">
      <c r="A52" s="184" t="str">
        <f>Data!A75</f>
        <v>Non-recurring operating gains &lt;losses&gt;</v>
      </c>
      <c r="B52" s="517">
        <f>Data!E75</f>
        <v>8499</v>
      </c>
      <c r="C52" s="517">
        <f>Data!F75</f>
        <v>606</v>
      </c>
      <c r="D52" s="517">
        <f>Data!G75</f>
        <v>1003</v>
      </c>
      <c r="E52" s="527">
        <f>E$21*E53</f>
        <v>1382.2295999999999</v>
      </c>
      <c r="F52" s="527">
        <f>F$21*F53</f>
        <v>1616.0042639999997</v>
      </c>
      <c r="G52" s="527">
        <f>G$21*G53</f>
        <v>1849.5316031999998</v>
      </c>
      <c r="H52" s="527">
        <f>H$21*H53</f>
        <v>2033.7170759040002</v>
      </c>
      <c r="I52" s="527">
        <f>I$21*I53</f>
        <v>2187.7001824992003</v>
      </c>
      <c r="J52" s="528">
        <f>I52*$J$16</f>
        <v>2253.3311879741764</v>
      </c>
    </row>
    <row r="53" spans="1:18">
      <c r="A53" s="115" t="s">
        <v>482</v>
      </c>
      <c r="B53" s="178">
        <f>B52/B$21</f>
        <v>2.7171671638069113E-2</v>
      </c>
      <c r="C53" s="178">
        <f>C52/C$21</f>
        <v>1.4535825051990761E-3</v>
      </c>
      <c r="D53" s="178">
        <f>D52/D$21</f>
        <v>1.7904607535644092E-3</v>
      </c>
      <c r="E53" s="179">
        <v>2E-3</v>
      </c>
      <c r="F53" s="179">
        <f>E53</f>
        <v>2E-3</v>
      </c>
      <c r="G53" s="179">
        <f>F53</f>
        <v>2E-3</v>
      </c>
      <c r="H53" s="179">
        <f>G53</f>
        <v>2E-3</v>
      </c>
      <c r="I53" s="179">
        <f>H53</f>
        <v>2E-3</v>
      </c>
      <c r="J53" s="187"/>
    </row>
    <row r="54" spans="1:18">
      <c r="A54" s="115" t="s">
        <v>483</v>
      </c>
      <c r="B54" s="178"/>
      <c r="C54" s="178">
        <f>IF(ISERROR(C52/B52-1),"",C52/B52-1)</f>
        <v>-0.92869749382280264</v>
      </c>
      <c r="D54" s="178">
        <f>IF(ISERROR(D52/C52-1),"",D52/C52-1)</f>
        <v>0.65511551155115511</v>
      </c>
      <c r="E54" s="181" t="s">
        <v>169</v>
      </c>
      <c r="F54" s="181"/>
      <c r="G54" s="181"/>
      <c r="H54" s="181"/>
      <c r="I54" s="181"/>
      <c r="J54" s="185"/>
    </row>
    <row r="55" spans="1:18">
      <c r="A55" s="128" t="str">
        <f>Data!A76</f>
        <v xml:space="preserve">  Operating Profit</v>
      </c>
      <c r="B55" s="519">
        <f>B27+B31+B34+B37+B40+B43+B46+B49+B52</f>
        <v>70726</v>
      </c>
      <c r="C55" s="519">
        <f>C27+C31+C34+C37+C40+C43+C46+C49+C52</f>
        <v>114734</v>
      </c>
      <c r="D55" s="519">
        <f>D27+D31+D34+D37+D40+D43+D46+D49+D52</f>
        <v>167687</v>
      </c>
      <c r="E55" s="519">
        <f t="shared" ref="E55:J55" si="5">E27+E31+E34+E40+E43+E46+E49+E52</f>
        <v>208025.55479999998</v>
      </c>
      <c r="F55" s="519">
        <f t="shared" si="5"/>
        <v>243208.64173199996</v>
      </c>
      <c r="G55" s="519">
        <f t="shared" si="5"/>
        <v>278354.50628160004</v>
      </c>
      <c r="H55" s="519">
        <f t="shared" si="5"/>
        <v>306074.41992355196</v>
      </c>
      <c r="I55" s="519">
        <f t="shared" si="5"/>
        <v>329248.8774661296</v>
      </c>
      <c r="J55" s="519">
        <f t="shared" si="5"/>
        <v>339126.34379011363</v>
      </c>
    </row>
    <row r="56" spans="1:18">
      <c r="A56" s="115" t="s">
        <v>482</v>
      </c>
      <c r="B56" s="178">
        <f t="shared" ref="B56:J56" si="6">B55/B$21</f>
        <v>0.22611408968985483</v>
      </c>
      <c r="C56" s="178">
        <f t="shared" si="6"/>
        <v>0.27520682368236105</v>
      </c>
      <c r="D56" s="178">
        <f t="shared" si="6"/>
        <v>0.29933897545658533</v>
      </c>
      <c r="E56" s="178">
        <f t="shared" si="6"/>
        <v>0.30099999999999999</v>
      </c>
      <c r="F56" s="178">
        <f t="shared" si="6"/>
        <v>0.30099999999999999</v>
      </c>
      <c r="G56" s="178">
        <f t="shared" si="6"/>
        <v>0.3010000000000001</v>
      </c>
      <c r="H56" s="178">
        <f t="shared" si="6"/>
        <v>0.30099999999999993</v>
      </c>
      <c r="I56" s="178">
        <f t="shared" si="6"/>
        <v>0.30099999999999999</v>
      </c>
      <c r="J56" s="178">
        <f t="shared" si="6"/>
        <v>0.3010000000000001</v>
      </c>
    </row>
    <row r="57" spans="1:18">
      <c r="A57" s="115" t="s">
        <v>483</v>
      </c>
      <c r="B57" s="178"/>
      <c r="C57" s="178">
        <f t="shared" ref="C57:I57" si="7">IF(ISERROR(C55/B55-1),"",C55/B55-1)</f>
        <v>0.62223227667335923</v>
      </c>
      <c r="D57" s="178">
        <f t="shared" si="7"/>
        <v>0.46152840483204627</v>
      </c>
      <c r="E57" s="178">
        <f t="shared" si="7"/>
        <v>0.24055862887403312</v>
      </c>
      <c r="F57" s="178">
        <f t="shared" si="7"/>
        <v>0.16912867731960013</v>
      </c>
      <c r="G57" s="178">
        <f t="shared" si="7"/>
        <v>0.14450911077546547</v>
      </c>
      <c r="H57" s="178">
        <f t="shared" si="7"/>
        <v>9.9584928630215064E-2</v>
      </c>
      <c r="I57" s="178">
        <f t="shared" si="7"/>
        <v>7.5715107287848138E-2</v>
      </c>
      <c r="J57" s="178"/>
    </row>
    <row r="58" spans="1:18">
      <c r="A58" s="128"/>
      <c r="B58" s="178"/>
      <c r="C58" s="178"/>
      <c r="D58" s="178"/>
      <c r="E58" s="183"/>
      <c r="F58" s="183"/>
      <c r="G58" s="183"/>
      <c r="H58" s="183"/>
      <c r="I58" s="183"/>
      <c r="J58" s="183"/>
      <c r="L58" s="188"/>
      <c r="M58" s="188"/>
      <c r="N58" s="188"/>
    </row>
    <row r="59" spans="1:18">
      <c r="A59" s="128" t="str">
        <f>Data!A77</f>
        <v>Interest income</v>
      </c>
      <c r="B59" s="517">
        <f>Data!E77</f>
        <v>767</v>
      </c>
      <c r="C59" s="517">
        <f>Data!F77</f>
        <v>1912</v>
      </c>
      <c r="D59" s="517">
        <f>Data!G77</f>
        <v>4458</v>
      </c>
      <c r="E59" s="527">
        <f>E60*((D115+E115+D118+E118+D142+E142)/2)</f>
        <v>868.20054999999991</v>
      </c>
      <c r="F59" s="527">
        <f>F60*((E115+F115+E118+F118+E142+F142)/2)</f>
        <v>894.24656650000009</v>
      </c>
      <c r="G59" s="527">
        <f>G60*((F115+G115+F118+G118+F142+G142)/2)</f>
        <v>921.07396349500004</v>
      </c>
      <c r="H59" s="527">
        <f>H60*((G115+H115+G118+H118+G142+H142)/2)</f>
        <v>948.70618239985015</v>
      </c>
      <c r="I59" s="527">
        <f>I60*((H115+I115+H118+I118+H142+I142)/2)</f>
        <v>977.16736787184561</v>
      </c>
      <c r="J59" s="528">
        <f>I59*$J$16</f>
        <v>1006.482388908001</v>
      </c>
    </row>
    <row r="60" spans="1:18">
      <c r="A60" s="115" t="s">
        <v>482</v>
      </c>
      <c r="B60" s="178">
        <f>B59/B$21</f>
        <v>2.452132268078481E-3</v>
      </c>
      <c r="C60" s="178">
        <f>C59/C$21</f>
        <v>4.5862207094729927E-3</v>
      </c>
      <c r="D60" s="178">
        <f>D59/D$21</f>
        <v>7.9580000392723196E-3</v>
      </c>
      <c r="E60" s="179">
        <v>0.01</v>
      </c>
      <c r="F60" s="179">
        <f>E60</f>
        <v>0.01</v>
      </c>
      <c r="G60" s="179">
        <f>F60</f>
        <v>0.01</v>
      </c>
      <c r="H60" s="179">
        <f>G60</f>
        <v>0.01</v>
      </c>
      <c r="I60" s="179">
        <f>H60</f>
        <v>0.01</v>
      </c>
      <c r="J60" s="180"/>
    </row>
    <row r="61" spans="1:18">
      <c r="A61" s="115" t="s">
        <v>483</v>
      </c>
      <c r="B61" s="178"/>
      <c r="C61" s="178">
        <f>IF(ISERROR(C59/B59-1),"",C59/B59-1)</f>
        <v>1.4928292046936114</v>
      </c>
      <c r="D61" s="178">
        <f>IF(ISERROR(D59/C59-1),"",D59/C59-1)</f>
        <v>1.3315899581589958</v>
      </c>
      <c r="E61" s="181" t="s">
        <v>784</v>
      </c>
      <c r="F61" s="181"/>
      <c r="G61" s="181"/>
      <c r="H61" s="181"/>
      <c r="I61" s="181"/>
      <c r="J61" s="185"/>
    </row>
    <row r="62" spans="1:18">
      <c r="A62" s="128" t="str">
        <f>Data!A78</f>
        <v>&lt;Interest expense&gt;</v>
      </c>
      <c r="B62" s="517">
        <f>Data!E78</f>
        <v>-1875</v>
      </c>
      <c r="C62" s="517">
        <f>Data!F78</f>
        <v>-303</v>
      </c>
      <c r="D62" s="517">
        <f>Data!G78</f>
        <v>-875</v>
      </c>
      <c r="E62" s="527">
        <f t="shared" ref="E62:J62" si="8">E21*E63</f>
        <v>-1079.4986888400563</v>
      </c>
      <c r="F62" s="527">
        <f t="shared" si="8"/>
        <v>-1262.0728742518174</v>
      </c>
      <c r="G62" s="527">
        <f t="shared" si="8"/>
        <v>-1444.4539030437832</v>
      </c>
      <c r="H62" s="527">
        <f t="shared" si="8"/>
        <v>-1588.2997418880348</v>
      </c>
      <c r="I62" s="527">
        <f t="shared" si="8"/>
        <v>-1708.5580272503487</v>
      </c>
      <c r="J62" s="527">
        <f t="shared" si="8"/>
        <v>-1759.8147680678594</v>
      </c>
      <c r="L62" s="188"/>
    </row>
    <row r="63" spans="1:18">
      <c r="A63" s="115" t="s">
        <v>482</v>
      </c>
      <c r="B63" s="536">
        <f>B62/B$21</f>
        <v>-5.9944563267889852E-3</v>
      </c>
      <c r="C63" s="594">
        <f>C62/C$21</f>
        <v>-7.2679125259953804E-4</v>
      </c>
      <c r="D63" s="536">
        <f>D62/D$21</f>
        <v>-1.56196725759607E-3</v>
      </c>
      <c r="E63" s="469">
        <f t="shared" ref="E63:J63" si="9">D63</f>
        <v>-1.56196725759607E-3</v>
      </c>
      <c r="F63" s="469">
        <f t="shared" si="9"/>
        <v>-1.56196725759607E-3</v>
      </c>
      <c r="G63" s="469">
        <f t="shared" si="9"/>
        <v>-1.56196725759607E-3</v>
      </c>
      <c r="H63" s="469">
        <f t="shared" si="9"/>
        <v>-1.56196725759607E-3</v>
      </c>
      <c r="I63" s="469">
        <f t="shared" si="9"/>
        <v>-1.56196725759607E-3</v>
      </c>
      <c r="J63" s="469">
        <f t="shared" si="9"/>
        <v>-1.56196725759607E-3</v>
      </c>
    </row>
    <row r="64" spans="1:18">
      <c r="A64" s="115" t="s">
        <v>483</v>
      </c>
      <c r="B64" s="178"/>
      <c r="C64" s="178">
        <f>IF(ISERROR(C62/B62-1),"",C62/B62-1)</f>
        <v>-0.83840000000000003</v>
      </c>
      <c r="D64" s="178">
        <f>IF(ISERROR(D62/C62-1),"",D62/C62-1)</f>
        <v>1.887788778877888</v>
      </c>
      <c r="E64" s="181" t="s">
        <v>798</v>
      </c>
      <c r="F64" s="181"/>
      <c r="G64" s="181"/>
      <c r="H64" s="181"/>
      <c r="I64" s="181"/>
      <c r="J64" s="185"/>
    </row>
    <row r="65" spans="1:10">
      <c r="A65" s="184" t="str">
        <f>Data!A79</f>
        <v>Income &lt;Loss&gt; from equity affiliates</v>
      </c>
      <c r="B65" s="517">
        <f>Data!E79</f>
        <v>0</v>
      </c>
      <c r="C65" s="517">
        <f>Data!F79</f>
        <v>0</v>
      </c>
      <c r="D65" s="517">
        <f>Data!G79</f>
        <v>0</v>
      </c>
      <c r="E65" s="527">
        <f>E66*(D142+E142)/2</f>
        <v>0</v>
      </c>
      <c r="F65" s="527">
        <f>F66*(E142+F142)/2</f>
        <v>0</v>
      </c>
      <c r="G65" s="527">
        <f>G66*(F142+G142)/2</f>
        <v>0</v>
      </c>
      <c r="H65" s="527">
        <f>H66*(G142+H142)/2</f>
        <v>0</v>
      </c>
      <c r="I65" s="527">
        <f>I66*(H142+I142)/2</f>
        <v>0</v>
      </c>
      <c r="J65" s="528">
        <f>I65*$J$16</f>
        <v>0</v>
      </c>
    </row>
    <row r="66" spans="1:10">
      <c r="A66" s="115" t="s">
        <v>482</v>
      </c>
      <c r="B66" s="178">
        <f>B65/B$21</f>
        <v>0</v>
      </c>
      <c r="C66" s="178">
        <f>C65/C$21</f>
        <v>0</v>
      </c>
      <c r="D66" s="178">
        <f>D65/D$21</f>
        <v>0</v>
      </c>
      <c r="E66" s="179">
        <v>0</v>
      </c>
      <c r="F66" s="179">
        <f>E66</f>
        <v>0</v>
      </c>
      <c r="G66" s="179">
        <f>F66</f>
        <v>0</v>
      </c>
      <c r="H66" s="179">
        <f>G66</f>
        <v>0</v>
      </c>
      <c r="I66" s="179">
        <f>H66</f>
        <v>0</v>
      </c>
      <c r="J66" s="187"/>
    </row>
    <row r="67" spans="1:10">
      <c r="A67" s="115" t="s">
        <v>483</v>
      </c>
      <c r="B67" s="178"/>
      <c r="C67" s="178" t="str">
        <f>IF(ISERROR(C65/B65-1),"",C65/B65-1)</f>
        <v/>
      </c>
      <c r="D67" s="178" t="str">
        <f>IF(ISERROR(D65/C65-1),"",D65/C65-1)</f>
        <v/>
      </c>
      <c r="E67" s="181" t="s">
        <v>169</v>
      </c>
      <c r="F67" s="181"/>
      <c r="G67" s="181"/>
      <c r="H67" s="181"/>
      <c r="I67" s="181"/>
      <c r="J67" s="185"/>
    </row>
    <row r="68" spans="1:10">
      <c r="A68" s="184" t="str">
        <f>Data!A80</f>
        <v>Other income or gains &lt;Other expenses or losses&gt;</v>
      </c>
      <c r="B68" s="517">
        <f>Data!E80</f>
        <v>0</v>
      </c>
      <c r="C68" s="517">
        <f>Data!F80</f>
        <v>0</v>
      </c>
      <c r="D68" s="517">
        <f>Data!G80</f>
        <v>0</v>
      </c>
      <c r="E68" s="530">
        <v>0</v>
      </c>
      <c r="F68" s="530">
        <v>0</v>
      </c>
      <c r="G68" s="530">
        <v>0</v>
      </c>
      <c r="H68" s="530">
        <v>0</v>
      </c>
      <c r="I68" s="530">
        <v>0</v>
      </c>
      <c r="J68" s="528">
        <f>I68*$J$16</f>
        <v>0</v>
      </c>
    </row>
    <row r="69" spans="1:10">
      <c r="A69" s="115" t="s">
        <v>482</v>
      </c>
      <c r="B69" s="178">
        <f>B68/B$21</f>
        <v>0</v>
      </c>
      <c r="C69" s="178">
        <f>C68/C$21</f>
        <v>0</v>
      </c>
      <c r="D69" s="178">
        <f>D68/D$21</f>
        <v>0</v>
      </c>
      <c r="E69" s="186">
        <v>0</v>
      </c>
      <c r="F69" s="186">
        <f>E69</f>
        <v>0</v>
      </c>
      <c r="G69" s="186">
        <f>F69</f>
        <v>0</v>
      </c>
      <c r="H69" s="186">
        <f>G69</f>
        <v>0</v>
      </c>
      <c r="I69" s="186">
        <f>H69</f>
        <v>0</v>
      </c>
      <c r="J69" s="187"/>
    </row>
    <row r="70" spans="1:10">
      <c r="A70" s="115" t="s">
        <v>483</v>
      </c>
      <c r="B70" s="178"/>
      <c r="C70" s="178" t="str">
        <f>IF(ISERROR(C68/B68-1),"",C68/B68-1)</f>
        <v/>
      </c>
      <c r="D70" s="178" t="str">
        <f>IF(ISERROR(D68/C68-1),"",D68/C68-1)</f>
        <v/>
      </c>
      <c r="E70" s="181" t="s">
        <v>22</v>
      </c>
      <c r="F70" s="181"/>
      <c r="G70" s="181"/>
      <c r="H70" s="181"/>
      <c r="I70" s="181"/>
      <c r="J70" s="185"/>
    </row>
    <row r="71" spans="1:10">
      <c r="A71" s="184" t="str">
        <f>Data!A81</f>
        <v xml:space="preserve">  Income before Tax</v>
      </c>
      <c r="B71" s="519">
        <f>B55+B59+B62+B65+B68</f>
        <v>69618</v>
      </c>
      <c r="C71" s="519">
        <f t="shared" ref="C71:J71" si="10">C55+C59+C62+C65+C68</f>
        <v>116343</v>
      </c>
      <c r="D71" s="519">
        <f t="shared" si="10"/>
        <v>171270</v>
      </c>
      <c r="E71" s="519">
        <f t="shared" si="10"/>
        <v>207814.25666115995</v>
      </c>
      <c r="F71" s="519">
        <f t="shared" si="10"/>
        <v>242840.81542424814</v>
      </c>
      <c r="G71" s="519">
        <f t="shared" si="10"/>
        <v>277831.12634205126</v>
      </c>
      <c r="H71" s="519">
        <f t="shared" si="10"/>
        <v>305434.82636406377</v>
      </c>
      <c r="I71" s="519">
        <f t="shared" si="10"/>
        <v>328517.48680675111</v>
      </c>
      <c r="J71" s="519">
        <f t="shared" si="10"/>
        <v>338373.01141095377</v>
      </c>
    </row>
    <row r="72" spans="1:10">
      <c r="A72" s="115" t="s">
        <v>482</v>
      </c>
      <c r="B72" s="178">
        <f t="shared" ref="B72:J72" si="11">B71/B$21</f>
        <v>0.22257176563114431</v>
      </c>
      <c r="C72" s="178">
        <f t="shared" si="11"/>
        <v>0.2790662531392345</v>
      </c>
      <c r="D72" s="178">
        <f t="shared" si="11"/>
        <v>0.30573500823826161</v>
      </c>
      <c r="E72" s="178">
        <f t="shared" si="11"/>
        <v>0.30069426477505612</v>
      </c>
      <c r="F72" s="178">
        <f t="shared" si="11"/>
        <v>0.3005447706222738</v>
      </c>
      <c r="G72" s="178">
        <f t="shared" si="11"/>
        <v>0.30043404055530259</v>
      </c>
      <c r="H72" s="178">
        <f t="shared" si="11"/>
        <v>0.30037101028745217</v>
      </c>
      <c r="I72" s="178">
        <f t="shared" si="11"/>
        <v>0.30033136115704578</v>
      </c>
      <c r="J72" s="178">
        <f t="shared" si="11"/>
        <v>0.30033136115704584</v>
      </c>
    </row>
    <row r="73" spans="1:10">
      <c r="A73" s="115" t="s">
        <v>483</v>
      </c>
      <c r="B73" s="178"/>
      <c r="C73" s="178">
        <f t="shared" ref="C73:I73" si="12">IF(ISERROR(C71/B71-1),"",C71/B71-1)</f>
        <v>0.67116263035421864</v>
      </c>
      <c r="D73" s="178">
        <f t="shared" si="12"/>
        <v>0.47211263247466539</v>
      </c>
      <c r="E73" s="178">
        <f t="shared" si="12"/>
        <v>0.21337219980825561</v>
      </c>
      <c r="F73" s="178">
        <f t="shared" si="12"/>
        <v>0.16854742944897572</v>
      </c>
      <c r="G73" s="178">
        <f t="shared" si="12"/>
        <v>0.14408743792378687</v>
      </c>
      <c r="H73" s="178">
        <f t="shared" si="12"/>
        <v>9.9354238617699986E-2</v>
      </c>
      <c r="I73" s="178">
        <f t="shared" si="12"/>
        <v>7.5573112331250414E-2</v>
      </c>
      <c r="J73" s="178"/>
    </row>
    <row r="74" spans="1:10">
      <c r="A74" s="115"/>
      <c r="B74" s="178"/>
      <c r="C74" s="178"/>
      <c r="D74" s="178"/>
      <c r="E74" s="183"/>
      <c r="F74" s="183"/>
      <c r="G74" s="183"/>
      <c r="H74" s="183"/>
      <c r="I74" s="183"/>
      <c r="J74" s="183"/>
    </row>
    <row r="75" spans="1:10">
      <c r="A75" s="128" t="str">
        <f>Data!A82</f>
        <v>&lt;Income tax expense&gt;</v>
      </c>
      <c r="B75" s="517">
        <f>Data!E82</f>
        <v>169</v>
      </c>
      <c r="C75" s="517">
        <f>Data!F82</f>
        <v>-29042</v>
      </c>
      <c r="D75" s="517">
        <f>Data!G82</f>
        <v>-40870</v>
      </c>
      <c r="E75" s="527">
        <f>E71*E76</f>
        <v>-43640.99389884359</v>
      </c>
      <c r="F75" s="527">
        <f>F71*F76</f>
        <v>-50996.571239092111</v>
      </c>
      <c r="G75" s="527">
        <f>G71*G76</f>
        <v>-58344.536531830759</v>
      </c>
      <c r="H75" s="527">
        <f>H71*H76</f>
        <v>-64141.313536453388</v>
      </c>
      <c r="I75" s="527">
        <f>I71*I76</f>
        <v>-68988.672229417731</v>
      </c>
      <c r="J75" s="528">
        <f>I75*$J$16</f>
        <v>-71058.332396300262</v>
      </c>
    </row>
    <row r="76" spans="1:10">
      <c r="A76" s="115" t="s">
        <v>482</v>
      </c>
      <c r="B76" s="178">
        <f>B75/B$21</f>
        <v>5.4030033025458059E-4</v>
      </c>
      <c r="C76" s="178">
        <f>C75/C$21</f>
        <v>-6.9661622303616444E-2</v>
      </c>
      <c r="D76" s="178">
        <f>D75/D$21</f>
        <v>-7.2957259220515866E-2</v>
      </c>
      <c r="E76" s="189">
        <f>-21%</f>
        <v>-0.21</v>
      </c>
      <c r="F76" s="189">
        <f>-21%</f>
        <v>-0.21</v>
      </c>
      <c r="G76" s="189">
        <f>-21%</f>
        <v>-0.21</v>
      </c>
      <c r="H76" s="189">
        <f>-21%</f>
        <v>-0.21</v>
      </c>
      <c r="I76" s="189">
        <f>-21%</f>
        <v>-0.21</v>
      </c>
      <c r="J76" s="180"/>
    </row>
    <row r="77" spans="1:10">
      <c r="A77" s="115" t="s">
        <v>483</v>
      </c>
      <c r="B77" s="178"/>
      <c r="C77" s="178">
        <f>IF(ISERROR(C75/B75-1),"",C75/B75-1)</f>
        <v>-172.84615384615384</v>
      </c>
      <c r="D77" s="178">
        <f>IF(ISERROR(D75/C75-1),"",D75/C75-1)</f>
        <v>0.4072722264306865</v>
      </c>
      <c r="E77" s="181" t="s">
        <v>225</v>
      </c>
      <c r="F77" s="181"/>
      <c r="G77" s="181"/>
      <c r="H77" s="181"/>
      <c r="I77" s="181"/>
      <c r="J77" s="190"/>
    </row>
    <row r="78" spans="1:10">
      <c r="A78" s="128" t="str">
        <f>Data!A83</f>
        <v>Income &lt;Loss&gt; from discontinued operations</v>
      </c>
      <c r="B78" s="517">
        <f>Data!E83</f>
        <v>0</v>
      </c>
      <c r="C78" s="517">
        <f>Data!F83</f>
        <v>0</v>
      </c>
      <c r="D78" s="517">
        <f>Data!G83</f>
        <v>0</v>
      </c>
      <c r="E78" s="530">
        <v>0</v>
      </c>
      <c r="F78" s="530">
        <v>0</v>
      </c>
      <c r="G78" s="530">
        <v>0</v>
      </c>
      <c r="H78" s="530">
        <v>0</v>
      </c>
      <c r="I78" s="530">
        <v>0</v>
      </c>
      <c r="J78" s="528">
        <f>I78*$J$16</f>
        <v>0</v>
      </c>
    </row>
    <row r="79" spans="1:10">
      <c r="A79" s="115" t="s">
        <v>482</v>
      </c>
      <c r="B79" s="178">
        <f>B78/B$21</f>
        <v>0</v>
      </c>
      <c r="C79" s="178">
        <f>C78/C$21</f>
        <v>0</v>
      </c>
      <c r="D79" s="178">
        <f>D78/D$21</f>
        <v>0</v>
      </c>
      <c r="E79" s="186">
        <v>0</v>
      </c>
      <c r="F79" s="186">
        <f>E79</f>
        <v>0</v>
      </c>
      <c r="G79" s="186">
        <f>F79</f>
        <v>0</v>
      </c>
      <c r="H79" s="186">
        <f>G79</f>
        <v>0</v>
      </c>
      <c r="I79" s="186">
        <f>H79</f>
        <v>0</v>
      </c>
      <c r="J79" s="187"/>
    </row>
    <row r="80" spans="1:10">
      <c r="A80" s="115" t="s">
        <v>483</v>
      </c>
      <c r="B80" s="178"/>
      <c r="C80" s="178" t="str">
        <f>IF(ISERROR(C78/B78-1),"",C78/B78-1)</f>
        <v/>
      </c>
      <c r="D80" s="178" t="str">
        <f>IF(ISERROR(D78/C78-1),"",D78/C78-1)</f>
        <v/>
      </c>
      <c r="E80" s="181" t="s">
        <v>22</v>
      </c>
      <c r="F80" s="181"/>
      <c r="G80" s="181"/>
      <c r="H80" s="181"/>
      <c r="I80" s="181"/>
      <c r="J80" s="185"/>
    </row>
    <row r="81" spans="1:10">
      <c r="A81" s="128" t="str">
        <f>Data!A85</f>
        <v>Changes in accounting principles</v>
      </c>
      <c r="B81" s="517">
        <f>Data!E85</f>
        <v>0</v>
      </c>
      <c r="C81" s="517">
        <f>Data!F85</f>
        <v>0</v>
      </c>
      <c r="D81" s="517">
        <f>Data!G85</f>
        <v>0</v>
      </c>
      <c r="E81" s="530">
        <v>0</v>
      </c>
      <c r="F81" s="530">
        <v>0</v>
      </c>
      <c r="G81" s="530">
        <v>0</v>
      </c>
      <c r="H81" s="530">
        <v>0</v>
      </c>
      <c r="I81" s="530">
        <v>0</v>
      </c>
      <c r="J81" s="528">
        <f>I81*$J$16</f>
        <v>0</v>
      </c>
    </row>
    <row r="82" spans="1:10">
      <c r="A82" s="115" t="s">
        <v>482</v>
      </c>
      <c r="B82" s="178">
        <f>B81/B$21</f>
        <v>0</v>
      </c>
      <c r="C82" s="178">
        <f>C81/C$21</f>
        <v>0</v>
      </c>
      <c r="D82" s="178">
        <f>D81/D$21</f>
        <v>0</v>
      </c>
      <c r="E82" s="186">
        <v>0</v>
      </c>
      <c r="F82" s="186">
        <f>E82</f>
        <v>0</v>
      </c>
      <c r="G82" s="186">
        <f>F82</f>
        <v>0</v>
      </c>
      <c r="H82" s="186">
        <f>G82</f>
        <v>0</v>
      </c>
      <c r="I82" s="186">
        <f>H82</f>
        <v>0</v>
      </c>
      <c r="J82" s="187"/>
    </row>
    <row r="83" spans="1:10">
      <c r="A83" s="115" t="s">
        <v>483</v>
      </c>
      <c r="B83" s="178"/>
      <c r="C83" s="178" t="str">
        <f>IF(ISERROR(C81/B81-1),"",C81/B81-1)</f>
        <v/>
      </c>
      <c r="D83" s="178" t="str">
        <f>IF(ISERROR(D81/C81-1),"",D81/C81-1)</f>
        <v/>
      </c>
      <c r="E83" s="181" t="s">
        <v>22</v>
      </c>
      <c r="F83" s="182"/>
      <c r="G83" s="182"/>
      <c r="H83" s="182"/>
      <c r="I83" s="182"/>
      <c r="J83" s="185"/>
    </row>
    <row r="84" spans="1:10">
      <c r="A84" s="184" t="str">
        <f>Data!A86</f>
        <v xml:space="preserve">  Net Income </v>
      </c>
      <c r="B84" s="519">
        <f t="shared" ref="B84:J84" si="13">B71+B75+B78+B81</f>
        <v>69787</v>
      </c>
      <c r="C84" s="519">
        <f t="shared" si="13"/>
        <v>87301</v>
      </c>
      <c r="D84" s="519">
        <f t="shared" si="13"/>
        <v>130400</v>
      </c>
      <c r="E84" s="519">
        <f t="shared" si="13"/>
        <v>164173.26276231636</v>
      </c>
      <c r="F84" s="519">
        <f t="shared" si="13"/>
        <v>191844.24418515601</v>
      </c>
      <c r="G84" s="519">
        <f t="shared" si="13"/>
        <v>219486.5898102205</v>
      </c>
      <c r="H84" s="519">
        <f t="shared" si="13"/>
        <v>241293.51282761039</v>
      </c>
      <c r="I84" s="519">
        <f t="shared" si="13"/>
        <v>259528.8145773334</v>
      </c>
      <c r="J84" s="519">
        <f t="shared" si="13"/>
        <v>267314.67901465349</v>
      </c>
    </row>
    <row r="85" spans="1:10">
      <c r="A85" s="115" t="s">
        <v>482</v>
      </c>
      <c r="B85" s="178">
        <f t="shared" ref="B85:J85" si="14">B84/B$21</f>
        <v>0.2231120659613989</v>
      </c>
      <c r="C85" s="178">
        <f t="shared" si="14"/>
        <v>0.20940463083561806</v>
      </c>
      <c r="D85" s="178">
        <f>D84/D$21</f>
        <v>0.23277774901774573</v>
      </c>
      <c r="E85" s="178">
        <f t="shared" si="14"/>
        <v>0.23754846917229436</v>
      </c>
      <c r="F85" s="178">
        <f t="shared" si="14"/>
        <v>0.23743036879159626</v>
      </c>
      <c r="G85" s="178">
        <f t="shared" si="14"/>
        <v>0.23734289203868902</v>
      </c>
      <c r="H85" s="178">
        <f t="shared" si="14"/>
        <v>0.23729309812708721</v>
      </c>
      <c r="I85" s="178">
        <f t="shared" si="14"/>
        <v>0.23726177531406617</v>
      </c>
      <c r="J85" s="178">
        <f t="shared" si="14"/>
        <v>0.23726177531406623</v>
      </c>
    </row>
    <row r="86" spans="1:10">
      <c r="A86" s="115" t="s">
        <v>483</v>
      </c>
      <c r="B86" s="178"/>
      <c r="C86" s="178">
        <f>IF(ISERROR(C84/B84-1),"",C84/B84-1)</f>
        <v>0.25096364652442427</v>
      </c>
      <c r="D86" s="178">
        <f>IF(ISERROR(D84/C84-1),"",D84/C84-1)</f>
        <v>0.49368277568412733</v>
      </c>
      <c r="E86" s="178">
        <f t="shared" ref="E86:J86" si="15">IF(ISERROR(E84/D84-1),"",E84/D84-1)</f>
        <v>0.25899741382144437</v>
      </c>
      <c r="F86" s="178">
        <f t="shared" si="15"/>
        <v>0.16854742944897572</v>
      </c>
      <c r="G86" s="178">
        <f t="shared" si="15"/>
        <v>0.14408743792378687</v>
      </c>
      <c r="H86" s="178">
        <f t="shared" si="15"/>
        <v>9.9354238617699986E-2</v>
      </c>
      <c r="I86" s="178">
        <f t="shared" si="15"/>
        <v>7.5573112331250414E-2</v>
      </c>
      <c r="J86" s="178">
        <f t="shared" si="15"/>
        <v>3.0000000000000249E-2</v>
      </c>
    </row>
    <row r="87" spans="1:10">
      <c r="A87" s="184" t="str">
        <f>Data!A87</f>
        <v>Net income attributable to noncontrolling interests</v>
      </c>
      <c r="B87" s="531">
        <f>Data!E87</f>
        <v>0</v>
      </c>
      <c r="C87" s="531">
        <f>Data!F87</f>
        <v>0</v>
      </c>
      <c r="D87" s="531">
        <f>Data!G87</f>
        <v>-100</v>
      </c>
      <c r="E87" s="530">
        <f>-E88*D237</f>
        <v>0</v>
      </c>
      <c r="F87" s="530">
        <f>-F88*E237</f>
        <v>0</v>
      </c>
      <c r="G87" s="530">
        <f>-G88*F237</f>
        <v>0</v>
      </c>
      <c r="H87" s="530">
        <f>-H88*G237</f>
        <v>0</v>
      </c>
      <c r="I87" s="530">
        <f>-I88*H237</f>
        <v>0</v>
      </c>
      <c r="J87" s="528">
        <f>I87*$J$16</f>
        <v>0</v>
      </c>
    </row>
    <row r="88" spans="1:10">
      <c r="A88" s="115" t="s">
        <v>482</v>
      </c>
      <c r="B88" s="178">
        <f>B87/B$21</f>
        <v>0</v>
      </c>
      <c r="C88" s="178">
        <f>C87/C$21</f>
        <v>0</v>
      </c>
      <c r="D88" s="178">
        <f>D87/D$21</f>
        <v>-1.7851054372526514E-4</v>
      </c>
      <c r="E88" s="437">
        <v>0</v>
      </c>
      <c r="F88" s="437">
        <f>E88</f>
        <v>0</v>
      </c>
      <c r="G88" s="437">
        <f>F88</f>
        <v>0</v>
      </c>
      <c r="H88" s="437">
        <f>G88</f>
        <v>0</v>
      </c>
      <c r="I88" s="437">
        <f>H88</f>
        <v>0</v>
      </c>
      <c r="J88" s="187"/>
    </row>
    <row r="89" spans="1:10">
      <c r="A89" s="115" t="s">
        <v>483</v>
      </c>
      <c r="B89" s="178"/>
      <c r="C89" s="178" t="str">
        <f>IF(ISERROR(C87/B87-1),"",C87/B87-1)</f>
        <v/>
      </c>
      <c r="D89" s="178" t="str">
        <f>IF(ISERROR(D87/C87-1),"",D87/C87-1)</f>
        <v/>
      </c>
      <c r="E89" s="181" t="s">
        <v>22</v>
      </c>
      <c r="F89" s="181"/>
      <c r="G89" s="181"/>
      <c r="H89" s="181"/>
      <c r="I89" s="181"/>
      <c r="J89" s="185"/>
    </row>
    <row r="90" spans="1:10">
      <c r="A90" s="184" t="str">
        <f>Data!A88</f>
        <v xml:space="preserve">  Net Income attributable to common shareholders</v>
      </c>
      <c r="B90" s="532">
        <f>B84+B87</f>
        <v>69787</v>
      </c>
      <c r="C90" s="532">
        <f t="shared" ref="C90:J90" si="16">C84+C87</f>
        <v>87301</v>
      </c>
      <c r="D90" s="532">
        <f t="shared" si="16"/>
        <v>130300</v>
      </c>
      <c r="E90" s="532">
        <f t="shared" si="16"/>
        <v>164173.26276231636</v>
      </c>
      <c r="F90" s="532">
        <f t="shared" si="16"/>
        <v>191844.24418515601</v>
      </c>
      <c r="G90" s="532">
        <f t="shared" si="16"/>
        <v>219486.5898102205</v>
      </c>
      <c r="H90" s="532">
        <f t="shared" si="16"/>
        <v>241293.51282761039</v>
      </c>
      <c r="I90" s="532">
        <f t="shared" si="16"/>
        <v>259528.8145773334</v>
      </c>
      <c r="J90" s="532">
        <f t="shared" si="16"/>
        <v>267314.67901465349</v>
      </c>
    </row>
    <row r="91" spans="1:10">
      <c r="A91" s="115" t="s">
        <v>482</v>
      </c>
      <c r="B91" s="178">
        <f>B90/B$21</f>
        <v>0.2231120659613989</v>
      </c>
      <c r="C91" s="178">
        <f>C90/C$21</f>
        <v>0.20940463083561806</v>
      </c>
      <c r="D91" s="178">
        <f>D90/D$21</f>
        <v>0.23259923847402048</v>
      </c>
      <c r="E91" s="178">
        <f t="shared" ref="E91:J91" si="17">E90/E$21</f>
        <v>0.23754846917229436</v>
      </c>
      <c r="F91" s="178">
        <f t="shared" si="17"/>
        <v>0.23743036879159626</v>
      </c>
      <c r="G91" s="178">
        <f t="shared" si="17"/>
        <v>0.23734289203868902</v>
      </c>
      <c r="H91" s="178">
        <f t="shared" si="17"/>
        <v>0.23729309812708721</v>
      </c>
      <c r="I91" s="178">
        <f t="shared" si="17"/>
        <v>0.23726177531406617</v>
      </c>
      <c r="J91" s="178">
        <f t="shared" si="17"/>
        <v>0.23726177531406623</v>
      </c>
    </row>
    <row r="92" spans="1:10">
      <c r="A92" s="115" t="s">
        <v>483</v>
      </c>
      <c r="B92" s="178"/>
      <c r="C92" s="178">
        <f t="shared" ref="C92:J92" si="18">IF(ISERROR(C90/B90-1),"",C90/B90-1)</f>
        <v>0.25096364652442427</v>
      </c>
      <c r="D92" s="178">
        <f t="shared" si="18"/>
        <v>0.49253731343283591</v>
      </c>
      <c r="E92" s="178">
        <f t="shared" si="18"/>
        <v>0.25996364360948854</v>
      </c>
      <c r="F92" s="178">
        <f t="shared" si="18"/>
        <v>0.16854742944897572</v>
      </c>
      <c r="G92" s="178">
        <f t="shared" si="18"/>
        <v>0.14408743792378687</v>
      </c>
      <c r="H92" s="178">
        <f t="shared" si="18"/>
        <v>9.9354238617699986E-2</v>
      </c>
      <c r="I92" s="178">
        <f t="shared" si="18"/>
        <v>7.5573112331250414E-2</v>
      </c>
      <c r="J92" s="178">
        <f t="shared" si="18"/>
        <v>3.0000000000000249E-2</v>
      </c>
    </row>
    <row r="93" spans="1:10">
      <c r="A93" s="115"/>
      <c r="B93" s="178"/>
      <c r="C93" s="178"/>
      <c r="D93" s="178"/>
      <c r="E93" s="178"/>
      <c r="F93" s="178"/>
      <c r="G93" s="178"/>
      <c r="H93" s="178"/>
      <c r="I93" s="178"/>
      <c r="J93" s="178"/>
    </row>
    <row r="94" spans="1:10">
      <c r="A94" s="128" t="str">
        <f>Data!A91</f>
        <v>Other comprehensive income items</v>
      </c>
      <c r="B94" s="517">
        <f>Data!E91</f>
        <v>5970</v>
      </c>
      <c r="C94" s="517">
        <f>Data!F91</f>
        <v>19985</v>
      </c>
      <c r="D94" s="517">
        <f>Data!G91</f>
        <v>16482</v>
      </c>
      <c r="E94" s="533">
        <f t="shared" ref="E94:J94" si="19">E21*E95</f>
        <v>20733.443999999996</v>
      </c>
      <c r="F94" s="533">
        <f t="shared" si="19"/>
        <v>24240.063959999996</v>
      </c>
      <c r="G94" s="533">
        <f t="shared" si="19"/>
        <v>27742.974047999996</v>
      </c>
      <c r="H94" s="533">
        <f t="shared" si="19"/>
        <v>30505.756138559998</v>
      </c>
      <c r="I94" s="533">
        <f t="shared" si="19"/>
        <v>32815.502737488001</v>
      </c>
      <c r="J94" s="533">
        <f t="shared" si="19"/>
        <v>33799.967819612648</v>
      </c>
    </row>
    <row r="95" spans="1:10">
      <c r="A95" s="115" t="s">
        <v>482</v>
      </c>
      <c r="B95" s="178">
        <f>B94/B$21</f>
        <v>1.908634894449613E-2</v>
      </c>
      <c r="C95" s="178">
        <f>C94/C$21</f>
        <v>4.793704020858669E-2</v>
      </c>
      <c r="D95" s="178">
        <f>D94/D$21</f>
        <v>2.9422107816798198E-2</v>
      </c>
      <c r="E95" s="595">
        <v>0.03</v>
      </c>
      <c r="F95" s="595">
        <v>0.03</v>
      </c>
      <c r="G95" s="595">
        <v>0.03</v>
      </c>
      <c r="H95" s="595">
        <v>0.03</v>
      </c>
      <c r="I95" s="595">
        <v>0.03</v>
      </c>
      <c r="J95" s="595">
        <v>0.03</v>
      </c>
    </row>
    <row r="96" spans="1:10">
      <c r="A96" s="115" t="s">
        <v>483</v>
      </c>
      <c r="B96" s="178"/>
      <c r="C96" s="178">
        <f>IF(ISERROR(C94/B94-1),"",C94/B94-1)</f>
        <v>2.3475711892797322</v>
      </c>
      <c r="D96" s="178">
        <f>IF(ISERROR(D94/C94-1),"",D94/C94-1)</f>
        <v>-0.17528146109582188</v>
      </c>
      <c r="E96" s="181" t="s">
        <v>730</v>
      </c>
      <c r="F96" s="182"/>
      <c r="G96" s="182"/>
      <c r="H96" s="182"/>
      <c r="I96" s="182"/>
      <c r="J96" s="185"/>
    </row>
    <row r="97" spans="1:12" ht="14" thickBot="1">
      <c r="A97" s="184" t="str">
        <f>Data!A92</f>
        <v>Comprehensive Income</v>
      </c>
      <c r="B97" s="520">
        <f t="shared" ref="B97:J97" si="20">B84+B94</f>
        <v>75757</v>
      </c>
      <c r="C97" s="520">
        <f t="shared" si="20"/>
        <v>107286</v>
      </c>
      <c r="D97" s="520">
        <f t="shared" si="20"/>
        <v>146882</v>
      </c>
      <c r="E97" s="520">
        <f t="shared" si="20"/>
        <v>184906.70676231635</v>
      </c>
      <c r="F97" s="520">
        <f t="shared" si="20"/>
        <v>216084.30814515601</v>
      </c>
      <c r="G97" s="520">
        <f t="shared" si="20"/>
        <v>247229.5638582205</v>
      </c>
      <c r="H97" s="520">
        <f t="shared" si="20"/>
        <v>271799.26896617038</v>
      </c>
      <c r="I97" s="520">
        <f t="shared" si="20"/>
        <v>292344.31731482141</v>
      </c>
      <c r="J97" s="520">
        <f t="shared" si="20"/>
        <v>301114.64683426614</v>
      </c>
    </row>
    <row r="98" spans="1:12" ht="14" thickTop="1">
      <c r="A98" s="115" t="s">
        <v>482</v>
      </c>
      <c r="B98" s="178">
        <f t="shared" ref="B98:J98" si="21">B97/B$21</f>
        <v>0.24219841490589503</v>
      </c>
      <c r="C98" s="178">
        <f t="shared" si="21"/>
        <v>0.25734167104420475</v>
      </c>
      <c r="D98" s="178">
        <f t="shared" si="21"/>
        <v>0.26219985683454394</v>
      </c>
      <c r="E98" s="178">
        <f t="shared" si="21"/>
        <v>0.26754846917229436</v>
      </c>
      <c r="F98" s="178">
        <f t="shared" si="21"/>
        <v>0.26743036879159626</v>
      </c>
      <c r="G98" s="178">
        <f t="shared" si="21"/>
        <v>0.26734289203868905</v>
      </c>
      <c r="H98" s="178">
        <f t="shared" si="21"/>
        <v>0.26729309812708718</v>
      </c>
      <c r="I98" s="178">
        <f t="shared" si="21"/>
        <v>0.2672617753140662</v>
      </c>
      <c r="J98" s="178">
        <f t="shared" si="21"/>
        <v>0.26726177531406625</v>
      </c>
    </row>
    <row r="99" spans="1:12">
      <c r="A99" s="115" t="s">
        <v>483</v>
      </c>
      <c r="B99" s="178"/>
      <c r="C99" s="178">
        <f>IF(ISERROR(C97/B97-1),"",C97/B97-1)</f>
        <v>0.41618596301331889</v>
      </c>
      <c r="D99" s="178">
        <f>IF(ISERROR(D97/C97-1),"",D97/C97-1)</f>
        <v>0.36906958969483439</v>
      </c>
      <c r="E99" s="178">
        <f t="shared" ref="E99:J99" si="22">IF(ISERROR(E97/D97-1),"",E97/D97-1)</f>
        <v>0.25887928243294844</v>
      </c>
      <c r="F99" s="178">
        <f t="shared" si="22"/>
        <v>0.16861260431681435</v>
      </c>
      <c r="G99" s="178">
        <f t="shared" si="22"/>
        <v>0.14413474065012832</v>
      </c>
      <c r="H99" s="178">
        <f t="shared" si="22"/>
        <v>9.9380125598732771E-2</v>
      </c>
      <c r="I99" s="178">
        <f t="shared" si="22"/>
        <v>7.5589049325986979E-2</v>
      </c>
      <c r="J99" s="178">
        <f t="shared" si="22"/>
        <v>3.0000000000000249E-2</v>
      </c>
    </row>
    <row r="100" spans="1:12">
      <c r="A100" s="128"/>
    </row>
    <row r="101" spans="1:12">
      <c r="A101" s="64"/>
    </row>
    <row r="102" spans="1:12">
      <c r="A102" s="155" t="s">
        <v>465</v>
      </c>
      <c r="B102" s="156" t="s">
        <v>27</v>
      </c>
      <c r="C102" s="157"/>
      <c r="D102" s="157"/>
      <c r="E102" s="156"/>
      <c r="F102" s="157"/>
      <c r="G102" s="157"/>
      <c r="H102" s="157"/>
      <c r="I102" s="157"/>
      <c r="J102" s="158"/>
    </row>
    <row r="103" spans="1:12">
      <c r="A103" s="159" t="str">
        <f>Data!A9</f>
        <v>Analyst Name:</v>
      </c>
      <c r="B103" s="191" t="str">
        <f>Data!B9</f>
        <v>ChangDENG</v>
      </c>
      <c r="C103" s="157"/>
      <c r="D103" s="157"/>
      <c r="E103" s="156"/>
      <c r="F103" s="157"/>
      <c r="G103" s="157"/>
      <c r="H103" s="157"/>
      <c r="I103" s="157"/>
      <c r="J103" s="158"/>
    </row>
    <row r="104" spans="1:12">
      <c r="A104" s="159" t="str">
        <f>Data!A10</f>
        <v>Company Name:</v>
      </c>
      <c r="B104" s="192" t="str">
        <f>Data!B10</f>
        <v xml:space="preserve">Advantest </v>
      </c>
      <c r="C104" s="174"/>
      <c r="D104" s="174"/>
      <c r="E104" s="173"/>
      <c r="F104" s="174"/>
      <c r="G104" s="174"/>
      <c r="H104" s="174"/>
      <c r="I104" s="174"/>
      <c r="J104" s="193"/>
    </row>
    <row r="105" spans="1:12">
      <c r="A105" s="194"/>
      <c r="B105" s="165"/>
      <c r="C105" s="56"/>
      <c r="D105" s="56"/>
      <c r="E105" s="64"/>
      <c r="F105" s="56"/>
      <c r="G105" s="56"/>
      <c r="H105" s="56"/>
      <c r="I105" s="56"/>
      <c r="J105" s="56"/>
    </row>
    <row r="106" spans="1:12">
      <c r="A106" s="64"/>
      <c r="B106" s="64" t="s">
        <v>296</v>
      </c>
      <c r="C106" s="56"/>
      <c r="D106" s="56"/>
      <c r="E106" s="165" t="s">
        <v>296</v>
      </c>
      <c r="F106" s="164"/>
      <c r="G106" s="164"/>
      <c r="H106" s="164"/>
      <c r="I106" s="164"/>
      <c r="J106" s="164"/>
    </row>
    <row r="107" spans="1:12">
      <c r="A107" s="56"/>
      <c r="B107" s="64" t="s">
        <v>466</v>
      </c>
      <c r="C107" s="56"/>
      <c r="D107" s="56"/>
      <c r="E107" s="166" t="s">
        <v>467</v>
      </c>
      <c r="F107" s="164"/>
      <c r="G107" s="164"/>
      <c r="H107" s="164"/>
      <c r="I107" s="164"/>
      <c r="J107" s="167" t="s">
        <v>23</v>
      </c>
    </row>
    <row r="108" spans="1:12">
      <c r="A108" s="56"/>
      <c r="B108" s="56" t="s">
        <v>468</v>
      </c>
      <c r="C108" s="56"/>
      <c r="D108" s="56"/>
      <c r="E108" s="168" t="s">
        <v>469</v>
      </c>
      <c r="F108" s="164"/>
      <c r="G108" s="164"/>
      <c r="H108" s="164"/>
      <c r="I108" s="169" t="s">
        <v>24</v>
      </c>
      <c r="J108" s="170">
        <f>$J$15</f>
        <v>0.03</v>
      </c>
    </row>
    <row r="109" spans="1:12">
      <c r="A109" s="56"/>
      <c r="B109" s="56" t="s">
        <v>470</v>
      </c>
      <c r="C109" s="56"/>
      <c r="D109" s="56"/>
      <c r="E109" s="168" t="s">
        <v>471</v>
      </c>
      <c r="F109" s="164"/>
      <c r="G109" s="164"/>
      <c r="H109" s="164"/>
      <c r="I109" s="169" t="s">
        <v>472</v>
      </c>
      <c r="J109" s="94">
        <f>1+$J$15</f>
        <v>1.03</v>
      </c>
    </row>
    <row r="110" spans="1:12" ht="14" thickBot="1">
      <c r="A110" s="56"/>
      <c r="B110" s="195"/>
      <c r="C110" s="56"/>
      <c r="D110" s="56"/>
      <c r="E110" s="172"/>
      <c r="F110" s="172"/>
      <c r="G110" s="172"/>
      <c r="H110" s="172"/>
      <c r="I110" s="172"/>
      <c r="J110" s="172"/>
    </row>
    <row r="111" spans="1:12" ht="14" thickTop="1">
      <c r="A111" s="56"/>
      <c r="B111" s="196" t="s">
        <v>473</v>
      </c>
      <c r="C111" s="197"/>
      <c r="D111" s="197"/>
      <c r="E111" s="198" t="s">
        <v>474</v>
      </c>
      <c r="F111" s="199"/>
      <c r="G111" s="199"/>
      <c r="H111" s="199"/>
      <c r="I111" s="199"/>
      <c r="J111" s="198"/>
      <c r="L111" s="69" t="s">
        <v>239</v>
      </c>
    </row>
    <row r="112" spans="1:12">
      <c r="A112" s="56"/>
      <c r="B112" s="177">
        <f>B19</f>
        <v>2021</v>
      </c>
      <c r="C112" s="177">
        <f>C19</f>
        <v>2022</v>
      </c>
      <c r="D112" s="177">
        <f>D19</f>
        <v>2023</v>
      </c>
      <c r="E112" s="177" t="str">
        <f t="shared" ref="E112:J112" si="23">E$19</f>
        <v>Year +1</v>
      </c>
      <c r="F112" s="177" t="str">
        <f t="shared" si="23"/>
        <v>Year +2</v>
      </c>
      <c r="G112" s="177" t="str">
        <f t="shared" si="23"/>
        <v>Year +3</v>
      </c>
      <c r="H112" s="177" t="str">
        <f t="shared" si="23"/>
        <v>Year +4</v>
      </c>
      <c r="I112" s="177" t="str">
        <f t="shared" si="23"/>
        <v>Year +5</v>
      </c>
      <c r="J112" s="177" t="str">
        <f t="shared" si="23"/>
        <v>Year +6</v>
      </c>
      <c r="L112" s="17" t="s">
        <v>1</v>
      </c>
    </row>
    <row r="113" spans="1:20">
      <c r="A113" s="64" t="s">
        <v>484</v>
      </c>
    </row>
    <row r="114" spans="1:20">
      <c r="A114" s="128" t="s">
        <v>453</v>
      </c>
    </row>
    <row r="115" spans="1:20">
      <c r="A115" s="128" t="str">
        <f>Data!A16</f>
        <v>Cash and cash equivalents</v>
      </c>
      <c r="B115" s="517">
        <f>Data!E16</f>
        <v>149164</v>
      </c>
      <c r="C115" s="517">
        <f>Data!F16</f>
        <v>116582</v>
      </c>
      <c r="D115" s="517">
        <f>Data!G16</f>
        <v>85537</v>
      </c>
      <c r="E115" s="518">
        <f>D115*(1+E116)</f>
        <v>88103.11</v>
      </c>
      <c r="F115" s="518">
        <f>E115*(1+F116)</f>
        <v>90746.203300000008</v>
      </c>
      <c r="G115" s="518">
        <f>F115*(1+G116)</f>
        <v>93468.589399000004</v>
      </c>
      <c r="H115" s="518">
        <f>G115*(1+H116)</f>
        <v>96272.647080970011</v>
      </c>
      <c r="I115" s="518">
        <f>H115*(1+I116)</f>
        <v>99160.826493399116</v>
      </c>
      <c r="J115" s="517">
        <f>I115*$J$109</f>
        <v>102135.65128820109</v>
      </c>
      <c r="L115" s="69" t="s">
        <v>4</v>
      </c>
    </row>
    <row r="116" spans="1:20">
      <c r="A116" s="115" t="s">
        <v>482</v>
      </c>
      <c r="B116" s="178">
        <f>B115/B$166</f>
        <v>0.35293310398186639</v>
      </c>
      <c r="C116" s="178">
        <f>C115/C$166</f>
        <v>0.23566392289406018</v>
      </c>
      <c r="D116" s="178">
        <f>D115/D$166</f>
        <v>0.14250846350695739</v>
      </c>
      <c r="E116" s="204">
        <v>0.03</v>
      </c>
      <c r="F116" s="204">
        <v>0.03</v>
      </c>
      <c r="G116" s="204">
        <v>0.03</v>
      </c>
      <c r="H116" s="204">
        <v>0.03</v>
      </c>
      <c r="I116" s="204">
        <v>0.03</v>
      </c>
      <c r="J116" s="200"/>
      <c r="L116" s="17" t="s">
        <v>5</v>
      </c>
    </row>
    <row r="117" spans="1:20">
      <c r="A117" s="115" t="s">
        <v>483</v>
      </c>
      <c r="B117" s="178"/>
      <c r="C117" s="178">
        <f>IF(ISERROR(C115/B115-1),"",C115/B115-1)</f>
        <v>-0.21843072054919421</v>
      </c>
      <c r="D117" s="178">
        <f>IF(ISERROR(D115/C115-1),"",D115/C115-1)</f>
        <v>-0.26629325281775917</v>
      </c>
      <c r="E117" s="181" t="s">
        <v>22</v>
      </c>
      <c r="F117" s="182"/>
      <c r="G117" s="182"/>
      <c r="H117" s="182"/>
      <c r="I117" s="182"/>
      <c r="J117" s="201"/>
    </row>
    <row r="118" spans="1:20">
      <c r="A118" s="128" t="str">
        <f>Data!A17</f>
        <v>Short-term investments</v>
      </c>
      <c r="B118" s="517">
        <f>Data!E17</f>
        <v>0</v>
      </c>
      <c r="C118" s="517">
        <f>Data!F17</f>
        <v>0</v>
      </c>
      <c r="D118" s="517">
        <f>Data!G17</f>
        <v>0</v>
      </c>
      <c r="E118" s="518">
        <f>D118*(1+E119)</f>
        <v>0</v>
      </c>
      <c r="F118" s="518">
        <f>E118*(1+F119)</f>
        <v>0</v>
      </c>
      <c r="G118" s="518">
        <f>F118*(1+G119)</f>
        <v>0</v>
      </c>
      <c r="H118" s="518">
        <f>G118*(1+H119)</f>
        <v>0</v>
      </c>
      <c r="I118" s="518">
        <f>H118*(1+I119)</f>
        <v>0</v>
      </c>
      <c r="J118" s="517">
        <f>I118*$J$109</f>
        <v>0</v>
      </c>
    </row>
    <row r="119" spans="1:20">
      <c r="A119" s="115" t="s">
        <v>482</v>
      </c>
      <c r="B119" s="178">
        <f>B118/B$166</f>
        <v>0</v>
      </c>
      <c r="C119" s="178">
        <f>C118/C$166</f>
        <v>0</v>
      </c>
      <c r="D119" s="178">
        <f>D118/D$166</f>
        <v>0</v>
      </c>
      <c r="E119" s="204">
        <v>0</v>
      </c>
      <c r="F119" s="204">
        <v>0</v>
      </c>
      <c r="G119" s="204">
        <v>0</v>
      </c>
      <c r="H119" s="204">
        <v>0</v>
      </c>
      <c r="I119" s="204">
        <v>0</v>
      </c>
      <c r="J119" s="200"/>
    </row>
    <row r="120" spans="1:20">
      <c r="A120" s="115" t="s">
        <v>483</v>
      </c>
      <c r="B120" s="178"/>
      <c r="C120" s="178" t="str">
        <f>IF(ISERROR(C118/B118-1),"",C118/B118-1)</f>
        <v/>
      </c>
      <c r="D120" s="178" t="str">
        <f>IF(ISERROR(D118/C118-1),"",D118/C118-1)</f>
        <v/>
      </c>
      <c r="E120" s="181" t="s">
        <v>22</v>
      </c>
      <c r="F120" s="182"/>
      <c r="G120" s="182"/>
      <c r="H120" s="182"/>
      <c r="I120" s="182"/>
      <c r="J120" s="190"/>
      <c r="L120" s="202"/>
      <c r="M120" s="202"/>
      <c r="N120" s="202"/>
      <c r="O120" s="202"/>
      <c r="P120" s="202"/>
      <c r="Q120" s="202"/>
      <c r="R120" s="202"/>
      <c r="S120" s="202"/>
      <c r="T120" s="202"/>
    </row>
    <row r="121" spans="1:20">
      <c r="A121" s="128" t="str">
        <f>Data!A18</f>
        <v>Accounts and notes receivable - net</v>
      </c>
      <c r="B121" s="517">
        <f>Data!E18</f>
        <v>57028</v>
      </c>
      <c r="C121" s="517">
        <f>Data!F18</f>
        <v>82155</v>
      </c>
      <c r="D121" s="517">
        <f>Data!G18</f>
        <v>102152</v>
      </c>
      <c r="E121" s="518">
        <f>D121*(1+E122)</f>
        <v>105216.56</v>
      </c>
      <c r="F121" s="518">
        <f>E121*(1+F122)</f>
        <v>108373.05680000001</v>
      </c>
      <c r="G121" s="518">
        <f>F121*(1+G122)</f>
        <v>111624.248504</v>
      </c>
      <c r="H121" s="518">
        <f>G121*(1+H122)</f>
        <v>114972.97595912001</v>
      </c>
      <c r="I121" s="518">
        <f>H121*(1+I122)</f>
        <v>118422.16523789361</v>
      </c>
      <c r="J121" s="517">
        <f>I121*$J$109</f>
        <v>121974.83019503043</v>
      </c>
    </row>
    <row r="122" spans="1:20">
      <c r="A122" s="115" t="s">
        <v>482</v>
      </c>
      <c r="B122" s="178">
        <f>B121/B$166</f>
        <v>0.1349324840704049</v>
      </c>
      <c r="C122" s="178">
        <f>C121/C$166</f>
        <v>0.1660716884713036</v>
      </c>
      <c r="D122" s="178">
        <f>D121/D$166</f>
        <v>0.17018979580956442</v>
      </c>
      <c r="E122" s="204">
        <v>0.03</v>
      </c>
      <c r="F122" s="204">
        <v>0.03</v>
      </c>
      <c r="G122" s="204">
        <v>0.03</v>
      </c>
      <c r="H122" s="204">
        <v>0.03</v>
      </c>
      <c r="I122" s="204">
        <v>0.03</v>
      </c>
      <c r="J122" s="200"/>
    </row>
    <row r="123" spans="1:20">
      <c r="A123" s="115" t="s">
        <v>483</v>
      </c>
      <c r="B123" s="178"/>
      <c r="C123" s="178">
        <f>IF(ISERROR(C121/B121-1),"",C121/B121-1)</f>
        <v>0.4406081223258751</v>
      </c>
      <c r="D123" s="178">
        <f>IF(ISERROR(D121/C121-1),"",D121/C121-1)</f>
        <v>0.2434057574097741</v>
      </c>
      <c r="E123" s="181" t="s">
        <v>22</v>
      </c>
      <c r="F123" s="182"/>
      <c r="G123" s="182"/>
      <c r="H123" s="182"/>
      <c r="I123" s="182"/>
      <c r="J123" s="201"/>
    </row>
    <row r="124" spans="1:20">
      <c r="A124" s="128" t="str">
        <f>Data!A19</f>
        <v>Inventories</v>
      </c>
      <c r="B124" s="517">
        <f>Data!E19</f>
        <v>64340</v>
      </c>
      <c r="C124" s="517">
        <f>Data!F19</f>
        <v>95013</v>
      </c>
      <c r="D124" s="517">
        <f>Data!G19</f>
        <v>169082</v>
      </c>
      <c r="E124" s="518">
        <f>D124*(1+E125)</f>
        <v>174154.46</v>
      </c>
      <c r="F124" s="518">
        <f>E124*(1+F125)</f>
        <v>179379.0938</v>
      </c>
      <c r="G124" s="518">
        <f>F124*(1+G125)</f>
        <v>184760.466614</v>
      </c>
      <c r="H124" s="518">
        <f>G124*(1+H125)</f>
        <v>190303.28061242</v>
      </c>
      <c r="I124" s="518">
        <f>H124*(1+I125)</f>
        <v>196012.3790307926</v>
      </c>
      <c r="J124" s="517">
        <f>I124*$J$109</f>
        <v>201892.75040171639</v>
      </c>
    </row>
    <row r="125" spans="1:20">
      <c r="A125" s="115" t="s">
        <v>482</v>
      </c>
      <c r="B125" s="178">
        <f>B124/B$166</f>
        <v>0.15223321920968386</v>
      </c>
      <c r="C125" s="178">
        <f>C124/C$166</f>
        <v>0.19206340863884083</v>
      </c>
      <c r="D125" s="178">
        <f>D124/D$166</f>
        <v>0.28169816601801995</v>
      </c>
      <c r="E125" s="204">
        <v>0.03</v>
      </c>
      <c r="F125" s="204">
        <v>0.03</v>
      </c>
      <c r="G125" s="204">
        <v>0.03</v>
      </c>
      <c r="H125" s="204">
        <v>0.03</v>
      </c>
      <c r="I125" s="204">
        <v>0.03</v>
      </c>
      <c r="J125" s="200"/>
    </row>
    <row r="126" spans="1:20">
      <c r="A126" s="115" t="s">
        <v>483</v>
      </c>
      <c r="B126" s="178"/>
      <c r="C126" s="178">
        <f>IF(ISERROR(C124/B124-1),"",C124/B124-1)</f>
        <v>0.47673298103823436</v>
      </c>
      <c r="D126" s="178">
        <f>IF(ISERROR(D124/C124-1),"",D124/C124-1)</f>
        <v>0.77956700662014677</v>
      </c>
      <c r="E126" s="181" t="s">
        <v>22</v>
      </c>
      <c r="F126" s="182"/>
      <c r="G126" s="182"/>
      <c r="H126" s="182"/>
      <c r="I126" s="182"/>
      <c r="J126" s="203"/>
    </row>
    <row r="127" spans="1:20">
      <c r="A127" s="184" t="str">
        <f>Data!A20</f>
        <v>Prepaid expenses and other current assets</v>
      </c>
      <c r="B127" s="517">
        <f>Data!E20</f>
        <v>0</v>
      </c>
      <c r="C127" s="517">
        <f>Data!F20</f>
        <v>0</v>
      </c>
      <c r="D127" s="517">
        <f>Data!G20</f>
        <v>0</v>
      </c>
      <c r="E127" s="518">
        <f>D127*(1+E128)</f>
        <v>0</v>
      </c>
      <c r="F127" s="518">
        <f>E127*(1+F128)</f>
        <v>0</v>
      </c>
      <c r="G127" s="518">
        <f>F127*(1+G128)</f>
        <v>0</v>
      </c>
      <c r="H127" s="518">
        <f>G127*(1+H128)</f>
        <v>0</v>
      </c>
      <c r="I127" s="518">
        <f>H127*(1+I128)</f>
        <v>0</v>
      </c>
      <c r="J127" s="517">
        <f>I127*$J$109</f>
        <v>0</v>
      </c>
    </row>
    <row r="128" spans="1:20">
      <c r="A128" s="115" t="s">
        <v>482</v>
      </c>
      <c r="B128" s="178">
        <f>B127/B$166</f>
        <v>0</v>
      </c>
      <c r="C128" s="178">
        <f>C127/C$166</f>
        <v>0</v>
      </c>
      <c r="D128" s="178">
        <f>D127/D$166</f>
        <v>0</v>
      </c>
      <c r="E128" s="204">
        <v>0</v>
      </c>
      <c r="F128" s="204">
        <v>0</v>
      </c>
      <c r="G128" s="204">
        <v>0</v>
      </c>
      <c r="H128" s="204">
        <v>0</v>
      </c>
      <c r="I128" s="204">
        <v>0</v>
      </c>
      <c r="J128" s="200"/>
    </row>
    <row r="129" spans="1:15">
      <c r="A129" s="115" t="s">
        <v>483</v>
      </c>
      <c r="B129" s="178"/>
      <c r="C129" s="178" t="str">
        <f>IF(ISERROR(C127/B127-1),"",C127/B127-1)</f>
        <v/>
      </c>
      <c r="D129" s="178" t="str">
        <f>IF(ISERROR(D127/C127-1),"",D127/C127-1)</f>
        <v/>
      </c>
      <c r="E129" s="181" t="s">
        <v>22</v>
      </c>
      <c r="F129" s="182"/>
      <c r="G129" s="182"/>
      <c r="H129" s="182"/>
      <c r="I129" s="182"/>
      <c r="J129" s="203"/>
    </row>
    <row r="130" spans="1:15">
      <c r="A130" s="184" t="str">
        <f>Data!A21</f>
        <v>Other current assets (1)</v>
      </c>
      <c r="B130" s="517">
        <f>Data!E21</f>
        <v>8563</v>
      </c>
      <c r="C130" s="517">
        <f>Data!F21</f>
        <v>11007</v>
      </c>
      <c r="D130" s="517">
        <f>Data!G21</f>
        <v>17924</v>
      </c>
      <c r="E130" s="518">
        <f>D130*(1+E131)</f>
        <v>18461.72</v>
      </c>
      <c r="F130" s="518">
        <f>E130*(1+F131)</f>
        <v>19015.571600000003</v>
      </c>
      <c r="G130" s="518">
        <f>F130*(1+G131)</f>
        <v>19586.038748000003</v>
      </c>
      <c r="H130" s="518">
        <f>G130*(1+H131)</f>
        <v>20173.619910440004</v>
      </c>
      <c r="I130" s="518">
        <f>H130*(1+I131)</f>
        <v>20778.828507753205</v>
      </c>
      <c r="J130" s="517">
        <f>I130*$J$109</f>
        <v>21402.193362985803</v>
      </c>
    </row>
    <row r="131" spans="1:15">
      <c r="A131" s="115" t="s">
        <v>482</v>
      </c>
      <c r="B131" s="178">
        <f>B130/B$166</f>
        <v>2.0260694064229451E-2</v>
      </c>
      <c r="C131" s="178">
        <f>C130/C$166</f>
        <v>2.2250028300208613E-2</v>
      </c>
      <c r="D131" s="178">
        <f>D130/D$166</f>
        <v>2.9862184784347177E-2</v>
      </c>
      <c r="E131" s="204">
        <v>0.03</v>
      </c>
      <c r="F131" s="204">
        <v>0.03</v>
      </c>
      <c r="G131" s="204">
        <v>0.03</v>
      </c>
      <c r="H131" s="204">
        <v>0.03</v>
      </c>
      <c r="I131" s="204">
        <v>0.03</v>
      </c>
      <c r="J131" s="200"/>
    </row>
    <row r="132" spans="1:15">
      <c r="A132" s="115" t="s">
        <v>483</v>
      </c>
      <c r="B132" s="178"/>
      <c r="C132" s="178">
        <f>IF(ISERROR(C130/B130-1),"",C130/B130-1)</f>
        <v>0.2854139904239168</v>
      </c>
      <c r="D132" s="178">
        <f>IF(ISERROR(D130/C130-1),"",D130/C130-1)</f>
        <v>0.62841827927682381</v>
      </c>
      <c r="E132" s="181" t="s">
        <v>22</v>
      </c>
      <c r="F132" s="182"/>
      <c r="G132" s="182"/>
      <c r="H132" s="182"/>
      <c r="I132" s="182"/>
      <c r="J132" s="203"/>
    </row>
    <row r="133" spans="1:15">
      <c r="A133" s="184" t="str">
        <f>Data!A22</f>
        <v>Other current assets (2)</v>
      </c>
      <c r="B133" s="517">
        <f>Data!E22</f>
        <v>0</v>
      </c>
      <c r="C133" s="517">
        <f>Data!F22</f>
        <v>188</v>
      </c>
      <c r="D133" s="517">
        <f>Data!G22</f>
        <v>0</v>
      </c>
      <c r="E133" s="518">
        <f>D133*(1+E134)</f>
        <v>0</v>
      </c>
      <c r="F133" s="518">
        <f>E133*(1+F134)</f>
        <v>0</v>
      </c>
      <c r="G133" s="518">
        <f>F133*(1+G134)</f>
        <v>0</v>
      </c>
      <c r="H133" s="518">
        <f>G133*(1+H134)</f>
        <v>0</v>
      </c>
      <c r="I133" s="518">
        <f>H133*(1+I134)</f>
        <v>0</v>
      </c>
      <c r="J133" s="517">
        <f>I133*$J$109</f>
        <v>0</v>
      </c>
    </row>
    <row r="134" spans="1:15">
      <c r="A134" s="115" t="s">
        <v>482</v>
      </c>
      <c r="B134" s="178">
        <f>B133/B$166</f>
        <v>0</v>
      </c>
      <c r="C134" s="178">
        <f>C133/C$166</f>
        <v>3.8003137280269092E-4</v>
      </c>
      <c r="D134" s="178">
        <f>D133/D$166</f>
        <v>0</v>
      </c>
      <c r="E134" s="204">
        <v>0</v>
      </c>
      <c r="F134" s="204">
        <v>0</v>
      </c>
      <c r="G134" s="204">
        <v>0</v>
      </c>
      <c r="H134" s="204">
        <v>0</v>
      </c>
      <c r="I134" s="204">
        <v>0</v>
      </c>
      <c r="J134" s="200"/>
    </row>
    <row r="135" spans="1:15">
      <c r="A135" s="115" t="s">
        <v>483</v>
      </c>
      <c r="B135" s="178"/>
      <c r="C135" s="178" t="str">
        <f>IF(ISERROR(C133/B133-1),"",C133/B133-1)</f>
        <v/>
      </c>
      <c r="D135" s="178">
        <f>IF(ISERROR(D133/C133-1),"",D133/C133-1)</f>
        <v>-1</v>
      </c>
      <c r="E135" s="181" t="s">
        <v>22</v>
      </c>
      <c r="F135" s="182"/>
      <c r="G135" s="182"/>
      <c r="H135" s="182"/>
      <c r="I135" s="182"/>
      <c r="J135" s="190"/>
    </row>
    <row r="136" spans="1:15">
      <c r="A136" s="128" t="str">
        <f>Data!A23</f>
        <v>Other current assets (3)</v>
      </c>
      <c r="B136" s="517">
        <f>Data!E23</f>
        <v>0</v>
      </c>
      <c r="C136" s="517">
        <f>Data!F23</f>
        <v>0</v>
      </c>
      <c r="D136" s="517">
        <f>Data!G23</f>
        <v>0</v>
      </c>
      <c r="E136" s="518">
        <f>D136*(1+E137)</f>
        <v>0</v>
      </c>
      <c r="F136" s="518">
        <f>E136*(1+F137)</f>
        <v>0</v>
      </c>
      <c r="G136" s="518">
        <f>F136*(1+G137)</f>
        <v>0</v>
      </c>
      <c r="H136" s="518">
        <f>G136*(1+H137)</f>
        <v>0</v>
      </c>
      <c r="I136" s="518">
        <f>H136*(1+I137)</f>
        <v>0</v>
      </c>
      <c r="J136" s="517">
        <f>I136*$J$109</f>
        <v>0</v>
      </c>
    </row>
    <row r="137" spans="1:15">
      <c r="A137" s="115" t="s">
        <v>482</v>
      </c>
      <c r="B137" s="178">
        <f>B136/B$166</f>
        <v>0</v>
      </c>
      <c r="C137" s="178">
        <f>C136/C$166</f>
        <v>0</v>
      </c>
      <c r="D137" s="178">
        <f>D136/D$166</f>
        <v>0</v>
      </c>
      <c r="E137" s="204">
        <v>0</v>
      </c>
      <c r="F137" s="204">
        <v>0</v>
      </c>
      <c r="G137" s="204">
        <v>0</v>
      </c>
      <c r="H137" s="204">
        <v>0</v>
      </c>
      <c r="I137" s="204">
        <v>0</v>
      </c>
      <c r="J137" s="200"/>
    </row>
    <row r="138" spans="1:15">
      <c r="A138" s="115" t="s">
        <v>483</v>
      </c>
      <c r="B138" s="178"/>
      <c r="C138" s="178" t="str">
        <f>IF(ISERROR(C136/B136-1),"",C136/B136-1)</f>
        <v/>
      </c>
      <c r="D138" s="178" t="str">
        <f>IF(ISERROR(D136/C136-1),"",D136/C136-1)</f>
        <v/>
      </c>
      <c r="E138" s="181" t="s">
        <v>22</v>
      </c>
      <c r="F138" s="182"/>
      <c r="G138" s="182"/>
      <c r="H138" s="182"/>
      <c r="I138" s="182"/>
      <c r="J138" s="205"/>
    </row>
    <row r="139" spans="1:15">
      <c r="A139" s="184" t="str">
        <f>Data!A24</f>
        <v xml:space="preserve">  Current Assets</v>
      </c>
      <c r="B139" s="519">
        <f>B115+B118+B121+B124+B127+B130+B133+B136</f>
        <v>279095</v>
      </c>
      <c r="C139" s="519">
        <f t="shared" ref="C139:I139" si="24">C115+C118+C121+C124+C127+C130+C133+C136</f>
        <v>304945</v>
      </c>
      <c r="D139" s="519">
        <f t="shared" si="24"/>
        <v>374695</v>
      </c>
      <c r="E139" s="519">
        <f>E115+E118+E121+E124+E127+E130+E133+E136</f>
        <v>385935.85</v>
      </c>
      <c r="F139" s="519">
        <f t="shared" si="24"/>
        <v>397513.92550000001</v>
      </c>
      <c r="G139" s="519">
        <f t="shared" si="24"/>
        <v>409439.34326499997</v>
      </c>
      <c r="H139" s="519">
        <f t="shared" si="24"/>
        <v>421722.52356295002</v>
      </c>
      <c r="I139" s="519">
        <f t="shared" si="24"/>
        <v>434374.19926983851</v>
      </c>
      <c r="J139" s="519">
        <f>J115+J118+J121+J124+J127+J130+J133+J136</f>
        <v>447405.42524793372</v>
      </c>
    </row>
    <row r="140" spans="1:15">
      <c r="A140" s="115" t="s">
        <v>482</v>
      </c>
      <c r="B140" s="178">
        <f>B139/B$166</f>
        <v>0.66035950132618459</v>
      </c>
      <c r="C140" s="178">
        <f>C139/C$166</f>
        <v>0.61642907967721594</v>
      </c>
      <c r="D140" s="178">
        <f>D139/D$166</f>
        <v>0.62425861011888895</v>
      </c>
      <c r="E140" s="183">
        <f t="shared" ref="E140:J140" si="25">E139/E166</f>
        <v>0.59932214219324009</v>
      </c>
      <c r="F140" s="183">
        <f t="shared" si="25"/>
        <v>0.57374404676009638</v>
      </c>
      <c r="G140" s="183">
        <f t="shared" si="25"/>
        <v>0.54818680010105147</v>
      </c>
      <c r="H140" s="183">
        <f t="shared" si="25"/>
        <v>0.52378214911682086</v>
      </c>
      <c r="I140" s="183">
        <f t="shared" si="25"/>
        <v>0.50100431115327038</v>
      </c>
      <c r="J140" s="183">
        <f t="shared" si="25"/>
        <v>0.50100431115327038</v>
      </c>
    </row>
    <row r="141" spans="1:15">
      <c r="A141" s="115" t="s">
        <v>483</v>
      </c>
      <c r="B141" s="178"/>
      <c r="C141" s="178">
        <f>IF(ISERROR(C139/B139-1),"",C139/B139-1)</f>
        <v>9.2620792203371716E-2</v>
      </c>
      <c r="D141" s="178">
        <f>IF(ISERROR(D139/C139-1),"",D139/C139-1)</f>
        <v>0.22872977094230107</v>
      </c>
      <c r="E141" s="178">
        <f t="shared" ref="E141:J141" si="26">IF(ISERROR(E139/D139-1),"",E139/D139-1)</f>
        <v>3.0000000000000027E-2</v>
      </c>
      <c r="F141" s="178">
        <f t="shared" si="26"/>
        <v>3.0000000000000027E-2</v>
      </c>
      <c r="G141" s="178">
        <f t="shared" si="26"/>
        <v>2.9999999999999805E-2</v>
      </c>
      <c r="H141" s="178">
        <f t="shared" si="26"/>
        <v>3.0000000000000027E-2</v>
      </c>
      <c r="I141" s="178">
        <f t="shared" si="26"/>
        <v>3.0000000000000027E-2</v>
      </c>
      <c r="J141" s="178">
        <f t="shared" si="26"/>
        <v>3.0000000000000027E-2</v>
      </c>
    </row>
    <row r="142" spans="1:15">
      <c r="A142" s="184" t="str">
        <f>Data!A25</f>
        <v>Long-term investments</v>
      </c>
      <c r="B142" s="322">
        <f>Data!E25</f>
        <v>0</v>
      </c>
      <c r="C142" s="556">
        <f>Data!F25</f>
        <v>0</v>
      </c>
      <c r="D142" s="322">
        <f>Data!G25</f>
        <v>0</v>
      </c>
      <c r="E142" s="518">
        <f>D142*(1+E143)</f>
        <v>0</v>
      </c>
      <c r="F142" s="518">
        <f>E142*(1+F143)</f>
        <v>0</v>
      </c>
      <c r="G142" s="518">
        <f>F142*(1+G143)</f>
        <v>0</v>
      </c>
      <c r="H142" s="518">
        <f>G142*(1+H143)</f>
        <v>0</v>
      </c>
      <c r="I142" s="518">
        <f>H142*(1+I143)</f>
        <v>0</v>
      </c>
      <c r="J142" s="517">
        <f>I142*$J$109</f>
        <v>0</v>
      </c>
      <c r="L142" s="202"/>
      <c r="M142" s="202"/>
      <c r="N142" s="202"/>
      <c r="O142" s="202"/>
    </row>
    <row r="143" spans="1:15">
      <c r="A143" s="115" t="s">
        <v>482</v>
      </c>
      <c r="B143" s="178">
        <f>B142/B$166</f>
        <v>0</v>
      </c>
      <c r="C143" s="178">
        <f>C142/C$166</f>
        <v>0</v>
      </c>
      <c r="D143" s="178">
        <f>D142/D$166</f>
        <v>0</v>
      </c>
      <c r="E143" s="204">
        <v>0</v>
      </c>
      <c r="F143" s="204">
        <v>0</v>
      </c>
      <c r="G143" s="204">
        <v>0</v>
      </c>
      <c r="H143" s="204">
        <v>0</v>
      </c>
      <c r="I143" s="204">
        <v>0</v>
      </c>
      <c r="J143" s="200"/>
    </row>
    <row r="144" spans="1:15">
      <c r="A144" s="115" t="s">
        <v>483</v>
      </c>
      <c r="B144" s="178" t="str">
        <f>IF(ISERROR(B142/A142-1),"",B142/A142-1)</f>
        <v/>
      </c>
      <c r="C144" s="178" t="str">
        <f>IF(ISERROR(C142/B142-1),"",C142/B142-1)</f>
        <v/>
      </c>
      <c r="D144" s="178" t="str">
        <f>IF(ISERROR(D142/C142-1),"",D142/C142-1)</f>
        <v/>
      </c>
      <c r="E144" s="181" t="s">
        <v>22</v>
      </c>
      <c r="F144" s="182"/>
      <c r="G144" s="182"/>
      <c r="H144" s="182"/>
      <c r="I144" s="182"/>
      <c r="J144" s="190"/>
    </row>
    <row r="145" spans="1:11">
      <c r="A145" s="184" t="str">
        <f>Data!A26</f>
        <v xml:space="preserve">Equity and cost investments </v>
      </c>
      <c r="B145" s="322">
        <f>Data!E26</f>
        <v>0</v>
      </c>
      <c r="C145" s="556">
        <f>Data!F26</f>
        <v>0</v>
      </c>
      <c r="D145" s="322">
        <f>Data!G26</f>
        <v>0</v>
      </c>
      <c r="E145" s="518">
        <f>D145*(1+E146)</f>
        <v>0</v>
      </c>
      <c r="F145" s="518">
        <f>E145*(1+F146)</f>
        <v>0</v>
      </c>
      <c r="G145" s="518">
        <f>F145*(1+G146)</f>
        <v>0</v>
      </c>
      <c r="H145" s="518">
        <f>G145*(1+H146)</f>
        <v>0</v>
      </c>
      <c r="I145" s="518">
        <f>H145*(1+I146)</f>
        <v>0</v>
      </c>
      <c r="J145" s="517">
        <f>I145*$J$109</f>
        <v>0</v>
      </c>
    </row>
    <row r="146" spans="1:11">
      <c r="A146" s="115" t="s">
        <v>482</v>
      </c>
      <c r="B146" s="178">
        <f>B145/B$166</f>
        <v>0</v>
      </c>
      <c r="C146" s="178">
        <f>C145/C$166</f>
        <v>0</v>
      </c>
      <c r="D146" s="178">
        <f>D145/D$166</f>
        <v>0</v>
      </c>
      <c r="E146" s="204">
        <v>0</v>
      </c>
      <c r="F146" s="204">
        <v>0</v>
      </c>
      <c r="G146" s="204">
        <v>0</v>
      </c>
      <c r="H146" s="204">
        <v>0</v>
      </c>
      <c r="I146" s="204">
        <v>0</v>
      </c>
      <c r="J146" s="200"/>
    </row>
    <row r="147" spans="1:11">
      <c r="A147" s="115" t="s">
        <v>483</v>
      </c>
      <c r="B147" s="178" t="str">
        <f>IF(ISERROR(B145/A145-1),"",B145/A145-1)</f>
        <v/>
      </c>
      <c r="C147" s="178" t="str">
        <f>IF(ISERROR(C145/B145-1),"",C145/B145-1)</f>
        <v/>
      </c>
      <c r="D147" s="178" t="str">
        <f>IF(ISERROR(D145/C145-1),"",D145/C145-1)</f>
        <v/>
      </c>
      <c r="E147" s="181" t="s">
        <v>22</v>
      </c>
      <c r="F147" s="182"/>
      <c r="G147" s="182"/>
      <c r="H147" s="182"/>
      <c r="I147" s="182"/>
      <c r="J147" s="206"/>
    </row>
    <row r="148" spans="1:11">
      <c r="A148" s="184" t="str">
        <f>Data!A27</f>
        <v>Property, plant, and equipment - at cost</v>
      </c>
      <c r="B148" s="322">
        <f>Data!E27</f>
        <v>41613</v>
      </c>
      <c r="C148" s="556">
        <f>Data!F27</f>
        <v>51392</v>
      </c>
      <c r="D148" s="322">
        <f>Data!G27</f>
        <v>64046</v>
      </c>
      <c r="E148" s="518">
        <f>'Forecast Development'!E69</f>
        <v>91690.592000000004</v>
      </c>
      <c r="F148" s="518">
        <f>'Forecast Development'!F69</f>
        <v>124010.67728</v>
      </c>
      <c r="G148" s="518">
        <f>'Forecast Development'!G69</f>
        <v>161001.30934400001</v>
      </c>
      <c r="H148" s="518">
        <f>'Forecast Development'!H69</f>
        <v>201675.65086208002</v>
      </c>
      <c r="I148" s="518">
        <f>'Forecast Development'!I69</f>
        <v>245429.65451206401</v>
      </c>
      <c r="J148" s="517">
        <f>I148*$J$109</f>
        <v>252792.54414742594</v>
      </c>
    </row>
    <row r="149" spans="1:11">
      <c r="A149" s="115" t="s">
        <v>482</v>
      </c>
      <c r="B149" s="178">
        <f>B148/B$166</f>
        <v>9.8459449035943031E-2</v>
      </c>
      <c r="C149" s="178">
        <f>C148/C$166</f>
        <v>0.10388602293125475</v>
      </c>
      <c r="D149" s="178">
        <f>D148/D$166</f>
        <v>0.10670349736098524</v>
      </c>
      <c r="E149" s="186"/>
      <c r="F149" s="186"/>
      <c r="G149" s="186"/>
      <c r="H149" s="186"/>
      <c r="I149" s="186"/>
      <c r="J149" s="200"/>
    </row>
    <row r="150" spans="1:11">
      <c r="A150" s="115" t="s">
        <v>483</v>
      </c>
      <c r="B150" s="178" t="str">
        <f>IF(ISERROR(B148/A148-1),"",B148/A148-1)</f>
        <v/>
      </c>
      <c r="C150" s="178">
        <f>IF(ISERROR(C148/B148-1),"",C148/B148-1)</f>
        <v>0.23499867829764742</v>
      </c>
      <c r="D150" s="178">
        <f>IF(ISERROR(D148/C148-1),"",D148/C148-1)</f>
        <v>0.24622509339975096</v>
      </c>
      <c r="E150" s="181" t="s">
        <v>159</v>
      </c>
      <c r="F150" s="182"/>
      <c r="G150" s="182"/>
      <c r="H150" s="182"/>
      <c r="I150" s="182"/>
      <c r="J150" s="201"/>
    </row>
    <row r="151" spans="1:11" s="599" customFormat="1">
      <c r="A151" s="596" t="str">
        <f>Data!A28</f>
        <v>&lt;Accumulated depreciation&gt;</v>
      </c>
      <c r="B151" s="597">
        <f>Data!E28</f>
        <v>0</v>
      </c>
      <c r="C151" s="597">
        <f>Data!F28</f>
        <v>0</v>
      </c>
      <c r="D151" s="597">
        <f>Data!G28</f>
        <v>0</v>
      </c>
      <c r="E151" s="598">
        <f>'Forecast Development'!E74</f>
        <v>-33989.014127618284</v>
      </c>
      <c r="F151" s="598">
        <f>'Forecast Development'!F74</f>
        <v>-79958.841239711008</v>
      </c>
      <c r="G151" s="598">
        <f>'Forecast Development'!G74</f>
        <v>-139640.8179670317</v>
      </c>
      <c r="H151" s="598">
        <f>'Forecast Development'!H74</f>
        <v>-214400.4677503797</v>
      </c>
      <c r="I151" s="598">
        <f>'Forecast Development'!I74</f>
        <v>-250718.54120868843</v>
      </c>
      <c r="J151" s="598">
        <f>I151*$J$109</f>
        <v>-258240.09744494909</v>
      </c>
      <c r="K151" s="600" t="s">
        <v>839</v>
      </c>
    </row>
    <row r="152" spans="1:11">
      <c r="A152" s="115" t="s">
        <v>482</v>
      </c>
      <c r="B152" s="178">
        <f>B151/B$166</f>
        <v>0</v>
      </c>
      <c r="C152" s="178">
        <f>C151/C$166</f>
        <v>0</v>
      </c>
      <c r="D152" s="178">
        <f>D151/D$166</f>
        <v>0</v>
      </c>
      <c r="E152" s="186"/>
      <c r="F152" s="186"/>
      <c r="G152" s="186"/>
      <c r="H152" s="186"/>
      <c r="I152" s="186"/>
      <c r="J152" s="200"/>
    </row>
    <row r="153" spans="1:11">
      <c r="A153" s="115" t="s">
        <v>483</v>
      </c>
      <c r="B153" s="178" t="str">
        <f>IF(ISERROR(B151/A151-1),"",B151/A151-1)</f>
        <v/>
      </c>
      <c r="C153" s="178" t="str">
        <f>IF(ISERROR(C151/B151-1),"",C151/B151-1)</f>
        <v/>
      </c>
      <c r="D153" s="178" t="str">
        <f>IF(ISERROR(D151/C151-1),"",D151/C151-1)</f>
        <v/>
      </c>
      <c r="E153" s="181" t="s">
        <v>160</v>
      </c>
      <c r="F153" s="182"/>
      <c r="G153" s="182"/>
      <c r="H153" s="182"/>
      <c r="I153" s="182"/>
      <c r="J153" s="201"/>
    </row>
    <row r="154" spans="1:11">
      <c r="A154" s="184" t="str">
        <f>Data!A29</f>
        <v>Deferred income taxes - noncurrent</v>
      </c>
      <c r="B154" s="322">
        <f>Data!E29</f>
        <v>25242</v>
      </c>
      <c r="C154" s="556">
        <f>Data!F29</f>
        <v>25494</v>
      </c>
      <c r="D154" s="322">
        <f>Data!G29</f>
        <v>26522</v>
      </c>
      <c r="E154" s="518">
        <f>D154*(1+E155)</f>
        <v>27317.66</v>
      </c>
      <c r="F154" s="518">
        <f>E154*(1+F155)</f>
        <v>28137.1898</v>
      </c>
      <c r="G154" s="518">
        <f>F154*(1+G155)</f>
        <v>28981.305494</v>
      </c>
      <c r="H154" s="518">
        <f>G154*(1+H155)</f>
        <v>29850.74465882</v>
      </c>
      <c r="I154" s="518">
        <f>H154*(1+I155)</f>
        <v>30746.266998584601</v>
      </c>
      <c r="J154" s="517">
        <f>I154*$J$109</f>
        <v>31668.65500854214</v>
      </c>
    </row>
    <row r="155" spans="1:11">
      <c r="A155" s="115" t="s">
        <v>482</v>
      </c>
      <c r="B155" s="178">
        <f>B154/B$166</f>
        <v>5.9724446989288783E-2</v>
      </c>
      <c r="C155" s="178">
        <f>C154/C$166</f>
        <v>5.1534679884211718E-2</v>
      </c>
      <c r="D155" s="178">
        <f>D154/D$166</f>
        <v>4.4186836914218694E-2</v>
      </c>
      <c r="E155" s="614">
        <v>0.03</v>
      </c>
      <c r="F155" s="614">
        <v>0.03</v>
      </c>
      <c r="G155" s="614">
        <v>0.03</v>
      </c>
      <c r="H155" s="614">
        <v>0.03</v>
      </c>
      <c r="I155" s="614">
        <v>0.03</v>
      </c>
      <c r="J155" s="200"/>
    </row>
    <row r="156" spans="1:11">
      <c r="A156" s="115" t="s">
        <v>483</v>
      </c>
      <c r="B156" s="178" t="str">
        <f>IF(ISERROR(B154/A154-1),"",B154/A154-1)</f>
        <v/>
      </c>
      <c r="C156" s="178">
        <f>IF(ISERROR(C154/B154-1),"",C154/B154-1)</f>
        <v>9.9833610648918381E-3</v>
      </c>
      <c r="D156" s="178">
        <f>IF(ISERROR(D154/C154-1),"",D154/C154-1)</f>
        <v>4.0323213305091476E-2</v>
      </c>
      <c r="E156" s="181" t="s">
        <v>22</v>
      </c>
      <c r="F156" s="182"/>
      <c r="G156" s="182"/>
      <c r="H156" s="182"/>
      <c r="I156" s="182"/>
      <c r="J156" s="201"/>
    </row>
    <row r="157" spans="1:11">
      <c r="A157" s="184" t="str">
        <f>Data!A30</f>
        <v>Other assets</v>
      </c>
      <c r="B157" s="322">
        <f>Data!E30</f>
        <v>10211</v>
      </c>
      <c r="C157" s="322">
        <f>Data!F30</f>
        <v>12645</v>
      </c>
      <c r="D157" s="322">
        <f>Data!G30</f>
        <v>17312</v>
      </c>
      <c r="E157" s="518">
        <f>D157*(1+E158)</f>
        <v>17831.36</v>
      </c>
      <c r="F157" s="518">
        <f>E157*(1+F158)</f>
        <v>18366.300800000001</v>
      </c>
      <c r="G157" s="518">
        <f>F157*(1+G158)</f>
        <v>18917.289824000003</v>
      </c>
      <c r="H157" s="518">
        <f>G157*(1+H158)</f>
        <v>19484.808518720005</v>
      </c>
      <c r="I157" s="518">
        <f>H157*(1+I158)</f>
        <v>20069.352774281604</v>
      </c>
      <c r="J157" s="517">
        <f>I157*$J$109</f>
        <v>20671.433357510054</v>
      </c>
    </row>
    <row r="158" spans="1:11">
      <c r="A158" s="115" t="s">
        <v>482</v>
      </c>
      <c r="B158" s="178">
        <f>B157/B$166</f>
        <v>2.4159984478552721E-2</v>
      </c>
      <c r="C158" s="178">
        <f>C157/C$166</f>
        <v>2.5561152707925677E-2</v>
      </c>
      <c r="D158" s="178">
        <f>D157/D$166</f>
        <v>2.8842565442234899E-2</v>
      </c>
      <c r="E158" s="204">
        <v>0.03</v>
      </c>
      <c r="F158" s="204">
        <v>0.03</v>
      </c>
      <c r="G158" s="204">
        <v>0.03</v>
      </c>
      <c r="H158" s="204">
        <v>0.03</v>
      </c>
      <c r="I158" s="204">
        <v>0.03</v>
      </c>
      <c r="J158" s="200"/>
    </row>
    <row r="159" spans="1:11">
      <c r="A159" s="115" t="s">
        <v>483</v>
      </c>
      <c r="B159" s="178" t="str">
        <f>IF(ISERROR(B157/A157-1),"",B157/A157-1)</f>
        <v/>
      </c>
      <c r="C159" s="178">
        <f>IF(ISERROR(C157/B157-1),"",C157/B157-1)</f>
        <v>0.23837038487905193</v>
      </c>
      <c r="D159" s="178">
        <f>IF(ISERROR(D157/C157-1),"",D157/C157-1)</f>
        <v>0.36907868722815351</v>
      </c>
      <c r="E159" s="181" t="s">
        <v>22</v>
      </c>
      <c r="F159" s="182"/>
      <c r="G159" s="182"/>
      <c r="H159" s="182"/>
      <c r="I159" s="182"/>
      <c r="J159" s="201"/>
    </row>
    <row r="160" spans="1:11">
      <c r="A160" s="184" t="str">
        <f>Data!A31</f>
        <v>Other intangible assets</v>
      </c>
      <c r="B160" s="322">
        <f>Data!E31</f>
        <v>11937</v>
      </c>
      <c r="C160" s="322">
        <f>Data!F31</f>
        <v>14913</v>
      </c>
      <c r="D160" s="322">
        <f>Data!G31</f>
        <v>21882</v>
      </c>
      <c r="E160" s="518">
        <f>D160*(1+E161)</f>
        <v>22538.46</v>
      </c>
      <c r="F160" s="518">
        <f>E160*(1+F161)</f>
        <v>23214.613799999999</v>
      </c>
      <c r="G160" s="518">
        <f>F160*(1+G161)</f>
        <v>23911.052213999999</v>
      </c>
      <c r="H160" s="518">
        <f>G160*(1+H161)</f>
        <v>24628.383780420001</v>
      </c>
      <c r="I160" s="518">
        <f>H160*(1+I161)</f>
        <v>25367.2352938326</v>
      </c>
      <c r="J160" s="517">
        <f>I160*$J$109</f>
        <v>26128.252352647578</v>
      </c>
    </row>
    <row r="161" spans="1:12">
      <c r="A161" s="115" t="s">
        <v>482</v>
      </c>
      <c r="B161" s="178">
        <f>B160/B$166</f>
        <v>2.8243828686757792E-2</v>
      </c>
      <c r="C161" s="178">
        <f>C160/C$166</f>
        <v>3.0145786503226225E-2</v>
      </c>
      <c r="D161" s="178">
        <f>D160/D$166</f>
        <v>3.6456389614543901E-2</v>
      </c>
      <c r="E161" s="204">
        <v>0.03</v>
      </c>
      <c r="F161" s="204">
        <v>0.03</v>
      </c>
      <c r="G161" s="204">
        <v>0.03</v>
      </c>
      <c r="H161" s="204">
        <v>0.03</v>
      </c>
      <c r="I161" s="204">
        <v>0.03</v>
      </c>
      <c r="J161" s="200"/>
    </row>
    <row r="162" spans="1:12">
      <c r="A162" s="115" t="s">
        <v>483</v>
      </c>
      <c r="B162" s="178" t="str">
        <f>IF(ISERROR(B160/A160-1),"",B160/A160-1)</f>
        <v/>
      </c>
      <c r="C162" s="178">
        <f>IF(ISERROR(C160/B160-1),"",C160/B160-1)</f>
        <v>0.24930887157577275</v>
      </c>
      <c r="D162" s="178">
        <f>IF(ISERROR(D160/C160-1),"",D160/C160-1)</f>
        <v>0.46731040032186688</v>
      </c>
      <c r="E162" s="181" t="s">
        <v>22</v>
      </c>
      <c r="F162" s="182"/>
      <c r="G162" s="182"/>
      <c r="H162" s="182"/>
      <c r="I162" s="182"/>
      <c r="J162" s="201"/>
    </row>
    <row r="163" spans="1:12">
      <c r="A163" s="184" t="str">
        <f>Data!A32</f>
        <v xml:space="preserve">Goodwill </v>
      </c>
      <c r="B163" s="322">
        <f>Data!E32</f>
        <v>54543</v>
      </c>
      <c r="C163" s="322">
        <f>Data!F32</f>
        <v>85307</v>
      </c>
      <c r="D163" s="322">
        <f>Data!G32</f>
        <v>95767</v>
      </c>
      <c r="E163" s="518">
        <f>D163*(1+E164)</f>
        <v>98640.010000000009</v>
      </c>
      <c r="F163" s="518">
        <f>E163*(1+F164)</f>
        <v>101599.21030000001</v>
      </c>
      <c r="G163" s="518">
        <f>F163*(1+G164)</f>
        <v>104647.18660900001</v>
      </c>
      <c r="H163" s="518">
        <f>G163*(1+H164)</f>
        <v>107786.60220727001</v>
      </c>
      <c r="I163" s="518">
        <f>H163*(1+I164)</f>
        <v>111020.20027348812</v>
      </c>
      <c r="J163" s="517">
        <f>I163*$J$109</f>
        <v>114350.80628169277</v>
      </c>
    </row>
    <row r="164" spans="1:12">
      <c r="A164" s="115" t="s">
        <v>482</v>
      </c>
      <c r="B164" s="178">
        <f>B163/B$166</f>
        <v>0.12905278948327303</v>
      </c>
      <c r="C164" s="178">
        <f>C163/C$166</f>
        <v>0.17244327829616574</v>
      </c>
      <c r="D164" s="178">
        <f>D163/D$166</f>
        <v>0.15955210054912833</v>
      </c>
      <c r="E164" s="204">
        <v>0.03</v>
      </c>
      <c r="F164" s="204">
        <v>0.03</v>
      </c>
      <c r="G164" s="204">
        <v>0.03</v>
      </c>
      <c r="H164" s="204">
        <v>0.03</v>
      </c>
      <c r="I164" s="204">
        <v>0.03</v>
      </c>
      <c r="J164" s="200"/>
    </row>
    <row r="165" spans="1:12">
      <c r="A165" s="115" t="s">
        <v>483</v>
      </c>
      <c r="B165" s="178"/>
      <c r="C165" s="178">
        <f>IF(ISERROR(C163/B163-1),"",C163/B163-1)</f>
        <v>0.56403204810883167</v>
      </c>
      <c r="D165" s="178">
        <f>IF(ISERROR(D163/C163-1),"",D163/C163-1)</f>
        <v>0.1226159635199926</v>
      </c>
      <c r="E165" s="181" t="s">
        <v>22</v>
      </c>
      <c r="F165" s="182"/>
      <c r="G165" s="182"/>
      <c r="H165" s="182"/>
      <c r="I165" s="182"/>
      <c r="J165" s="205"/>
    </row>
    <row r="166" spans="1:12" ht="14" thickBot="1">
      <c r="A166" s="184" t="str">
        <f>Data!A33</f>
        <v xml:space="preserve">   Total Assets</v>
      </c>
      <c r="B166" s="520">
        <f>B139+B142+B145+B148+B151+B154+B157+B160+B163</f>
        <v>422641</v>
      </c>
      <c r="C166" s="520">
        <f>C139+C142+C145+C148+C151+C154+C157+C160+C163</f>
        <v>494696</v>
      </c>
      <c r="D166" s="520">
        <f>D139+D142+D145+D148+D151+D154+D157+D160+D163</f>
        <v>600224</v>
      </c>
      <c r="E166" s="520">
        <f t="shared" ref="E166:J166" si="27">E139+E142+E145+E148+E154+E157+E160+E163</f>
        <v>643953.93199999991</v>
      </c>
      <c r="F166" s="520">
        <f t="shared" si="27"/>
        <v>692841.91748000006</v>
      </c>
      <c r="G166" s="520">
        <f t="shared" si="27"/>
        <v>746897.48674999992</v>
      </c>
      <c r="H166" s="520">
        <f t="shared" si="27"/>
        <v>805148.7135902599</v>
      </c>
      <c r="I166" s="520">
        <f t="shared" si="27"/>
        <v>867006.90912208939</v>
      </c>
      <c r="J166" s="520">
        <f t="shared" si="27"/>
        <v>893017.11639575218</v>
      </c>
    </row>
    <row r="167" spans="1:12" ht="14" thickTop="1">
      <c r="A167" s="115" t="s">
        <v>482</v>
      </c>
      <c r="B167" s="178">
        <f t="shared" ref="B167:J167" si="28">B166/B$166</f>
        <v>1</v>
      </c>
      <c r="C167" s="178">
        <f t="shared" si="28"/>
        <v>1</v>
      </c>
      <c r="D167" s="178">
        <f t="shared" si="28"/>
        <v>1</v>
      </c>
      <c r="E167" s="178">
        <f t="shared" si="28"/>
        <v>1</v>
      </c>
      <c r="F167" s="178">
        <f t="shared" si="28"/>
        <v>1</v>
      </c>
      <c r="G167" s="178">
        <f t="shared" si="28"/>
        <v>1</v>
      </c>
      <c r="H167" s="178">
        <f t="shared" si="28"/>
        <v>1</v>
      </c>
      <c r="I167" s="178">
        <f t="shared" si="28"/>
        <v>1</v>
      </c>
      <c r="J167" s="178">
        <f t="shared" si="28"/>
        <v>1</v>
      </c>
    </row>
    <row r="168" spans="1:12">
      <c r="A168" s="115" t="s">
        <v>483</v>
      </c>
      <c r="B168" s="178"/>
      <c r="C168" s="178">
        <f t="shared" ref="C168:J168" si="29">IF(ISERROR(C166/B166-1),"",C166/B166-1)</f>
        <v>0.17048748228401878</v>
      </c>
      <c r="D168" s="178">
        <f t="shared" si="29"/>
        <v>0.2133188867506508</v>
      </c>
      <c r="E168" s="178">
        <f t="shared" si="29"/>
        <v>7.2856020419043377E-2</v>
      </c>
      <c r="F168" s="178">
        <f t="shared" si="29"/>
        <v>7.5918451694460876E-2</v>
      </c>
      <c r="G168" s="178">
        <f t="shared" si="29"/>
        <v>7.8020061873003366E-2</v>
      </c>
      <c r="H168" s="178">
        <f t="shared" si="29"/>
        <v>7.79909262966334E-2</v>
      </c>
      <c r="I168" s="178">
        <f t="shared" si="29"/>
        <v>7.6828285865347734E-2</v>
      </c>
      <c r="J168" s="178">
        <f t="shared" si="29"/>
        <v>3.0000000000000027E-2</v>
      </c>
    </row>
    <row r="169" spans="1:12">
      <c r="A169" s="128"/>
      <c r="J169" s="201"/>
      <c r="L169" s="521"/>
    </row>
    <row r="170" spans="1:12">
      <c r="A170" s="128" t="s">
        <v>454</v>
      </c>
      <c r="J170" s="201"/>
    </row>
    <row r="171" spans="1:12">
      <c r="A171" s="184" t="str">
        <f>Data!A36</f>
        <v>Accounts payable</v>
      </c>
      <c r="B171" s="517">
        <f>Data!E36</f>
        <v>58558</v>
      </c>
      <c r="C171" s="517">
        <f>Data!F36</f>
        <v>70352</v>
      </c>
      <c r="D171" s="517">
        <f>Data!G36</f>
        <v>89262</v>
      </c>
      <c r="E171" s="518">
        <f>D171*(1+E172)</f>
        <v>91939.86</v>
      </c>
      <c r="F171" s="518">
        <f>E171*(1+F172)</f>
        <v>94698.055800000002</v>
      </c>
      <c r="G171" s="518">
        <f>F171*(1+G172)</f>
        <v>97538.997474000003</v>
      </c>
      <c r="H171" s="518">
        <f>G171*(1+H172)</f>
        <v>100465.16739822</v>
      </c>
      <c r="I171" s="518">
        <f>H171*(1+I172)</f>
        <v>103479.1224201666</v>
      </c>
      <c r="J171" s="517">
        <f>I171*$J$109</f>
        <v>106583.4960927716</v>
      </c>
    </row>
    <row r="172" spans="1:12">
      <c r="A172" s="115" t="s">
        <v>482</v>
      </c>
      <c r="B172" s="178">
        <f>B171/B$166</f>
        <v>0.13855257771962493</v>
      </c>
      <c r="C172" s="178">
        <f>C171/C$166</f>
        <v>0.14221259116710061</v>
      </c>
      <c r="D172" s="178">
        <f>D171/D$166</f>
        <v>0.14871447992749373</v>
      </c>
      <c r="E172" s="204">
        <v>0.03</v>
      </c>
      <c r="F172" s="204">
        <v>0.03</v>
      </c>
      <c r="G172" s="204">
        <v>0.03</v>
      </c>
      <c r="H172" s="204">
        <v>0.03</v>
      </c>
      <c r="I172" s="204">
        <v>0.03</v>
      </c>
      <c r="J172" s="200"/>
    </row>
    <row r="173" spans="1:12">
      <c r="A173" s="115" t="s">
        <v>483</v>
      </c>
      <c r="B173" s="178"/>
      <c r="C173" s="178">
        <f>IF(ISERROR(C171/B171-1),"",C171/B171-1)</f>
        <v>0.20140715188360248</v>
      </c>
      <c r="D173" s="178">
        <f>IF(ISERROR(D171/C171-1),"",D171/C171-1)</f>
        <v>0.2687912212872412</v>
      </c>
      <c r="E173" s="181" t="s">
        <v>22</v>
      </c>
      <c r="F173" s="182"/>
      <c r="G173" s="182"/>
      <c r="H173" s="182"/>
      <c r="I173" s="182"/>
      <c r="J173" s="201"/>
    </row>
    <row r="174" spans="1:12">
      <c r="A174" s="184" t="str">
        <f>Data!A37</f>
        <v>Accrued liabilities</v>
      </c>
      <c r="B174" s="517">
        <f>Data!E37</f>
        <v>0</v>
      </c>
      <c r="C174" s="517">
        <f>Data!F37</f>
        <v>0</v>
      </c>
      <c r="D174" s="517">
        <f>Data!G37</f>
        <v>0</v>
      </c>
      <c r="E174" s="518">
        <f>D174*(1+E175)</f>
        <v>0</v>
      </c>
      <c r="F174" s="518">
        <f>E174*(1+F175)</f>
        <v>0</v>
      </c>
      <c r="G174" s="518">
        <f>F174*(1+G175)</f>
        <v>0</v>
      </c>
      <c r="H174" s="518">
        <f>G174*(1+H175)</f>
        <v>0</v>
      </c>
      <c r="I174" s="518">
        <f>H174*(1+I175)</f>
        <v>0</v>
      </c>
      <c r="J174" s="517">
        <f>I174*$J$109</f>
        <v>0</v>
      </c>
    </row>
    <row r="175" spans="1:12">
      <c r="A175" s="115" t="s">
        <v>482</v>
      </c>
      <c r="B175" s="178">
        <f>B174/B$166</f>
        <v>0</v>
      </c>
      <c r="C175" s="178">
        <f>C174/C$166</f>
        <v>0</v>
      </c>
      <c r="D175" s="178">
        <f>D174/D$166</f>
        <v>0</v>
      </c>
      <c r="E175" s="204">
        <v>0</v>
      </c>
      <c r="F175" s="204">
        <v>0</v>
      </c>
      <c r="G175" s="204">
        <v>0</v>
      </c>
      <c r="H175" s="204">
        <v>0</v>
      </c>
      <c r="I175" s="204">
        <v>0</v>
      </c>
      <c r="J175" s="200"/>
    </row>
    <row r="176" spans="1:12">
      <c r="A176" s="115" t="s">
        <v>483</v>
      </c>
      <c r="B176" s="178"/>
      <c r="C176" s="178" t="str">
        <f>IF(ISERROR(C174/B174-1),"",C174/B174-1)</f>
        <v/>
      </c>
      <c r="D176" s="178" t="str">
        <f>IF(ISERROR(D174/C174-1),"",D174/C174-1)</f>
        <v/>
      </c>
      <c r="E176" s="181" t="s">
        <v>22</v>
      </c>
      <c r="F176" s="182"/>
      <c r="G176" s="182"/>
      <c r="H176" s="182"/>
      <c r="I176" s="182"/>
      <c r="J176" s="201"/>
    </row>
    <row r="177" spans="1:10">
      <c r="A177" s="184" t="str">
        <f>Data!A38</f>
        <v>Notes payable and short-term debt</v>
      </c>
      <c r="B177" s="517">
        <f>Data!E38</f>
        <v>0</v>
      </c>
      <c r="C177" s="517">
        <f>Data!F38</f>
        <v>18359</v>
      </c>
      <c r="D177" s="517">
        <f>Data!G38</f>
        <v>13357</v>
      </c>
      <c r="E177" s="518">
        <f>D177*(1+E178)</f>
        <v>13757.710000000001</v>
      </c>
      <c r="F177" s="518">
        <f>E177*(1+F178)</f>
        <v>14170.441300000002</v>
      </c>
      <c r="G177" s="518">
        <f>F177*(1+G178)</f>
        <v>14595.554539000002</v>
      </c>
      <c r="H177" s="518">
        <f>G177*(1+H178)</f>
        <v>15033.421175170002</v>
      </c>
      <c r="I177" s="518">
        <f>H177*(1+I178)</f>
        <v>15484.423810425104</v>
      </c>
      <c r="J177" s="517">
        <f>I177*$J$109</f>
        <v>15948.956524737858</v>
      </c>
    </row>
    <row r="178" spans="1:10">
      <c r="A178" s="115" t="s">
        <v>482</v>
      </c>
      <c r="B178" s="178">
        <f>B177/B$166</f>
        <v>0</v>
      </c>
      <c r="C178" s="178">
        <f>C177/C$166</f>
        <v>3.7111680708960655E-2</v>
      </c>
      <c r="D178" s="178">
        <f>D177/D$166</f>
        <v>2.2253358746068135E-2</v>
      </c>
      <c r="E178" s="189">
        <v>0.03</v>
      </c>
      <c r="F178" s="189">
        <v>0.03</v>
      </c>
      <c r="G178" s="189">
        <v>0.03</v>
      </c>
      <c r="H178" s="189">
        <v>0.03</v>
      </c>
      <c r="I178" s="189">
        <v>0.03</v>
      </c>
      <c r="J178" s="200"/>
    </row>
    <row r="179" spans="1:10">
      <c r="A179" s="115" t="s">
        <v>483</v>
      </c>
      <c r="B179" s="178"/>
      <c r="C179" s="178" t="str">
        <f>IF(ISERROR(C177/B177-1),"",C177/B177-1)</f>
        <v/>
      </c>
      <c r="D179" s="178">
        <f>IF(ISERROR(D177/C177-1),"",D177/C177-1)</f>
        <v>-0.27245492673892913</v>
      </c>
      <c r="E179" s="181" t="s">
        <v>22</v>
      </c>
      <c r="F179" s="182"/>
      <c r="G179" s="182"/>
      <c r="H179" s="182"/>
      <c r="I179" s="182"/>
      <c r="J179" s="190"/>
    </row>
    <row r="180" spans="1:10">
      <c r="A180" s="128" t="str">
        <f>Data!A39</f>
        <v>Current maturities of long-term debt</v>
      </c>
      <c r="B180" s="517">
        <f>Data!E39</f>
        <v>0</v>
      </c>
      <c r="C180" s="517">
        <f>Data!F39</f>
        <v>0</v>
      </c>
      <c r="D180" s="517">
        <f>Data!G39</f>
        <v>0</v>
      </c>
      <c r="E180" s="518">
        <f>E181</f>
        <v>0</v>
      </c>
      <c r="F180" s="518">
        <f>F181</f>
        <v>0</v>
      </c>
      <c r="G180" s="518">
        <f>G181</f>
        <v>0</v>
      </c>
      <c r="H180" s="518">
        <f>H181</f>
        <v>0</v>
      </c>
      <c r="I180" s="518">
        <f>I181</f>
        <v>0</v>
      </c>
      <c r="J180" s="517">
        <f>I180*$J$109</f>
        <v>0</v>
      </c>
    </row>
    <row r="181" spans="1:10">
      <c r="A181" s="115" t="s">
        <v>482</v>
      </c>
      <c r="B181" s="178">
        <f>B180/B$166</f>
        <v>0</v>
      </c>
      <c r="C181" s="178">
        <f>C180/C$166</f>
        <v>0</v>
      </c>
      <c r="D181" s="178">
        <f>D180/D$166</f>
        <v>0</v>
      </c>
      <c r="E181" s="450">
        <v>0</v>
      </c>
      <c r="F181" s="450">
        <v>0</v>
      </c>
      <c r="G181" s="450">
        <v>0</v>
      </c>
      <c r="H181" s="450">
        <v>0</v>
      </c>
      <c r="I181" s="450">
        <v>0</v>
      </c>
      <c r="J181" s="200"/>
    </row>
    <row r="182" spans="1:10">
      <c r="A182" s="115" t="s">
        <v>483</v>
      </c>
      <c r="B182" s="178"/>
      <c r="C182" s="178" t="str">
        <f>IF(ISERROR(C180/B180-1),"",C180/B180-1)</f>
        <v/>
      </c>
      <c r="D182" s="178" t="str">
        <f>IF(ISERROR(D180/C180-1),"",D180/C180-1)</f>
        <v/>
      </c>
      <c r="E182" s="181" t="s">
        <v>822</v>
      </c>
      <c r="F182" s="182"/>
      <c r="G182" s="182"/>
      <c r="H182" s="182"/>
      <c r="I182" s="182"/>
      <c r="J182" s="207"/>
    </row>
    <row r="183" spans="1:10">
      <c r="A183" s="184" t="str">
        <f>Data!A40</f>
        <v>Deferred tax liabilities - current</v>
      </c>
      <c r="B183" s="517">
        <f>Data!E40</f>
        <v>8619</v>
      </c>
      <c r="C183" s="517">
        <f>Data!F40</f>
        <v>26814</v>
      </c>
      <c r="D183" s="517">
        <f>Data!G40</f>
        <v>30635</v>
      </c>
      <c r="E183" s="518">
        <f>D183*(1+E184)</f>
        <v>31554.05</v>
      </c>
      <c r="F183" s="518">
        <f>E183*(1+F184)</f>
        <v>32500.6715</v>
      </c>
      <c r="G183" s="518">
        <f>F183*(1+G184)</f>
        <v>33475.691644999999</v>
      </c>
      <c r="H183" s="518">
        <f>G183*(1+H184)</f>
        <v>34479.962394349997</v>
      </c>
      <c r="I183" s="518">
        <f>H183*(1+I184)</f>
        <v>35514.361266180495</v>
      </c>
      <c r="J183" s="517">
        <f>I183*$J$109</f>
        <v>36579.792104165914</v>
      </c>
    </row>
    <row r="184" spans="1:10">
      <c r="A184" s="115" t="s">
        <v>482</v>
      </c>
      <c r="B184" s="178">
        <f>B183/B$166</f>
        <v>2.0393194223939468E-2</v>
      </c>
      <c r="C184" s="178">
        <f>C183/C$166</f>
        <v>5.4202985267719973E-2</v>
      </c>
      <c r="D184" s="178">
        <f>D183/D$166</f>
        <v>5.1039278669296799E-2</v>
      </c>
      <c r="E184" s="204">
        <v>0.03</v>
      </c>
      <c r="F184" s="204">
        <v>0.03</v>
      </c>
      <c r="G184" s="204">
        <v>0.03</v>
      </c>
      <c r="H184" s="204">
        <v>0.03</v>
      </c>
      <c r="I184" s="204">
        <v>0.03</v>
      </c>
      <c r="J184" s="200"/>
    </row>
    <row r="185" spans="1:10">
      <c r="A185" s="115" t="s">
        <v>483</v>
      </c>
      <c r="B185" s="178"/>
      <c r="C185" s="178">
        <f>IF(ISERROR(C183/B183-1),"",C183/B183-1)</f>
        <v>2.1110337626174731</v>
      </c>
      <c r="D185" s="178">
        <f>IF(ISERROR(D183/C183-1),"",D183/C183-1)</f>
        <v>0.1425001864697546</v>
      </c>
      <c r="E185" s="181" t="s">
        <v>22</v>
      </c>
      <c r="F185" s="182"/>
      <c r="G185" s="182"/>
      <c r="H185" s="182"/>
      <c r="I185" s="182"/>
      <c r="J185" s="190"/>
    </row>
    <row r="186" spans="1:10">
      <c r="A186" s="184" t="str">
        <f>Data!A41</f>
        <v>Other current liabilities (1)</v>
      </c>
      <c r="B186" s="517">
        <f>Data!E41</f>
        <v>6544</v>
      </c>
      <c r="C186" s="517">
        <f>Data!F41</f>
        <v>9454</v>
      </c>
      <c r="D186" s="517">
        <f>Data!G41</f>
        <v>13680</v>
      </c>
      <c r="E186" s="518">
        <f>D186*(1+E187)</f>
        <v>14090.4</v>
      </c>
      <c r="F186" s="518">
        <f>E186*(1+F187)</f>
        <v>14513.111999999999</v>
      </c>
      <c r="G186" s="518">
        <f>F186*(1+G187)</f>
        <v>14948.505359999999</v>
      </c>
      <c r="H186" s="518">
        <f>G186*(1+H187)</f>
        <v>15396.960520799999</v>
      </c>
      <c r="I186" s="518">
        <f>H186*(1+I187)</f>
        <v>15858.869336423999</v>
      </c>
      <c r="J186" s="517">
        <f>I186*$J$109</f>
        <v>16334.635416516719</v>
      </c>
    </row>
    <row r="187" spans="1:10">
      <c r="A187" s="115" t="s">
        <v>482</v>
      </c>
      <c r="B187" s="178">
        <f>B186/B$166</f>
        <v>1.5483590091827343E-2</v>
      </c>
      <c r="C187" s="178">
        <f>C186/C$166</f>
        <v>1.9110726587641704E-2</v>
      </c>
      <c r="D187" s="178">
        <f>D186/D$166</f>
        <v>2.2791491176627394E-2</v>
      </c>
      <c r="E187" s="189">
        <v>0.03</v>
      </c>
      <c r="F187" s="189">
        <v>0.03</v>
      </c>
      <c r="G187" s="189">
        <v>0.03</v>
      </c>
      <c r="H187" s="189">
        <v>0.03</v>
      </c>
      <c r="I187" s="189">
        <v>0.03</v>
      </c>
      <c r="J187" s="200"/>
    </row>
    <row r="188" spans="1:10">
      <c r="A188" s="115" t="s">
        <v>483</v>
      </c>
      <c r="B188" s="178"/>
      <c r="C188" s="178">
        <f>IF(ISERROR(C186/B186-1),"",C186/B186-1)</f>
        <v>0.44468215158924207</v>
      </c>
      <c r="D188" s="178">
        <f>IF(ISERROR(D186/C186-1),"",D186/C186-1)</f>
        <v>0.44700655807065792</v>
      </c>
      <c r="E188" s="181" t="s">
        <v>22</v>
      </c>
      <c r="F188" s="182"/>
      <c r="G188" s="182"/>
      <c r="H188" s="182"/>
      <c r="I188" s="182"/>
      <c r="J188" s="205"/>
    </row>
    <row r="189" spans="1:10">
      <c r="A189" s="184" t="str">
        <f>Data!A42</f>
        <v>Other current liabilities (2)</v>
      </c>
      <c r="B189" s="517">
        <f>Data!E42</f>
        <v>3509</v>
      </c>
      <c r="C189" s="517">
        <f>Data!F42</f>
        <v>3276</v>
      </c>
      <c r="D189" s="517">
        <f>Data!G42</f>
        <v>4903</v>
      </c>
      <c r="E189" s="518">
        <f>D189*(1+E190)</f>
        <v>5050.09</v>
      </c>
      <c r="F189" s="518">
        <f>E189*(1+F190)</f>
        <v>5201.5927000000001</v>
      </c>
      <c r="G189" s="518">
        <f>F189*(1+G190)</f>
        <v>5357.6404810000004</v>
      </c>
      <c r="H189" s="518">
        <f>G189*(1+H190)</f>
        <v>5518.3696954300003</v>
      </c>
      <c r="I189" s="518">
        <f>H189*(1+I190)</f>
        <v>5683.9207862929006</v>
      </c>
      <c r="J189" s="517">
        <f>I189*$J$109</f>
        <v>5854.4384098816881</v>
      </c>
    </row>
    <row r="190" spans="1:10">
      <c r="A190" s="115" t="s">
        <v>482</v>
      </c>
      <c r="B190" s="178">
        <f>B189/B$166</f>
        <v>8.3025546504006953E-3</v>
      </c>
      <c r="C190" s="178">
        <f>C189/C$166</f>
        <v>6.6222488154341255E-3</v>
      </c>
      <c r="D190" s="178">
        <f>D189/D$166</f>
        <v>8.1686170496348028E-3</v>
      </c>
      <c r="E190" s="204">
        <v>0.03</v>
      </c>
      <c r="F190" s="204">
        <v>0.03</v>
      </c>
      <c r="G190" s="204">
        <v>0.03</v>
      </c>
      <c r="H190" s="204">
        <v>0.03</v>
      </c>
      <c r="I190" s="204">
        <v>0.03</v>
      </c>
      <c r="J190" s="200"/>
    </row>
    <row r="191" spans="1:10">
      <c r="A191" s="115" t="s">
        <v>483</v>
      </c>
      <c r="B191" s="178"/>
      <c r="C191" s="178">
        <f>IF(ISERROR(C189/B189-1),"",C189/B189-1)</f>
        <v>-6.6400683955542883E-2</v>
      </c>
      <c r="D191" s="178">
        <f>IF(ISERROR(D189/C189-1),"",D189/C189-1)</f>
        <v>0.49664224664224665</v>
      </c>
      <c r="E191" s="181" t="s">
        <v>22</v>
      </c>
      <c r="F191" s="182"/>
      <c r="G191" s="182"/>
      <c r="H191" s="182"/>
      <c r="I191" s="182"/>
      <c r="J191" s="205"/>
    </row>
    <row r="192" spans="1:10">
      <c r="A192" s="184" t="str">
        <f>Data!A43</f>
        <v>Other current liabilities (3)</v>
      </c>
      <c r="B192" s="517">
        <f>Data!E43</f>
        <v>12581</v>
      </c>
      <c r="C192" s="517">
        <f>Data!F43</f>
        <v>22627</v>
      </c>
      <c r="D192" s="517">
        <f>Data!G43</f>
        <v>22852</v>
      </c>
      <c r="E192" s="518">
        <f>D192*(1+E193)</f>
        <v>23537.56</v>
      </c>
      <c r="F192" s="518">
        <f>E192*(1+F193)</f>
        <v>24243.686800000003</v>
      </c>
      <c r="G192" s="518">
        <f>F192*(1+G193)</f>
        <v>24970.997404000005</v>
      </c>
      <c r="H192" s="518">
        <f>G192*(1+H193)</f>
        <v>25720.127326120008</v>
      </c>
      <c r="I192" s="518">
        <f>H192*(1+I193)</f>
        <v>26491.73114590361</v>
      </c>
      <c r="J192" s="517">
        <f>I192*$J$109</f>
        <v>27286.483080280719</v>
      </c>
    </row>
    <row r="193" spans="1:10">
      <c r="A193" s="115" t="s">
        <v>482</v>
      </c>
      <c r="B193" s="178">
        <f>B192/B$166</f>
        <v>2.9767580523422953E-2</v>
      </c>
      <c r="C193" s="178">
        <f>C192/C$166</f>
        <v>4.573920144897068E-2</v>
      </c>
      <c r="D193" s="178">
        <f>D192/D$166</f>
        <v>3.8072452950898332E-2</v>
      </c>
      <c r="E193" s="204">
        <v>0.03</v>
      </c>
      <c r="F193" s="204">
        <v>0.03</v>
      </c>
      <c r="G193" s="204">
        <v>0.03</v>
      </c>
      <c r="H193" s="204">
        <v>0.03</v>
      </c>
      <c r="I193" s="204">
        <v>0.03</v>
      </c>
      <c r="J193" s="200"/>
    </row>
    <row r="194" spans="1:10">
      <c r="A194" s="115" t="s">
        <v>483</v>
      </c>
      <c r="B194" s="178"/>
      <c r="C194" s="178">
        <f>IF(ISERROR(C192/B192-1),"",C192/B192-1)</f>
        <v>0.79850568317303861</v>
      </c>
      <c r="D194" s="178">
        <f>IF(ISERROR(D192/C192-1),"",D192/C192-1)</f>
        <v>9.9438723648739291E-3</v>
      </c>
      <c r="E194" s="181" t="s">
        <v>22</v>
      </c>
      <c r="F194" s="182"/>
      <c r="G194" s="182"/>
      <c r="H194" s="182"/>
      <c r="I194" s="182"/>
      <c r="J194" s="205"/>
    </row>
    <row r="195" spans="1:10">
      <c r="A195" s="184" t="str">
        <f>Data!A44</f>
        <v xml:space="preserve">  Current Liabilities</v>
      </c>
      <c r="B195" s="519">
        <f>B171+B174+B177+B180+B183+B186+B189+B192</f>
        <v>89811</v>
      </c>
      <c r="C195" s="519">
        <f t="shared" ref="C195:I195" si="30">C171+C174+C177+C180+C183+C186+C189+C192</f>
        <v>150882</v>
      </c>
      <c r="D195" s="519">
        <f t="shared" si="30"/>
        <v>174689</v>
      </c>
      <c r="E195" s="519">
        <f>E171+E174+E177+E180+E183+E186+E189+E192</f>
        <v>179929.66999999998</v>
      </c>
      <c r="F195" s="519">
        <f t="shared" si="30"/>
        <v>185327.5601</v>
      </c>
      <c r="G195" s="519">
        <f t="shared" si="30"/>
        <v>190887.38690300004</v>
      </c>
      <c r="H195" s="519">
        <f t="shared" si="30"/>
        <v>196614.00851009003</v>
      </c>
      <c r="I195" s="519">
        <f t="shared" si="30"/>
        <v>202512.42876539269</v>
      </c>
      <c r="J195" s="519">
        <f>J171+J174+J177+J180+J183+J186+J189+J192</f>
        <v>208587.8016283545</v>
      </c>
    </row>
    <row r="196" spans="1:10">
      <c r="A196" s="115" t="s">
        <v>482</v>
      </c>
      <c r="B196" s="178">
        <f t="shared" ref="B196:J196" si="31">B195/B$166</f>
        <v>0.21249949720921538</v>
      </c>
      <c r="C196" s="178">
        <f t="shared" si="31"/>
        <v>0.30499943399582774</v>
      </c>
      <c r="D196" s="178">
        <f t="shared" si="31"/>
        <v>0.29103967852001922</v>
      </c>
      <c r="E196" s="178">
        <f t="shared" si="31"/>
        <v>0.27941388515351129</v>
      </c>
      <c r="F196" s="178">
        <f t="shared" si="31"/>
        <v>0.26748895444154441</v>
      </c>
      <c r="G196" s="178">
        <f t="shared" si="31"/>
        <v>0.25557374377254194</v>
      </c>
      <c r="H196" s="178">
        <f t="shared" si="31"/>
        <v>0.24419589225121321</v>
      </c>
      <c r="I196" s="178">
        <f t="shared" si="31"/>
        <v>0.23357648783958593</v>
      </c>
      <c r="J196" s="178">
        <f t="shared" si="31"/>
        <v>0.23357648783958593</v>
      </c>
    </row>
    <row r="197" spans="1:10">
      <c r="A197" s="115" t="s">
        <v>483</v>
      </c>
      <c r="B197" s="178"/>
      <c r="C197" s="178">
        <f t="shared" ref="C197:I197" si="32">IF(ISERROR(C195/B195-1),"",C195/B195-1)</f>
        <v>0.67999465544309712</v>
      </c>
      <c r="D197" s="178">
        <f t="shared" si="32"/>
        <v>0.15778555427420105</v>
      </c>
      <c r="E197" s="178">
        <f t="shared" si="32"/>
        <v>2.9999999999999805E-2</v>
      </c>
      <c r="F197" s="178">
        <f t="shared" si="32"/>
        <v>3.0000000000000027E-2</v>
      </c>
      <c r="G197" s="178">
        <f t="shared" si="32"/>
        <v>3.0000000000000249E-2</v>
      </c>
      <c r="H197" s="178">
        <f t="shared" si="32"/>
        <v>3.0000000000000027E-2</v>
      </c>
      <c r="I197" s="178">
        <f t="shared" si="32"/>
        <v>2.9999999999999805E-2</v>
      </c>
      <c r="J197" s="178"/>
    </row>
    <row r="198" spans="1:10">
      <c r="A198" s="128" t="str">
        <f>Data!A45</f>
        <v xml:space="preserve">Long-term debt </v>
      </c>
      <c r="B198" s="517">
        <f>Data!E45</f>
        <v>0</v>
      </c>
      <c r="C198" s="517">
        <f>Data!F45</f>
        <v>12239</v>
      </c>
      <c r="D198" s="517">
        <f>Data!G45</f>
        <v>20000</v>
      </c>
      <c r="E198" s="518">
        <f>D198*(1+E199)</f>
        <v>20600</v>
      </c>
      <c r="F198" s="518">
        <f>E198*(1+F199)</f>
        <v>21218</v>
      </c>
      <c r="G198" s="518">
        <f>F198*(1+G199)</f>
        <v>21854.54</v>
      </c>
      <c r="H198" s="518">
        <f>G198*(1+H199)</f>
        <v>22510.176200000002</v>
      </c>
      <c r="I198" s="518">
        <f>H198*(1+I199)</f>
        <v>23185.481486000001</v>
      </c>
      <c r="J198" s="517">
        <f>I198*$J$109</f>
        <v>23881.04593058</v>
      </c>
    </row>
    <row r="199" spans="1:10">
      <c r="A199" s="115" t="s">
        <v>482</v>
      </c>
      <c r="B199" s="178">
        <f>B198/B$166</f>
        <v>0</v>
      </c>
      <c r="C199" s="178">
        <f>C198/C$166</f>
        <v>2.4740446658149652E-2</v>
      </c>
      <c r="D199" s="178">
        <f>D198/D$166</f>
        <v>3.3320893533080986E-2</v>
      </c>
      <c r="E199" s="189">
        <v>0.03</v>
      </c>
      <c r="F199" s="189">
        <v>0.03</v>
      </c>
      <c r="G199" s="189">
        <v>0.03</v>
      </c>
      <c r="H199" s="189">
        <v>0.03</v>
      </c>
      <c r="I199" s="189">
        <v>0.03</v>
      </c>
      <c r="J199" s="200"/>
    </row>
    <row r="200" spans="1:10">
      <c r="A200" s="115" t="s">
        <v>483</v>
      </c>
      <c r="B200" s="178"/>
      <c r="C200" s="178" t="str">
        <f>IF(ISERROR(C198/B198-1),"",C198/B198-1)</f>
        <v/>
      </c>
      <c r="D200" s="178">
        <f>IF(ISERROR(D198/C198-1),"",D198/C198-1)</f>
        <v>0.63412043467603563</v>
      </c>
      <c r="E200" s="181" t="s">
        <v>823</v>
      </c>
      <c r="F200" s="182"/>
      <c r="G200" s="182"/>
      <c r="H200" s="182"/>
      <c r="I200" s="182"/>
      <c r="J200" s="201"/>
    </row>
    <row r="201" spans="1:10">
      <c r="A201" s="184" t="str">
        <f>Data!A46</f>
        <v>Long-term accrued liabilities</v>
      </c>
      <c r="B201" s="517">
        <f>Data!E46</f>
        <v>0</v>
      </c>
      <c r="C201" s="517">
        <f>Data!F46</f>
        <v>0</v>
      </c>
      <c r="D201" s="517">
        <f>Data!G46</f>
        <v>0</v>
      </c>
      <c r="E201" s="518">
        <f>D201*(1+E202)</f>
        <v>0</v>
      </c>
      <c r="F201" s="518">
        <f>E201*(1+F202)</f>
        <v>0</v>
      </c>
      <c r="G201" s="518">
        <f>F201*(1+G202)</f>
        <v>0</v>
      </c>
      <c r="H201" s="518">
        <f>G201*(1+H202)</f>
        <v>0</v>
      </c>
      <c r="I201" s="518">
        <f>H201*(1+I202)</f>
        <v>0</v>
      </c>
      <c r="J201" s="517">
        <f>I201*$J$109</f>
        <v>0</v>
      </c>
    </row>
    <row r="202" spans="1:10">
      <c r="A202" s="115" t="s">
        <v>482</v>
      </c>
      <c r="B202" s="178">
        <f>B201/B$166</f>
        <v>0</v>
      </c>
      <c r="C202" s="178">
        <f>C201/C$166</f>
        <v>0</v>
      </c>
      <c r="D202" s="178">
        <f>D201/D$166</f>
        <v>0</v>
      </c>
      <c r="E202" s="204">
        <v>0</v>
      </c>
      <c r="F202" s="204">
        <v>0</v>
      </c>
      <c r="G202" s="204">
        <v>0</v>
      </c>
      <c r="H202" s="204">
        <v>0</v>
      </c>
      <c r="I202" s="204">
        <v>0</v>
      </c>
      <c r="J202" s="200"/>
    </row>
    <row r="203" spans="1:10">
      <c r="A203" s="115" t="s">
        <v>483</v>
      </c>
      <c r="B203" s="178"/>
      <c r="C203" s="178" t="str">
        <f>IF(ISERROR(C201/B201-1),"",C201/B201-1)</f>
        <v/>
      </c>
      <c r="D203" s="178" t="str">
        <f>IF(ISERROR(D201/C201-1),"",D201/C201-1)</f>
        <v/>
      </c>
      <c r="E203" s="181" t="s">
        <v>22</v>
      </c>
      <c r="F203" s="182"/>
      <c r="G203" s="182"/>
      <c r="H203" s="182"/>
      <c r="I203" s="182"/>
      <c r="J203" s="201"/>
    </row>
    <row r="204" spans="1:10">
      <c r="A204" s="128" t="str">
        <f>Data!A47</f>
        <v>Deferred tax liabilities- noncurrent</v>
      </c>
      <c r="B204" s="517">
        <f>Data!E47</f>
        <v>4473</v>
      </c>
      <c r="C204" s="517">
        <f>Data!F47</f>
        <v>3445</v>
      </c>
      <c r="D204" s="517">
        <f>Data!G47</f>
        <v>5773</v>
      </c>
      <c r="E204" s="518">
        <f>D204*(1+E205)</f>
        <v>5830.7300000000005</v>
      </c>
      <c r="F204" s="518">
        <f>E204*(1+F205)</f>
        <v>5889.0373000000009</v>
      </c>
      <c r="G204" s="518">
        <f>F204*(1+G205)</f>
        <v>5947.9276730000011</v>
      </c>
      <c r="H204" s="518">
        <f>G204*(1+H205)</f>
        <v>6007.4069497300015</v>
      </c>
      <c r="I204" s="518">
        <f>H204*(1+I205)</f>
        <v>6067.4810192273017</v>
      </c>
      <c r="J204" s="517">
        <f>I204*$J$109</f>
        <v>6249.5054498041209</v>
      </c>
    </row>
    <row r="205" spans="1:10">
      <c r="A205" s="115" t="s">
        <v>482</v>
      </c>
      <c r="B205" s="178">
        <f>B204/B$166</f>
        <v>1.0583450256837363E-2</v>
      </c>
      <c r="C205" s="178">
        <f>C204/C$166</f>
        <v>6.9638727622620758E-3</v>
      </c>
      <c r="D205" s="178">
        <f>D204/D$166</f>
        <v>9.6180759183238252E-3</v>
      </c>
      <c r="E205" s="204">
        <v>0.01</v>
      </c>
      <c r="F205" s="204">
        <v>0.01</v>
      </c>
      <c r="G205" s="204">
        <v>0.01</v>
      </c>
      <c r="H205" s="204">
        <v>0.01</v>
      </c>
      <c r="I205" s="204">
        <v>0.01</v>
      </c>
      <c r="J205" s="200"/>
    </row>
    <row r="206" spans="1:10">
      <c r="A206" s="115" t="s">
        <v>483</v>
      </c>
      <c r="B206" s="178"/>
      <c r="C206" s="178">
        <f>IF(ISERROR(C204/B204-1),"",C204/B204-1)</f>
        <v>-0.22982338475296227</v>
      </c>
      <c r="D206" s="178">
        <f>IF(ISERROR(D204/C204-1),"",D204/C204-1)</f>
        <v>0.67576197387518144</v>
      </c>
      <c r="E206" s="181" t="s">
        <v>22</v>
      </c>
      <c r="F206" s="182"/>
      <c r="G206" s="182"/>
      <c r="H206" s="182"/>
      <c r="I206" s="182"/>
      <c r="J206" s="201"/>
    </row>
    <row r="207" spans="1:10">
      <c r="A207" s="128" t="str">
        <f>Data!A48</f>
        <v>Other noncurrent liabilities (1)</v>
      </c>
      <c r="B207" s="517">
        <f>Data!E48</f>
        <v>1733</v>
      </c>
      <c r="C207" s="517">
        <f>Data!F48</f>
        <v>1221</v>
      </c>
      <c r="D207" s="517">
        <f>Data!G48</f>
        <v>1356</v>
      </c>
      <c r="E207" s="518">
        <f>D207*(1+E208)</f>
        <v>1358.712</v>
      </c>
      <c r="F207" s="518">
        <f>E207*(1+F208)</f>
        <v>1361.4294239999999</v>
      </c>
      <c r="G207" s="518">
        <f>F207*(1+G208)</f>
        <v>1364.1522828479999</v>
      </c>
      <c r="H207" s="518">
        <f>G207*(1+H208)</f>
        <v>1366.8805874136958</v>
      </c>
      <c r="I207" s="518">
        <f>H207*(1+I208)</f>
        <v>1369.6143485885232</v>
      </c>
      <c r="J207" s="517">
        <f>I207*$J$109</f>
        <v>1410.7027790461789</v>
      </c>
    </row>
    <row r="208" spans="1:10">
      <c r="A208" s="115" t="s">
        <v>482</v>
      </c>
      <c r="B208" s="178">
        <f>B207/B$166</f>
        <v>4.1004067281688239E-3</v>
      </c>
      <c r="C208" s="178">
        <f>C207/C$166</f>
        <v>2.4681824797451366E-3</v>
      </c>
      <c r="D208" s="178">
        <f>D207/D$166</f>
        <v>2.2591565815428907E-3</v>
      </c>
      <c r="E208" s="204">
        <v>2E-3</v>
      </c>
      <c r="F208" s="204">
        <v>2E-3</v>
      </c>
      <c r="G208" s="204">
        <v>2E-3</v>
      </c>
      <c r="H208" s="204">
        <v>2E-3</v>
      </c>
      <c r="I208" s="204">
        <v>2E-3</v>
      </c>
      <c r="J208" s="208"/>
    </row>
    <row r="209" spans="1:10">
      <c r="A209" s="115" t="s">
        <v>483</v>
      </c>
      <c r="B209" s="178"/>
      <c r="C209" s="178">
        <f>IF(ISERROR(C207/B207-1),"",C207/B207-1)</f>
        <v>-0.29544143104443166</v>
      </c>
      <c r="D209" s="178">
        <f>IF(ISERROR(D207/C207-1),"",D207/C207-1)</f>
        <v>0.11056511056511065</v>
      </c>
      <c r="E209" s="181" t="s">
        <v>22</v>
      </c>
      <c r="F209" s="182"/>
      <c r="G209" s="182"/>
      <c r="H209" s="182"/>
      <c r="I209" s="182"/>
      <c r="J209" s="190"/>
    </row>
    <row r="210" spans="1:10">
      <c r="A210" s="128" t="str">
        <f>Data!A49</f>
        <v>Other noncurrent liabilities (2)</v>
      </c>
      <c r="B210" s="517">
        <f>Data!E49</f>
        <v>46255</v>
      </c>
      <c r="C210" s="517">
        <f>Data!F49</f>
        <v>32288</v>
      </c>
      <c r="D210" s="517">
        <f>Data!G49</f>
        <v>29712</v>
      </c>
      <c r="E210" s="518">
        <f>D210*(1+E211)</f>
        <v>30603.360000000001</v>
      </c>
      <c r="F210" s="518">
        <f>E210*(1+F211)</f>
        <v>31521.460800000001</v>
      </c>
      <c r="G210" s="518">
        <f>F210*(1+G211)</f>
        <v>32467.104624000003</v>
      </c>
      <c r="H210" s="518">
        <f>G210*(1+H211)</f>
        <v>33441.117762720001</v>
      </c>
      <c r="I210" s="518">
        <f>H210*(1+I211)</f>
        <v>34444.351295601606</v>
      </c>
      <c r="J210" s="517">
        <f>I210*$J$109</f>
        <v>35477.681834469651</v>
      </c>
    </row>
    <row r="211" spans="1:10">
      <c r="A211" s="115" t="s">
        <v>482</v>
      </c>
      <c r="B211" s="178">
        <f>B210/B$166</f>
        <v>0.10944276584619098</v>
      </c>
      <c r="C211" s="178">
        <f>C210/C$166</f>
        <v>6.5268366835389821E-2</v>
      </c>
      <c r="D211" s="178">
        <f>D210/D$166</f>
        <v>4.9501519432745111E-2</v>
      </c>
      <c r="E211" s="204">
        <v>0.03</v>
      </c>
      <c r="F211" s="204">
        <v>0.03</v>
      </c>
      <c r="G211" s="204">
        <v>0.03</v>
      </c>
      <c r="H211" s="204">
        <v>0.03</v>
      </c>
      <c r="I211" s="204">
        <v>0.03</v>
      </c>
      <c r="J211" s="209"/>
    </row>
    <row r="212" spans="1:10">
      <c r="A212" s="115" t="s">
        <v>483</v>
      </c>
      <c r="B212" s="178"/>
      <c r="C212" s="178">
        <f>IF(ISERROR(C210/B210-1),"",C210/B210-1)</f>
        <v>-0.30195654523835258</v>
      </c>
      <c r="D212" s="178">
        <f>IF(ISERROR(D210/C210-1),"",D210/C210-1)</f>
        <v>-7.9781962338949408E-2</v>
      </c>
      <c r="E212" s="181" t="s">
        <v>22</v>
      </c>
      <c r="F212" s="182"/>
      <c r="G212" s="182"/>
      <c r="H212" s="182"/>
      <c r="I212" s="182"/>
      <c r="J212" s="205"/>
    </row>
    <row r="213" spans="1:10">
      <c r="A213" s="184" t="str">
        <f>Data!A50</f>
        <v xml:space="preserve">  Total Liabilities</v>
      </c>
      <c r="B213" s="519">
        <f>B195+B198+B201+B204+B207+B210</f>
        <v>142272</v>
      </c>
      <c r="C213" s="519">
        <f t="shared" ref="C213:I213" si="33">C195+C198+C201+C204+C207+C210</f>
        <v>200075</v>
      </c>
      <c r="D213" s="519">
        <f t="shared" si="33"/>
        <v>231530</v>
      </c>
      <c r="E213" s="519">
        <f>E195+E198+E201+E204+E207+E210</f>
        <v>238322.47200000001</v>
      </c>
      <c r="F213" s="519">
        <f t="shared" si="33"/>
        <v>245317.487624</v>
      </c>
      <c r="G213" s="519">
        <f t="shared" si="33"/>
        <v>252521.11148284803</v>
      </c>
      <c r="H213" s="519">
        <f t="shared" si="33"/>
        <v>259939.59000995377</v>
      </c>
      <c r="I213" s="519">
        <f t="shared" si="33"/>
        <v>267579.35691481014</v>
      </c>
      <c r="J213" s="519">
        <f>J195+J198+J201+J204+J207+J210</f>
        <v>275606.73762225447</v>
      </c>
    </row>
    <row r="214" spans="1:10">
      <c r="A214" s="115" t="s">
        <v>482</v>
      </c>
      <c r="B214" s="178">
        <f t="shared" ref="B214:J214" si="34">B213/B$166</f>
        <v>0.33662612004041254</v>
      </c>
      <c r="C214" s="178">
        <f t="shared" si="34"/>
        <v>0.40444030273137443</v>
      </c>
      <c r="D214" s="178">
        <f t="shared" si="34"/>
        <v>0.38573932398571198</v>
      </c>
      <c r="E214" s="178">
        <f t="shared" si="34"/>
        <v>0.37009242456182417</v>
      </c>
      <c r="F214" s="178">
        <f t="shared" si="34"/>
        <v>0.3540742576838698</v>
      </c>
      <c r="G214" s="178">
        <f t="shared" si="34"/>
        <v>0.33809340098552426</v>
      </c>
      <c r="H214" s="178">
        <f t="shared" si="34"/>
        <v>0.32284668114397186</v>
      </c>
      <c r="I214" s="178">
        <f t="shared" si="34"/>
        <v>0.3086242498179797</v>
      </c>
      <c r="J214" s="178">
        <f t="shared" si="34"/>
        <v>0.3086242498179797</v>
      </c>
    </row>
    <row r="215" spans="1:10">
      <c r="A215" s="115" t="s">
        <v>483</v>
      </c>
      <c r="B215" s="178"/>
      <c r="C215" s="178">
        <f t="shared" ref="C215:I215" si="35">IF(ISERROR(C213/B213-1),"",C213/B213-1)</f>
        <v>0.40628514394961757</v>
      </c>
      <c r="D215" s="178">
        <f t="shared" si="35"/>
        <v>0.15721604398350619</v>
      </c>
      <c r="E215" s="178">
        <f t="shared" si="35"/>
        <v>2.9337329935645418E-2</v>
      </c>
      <c r="F215" s="178">
        <f t="shared" si="35"/>
        <v>2.9351053491925905E-2</v>
      </c>
      <c r="G215" s="178">
        <f t="shared" si="35"/>
        <v>2.9364493859031615E-2</v>
      </c>
      <c r="H215" s="178">
        <f t="shared" si="35"/>
        <v>2.9377656717662681E-2</v>
      </c>
      <c r="I215" s="178">
        <f t="shared" si="35"/>
        <v>2.9390547644411624E-2</v>
      </c>
      <c r="J215" s="178"/>
    </row>
    <row r="216" spans="1:10">
      <c r="A216" s="115"/>
      <c r="B216" s="178"/>
      <c r="C216" s="178"/>
      <c r="D216" s="178"/>
      <c r="E216" s="183"/>
      <c r="F216" s="183"/>
      <c r="G216" s="183"/>
      <c r="H216" s="183"/>
      <c r="I216" s="183"/>
      <c r="J216" s="183"/>
    </row>
    <row r="217" spans="1:10">
      <c r="A217" s="177" t="s">
        <v>260</v>
      </c>
      <c r="B217" s="521"/>
      <c r="C217" s="521"/>
      <c r="D217" s="521"/>
      <c r="E217" s="521"/>
      <c r="F217" s="521"/>
      <c r="G217" s="521"/>
      <c r="H217" s="521"/>
      <c r="I217" s="521"/>
      <c r="J217" s="928"/>
    </row>
    <row r="218" spans="1:10">
      <c r="A218" s="128" t="str">
        <f>Data!A52</f>
        <v>Preferred stock</v>
      </c>
      <c r="B218" s="517">
        <f>Data!E52</f>
        <v>44573</v>
      </c>
      <c r="C218" s="517">
        <f>Data!F52</f>
        <v>44995</v>
      </c>
      <c r="D218" s="517">
        <f>Data!G52</f>
        <v>44622</v>
      </c>
      <c r="E218" s="518">
        <f>D218*(1+E219)</f>
        <v>44622</v>
      </c>
      <c r="F218" s="518">
        <f>E218*(1+F219)</f>
        <v>44622</v>
      </c>
      <c r="G218" s="518">
        <f>F218*(1+G219)</f>
        <v>44622</v>
      </c>
      <c r="H218" s="518">
        <f>G218*(1+H219)</f>
        <v>44622</v>
      </c>
      <c r="I218" s="518">
        <f>H218*(1+I219)</f>
        <v>44622</v>
      </c>
      <c r="J218" s="517">
        <f>I218*$J$109</f>
        <v>45960.66</v>
      </c>
    </row>
    <row r="219" spans="1:10">
      <c r="A219" s="115" t="s">
        <v>482</v>
      </c>
      <c r="B219" s="178">
        <f>B218/B$166</f>
        <v>0.10546302890632948</v>
      </c>
      <c r="C219" s="178">
        <f>C218/C$166</f>
        <v>9.0954849038601487E-2</v>
      </c>
      <c r="D219" s="178">
        <f>D218/D$166</f>
        <v>7.4342245561656986E-2</v>
      </c>
      <c r="E219" s="204">
        <v>0</v>
      </c>
      <c r="F219" s="204">
        <v>0</v>
      </c>
      <c r="G219" s="204">
        <v>0</v>
      </c>
      <c r="H219" s="204">
        <v>0</v>
      </c>
      <c r="I219" s="204">
        <v>0</v>
      </c>
      <c r="J219" s="208"/>
    </row>
    <row r="220" spans="1:10">
      <c r="A220" s="115" t="s">
        <v>483</v>
      </c>
      <c r="B220" s="178"/>
      <c r="C220" s="178">
        <f>IF(ISERROR(C218/B218-1),"",C218/B218-1)</f>
        <v>9.4676149238328566E-3</v>
      </c>
      <c r="D220" s="178">
        <f>IF(ISERROR(D218/C218-1),"",D218/C218-1)</f>
        <v>-8.2898099788865087E-3</v>
      </c>
      <c r="E220" s="181" t="s">
        <v>22</v>
      </c>
      <c r="F220" s="182"/>
      <c r="G220" s="182"/>
      <c r="H220" s="182"/>
      <c r="I220" s="182"/>
      <c r="J220" s="201"/>
    </row>
    <row r="221" spans="1:10">
      <c r="A221" s="115"/>
      <c r="B221" s="178"/>
      <c r="C221" s="178"/>
      <c r="D221" s="178"/>
      <c r="E221" s="181"/>
      <c r="F221" s="182"/>
      <c r="G221" s="182"/>
      <c r="H221" s="182"/>
      <c r="I221" s="182"/>
      <c r="J221" s="201"/>
    </row>
    <row r="222" spans="1:10">
      <c r="A222" s="128" t="str">
        <f>Data!A53</f>
        <v>Common stock + Additional paid in capital</v>
      </c>
      <c r="B222" s="517">
        <f>Data!E53</f>
        <v>32363</v>
      </c>
      <c r="C222" s="517">
        <f>Data!F53</f>
        <v>32363</v>
      </c>
      <c r="D222" s="517">
        <f>Data!G53</f>
        <v>32363</v>
      </c>
      <c r="E222" s="518">
        <f>D222*(1+E223)</f>
        <v>32363</v>
      </c>
      <c r="F222" s="518">
        <f>E222*(1+F223)</f>
        <v>32363</v>
      </c>
      <c r="G222" s="518">
        <f>F222*(1+G223)</f>
        <v>32363</v>
      </c>
      <c r="H222" s="518">
        <f>G222*(1+H223)</f>
        <v>32363</v>
      </c>
      <c r="I222" s="518">
        <f>H222*(1+I223)</f>
        <v>32363</v>
      </c>
      <c r="J222" s="517">
        <f>I222*$J$109</f>
        <v>33333.89</v>
      </c>
    </row>
    <row r="223" spans="1:10">
      <c r="A223" s="115" t="s">
        <v>482</v>
      </c>
      <c r="B223" s="178">
        <f>B222/B$166</f>
        <v>7.6573261940985377E-2</v>
      </c>
      <c r="C223" s="178">
        <f>C222/C$166</f>
        <v>6.5419975095816416E-2</v>
      </c>
      <c r="D223" s="536">
        <f>D222/D$166</f>
        <v>5.3918203870554994E-2</v>
      </c>
      <c r="E223" s="204">
        <v>0</v>
      </c>
      <c r="F223" s="204">
        <v>0</v>
      </c>
      <c r="G223" s="204">
        <v>0</v>
      </c>
      <c r="H223" s="204">
        <v>0</v>
      </c>
      <c r="I223" s="204">
        <v>0</v>
      </c>
      <c r="J223" s="208"/>
    </row>
    <row r="224" spans="1:10">
      <c r="A224" s="115" t="s">
        <v>483</v>
      </c>
      <c r="B224" s="178"/>
      <c r="C224" s="178">
        <f>IF(ISERROR(C222/B222-1),"",C222/B222-1)</f>
        <v>0</v>
      </c>
      <c r="D224" s="178">
        <f>IF(ISERROR(D222/C222-1),"",D222/C222-1)</f>
        <v>0</v>
      </c>
      <c r="E224" s="181" t="s">
        <v>22</v>
      </c>
      <c r="F224" s="182"/>
      <c r="G224" s="182"/>
      <c r="H224" s="182"/>
      <c r="I224" s="182"/>
      <c r="J224" s="201"/>
    </row>
    <row r="225" spans="1:14">
      <c r="A225" s="128" t="str">
        <f>Data!A54</f>
        <v>Retained earnings &lt;deficit&gt;</v>
      </c>
      <c r="B225" s="517">
        <f>Data!E54</f>
        <v>214858</v>
      </c>
      <c r="C225" s="517">
        <f>Data!F54</f>
        <v>279828</v>
      </c>
      <c r="D225" s="517">
        <f>Data!G54</f>
        <v>319171</v>
      </c>
      <c r="E225" s="518">
        <f t="shared" ref="E225:J225" si="36">D225+E90+E258+E268</f>
        <v>356108.45999999985</v>
      </c>
      <c r="F225" s="518">
        <f t="shared" si="36"/>
        <v>398001.42985600024</v>
      </c>
      <c r="G225" s="518">
        <f t="shared" si="36"/>
        <v>444853.37526715186</v>
      </c>
      <c r="H225" s="518">
        <f t="shared" si="36"/>
        <v>495686.1235803063</v>
      </c>
      <c r="I225" s="518">
        <f t="shared" si="36"/>
        <v>549904.55220727925</v>
      </c>
      <c r="J225" s="327">
        <f t="shared" si="36"/>
        <v>531777.86095388478</v>
      </c>
    </row>
    <row r="226" spans="1:14">
      <c r="A226" s="115" t="s">
        <v>482</v>
      </c>
      <c r="B226" s="178">
        <f>B225/B$166</f>
        <v>0.50836998776739595</v>
      </c>
      <c r="C226" s="178">
        <f>C225/C$166</f>
        <v>0.5656564839820819</v>
      </c>
      <c r="D226" s="178">
        <f>D225/D$166</f>
        <v>0.53175314549234953</v>
      </c>
      <c r="E226" s="189"/>
      <c r="F226" s="189"/>
      <c r="G226" s="189"/>
      <c r="H226" s="189"/>
      <c r="I226" s="189"/>
      <c r="J226" s="210"/>
    </row>
    <row r="227" spans="1:14">
      <c r="A227" s="115" t="s">
        <v>483</v>
      </c>
      <c r="B227" s="178"/>
      <c r="C227" s="178">
        <f>IF(ISERROR(C225/B225-1),"",C225/B225-1)</f>
        <v>0.30238576175892917</v>
      </c>
      <c r="D227" s="178">
        <f>IF(ISERROR(D225/C225-1),"",D225/C225-1)</f>
        <v>0.1405970810640822</v>
      </c>
      <c r="E227" s="181" t="s">
        <v>731</v>
      </c>
      <c r="F227" s="182"/>
      <c r="G227" s="182"/>
      <c r="H227" s="182"/>
      <c r="I227" s="182"/>
      <c r="J227" s="211"/>
      <c r="N227" s="557"/>
    </row>
    <row r="228" spans="1:14">
      <c r="A228" s="128" t="str">
        <f>Data!A55</f>
        <v>Accum. other comprehensive income &lt;loss&gt;</v>
      </c>
      <c r="B228" s="517">
        <f>Data!E55</f>
        <v>3576</v>
      </c>
      <c r="C228" s="517">
        <f>Data!F55</f>
        <v>18982</v>
      </c>
      <c r="D228" s="517">
        <f>Data!G55</f>
        <v>31637</v>
      </c>
      <c r="E228" s="518">
        <f>D228</f>
        <v>31637</v>
      </c>
      <c r="F228" s="518">
        <f>E228</f>
        <v>31637</v>
      </c>
      <c r="G228" s="518">
        <f>F228</f>
        <v>31637</v>
      </c>
      <c r="H228" s="518">
        <f>G228</f>
        <v>31637</v>
      </c>
      <c r="I228" s="518">
        <f>H228</f>
        <v>31637</v>
      </c>
      <c r="J228" s="517">
        <f>I228+J94</f>
        <v>65436.967819612648</v>
      </c>
    </row>
    <row r="229" spans="1:14">
      <c r="A229" s="115" t="s">
        <v>482</v>
      </c>
      <c r="B229" s="178">
        <f>B228/B$166</f>
        <v>8.4610816271966042E-3</v>
      </c>
      <c r="C229" s="178">
        <f>C228/C$166</f>
        <v>3.8371039992237656E-2</v>
      </c>
      <c r="D229" s="178">
        <f>D228/D$166</f>
        <v>5.2708655435304154E-2</v>
      </c>
      <c r="E229" s="186">
        <v>0</v>
      </c>
      <c r="F229" s="186">
        <f>E229</f>
        <v>0</v>
      </c>
      <c r="G229" s="186">
        <f>F229</f>
        <v>0</v>
      </c>
      <c r="H229" s="186">
        <f>G229</f>
        <v>0</v>
      </c>
      <c r="I229" s="186">
        <f>H229</f>
        <v>0</v>
      </c>
      <c r="J229" s="200"/>
    </row>
    <row r="230" spans="1:14">
      <c r="A230" s="115" t="s">
        <v>483</v>
      </c>
      <c r="B230" s="178"/>
      <c r="C230" s="178">
        <f>IF(ISERROR(C228/B228-1),"",C228/B228-1)</f>
        <v>4.308165548098434</v>
      </c>
      <c r="D230" s="178">
        <f>IF(ISERROR(D228/C228-1),"",D228/C228-1)</f>
        <v>0.66668422716257503</v>
      </c>
      <c r="E230" s="181" t="s">
        <v>172</v>
      </c>
      <c r="F230" s="182"/>
      <c r="G230" s="182"/>
      <c r="H230" s="182"/>
      <c r="I230" s="182"/>
      <c r="J230" s="190"/>
    </row>
    <row r="231" spans="1:14">
      <c r="A231" s="128" t="str">
        <f>Data!A56</f>
        <v>&lt;Treasury stock&gt; and other equity adjustments</v>
      </c>
      <c r="B231" s="517">
        <f>Data!E56</f>
        <v>-15001</v>
      </c>
      <c r="C231" s="517">
        <f>Data!F56</f>
        <v>-81547</v>
      </c>
      <c r="D231" s="517">
        <f>Data!G56</f>
        <v>-59099</v>
      </c>
      <c r="E231" s="518">
        <f>D231+E232</f>
        <v>-59099</v>
      </c>
      <c r="F231" s="518">
        <f>E231+F232</f>
        <v>-59099</v>
      </c>
      <c r="G231" s="518">
        <f>F231+G232</f>
        <v>-59099</v>
      </c>
      <c r="H231" s="518">
        <f>G231+H232</f>
        <v>-59099</v>
      </c>
      <c r="I231" s="518">
        <f>H231+I232</f>
        <v>-59099</v>
      </c>
      <c r="J231" s="517">
        <f>I231</f>
        <v>-59099</v>
      </c>
    </row>
    <row r="232" spans="1:14">
      <c r="A232" s="115" t="s">
        <v>482</v>
      </c>
      <c r="B232" s="178">
        <f>B231/B$166</f>
        <v>-3.5493480282319981E-2</v>
      </c>
      <c r="C232" s="178">
        <f>C231/C$166</f>
        <v>-0.1648426508401119</v>
      </c>
      <c r="D232" s="178">
        <f>D231/D$166</f>
        <v>-9.8461574345577646E-2</v>
      </c>
      <c r="E232" s="436">
        <v>0</v>
      </c>
      <c r="F232" s="436">
        <v>0</v>
      </c>
      <c r="G232" s="436">
        <v>0</v>
      </c>
      <c r="H232" s="436">
        <v>0</v>
      </c>
      <c r="I232" s="436">
        <v>0</v>
      </c>
      <c r="J232" s="200"/>
    </row>
    <row r="233" spans="1:14">
      <c r="A233" s="115" t="s">
        <v>483</v>
      </c>
      <c r="B233" s="178"/>
      <c r="C233" s="178">
        <f>IF(ISERROR(C231/B231-1),"",C231/B231-1)</f>
        <v>4.4361042597160187</v>
      </c>
      <c r="D233" s="178">
        <f>IF(ISERROR(D231/C231-1),"",D231/C231-1)</f>
        <v>-0.27527683421830351</v>
      </c>
      <c r="E233" s="181" t="s">
        <v>824</v>
      </c>
      <c r="F233" s="182"/>
      <c r="G233" s="182"/>
      <c r="H233" s="182"/>
      <c r="I233" s="182"/>
      <c r="J233" s="205"/>
    </row>
    <row r="234" spans="1:14">
      <c r="A234" s="184" t="str">
        <f>Data!A57</f>
        <v xml:space="preserve"> Total Common Shareholders' Equity</v>
      </c>
      <c r="B234" s="519">
        <f>B222+B225+B228+B231</f>
        <v>235796</v>
      </c>
      <c r="C234" s="519">
        <f t="shared" ref="C234:J234" si="37">C222+C225+C228+C231</f>
        <v>249626</v>
      </c>
      <c r="D234" s="519">
        <f t="shared" si="37"/>
        <v>324072</v>
      </c>
      <c r="E234" s="519">
        <f t="shared" si="37"/>
        <v>361009.45999999985</v>
      </c>
      <c r="F234" s="519">
        <f t="shared" si="37"/>
        <v>402902.42985600024</v>
      </c>
      <c r="G234" s="519">
        <f t="shared" si="37"/>
        <v>449754.37526715186</v>
      </c>
      <c r="H234" s="519">
        <f t="shared" si="37"/>
        <v>500587.1235803063</v>
      </c>
      <c r="I234" s="519">
        <f t="shared" si="37"/>
        <v>554805.55220727925</v>
      </c>
      <c r="J234" s="519">
        <f t="shared" si="37"/>
        <v>571449.7187734975</v>
      </c>
    </row>
    <row r="235" spans="1:14" s="431" customFormat="1" ht="11">
      <c r="A235" s="115" t="s">
        <v>482</v>
      </c>
      <c r="B235" s="429">
        <f>B234/B$166</f>
        <v>0.55791085105325799</v>
      </c>
      <c r="C235" s="429">
        <f t="shared" ref="C235:I235" si="38">C234/C$166</f>
        <v>0.50460484823002405</v>
      </c>
      <c r="D235" s="429">
        <f t="shared" si="38"/>
        <v>0.53991843045263099</v>
      </c>
      <c r="E235" s="429">
        <f t="shared" si="38"/>
        <v>0.56061379869018313</v>
      </c>
      <c r="F235" s="429">
        <f t="shared" si="38"/>
        <v>0.58152144044839871</v>
      </c>
      <c r="G235" s="429">
        <f t="shared" si="38"/>
        <v>0.60216346050939751</v>
      </c>
      <c r="H235" s="429">
        <f t="shared" si="38"/>
        <v>0.62173250125200474</v>
      </c>
      <c r="I235" s="429">
        <f t="shared" si="38"/>
        <v>0.63990903229255947</v>
      </c>
      <c r="J235" s="429"/>
    </row>
    <row r="236" spans="1:14" s="431" customFormat="1" ht="11">
      <c r="A236" s="115" t="s">
        <v>483</v>
      </c>
      <c r="B236" s="429"/>
      <c r="C236" s="429">
        <f t="shared" ref="C236:J236" si="39">IF(ISERROR(C234/B234-1),"",C234/B234-1)</f>
        <v>5.8652394442653799E-2</v>
      </c>
      <c r="D236" s="429">
        <f t="shared" si="39"/>
        <v>0.29823015230785255</v>
      </c>
      <c r="E236" s="429">
        <f t="shared" si="39"/>
        <v>0.11397917746673536</v>
      </c>
      <c r="F236" s="429">
        <f t="shared" si="39"/>
        <v>0.1160439669808111</v>
      </c>
      <c r="G236" s="429">
        <f t="shared" si="39"/>
        <v>0.11628608302982135</v>
      </c>
      <c r="H236" s="429">
        <f t="shared" si="39"/>
        <v>0.11302335476549841</v>
      </c>
      <c r="I236" s="429">
        <f t="shared" si="39"/>
        <v>0.10830967492569754</v>
      </c>
      <c r="J236" s="429">
        <f t="shared" si="39"/>
        <v>2.9999999999999805E-2</v>
      </c>
    </row>
    <row r="237" spans="1:14">
      <c r="A237" s="184" t="str">
        <f>Data!A58</f>
        <v>Noncontrolling interests</v>
      </c>
      <c r="B237" s="322">
        <f>Data!E58</f>
        <v>0</v>
      </c>
      <c r="C237" s="322">
        <f>Data!F58</f>
        <v>0</v>
      </c>
      <c r="D237" s="322">
        <f>Data!G58</f>
        <v>0</v>
      </c>
      <c r="E237" s="518">
        <v>0</v>
      </c>
      <c r="F237" s="518">
        <f>E237-F87</f>
        <v>0</v>
      </c>
      <c r="G237" s="518">
        <f>F237-G87</f>
        <v>0</v>
      </c>
      <c r="H237" s="518">
        <f>G237-H87</f>
        <v>0</v>
      </c>
      <c r="I237" s="518">
        <f>H237-I87</f>
        <v>0</v>
      </c>
      <c r="J237" s="327">
        <f>I237-J87</f>
        <v>0</v>
      </c>
    </row>
    <row r="238" spans="1:14">
      <c r="A238" s="115" t="s">
        <v>482</v>
      </c>
      <c r="B238" s="429">
        <f>B237/B$166</f>
        <v>0</v>
      </c>
      <c r="C238" s="429">
        <f>C237/C$166</f>
        <v>0</v>
      </c>
      <c r="D238" s="429">
        <f>D237/D$166</f>
        <v>0</v>
      </c>
      <c r="E238" s="428">
        <v>0</v>
      </c>
      <c r="F238" s="428">
        <v>0</v>
      </c>
      <c r="G238" s="428">
        <v>0</v>
      </c>
      <c r="H238" s="428">
        <v>0</v>
      </c>
      <c r="I238" s="428">
        <v>0</v>
      </c>
      <c r="J238" s="200"/>
    </row>
    <row r="239" spans="1:14">
      <c r="A239" s="147" t="s">
        <v>483</v>
      </c>
      <c r="B239" s="429"/>
      <c r="C239" s="178" t="str">
        <f>IF(ISERROR(C237/B237-1),"",C237/B237-1)</f>
        <v/>
      </c>
      <c r="D239" s="178" t="str">
        <f>IF(ISERROR(D237/C237-1),"",D237/C237-1)</f>
        <v/>
      </c>
      <c r="E239" s="221" t="s">
        <v>22</v>
      </c>
      <c r="J239" s="190"/>
    </row>
    <row r="240" spans="1:14">
      <c r="A240" s="184" t="str">
        <f>Data!A59</f>
        <v xml:space="preserve">  Total Equity</v>
      </c>
      <c r="B240" s="522">
        <f>B234+B237</f>
        <v>235796</v>
      </c>
      <c r="C240" s="522">
        <f t="shared" ref="C240:J240" si="40">C234+C237</f>
        <v>249626</v>
      </c>
      <c r="D240" s="522">
        <f t="shared" si="40"/>
        <v>324072</v>
      </c>
      <c r="E240" s="522">
        <f t="shared" si="40"/>
        <v>361009.45999999985</v>
      </c>
      <c r="F240" s="522">
        <f t="shared" si="40"/>
        <v>402902.42985600024</v>
      </c>
      <c r="G240" s="522">
        <f t="shared" si="40"/>
        <v>449754.37526715186</v>
      </c>
      <c r="H240" s="522">
        <f t="shared" si="40"/>
        <v>500587.1235803063</v>
      </c>
      <c r="I240" s="522">
        <f t="shared" si="40"/>
        <v>554805.55220727925</v>
      </c>
      <c r="J240" s="522">
        <f t="shared" si="40"/>
        <v>571449.7187734975</v>
      </c>
      <c r="K240" s="472"/>
    </row>
    <row r="241" spans="1:16" s="431" customFormat="1" ht="11">
      <c r="A241" s="115" t="s">
        <v>482</v>
      </c>
      <c r="B241" s="429">
        <f t="shared" ref="B241:I241" si="41">B240/B$166</f>
        <v>0.55791085105325799</v>
      </c>
      <c r="C241" s="429">
        <f t="shared" si="41"/>
        <v>0.50460484823002405</v>
      </c>
      <c r="D241" s="429">
        <f t="shared" si="41"/>
        <v>0.53991843045263099</v>
      </c>
      <c r="E241" s="429">
        <f t="shared" si="41"/>
        <v>0.56061379869018313</v>
      </c>
      <c r="F241" s="429">
        <f t="shared" si="41"/>
        <v>0.58152144044839871</v>
      </c>
      <c r="G241" s="429">
        <f t="shared" si="41"/>
        <v>0.60216346050939751</v>
      </c>
      <c r="H241" s="429">
        <f t="shared" si="41"/>
        <v>0.62173250125200474</v>
      </c>
      <c r="I241" s="429">
        <f t="shared" si="41"/>
        <v>0.63990903229255947</v>
      </c>
      <c r="J241" s="429"/>
    </row>
    <row r="242" spans="1:16" s="431" customFormat="1" ht="11">
      <c r="A242" s="115" t="s">
        <v>483</v>
      </c>
      <c r="B242" s="429"/>
      <c r="C242" s="429">
        <f t="shared" ref="C242:I242" si="42">IF(ISERROR(C240/B240-1),"",C240/B240-1)</f>
        <v>5.8652394442653799E-2</v>
      </c>
      <c r="D242" s="429">
        <f t="shared" si="42"/>
        <v>0.29823015230785255</v>
      </c>
      <c r="E242" s="429">
        <f t="shared" si="42"/>
        <v>0.11397917746673536</v>
      </c>
      <c r="F242" s="429">
        <f t="shared" si="42"/>
        <v>0.1160439669808111</v>
      </c>
      <c r="G242" s="429">
        <f t="shared" si="42"/>
        <v>0.11628608302982135</v>
      </c>
      <c r="H242" s="429">
        <f t="shared" si="42"/>
        <v>0.11302335476549841</v>
      </c>
      <c r="I242" s="429">
        <f t="shared" si="42"/>
        <v>0.10830967492569754</v>
      </c>
      <c r="J242" s="429"/>
    </row>
    <row r="243" spans="1:16" ht="14" thickBot="1">
      <c r="A243" s="184" t="str">
        <f>Data!A60</f>
        <v xml:space="preserve">  Total Liabilities and Equities</v>
      </c>
      <c r="B243" s="520">
        <f>B213+B218+B240</f>
        <v>422641</v>
      </c>
      <c r="C243" s="520">
        <f t="shared" ref="C243:J243" si="43">C213+C218+C240</f>
        <v>494696</v>
      </c>
      <c r="D243" s="520">
        <f t="shared" si="43"/>
        <v>600224</v>
      </c>
      <c r="E243" s="520">
        <f>E213+E218+E240</f>
        <v>643953.9319999998</v>
      </c>
      <c r="F243" s="520">
        <f t="shared" si="43"/>
        <v>692841.91748000029</v>
      </c>
      <c r="G243" s="520">
        <f t="shared" si="43"/>
        <v>746897.48674999992</v>
      </c>
      <c r="H243" s="520">
        <f t="shared" si="43"/>
        <v>805148.71359026013</v>
      </c>
      <c r="I243" s="520">
        <f t="shared" si="43"/>
        <v>867006.90912208939</v>
      </c>
      <c r="J243" s="520">
        <f t="shared" si="43"/>
        <v>893017.11639575195</v>
      </c>
    </row>
    <row r="244" spans="1:16" s="431" customFormat="1" ht="12" thickTop="1">
      <c r="A244" s="115" t="s">
        <v>482</v>
      </c>
      <c r="B244" s="429">
        <f>B243/B$166</f>
        <v>1</v>
      </c>
      <c r="C244" s="429">
        <f>C243/C$166</f>
        <v>1</v>
      </c>
      <c r="D244" s="429">
        <f>D243/D$166</f>
        <v>1</v>
      </c>
      <c r="E244" s="430">
        <f t="shared" ref="E244:J244" si="44">E243/E243</f>
        <v>1</v>
      </c>
      <c r="F244" s="430">
        <f t="shared" si="44"/>
        <v>1</v>
      </c>
      <c r="G244" s="430">
        <f t="shared" si="44"/>
        <v>1</v>
      </c>
      <c r="H244" s="430">
        <f t="shared" si="44"/>
        <v>1</v>
      </c>
      <c r="I244" s="430">
        <f t="shared" si="44"/>
        <v>1</v>
      </c>
      <c r="J244" s="430">
        <f t="shared" si="44"/>
        <v>1</v>
      </c>
    </row>
    <row r="245" spans="1:16" s="431" customFormat="1" ht="11">
      <c r="A245" s="115" t="s">
        <v>483</v>
      </c>
      <c r="B245" s="429"/>
      <c r="C245" s="429">
        <f>IF(ISERROR(C243/B243-1),"",C243/B243-1)</f>
        <v>0.17048748228401878</v>
      </c>
      <c r="D245" s="429">
        <f>IF(ISERROR(D243/C243-1),"",D243/C243-1)</f>
        <v>0.2133188867506508</v>
      </c>
      <c r="E245" s="429">
        <f t="shared" ref="E245:J245" si="45">IF(ISERROR(E243/D243-1),"",E243/D243-1)</f>
        <v>7.2856020419043155E-2</v>
      </c>
      <c r="F245" s="429">
        <f t="shared" si="45"/>
        <v>7.5918451694461542E-2</v>
      </c>
      <c r="G245" s="429">
        <f t="shared" si="45"/>
        <v>7.8020061873002922E-2</v>
      </c>
      <c r="H245" s="429">
        <f t="shared" si="45"/>
        <v>7.7990926296633623E-2</v>
      </c>
      <c r="I245" s="429">
        <f t="shared" si="45"/>
        <v>7.6828285865347512E-2</v>
      </c>
      <c r="J245" s="429">
        <f t="shared" si="45"/>
        <v>2.9999999999999805E-2</v>
      </c>
    </row>
    <row r="246" spans="1:16" s="431" customFormat="1" ht="11">
      <c r="A246" s="432" t="s">
        <v>485</v>
      </c>
      <c r="B246" s="433">
        <f t="shared" ref="B246:J246" si="46">B166-B243</f>
        <v>0</v>
      </c>
      <c r="C246" s="433">
        <f t="shared" si="46"/>
        <v>0</v>
      </c>
      <c r="D246" s="434">
        <f t="shared" si="46"/>
        <v>0</v>
      </c>
      <c r="E246" s="434">
        <f t="shared" si="46"/>
        <v>0</v>
      </c>
      <c r="F246" s="434">
        <f t="shared" si="46"/>
        <v>0</v>
      </c>
      <c r="G246" s="434">
        <f t="shared" si="46"/>
        <v>0</v>
      </c>
      <c r="H246" s="434">
        <f t="shared" si="46"/>
        <v>0</v>
      </c>
      <c r="I246" s="434">
        <f t="shared" si="46"/>
        <v>0</v>
      </c>
      <c r="J246" s="434">
        <f t="shared" si="46"/>
        <v>0</v>
      </c>
      <c r="L246" s="431" t="s">
        <v>178</v>
      </c>
    </row>
    <row r="247" spans="1:16">
      <c r="A247" s="64"/>
      <c r="B247" s="178"/>
      <c r="C247" s="178"/>
      <c r="D247" s="214"/>
      <c r="E247" s="69" t="s">
        <v>39</v>
      </c>
      <c r="J247" s="201"/>
    </row>
    <row r="248" spans="1:16">
      <c r="A248" s="56"/>
      <c r="E248" s="523">
        <f t="shared" ref="E248:J248" si="47">E166-(E213+E218+E222+D225+E90+E258+E228+D231+E237+E263)</f>
        <v>-127514.89730901248</v>
      </c>
      <c r="F248" s="523">
        <f t="shared" si="47"/>
        <v>-150277.40954427049</v>
      </c>
      <c r="G248" s="523">
        <f t="shared" si="47"/>
        <v>-173007.77160174632</v>
      </c>
      <c r="H248" s="523">
        <f t="shared" si="47"/>
        <v>-190870.96348626283</v>
      </c>
      <c r="I248" s="523">
        <f t="shared" si="47"/>
        <v>-205751.58493514196</v>
      </c>
      <c r="J248" s="523">
        <f t="shared" si="47"/>
        <v>-285895.80522237276</v>
      </c>
      <c r="L248" s="69" t="s">
        <v>240</v>
      </c>
    </row>
    <row r="249" spans="1:16">
      <c r="A249" s="56"/>
      <c r="E249" s="146"/>
      <c r="F249" s="146"/>
      <c r="G249" s="146"/>
      <c r="H249" s="146"/>
      <c r="I249" s="146"/>
      <c r="J249" s="146"/>
      <c r="L249" s="422" t="s">
        <v>715</v>
      </c>
    </row>
    <row r="250" spans="1:16" ht="14" thickBot="1">
      <c r="A250" s="56"/>
      <c r="D250" s="102"/>
      <c r="E250" s="224"/>
      <c r="F250" s="224"/>
      <c r="G250" s="224"/>
      <c r="H250" s="438"/>
      <c r="I250" s="438"/>
      <c r="J250" s="438"/>
      <c r="L250" s="422" t="s">
        <v>716</v>
      </c>
    </row>
    <row r="251" spans="1:16">
      <c r="A251" s="56"/>
      <c r="B251" s="215"/>
      <c r="C251" s="45"/>
      <c r="E251" s="146" t="s">
        <v>38</v>
      </c>
      <c r="F251" s="146"/>
      <c r="G251" s="146"/>
      <c r="H251" s="201"/>
      <c r="I251" s="201"/>
      <c r="J251" s="216"/>
      <c r="L251" s="422" t="s">
        <v>717</v>
      </c>
      <c r="O251" s="146"/>
      <c r="P251" s="146"/>
    </row>
    <row r="252" spans="1:16">
      <c r="A252" s="56"/>
      <c r="B252" s="125"/>
      <c r="D252" s="177" t="s">
        <v>628</v>
      </c>
      <c r="E252" s="518">
        <f>E90*E253</f>
        <v>279.09454669593777</v>
      </c>
      <c r="F252" s="518">
        <f>F90*F253</f>
        <v>326.13521511476523</v>
      </c>
      <c r="G252" s="518">
        <f>G90*G253</f>
        <v>373.12720267737484</v>
      </c>
      <c r="H252" s="518">
        <f>H90*H253</f>
        <v>410.19897180693766</v>
      </c>
      <c r="I252" s="518">
        <f>I90*I253</f>
        <v>441.19898478146678</v>
      </c>
      <c r="J252" s="524">
        <f>I252*$J$109</f>
        <v>454.43495432491079</v>
      </c>
      <c r="O252" s="217"/>
      <c r="P252" s="217"/>
    </row>
    <row r="253" spans="1:16">
      <c r="A253" s="56"/>
      <c r="B253" s="125"/>
      <c r="D253" s="218"/>
      <c r="E253" s="613">
        <v>1.6999999999999999E-3</v>
      </c>
      <c r="F253" s="613">
        <f>E253</f>
        <v>1.6999999999999999E-3</v>
      </c>
      <c r="G253" s="613">
        <f>F253</f>
        <v>1.6999999999999999E-3</v>
      </c>
      <c r="H253" s="613">
        <f>G253</f>
        <v>1.6999999999999999E-3</v>
      </c>
      <c r="I253" s="613">
        <f>H253</f>
        <v>1.6999999999999999E-3</v>
      </c>
      <c r="J253" s="219"/>
      <c r="O253" s="220"/>
      <c r="P253" s="220"/>
    </row>
    <row r="254" spans="1:16">
      <c r="A254" s="56"/>
      <c r="B254" s="125"/>
      <c r="D254" s="177"/>
      <c r="E254" s="221" t="s">
        <v>827</v>
      </c>
      <c r="J254" s="219"/>
      <c r="O254" s="220"/>
      <c r="P254" s="220"/>
    </row>
    <row r="255" spans="1:16">
      <c r="A255" s="56"/>
      <c r="B255" s="125"/>
      <c r="D255" s="177" t="s">
        <v>629</v>
      </c>
      <c r="E255" s="518">
        <f>E256</f>
        <v>0</v>
      </c>
      <c r="F255" s="518">
        <f>F256</f>
        <v>0</v>
      </c>
      <c r="G255" s="518">
        <f>G256</f>
        <v>0</v>
      </c>
      <c r="H255" s="518">
        <f>H256</f>
        <v>0</v>
      </c>
      <c r="I255" s="518">
        <f>I256</f>
        <v>0</v>
      </c>
      <c r="J255" s="524">
        <f>I255*$J$109</f>
        <v>0</v>
      </c>
      <c r="O255" s="220"/>
      <c r="P255" s="220"/>
    </row>
    <row r="256" spans="1:16">
      <c r="A256" s="56"/>
      <c r="B256" s="125"/>
      <c r="D256" s="177"/>
      <c r="E256" s="222">
        <v>0</v>
      </c>
      <c r="F256" s="222">
        <v>0</v>
      </c>
      <c r="G256" s="222">
        <f>F256</f>
        <v>0</v>
      </c>
      <c r="H256" s="222">
        <f>G256</f>
        <v>0</v>
      </c>
      <c r="I256" s="222">
        <f>H256</f>
        <v>0</v>
      </c>
      <c r="J256" s="219"/>
      <c r="O256" s="146"/>
      <c r="P256" s="146"/>
    </row>
    <row r="257" spans="1:16">
      <c r="A257" s="56"/>
      <c r="B257" s="125"/>
      <c r="D257" s="177"/>
      <c r="E257" s="221" t="s">
        <v>826</v>
      </c>
      <c r="J257" s="219"/>
      <c r="O257" s="146"/>
      <c r="P257" s="146"/>
    </row>
    <row r="258" spans="1:16" ht="14" thickBot="1">
      <c r="A258" s="56"/>
      <c r="B258" s="125"/>
      <c r="D258" s="177" t="s">
        <v>630</v>
      </c>
      <c r="E258" s="525">
        <f t="shared" ref="E258:J258" si="48">E252+E255</f>
        <v>279.09454669593777</v>
      </c>
      <c r="F258" s="525">
        <f t="shared" si="48"/>
        <v>326.13521511476523</v>
      </c>
      <c r="G258" s="525">
        <f t="shared" si="48"/>
        <v>373.12720267737484</v>
      </c>
      <c r="H258" s="525">
        <f t="shared" si="48"/>
        <v>410.19897180693766</v>
      </c>
      <c r="I258" s="525">
        <f t="shared" si="48"/>
        <v>441.19898478146678</v>
      </c>
      <c r="J258" s="526">
        <f t="shared" si="48"/>
        <v>454.43495432491079</v>
      </c>
      <c r="O258" s="146"/>
      <c r="P258" s="146"/>
    </row>
    <row r="259" spans="1:16" ht="15" thickTop="1" thickBot="1">
      <c r="A259" s="56"/>
      <c r="B259" s="223"/>
      <c r="C259" s="102"/>
      <c r="D259" s="102"/>
      <c r="E259" s="224" t="s">
        <v>37</v>
      </c>
      <c r="F259" s="224"/>
      <c r="G259" s="224"/>
      <c r="H259" s="224"/>
      <c r="I259" s="224"/>
      <c r="J259" s="225"/>
      <c r="O259" s="146"/>
      <c r="P259" s="146"/>
    </row>
    <row r="260" spans="1:16" ht="14" thickBot="1">
      <c r="A260" s="56"/>
      <c r="E260" s="146"/>
      <c r="F260" s="146"/>
      <c r="G260" s="146"/>
      <c r="H260" s="146"/>
      <c r="I260" s="146"/>
      <c r="J260" s="146"/>
      <c r="O260" s="220"/>
      <c r="P260" s="220"/>
    </row>
    <row r="261" spans="1:16">
      <c r="A261" s="56"/>
      <c r="B261" s="215"/>
      <c r="C261" s="45"/>
      <c r="D261" s="440" t="s">
        <v>718</v>
      </c>
      <c r="E261" s="441" t="s">
        <v>724</v>
      </c>
      <c r="F261" s="441"/>
      <c r="G261" s="441"/>
      <c r="H261" s="441"/>
      <c r="I261" s="45"/>
      <c r="J261" s="442"/>
      <c r="O261" s="220"/>
      <c r="P261" s="220"/>
    </row>
    <row r="262" spans="1:16">
      <c r="A262" s="56"/>
      <c r="B262" s="125"/>
      <c r="D262" s="177" t="s">
        <v>719</v>
      </c>
      <c r="E262" s="146"/>
      <c r="F262" s="146"/>
      <c r="G262" s="146"/>
      <c r="H262" s="146"/>
      <c r="I262" s="146"/>
      <c r="J262" s="219"/>
      <c r="O262" s="220"/>
      <c r="P262" s="220"/>
    </row>
    <row r="263" spans="1:16">
      <c r="A263" s="56"/>
      <c r="B263" s="125"/>
      <c r="D263" s="439" t="str">
        <f>E261</f>
        <v>Treasury Stock Purchases:</v>
      </c>
      <c r="E263" s="518">
        <f>E264</f>
        <v>0</v>
      </c>
      <c r="F263" s="518">
        <f>F264</f>
        <v>0</v>
      </c>
      <c r="G263" s="518">
        <f>G264</f>
        <v>0</v>
      </c>
      <c r="H263" s="518">
        <f>H264</f>
        <v>0</v>
      </c>
      <c r="I263" s="518">
        <f>I264</f>
        <v>0</v>
      </c>
      <c r="J263" s="219"/>
      <c r="O263" s="220"/>
      <c r="P263" s="220"/>
    </row>
    <row r="264" spans="1:16">
      <c r="A264" s="56"/>
      <c r="B264" s="125"/>
      <c r="E264" s="222">
        <v>0</v>
      </c>
      <c r="F264" s="222">
        <v>0</v>
      </c>
      <c r="G264" s="222">
        <f>F264</f>
        <v>0</v>
      </c>
      <c r="H264" s="222">
        <f>G264</f>
        <v>0</v>
      </c>
      <c r="I264" s="222">
        <f>H264</f>
        <v>0</v>
      </c>
      <c r="J264" s="219"/>
      <c r="O264" s="220"/>
      <c r="P264" s="220"/>
    </row>
    <row r="265" spans="1:16">
      <c r="A265" s="56"/>
      <c r="B265" s="125"/>
      <c r="E265" s="221" t="s">
        <v>825</v>
      </c>
      <c r="J265" s="219"/>
      <c r="O265" s="220"/>
      <c r="P265" s="220"/>
    </row>
    <row r="266" spans="1:16">
      <c r="A266" s="56"/>
      <c r="B266" s="125"/>
      <c r="D266" s="177" t="s">
        <v>720</v>
      </c>
      <c r="E266" s="548">
        <f t="shared" ref="E266:J266" si="49">E248</f>
        <v>-127514.89730901248</v>
      </c>
      <c r="F266" s="548">
        <f t="shared" si="49"/>
        <v>-150277.40954427049</v>
      </c>
      <c r="G266" s="548">
        <f t="shared" si="49"/>
        <v>-173007.77160174632</v>
      </c>
      <c r="H266" s="548">
        <f t="shared" si="49"/>
        <v>-190870.96348626283</v>
      </c>
      <c r="I266" s="548">
        <f t="shared" si="49"/>
        <v>-205751.58493514196</v>
      </c>
      <c r="J266" s="549">
        <f t="shared" si="49"/>
        <v>-285895.80522237276</v>
      </c>
      <c r="O266" s="220"/>
      <c r="P266" s="220"/>
    </row>
    <row r="267" spans="1:16">
      <c r="A267" s="56"/>
      <c r="B267" s="125"/>
      <c r="E267" s="550" t="s">
        <v>722</v>
      </c>
      <c r="F267" s="551"/>
      <c r="G267" s="551"/>
      <c r="H267" s="551"/>
      <c r="I267" s="551"/>
      <c r="J267" s="552"/>
      <c r="O267" s="220"/>
      <c r="P267" s="220"/>
    </row>
    <row r="268" spans="1:16" ht="14" thickBot="1">
      <c r="A268" s="56"/>
      <c r="B268" s="125"/>
      <c r="D268" s="177" t="s">
        <v>721</v>
      </c>
      <c r="E268" s="553">
        <f t="shared" ref="E268:J268" si="50">E263+E266</f>
        <v>-127514.89730901248</v>
      </c>
      <c r="F268" s="553">
        <f t="shared" si="50"/>
        <v>-150277.40954427049</v>
      </c>
      <c r="G268" s="553">
        <f t="shared" si="50"/>
        <v>-173007.77160174632</v>
      </c>
      <c r="H268" s="553">
        <f t="shared" si="50"/>
        <v>-190870.96348626283</v>
      </c>
      <c r="I268" s="553">
        <f t="shared" si="50"/>
        <v>-205751.58493514196</v>
      </c>
      <c r="J268" s="554">
        <f t="shared" si="50"/>
        <v>-285895.80522237276</v>
      </c>
      <c r="O268" s="220"/>
      <c r="P268" s="220"/>
    </row>
    <row r="269" spans="1:16" ht="15" thickTop="1" thickBot="1">
      <c r="A269" s="56"/>
      <c r="B269" s="223"/>
      <c r="C269" s="102"/>
      <c r="D269" s="102"/>
      <c r="E269" s="224" t="s">
        <v>723</v>
      </c>
      <c r="F269" s="224"/>
      <c r="G269" s="224"/>
      <c r="H269" s="224"/>
      <c r="I269" s="224"/>
      <c r="J269" s="225"/>
      <c r="O269" s="220"/>
      <c r="P269" s="220"/>
    </row>
    <row r="270" spans="1:16">
      <c r="A270" s="56"/>
      <c r="E270" s="146"/>
      <c r="F270" s="146"/>
      <c r="G270" s="146"/>
      <c r="H270" s="146"/>
      <c r="I270" s="146"/>
      <c r="J270" s="146"/>
      <c r="O270" s="220"/>
      <c r="P270" s="220"/>
    </row>
    <row r="271" spans="1:16">
      <c r="A271" s="56"/>
      <c r="E271" s="146"/>
      <c r="F271" s="146"/>
      <c r="G271" s="146"/>
      <c r="H271" s="146"/>
      <c r="I271" s="146"/>
      <c r="J271" s="146"/>
      <c r="O271" s="220"/>
      <c r="P271" s="220"/>
    </row>
    <row r="272" spans="1:16">
      <c r="A272" s="56"/>
      <c r="E272" s="146"/>
      <c r="F272" s="146"/>
      <c r="G272" s="146"/>
      <c r="H272" s="146"/>
      <c r="I272" s="146"/>
      <c r="J272" s="146"/>
      <c r="O272" s="217"/>
      <c r="P272" s="217"/>
    </row>
    <row r="273" spans="1:16">
      <c r="A273" s="155" t="s">
        <v>465</v>
      </c>
      <c r="B273" s="156" t="s">
        <v>27</v>
      </c>
      <c r="C273" s="157"/>
      <c r="D273" s="157"/>
      <c r="E273" s="156"/>
      <c r="F273" s="157"/>
      <c r="G273" s="157"/>
      <c r="H273" s="157"/>
      <c r="I273" s="157"/>
      <c r="J273" s="158"/>
      <c r="O273" s="220"/>
      <c r="P273" s="220"/>
    </row>
    <row r="274" spans="1:16">
      <c r="A274" s="159" t="str">
        <f>Data!A9</f>
        <v>Analyst Name:</v>
      </c>
      <c r="B274" s="226" t="str">
        <f>Data!B9</f>
        <v>ChangDENG</v>
      </c>
      <c r="C274" s="157"/>
      <c r="D274" s="157"/>
      <c r="E274" s="156"/>
      <c r="F274" s="157"/>
      <c r="G274" s="157"/>
      <c r="H274" s="157"/>
      <c r="I274" s="157"/>
      <c r="J274" s="158"/>
      <c r="O274" s="220"/>
      <c r="P274" s="220"/>
    </row>
    <row r="275" spans="1:16">
      <c r="A275" s="159" t="str">
        <f>Data!A10</f>
        <v>Company Name:</v>
      </c>
      <c r="B275" s="227" t="str">
        <f>Data!B10</f>
        <v xml:space="preserve">Advantest </v>
      </c>
      <c r="C275" s="154"/>
      <c r="D275" s="154"/>
      <c r="E275" s="228"/>
      <c r="F275" s="154"/>
      <c r="G275" s="154"/>
      <c r="H275" s="154"/>
      <c r="I275" s="154"/>
      <c r="J275" s="193"/>
      <c r="O275" s="220"/>
      <c r="P275" s="220"/>
    </row>
    <row r="276" spans="1:16" ht="14" thickBot="1">
      <c r="A276" s="56"/>
      <c r="B276" s="63"/>
      <c r="C276" s="229"/>
      <c r="D276" s="229"/>
      <c r="E276" s="229"/>
      <c r="F276" s="229"/>
      <c r="G276" s="229"/>
      <c r="H276" s="229"/>
      <c r="I276" s="229"/>
      <c r="J276" s="229"/>
      <c r="O276" s="146"/>
      <c r="P276" s="146"/>
    </row>
    <row r="277" spans="1:16" ht="14" thickTop="1">
      <c r="A277" s="64"/>
      <c r="C277" s="173" t="s">
        <v>473</v>
      </c>
      <c r="D277" s="174"/>
      <c r="E277" s="175" t="s">
        <v>474</v>
      </c>
      <c r="F277" s="176"/>
      <c r="G277" s="176"/>
      <c r="H277" s="176"/>
      <c r="I277" s="176"/>
      <c r="J277" s="175"/>
      <c r="L277" s="69" t="s">
        <v>6</v>
      </c>
      <c r="O277" s="146"/>
      <c r="P277" s="146"/>
    </row>
    <row r="278" spans="1:16">
      <c r="A278" s="64" t="s">
        <v>487</v>
      </c>
      <c r="B278" s="177"/>
      <c r="C278" s="177">
        <f>C19</f>
        <v>2022</v>
      </c>
      <c r="D278" s="177">
        <f>D19</f>
        <v>2023</v>
      </c>
      <c r="E278" s="177" t="str">
        <f t="shared" ref="E278:J278" si="51">E$19</f>
        <v>Year +1</v>
      </c>
      <c r="F278" s="177" t="str">
        <f t="shared" si="51"/>
        <v>Year +2</v>
      </c>
      <c r="G278" s="177" t="str">
        <f t="shared" si="51"/>
        <v>Year +3</v>
      </c>
      <c r="H278" s="177" t="str">
        <f t="shared" si="51"/>
        <v>Year +4</v>
      </c>
      <c r="I278" s="177" t="str">
        <f t="shared" si="51"/>
        <v>Year +5</v>
      </c>
      <c r="J278" s="177" t="str">
        <f t="shared" si="51"/>
        <v>Year +6</v>
      </c>
      <c r="L278" s="17" t="s">
        <v>173</v>
      </c>
      <c r="O278" s="220"/>
      <c r="P278" s="220"/>
    </row>
    <row r="279" spans="1:16">
      <c r="A279" s="64"/>
      <c r="E279" s="69"/>
      <c r="J279" s="201"/>
      <c r="O279" s="220"/>
      <c r="P279" s="220"/>
    </row>
    <row r="280" spans="1:16">
      <c r="A280" s="64" t="s">
        <v>413</v>
      </c>
      <c r="B280" s="69"/>
      <c r="C280" s="517">
        <f t="shared" ref="C280:J280" si="52">C84</f>
        <v>87301</v>
      </c>
      <c r="D280" s="517">
        <f t="shared" si="52"/>
        <v>130400</v>
      </c>
      <c r="E280" s="517">
        <f t="shared" si="52"/>
        <v>164173.26276231636</v>
      </c>
      <c r="F280" s="517">
        <f t="shared" si="52"/>
        <v>191844.24418515601</v>
      </c>
      <c r="G280" s="517">
        <f t="shared" si="52"/>
        <v>219486.5898102205</v>
      </c>
      <c r="H280" s="517">
        <f t="shared" si="52"/>
        <v>241293.51282761039</v>
      </c>
      <c r="I280" s="517">
        <f t="shared" si="52"/>
        <v>259528.8145773334</v>
      </c>
      <c r="J280" s="517">
        <f t="shared" si="52"/>
        <v>267314.67901465349</v>
      </c>
      <c r="K280" s="17">
        <v>1</v>
      </c>
      <c r="O280" s="146"/>
      <c r="P280" s="146"/>
    </row>
    <row r="281" spans="1:16">
      <c r="A281" s="396" t="s">
        <v>631</v>
      </c>
      <c r="B281" s="69"/>
      <c r="C281" s="517">
        <f t="shared" ref="C281:J281" si="53">B151-C151</f>
        <v>0</v>
      </c>
      <c r="D281" s="517">
        <f t="shared" si="53"/>
        <v>0</v>
      </c>
      <c r="E281" s="517">
        <f t="shared" si="53"/>
        <v>33989.014127618284</v>
      </c>
      <c r="F281" s="517">
        <f t="shared" si="53"/>
        <v>45969.827112092724</v>
      </c>
      <c r="G281" s="517">
        <f t="shared" si="53"/>
        <v>59681.976727320696</v>
      </c>
      <c r="H281" s="517">
        <f t="shared" si="53"/>
        <v>74759.649783347995</v>
      </c>
      <c r="I281" s="517">
        <f t="shared" si="53"/>
        <v>36318.073458308732</v>
      </c>
      <c r="J281" s="517">
        <f t="shared" si="53"/>
        <v>7521.5562362606579</v>
      </c>
      <c r="K281" s="17">
        <v>2</v>
      </c>
      <c r="L281" s="17" t="s">
        <v>174</v>
      </c>
      <c r="O281" s="146"/>
      <c r="P281" s="146"/>
    </row>
    <row r="282" spans="1:16">
      <c r="A282" s="396" t="s">
        <v>632</v>
      </c>
      <c r="B282" s="69"/>
      <c r="C282" s="517">
        <v>0</v>
      </c>
      <c r="D282" s="517">
        <v>0</v>
      </c>
      <c r="E282" s="517">
        <v>0</v>
      </c>
      <c r="F282" s="517">
        <v>0</v>
      </c>
      <c r="G282" s="517">
        <v>0</v>
      </c>
      <c r="H282" s="517">
        <v>0</v>
      </c>
      <c r="I282" s="517">
        <v>0</v>
      </c>
      <c r="J282" s="517">
        <v>0</v>
      </c>
      <c r="K282" s="17">
        <v>3</v>
      </c>
      <c r="L282" s="17" t="s">
        <v>520</v>
      </c>
      <c r="O282" s="146"/>
      <c r="P282" s="146"/>
    </row>
    <row r="283" spans="1:16">
      <c r="A283" s="396" t="s">
        <v>633</v>
      </c>
      <c r="B283" s="69"/>
      <c r="C283" s="517">
        <f t="shared" ref="C283:J283" si="54">B121-C121</f>
        <v>-25127</v>
      </c>
      <c r="D283" s="517">
        <f t="shared" si="54"/>
        <v>-19997</v>
      </c>
      <c r="E283" s="517">
        <f t="shared" si="54"/>
        <v>-3064.5599999999977</v>
      </c>
      <c r="F283" s="517">
        <f t="shared" si="54"/>
        <v>-3156.4968000000081</v>
      </c>
      <c r="G283" s="517">
        <f t="shared" si="54"/>
        <v>-3251.1917039999971</v>
      </c>
      <c r="H283" s="517">
        <f t="shared" si="54"/>
        <v>-3348.7274551200098</v>
      </c>
      <c r="I283" s="517">
        <f t="shared" si="54"/>
        <v>-3449.1892787735997</v>
      </c>
      <c r="J283" s="517">
        <f t="shared" si="54"/>
        <v>-3552.664957136818</v>
      </c>
      <c r="K283" s="17">
        <v>4</v>
      </c>
      <c r="O283" s="220"/>
      <c r="P283" s="220"/>
    </row>
    <row r="284" spans="1:16">
      <c r="A284" s="396" t="s">
        <v>584</v>
      </c>
      <c r="B284" s="69"/>
      <c r="C284" s="517">
        <f t="shared" ref="C284:J284" si="55">B124-C124</f>
        <v>-30673</v>
      </c>
      <c r="D284" s="517">
        <f t="shared" si="55"/>
        <v>-74069</v>
      </c>
      <c r="E284" s="517">
        <f t="shared" si="55"/>
        <v>-5072.4599999999919</v>
      </c>
      <c r="F284" s="517">
        <f t="shared" si="55"/>
        <v>-5224.6338000000105</v>
      </c>
      <c r="G284" s="517">
        <f t="shared" si="55"/>
        <v>-5381.3728140000021</v>
      </c>
      <c r="H284" s="517">
        <f t="shared" si="55"/>
        <v>-5542.8139984199952</v>
      </c>
      <c r="I284" s="517">
        <f t="shared" si="55"/>
        <v>-5709.0984183725959</v>
      </c>
      <c r="J284" s="517">
        <f t="shared" si="55"/>
        <v>-5880.3713709237927</v>
      </c>
      <c r="K284" s="17">
        <v>5</v>
      </c>
      <c r="O284" s="146"/>
      <c r="P284" s="146"/>
    </row>
    <row r="285" spans="1:16">
      <c r="A285" s="396" t="s">
        <v>585</v>
      </c>
      <c r="B285" s="69"/>
      <c r="C285" s="517">
        <f t="shared" ref="C285:J285" si="56">B127-C127</f>
        <v>0</v>
      </c>
      <c r="D285" s="517">
        <f t="shared" si="56"/>
        <v>0</v>
      </c>
      <c r="E285" s="517">
        <f t="shared" si="56"/>
        <v>0</v>
      </c>
      <c r="F285" s="517">
        <f t="shared" si="56"/>
        <v>0</v>
      </c>
      <c r="G285" s="517">
        <f t="shared" si="56"/>
        <v>0</v>
      </c>
      <c r="H285" s="517">
        <f t="shared" si="56"/>
        <v>0</v>
      </c>
      <c r="I285" s="517">
        <f t="shared" si="56"/>
        <v>0</v>
      </c>
      <c r="J285" s="517">
        <f t="shared" si="56"/>
        <v>0</v>
      </c>
      <c r="K285" s="17">
        <v>6</v>
      </c>
      <c r="O285" s="146"/>
      <c r="P285" s="146"/>
    </row>
    <row r="286" spans="1:16">
      <c r="A286" s="396" t="s">
        <v>586</v>
      </c>
      <c r="B286" s="69"/>
      <c r="C286" s="517">
        <f t="shared" ref="C286:J286" si="57">B133-C133</f>
        <v>-188</v>
      </c>
      <c r="D286" s="517">
        <f t="shared" si="57"/>
        <v>188</v>
      </c>
      <c r="E286" s="517">
        <f t="shared" si="57"/>
        <v>0</v>
      </c>
      <c r="F286" s="517">
        <f t="shared" si="57"/>
        <v>0</v>
      </c>
      <c r="G286" s="517">
        <f t="shared" si="57"/>
        <v>0</v>
      </c>
      <c r="H286" s="517">
        <f t="shared" si="57"/>
        <v>0</v>
      </c>
      <c r="I286" s="517">
        <f t="shared" si="57"/>
        <v>0</v>
      </c>
      <c r="J286" s="517">
        <f t="shared" si="57"/>
        <v>0</v>
      </c>
      <c r="K286" s="17">
        <v>7</v>
      </c>
      <c r="L286" s="146"/>
      <c r="N286" s="146"/>
      <c r="O286" s="217"/>
      <c r="P286" s="217"/>
    </row>
    <row r="287" spans="1:16">
      <c r="A287" s="396" t="s">
        <v>587</v>
      </c>
      <c r="B287" s="69"/>
      <c r="C287" s="517">
        <f t="shared" ref="C287:J287" si="58">B136-C136</f>
        <v>0</v>
      </c>
      <c r="D287" s="517">
        <f t="shared" si="58"/>
        <v>0</v>
      </c>
      <c r="E287" s="517">
        <f t="shared" si="58"/>
        <v>0</v>
      </c>
      <c r="F287" s="517">
        <f t="shared" si="58"/>
        <v>0</v>
      </c>
      <c r="G287" s="517">
        <f t="shared" si="58"/>
        <v>0</v>
      </c>
      <c r="H287" s="517">
        <f t="shared" si="58"/>
        <v>0</v>
      </c>
      <c r="I287" s="517">
        <f t="shared" si="58"/>
        <v>0</v>
      </c>
      <c r="J287" s="517">
        <f t="shared" si="58"/>
        <v>0</v>
      </c>
      <c r="K287" s="17">
        <v>8</v>
      </c>
      <c r="L287" s="146"/>
      <c r="N287" s="146"/>
      <c r="O287" s="220"/>
      <c r="P287" s="220"/>
    </row>
    <row r="288" spans="1:16">
      <c r="A288" s="396" t="s">
        <v>634</v>
      </c>
      <c r="B288" s="69"/>
      <c r="C288" s="517">
        <f t="shared" ref="C288:J288" si="59">C171-B171</f>
        <v>11794</v>
      </c>
      <c r="D288" s="517">
        <f t="shared" si="59"/>
        <v>18910</v>
      </c>
      <c r="E288" s="517">
        <f t="shared" si="59"/>
        <v>2677.8600000000006</v>
      </c>
      <c r="F288" s="517">
        <f t="shared" si="59"/>
        <v>2758.1958000000013</v>
      </c>
      <c r="G288" s="517">
        <f t="shared" si="59"/>
        <v>2840.9416740000015</v>
      </c>
      <c r="H288" s="517">
        <f t="shared" si="59"/>
        <v>2926.1699242199975</v>
      </c>
      <c r="I288" s="517">
        <f t="shared" si="59"/>
        <v>3013.9550219466037</v>
      </c>
      <c r="J288" s="517">
        <f t="shared" si="59"/>
        <v>3104.3736726049974</v>
      </c>
      <c r="K288" s="17">
        <v>9</v>
      </c>
      <c r="L288" s="146"/>
      <c r="N288" s="146"/>
      <c r="O288" s="220"/>
      <c r="P288" s="220"/>
    </row>
    <row r="289" spans="1:16">
      <c r="A289" s="396" t="s">
        <v>635</v>
      </c>
      <c r="B289" s="69"/>
      <c r="C289" s="517">
        <f t="shared" ref="C289:J289" si="60">C174-B174</f>
        <v>0</v>
      </c>
      <c r="D289" s="517">
        <f t="shared" si="60"/>
        <v>0</v>
      </c>
      <c r="E289" s="517">
        <f t="shared" si="60"/>
        <v>0</v>
      </c>
      <c r="F289" s="517">
        <f t="shared" si="60"/>
        <v>0</v>
      </c>
      <c r="G289" s="517">
        <f t="shared" si="60"/>
        <v>0</v>
      </c>
      <c r="H289" s="517">
        <f t="shared" si="60"/>
        <v>0</v>
      </c>
      <c r="I289" s="517">
        <f t="shared" si="60"/>
        <v>0</v>
      </c>
      <c r="J289" s="517">
        <f t="shared" si="60"/>
        <v>0</v>
      </c>
      <c r="K289" s="17">
        <v>10</v>
      </c>
      <c r="L289" s="146"/>
      <c r="N289" s="146"/>
      <c r="O289" s="220"/>
      <c r="P289" s="220"/>
    </row>
    <row r="290" spans="1:16">
      <c r="A290" s="555" t="s">
        <v>789</v>
      </c>
      <c r="B290" s="69"/>
      <c r="C290" s="517">
        <f t="shared" ref="C290:J290" si="61">C186-B186</f>
        <v>2910</v>
      </c>
      <c r="D290" s="517">
        <f t="shared" si="61"/>
        <v>4226</v>
      </c>
      <c r="E290" s="517">
        <f t="shared" si="61"/>
        <v>410.39999999999964</v>
      </c>
      <c r="F290" s="517">
        <f t="shared" si="61"/>
        <v>422.71199999999953</v>
      </c>
      <c r="G290" s="517">
        <f t="shared" si="61"/>
        <v>435.39336000000003</v>
      </c>
      <c r="H290" s="517">
        <f t="shared" si="61"/>
        <v>448.45516080000016</v>
      </c>
      <c r="I290" s="517">
        <f t="shared" si="61"/>
        <v>461.90881562399954</v>
      </c>
      <c r="J290" s="517">
        <f t="shared" si="61"/>
        <v>475.76608009272059</v>
      </c>
      <c r="K290" s="17">
        <v>11</v>
      </c>
      <c r="L290" s="146"/>
      <c r="N290" s="146"/>
      <c r="O290" s="220"/>
      <c r="P290" s="220"/>
    </row>
    <row r="291" spans="1:16">
      <c r="A291" s="555" t="s">
        <v>790</v>
      </c>
      <c r="B291" s="69"/>
      <c r="C291" s="517">
        <f t="shared" ref="C291:J291" si="62">C189-B189</f>
        <v>-233</v>
      </c>
      <c r="D291" s="517">
        <f t="shared" si="62"/>
        <v>1627</v>
      </c>
      <c r="E291" s="517">
        <f t="shared" si="62"/>
        <v>147.09000000000015</v>
      </c>
      <c r="F291" s="517">
        <f t="shared" si="62"/>
        <v>151.5027</v>
      </c>
      <c r="G291" s="517">
        <f t="shared" si="62"/>
        <v>156.04778100000021</v>
      </c>
      <c r="H291" s="517">
        <f t="shared" si="62"/>
        <v>160.72921442999996</v>
      </c>
      <c r="I291" s="517">
        <f t="shared" si="62"/>
        <v>165.55109086290031</v>
      </c>
      <c r="J291" s="517">
        <f t="shared" si="62"/>
        <v>170.5176235887875</v>
      </c>
      <c r="K291" s="17">
        <v>12</v>
      </c>
      <c r="L291" s="146"/>
      <c r="N291" s="146"/>
      <c r="O291" s="220"/>
      <c r="P291" s="220"/>
    </row>
    <row r="292" spans="1:16">
      <c r="A292" s="396" t="s">
        <v>589</v>
      </c>
      <c r="B292" s="69"/>
      <c r="C292" s="517">
        <f t="shared" ref="C292:J292" si="63">C192-B192</f>
        <v>10046</v>
      </c>
      <c r="D292" s="517">
        <f t="shared" si="63"/>
        <v>225</v>
      </c>
      <c r="E292" s="517">
        <f t="shared" si="63"/>
        <v>685.56000000000131</v>
      </c>
      <c r="F292" s="517">
        <f t="shared" si="63"/>
        <v>706.12680000000182</v>
      </c>
      <c r="G292" s="517">
        <f t="shared" si="63"/>
        <v>727.31060400000206</v>
      </c>
      <c r="H292" s="517">
        <f t="shared" si="63"/>
        <v>749.12992212000245</v>
      </c>
      <c r="I292" s="517">
        <f t="shared" si="63"/>
        <v>771.60381978360238</v>
      </c>
      <c r="J292" s="517">
        <f t="shared" si="63"/>
        <v>794.75193437710914</v>
      </c>
      <c r="K292" s="17">
        <v>13</v>
      </c>
      <c r="L292" s="146"/>
      <c r="N292" s="146"/>
      <c r="O292" s="146"/>
      <c r="P292" s="146"/>
    </row>
    <row r="293" spans="1:16">
      <c r="A293" s="396" t="s">
        <v>637</v>
      </c>
      <c r="B293" s="69"/>
      <c r="C293" s="517">
        <f t="shared" ref="C293:J293" si="64">(B130-C130)+(B154-C154)+(C183-B183)+(C204-B204)</f>
        <v>14471</v>
      </c>
      <c r="D293" s="517">
        <f t="shared" si="64"/>
        <v>-1796</v>
      </c>
      <c r="E293" s="517">
        <f t="shared" si="64"/>
        <v>-356.60000000000127</v>
      </c>
      <c r="F293" s="517">
        <f t="shared" si="64"/>
        <v>-368.45260000000053</v>
      </c>
      <c r="G293" s="517">
        <f t="shared" si="64"/>
        <v>-380.67232400000103</v>
      </c>
      <c r="H293" s="517">
        <f t="shared" si="64"/>
        <v>-393.27030118000221</v>
      </c>
      <c r="I293" s="517">
        <f t="shared" si="64"/>
        <v>-406.25799575000474</v>
      </c>
      <c r="J293" s="517">
        <f t="shared" si="64"/>
        <v>-298.29759662789911</v>
      </c>
      <c r="K293" s="17">
        <v>14</v>
      </c>
      <c r="L293" s="146"/>
      <c r="M293" s="146"/>
      <c r="N293" s="146"/>
      <c r="O293" s="146"/>
      <c r="P293" s="146"/>
    </row>
    <row r="294" spans="1:16">
      <c r="A294" s="396" t="s">
        <v>638</v>
      </c>
      <c r="B294" s="69"/>
      <c r="C294" s="517">
        <f t="shared" ref="C294:J294" si="65">C201-B201</f>
        <v>0</v>
      </c>
      <c r="D294" s="517">
        <f t="shared" si="65"/>
        <v>0</v>
      </c>
      <c r="E294" s="517">
        <f t="shared" si="65"/>
        <v>0</v>
      </c>
      <c r="F294" s="517">
        <f t="shared" si="65"/>
        <v>0</v>
      </c>
      <c r="G294" s="517">
        <f t="shared" si="65"/>
        <v>0</v>
      </c>
      <c r="H294" s="517">
        <f t="shared" si="65"/>
        <v>0</v>
      </c>
      <c r="I294" s="517">
        <f t="shared" si="65"/>
        <v>0</v>
      </c>
      <c r="J294" s="517">
        <f t="shared" si="65"/>
        <v>0</v>
      </c>
      <c r="K294" s="17">
        <v>15</v>
      </c>
      <c r="L294" s="146"/>
      <c r="M294" s="146"/>
      <c r="N294" s="146"/>
      <c r="O294" s="146"/>
      <c r="P294" s="146"/>
    </row>
    <row r="295" spans="1:16">
      <c r="A295" s="396" t="s">
        <v>590</v>
      </c>
      <c r="B295" s="69"/>
      <c r="C295" s="517">
        <f t="shared" ref="C295:J295" si="66">C207-B207</f>
        <v>-512</v>
      </c>
      <c r="D295" s="517">
        <f t="shared" si="66"/>
        <v>135</v>
      </c>
      <c r="E295" s="517">
        <f t="shared" si="66"/>
        <v>2.7119999999999891</v>
      </c>
      <c r="F295" s="517">
        <f t="shared" si="66"/>
        <v>2.7174239999999372</v>
      </c>
      <c r="G295" s="517">
        <f t="shared" si="66"/>
        <v>2.7228588479999871</v>
      </c>
      <c r="H295" s="517">
        <f t="shared" si="66"/>
        <v>2.7283045656959075</v>
      </c>
      <c r="I295" s="517">
        <f t="shared" si="66"/>
        <v>2.7337611748273503</v>
      </c>
      <c r="J295" s="517">
        <f t="shared" si="66"/>
        <v>41.088430457655704</v>
      </c>
      <c r="K295" s="17">
        <v>16</v>
      </c>
      <c r="L295" s="146"/>
      <c r="M295" s="146"/>
      <c r="N295" s="146"/>
      <c r="O295" s="220"/>
      <c r="P295" s="220"/>
    </row>
    <row r="296" spans="1:16">
      <c r="A296" s="396" t="s">
        <v>591</v>
      </c>
      <c r="B296" s="69"/>
      <c r="C296" s="517">
        <f t="shared" ref="C296:J296" si="67">C210-B210</f>
        <v>-13967</v>
      </c>
      <c r="D296" s="517">
        <f t="shared" si="67"/>
        <v>-2576</v>
      </c>
      <c r="E296" s="517">
        <f t="shared" si="67"/>
        <v>891.36000000000058</v>
      </c>
      <c r="F296" s="517">
        <f t="shared" si="67"/>
        <v>918.10080000000016</v>
      </c>
      <c r="G296" s="517">
        <f t="shared" si="67"/>
        <v>945.6438240000025</v>
      </c>
      <c r="H296" s="517">
        <f t="shared" si="67"/>
        <v>974.0131387199981</v>
      </c>
      <c r="I296" s="517">
        <f t="shared" si="67"/>
        <v>1003.2335328816043</v>
      </c>
      <c r="J296" s="517">
        <f t="shared" si="67"/>
        <v>1033.3305388680456</v>
      </c>
      <c r="K296" s="17">
        <v>17</v>
      </c>
      <c r="L296" s="146"/>
      <c r="M296" s="146"/>
      <c r="N296" s="146"/>
      <c r="O296" s="220"/>
      <c r="P296" s="220"/>
    </row>
    <row r="297" spans="1:16">
      <c r="A297" s="64" t="s">
        <v>175</v>
      </c>
      <c r="B297" s="69"/>
      <c r="C297" s="519">
        <f t="shared" ref="C297:D297" si="68">SUM(C280:C296)</f>
        <v>55822</v>
      </c>
      <c r="D297" s="519">
        <f t="shared" si="68"/>
        <v>57273</v>
      </c>
      <c r="E297" s="519">
        <f>SUM(E280:E296)-E281</f>
        <v>160494.62476231635</v>
      </c>
      <c r="F297" s="519">
        <f t="shared" ref="F297:J297" si="69">SUM(F280:F296)-F281</f>
        <v>188054.016509156</v>
      </c>
      <c r="G297" s="519">
        <f t="shared" si="69"/>
        <v>215581.41307006852</v>
      </c>
      <c r="H297" s="519">
        <f t="shared" si="69"/>
        <v>237269.92673774608</v>
      </c>
      <c r="I297" s="519">
        <f t="shared" si="69"/>
        <v>255383.25492671071</v>
      </c>
      <c r="J297" s="519">
        <f t="shared" si="69"/>
        <v>263203.17336995422</v>
      </c>
      <c r="K297" s="17">
        <v>18</v>
      </c>
      <c r="L297" s="146"/>
      <c r="M297" s="146"/>
      <c r="N297" s="146"/>
      <c r="O297" s="146"/>
      <c r="P297" s="146"/>
    </row>
    <row r="298" spans="1:16">
      <c r="A298" s="396" t="s">
        <v>639</v>
      </c>
      <c r="B298" s="69"/>
      <c r="C298" s="517">
        <f t="shared" ref="C298:J298" si="70">B148-C148</f>
        <v>-9779</v>
      </c>
      <c r="D298" s="517">
        <f t="shared" si="70"/>
        <v>-12654</v>
      </c>
      <c r="E298" s="517">
        <f t="shared" si="70"/>
        <v>-27644.592000000004</v>
      </c>
      <c r="F298" s="517">
        <f t="shared" si="70"/>
        <v>-32320.085279999999</v>
      </c>
      <c r="G298" s="517">
        <f t="shared" si="70"/>
        <v>-36990.632064000005</v>
      </c>
      <c r="H298" s="517">
        <f t="shared" si="70"/>
        <v>-40674.341518080008</v>
      </c>
      <c r="I298" s="517">
        <f t="shared" si="70"/>
        <v>-43754.003649983992</v>
      </c>
      <c r="J298" s="517">
        <f t="shared" si="70"/>
        <v>-7362.8896353619348</v>
      </c>
      <c r="K298" s="17">
        <v>19</v>
      </c>
      <c r="L298" s="146"/>
      <c r="M298" s="146"/>
      <c r="N298" s="146"/>
      <c r="O298" s="146"/>
      <c r="P298" s="146"/>
    </row>
    <row r="299" spans="1:16">
      <c r="A299" s="555" t="s">
        <v>791</v>
      </c>
      <c r="B299" s="69"/>
      <c r="C299" s="517">
        <f t="shared" ref="C299:J299" si="71">B118-C118</f>
        <v>0</v>
      </c>
      <c r="D299" s="517">
        <f t="shared" si="71"/>
        <v>0</v>
      </c>
      <c r="E299" s="517">
        <f t="shared" si="71"/>
        <v>0</v>
      </c>
      <c r="F299" s="517">
        <f t="shared" si="71"/>
        <v>0</v>
      </c>
      <c r="G299" s="517">
        <f t="shared" si="71"/>
        <v>0</v>
      </c>
      <c r="H299" s="517">
        <f t="shared" si="71"/>
        <v>0</v>
      </c>
      <c r="I299" s="517">
        <f t="shared" si="71"/>
        <v>0</v>
      </c>
      <c r="J299" s="517">
        <f t="shared" si="71"/>
        <v>0</v>
      </c>
      <c r="K299" s="17">
        <v>20</v>
      </c>
      <c r="L299" s="146"/>
      <c r="M299" s="146"/>
      <c r="N299" s="146"/>
      <c r="O299" s="220"/>
      <c r="P299" s="220"/>
    </row>
    <row r="300" spans="1:16">
      <c r="A300" s="555" t="s">
        <v>792</v>
      </c>
      <c r="B300" s="69"/>
      <c r="C300" s="517">
        <f t="shared" ref="C300:J300" si="72">(B142-C142)+(B145-C145)</f>
        <v>0</v>
      </c>
      <c r="D300" s="517">
        <f t="shared" si="72"/>
        <v>0</v>
      </c>
      <c r="E300" s="517">
        <f t="shared" si="72"/>
        <v>0</v>
      </c>
      <c r="F300" s="517">
        <f t="shared" si="72"/>
        <v>0</v>
      </c>
      <c r="G300" s="517">
        <f t="shared" si="72"/>
        <v>0</v>
      </c>
      <c r="H300" s="517">
        <f t="shared" si="72"/>
        <v>0</v>
      </c>
      <c r="I300" s="517">
        <f t="shared" si="72"/>
        <v>0</v>
      </c>
      <c r="J300" s="517">
        <f t="shared" si="72"/>
        <v>0</v>
      </c>
      <c r="K300" s="17">
        <v>21</v>
      </c>
      <c r="L300" s="146"/>
      <c r="M300" s="146"/>
      <c r="N300" s="146"/>
      <c r="O300" s="146"/>
      <c r="P300" s="146"/>
    </row>
    <row r="301" spans="1:16">
      <c r="A301" s="555" t="s">
        <v>640</v>
      </c>
      <c r="B301" s="69"/>
      <c r="C301" s="517">
        <f t="shared" ref="C301:J301" si="73">B160-C160-C282</f>
        <v>-2976</v>
      </c>
      <c r="D301" s="517">
        <f t="shared" si="73"/>
        <v>-6969</v>
      </c>
      <c r="E301" s="517">
        <f t="shared" si="73"/>
        <v>-656.45999999999913</v>
      </c>
      <c r="F301" s="517">
        <f t="shared" si="73"/>
        <v>-676.15380000000005</v>
      </c>
      <c r="G301" s="517">
        <f t="shared" si="73"/>
        <v>-696.43841400000019</v>
      </c>
      <c r="H301" s="517">
        <f t="shared" si="73"/>
        <v>-717.33156642000176</v>
      </c>
      <c r="I301" s="517">
        <f t="shared" si="73"/>
        <v>-738.85151341259916</v>
      </c>
      <c r="J301" s="517">
        <f t="shared" si="73"/>
        <v>-761.01705881497764</v>
      </c>
      <c r="K301" s="17">
        <v>22</v>
      </c>
      <c r="L301" s="146"/>
      <c r="M301" s="146"/>
      <c r="N301" s="146"/>
      <c r="O301" s="217"/>
      <c r="P301" s="217"/>
    </row>
    <row r="302" spans="1:16">
      <c r="A302" s="396" t="s">
        <v>641</v>
      </c>
      <c r="B302" s="69"/>
      <c r="C302" s="517">
        <f t="shared" ref="C302:J302" si="74">B163-C163</f>
        <v>-30764</v>
      </c>
      <c r="D302" s="517">
        <f t="shared" si="74"/>
        <v>-10460</v>
      </c>
      <c r="E302" s="517">
        <f t="shared" si="74"/>
        <v>-2873.0100000000093</v>
      </c>
      <c r="F302" s="517">
        <f t="shared" si="74"/>
        <v>-2959.2002999999968</v>
      </c>
      <c r="G302" s="517">
        <f t="shared" si="74"/>
        <v>-3047.9763090000051</v>
      </c>
      <c r="H302" s="517">
        <f t="shared" si="74"/>
        <v>-3139.4155982700031</v>
      </c>
      <c r="I302" s="517">
        <f t="shared" si="74"/>
        <v>-3233.59806621811</v>
      </c>
      <c r="J302" s="517">
        <f t="shared" si="74"/>
        <v>-3330.6060082046461</v>
      </c>
      <c r="K302" s="17">
        <v>23</v>
      </c>
      <c r="L302" s="146"/>
      <c r="M302" s="146"/>
      <c r="N302" s="146"/>
      <c r="O302" s="220"/>
      <c r="P302" s="220"/>
    </row>
    <row r="303" spans="1:16">
      <c r="A303" s="555" t="s">
        <v>793</v>
      </c>
      <c r="B303" s="69"/>
      <c r="C303" s="517">
        <f t="shared" ref="C303:J303" si="75">B157-C157</f>
        <v>-2434</v>
      </c>
      <c r="D303" s="517">
        <f t="shared" si="75"/>
        <v>-4667</v>
      </c>
      <c r="E303" s="517">
        <f t="shared" si="75"/>
        <v>-519.36000000000058</v>
      </c>
      <c r="F303" s="517">
        <f t="shared" si="75"/>
        <v>-534.94080000000031</v>
      </c>
      <c r="G303" s="517">
        <f t="shared" si="75"/>
        <v>-550.98902400000225</v>
      </c>
      <c r="H303" s="517">
        <f t="shared" si="75"/>
        <v>-567.5186947200018</v>
      </c>
      <c r="I303" s="517">
        <f t="shared" si="75"/>
        <v>-584.54425556159913</v>
      </c>
      <c r="J303" s="517">
        <f t="shared" si="75"/>
        <v>-602.08058322844954</v>
      </c>
      <c r="K303" s="17">
        <v>24</v>
      </c>
      <c r="L303" s="146"/>
      <c r="M303" s="146"/>
      <c r="N303" s="146"/>
      <c r="O303" s="220"/>
      <c r="P303" s="220"/>
    </row>
    <row r="304" spans="1:16">
      <c r="A304" s="396" t="s">
        <v>642</v>
      </c>
      <c r="B304" s="69"/>
      <c r="C304" s="517">
        <v>0</v>
      </c>
      <c r="D304" s="517">
        <v>0</v>
      </c>
      <c r="E304" s="517">
        <v>0</v>
      </c>
      <c r="F304" s="517">
        <v>0</v>
      </c>
      <c r="G304" s="517">
        <v>0</v>
      </c>
      <c r="H304" s="517">
        <v>0</v>
      </c>
      <c r="I304" s="517">
        <v>0</v>
      </c>
      <c r="J304" s="517">
        <v>0</v>
      </c>
      <c r="K304" s="17">
        <v>25</v>
      </c>
      <c r="L304" s="146"/>
      <c r="M304" s="146"/>
      <c r="N304" s="146"/>
      <c r="O304" s="220"/>
      <c r="P304" s="220"/>
    </row>
    <row r="305" spans="1:16">
      <c r="A305" s="64" t="s">
        <v>521</v>
      </c>
      <c r="B305" s="69"/>
      <c r="C305" s="519">
        <f>SUM(C298:C304)</f>
        <v>-45953</v>
      </c>
      <c r="D305" s="519">
        <f t="shared" ref="D305:J305" si="76">SUM(D298:D304)</f>
        <v>-34750</v>
      </c>
      <c r="E305" s="519">
        <f t="shared" si="76"/>
        <v>-31693.422000000013</v>
      </c>
      <c r="F305" s="519">
        <f t="shared" si="76"/>
        <v>-36490.380179999993</v>
      </c>
      <c r="G305" s="519">
        <f t="shared" si="76"/>
        <v>-41286.035811000016</v>
      </c>
      <c r="H305" s="519">
        <f t="shared" si="76"/>
        <v>-45098.607377490014</v>
      </c>
      <c r="I305" s="519">
        <f t="shared" si="76"/>
        <v>-48310.997485176296</v>
      </c>
      <c r="J305" s="519">
        <f t="shared" si="76"/>
        <v>-12056.593285610008</v>
      </c>
      <c r="K305" s="17">
        <v>26</v>
      </c>
      <c r="L305" s="146"/>
      <c r="M305" s="146"/>
      <c r="N305" s="146"/>
      <c r="O305" s="146"/>
      <c r="P305" s="146"/>
    </row>
    <row r="306" spans="1:16">
      <c r="A306" s="396" t="s">
        <v>643</v>
      </c>
      <c r="B306" s="69"/>
      <c r="C306" s="517">
        <f t="shared" ref="C306:J306" si="77">C177+C180-B177-B180</f>
        <v>18359</v>
      </c>
      <c r="D306" s="517">
        <f t="shared" si="77"/>
        <v>-5002</v>
      </c>
      <c r="E306" s="517">
        <f t="shared" si="77"/>
        <v>400.71000000000095</v>
      </c>
      <c r="F306" s="517">
        <f t="shared" si="77"/>
        <v>412.73130000000128</v>
      </c>
      <c r="G306" s="517">
        <f t="shared" si="77"/>
        <v>425.11323900000025</v>
      </c>
      <c r="H306" s="517">
        <f t="shared" si="77"/>
        <v>437.86663616999977</v>
      </c>
      <c r="I306" s="517">
        <f t="shared" si="77"/>
        <v>451.00263525510127</v>
      </c>
      <c r="J306" s="517">
        <f t="shared" si="77"/>
        <v>464.53271431275425</v>
      </c>
      <c r="K306" s="17">
        <v>27</v>
      </c>
      <c r="L306" s="146"/>
      <c r="M306" s="146"/>
      <c r="N306" s="146"/>
      <c r="O306" s="146"/>
      <c r="P306" s="146"/>
    </row>
    <row r="307" spans="1:16">
      <c r="A307" s="396" t="s">
        <v>644</v>
      </c>
      <c r="B307" s="69"/>
      <c r="C307" s="517">
        <f t="shared" ref="C307:J307" si="78">C198-B198</f>
        <v>12239</v>
      </c>
      <c r="D307" s="517">
        <f t="shared" si="78"/>
        <v>7761</v>
      </c>
      <c r="E307" s="517">
        <f t="shared" si="78"/>
        <v>600</v>
      </c>
      <c r="F307" s="517">
        <f t="shared" si="78"/>
        <v>618</v>
      </c>
      <c r="G307" s="517">
        <f t="shared" si="78"/>
        <v>636.54000000000087</v>
      </c>
      <c r="H307" s="517">
        <f t="shared" si="78"/>
        <v>655.63620000000083</v>
      </c>
      <c r="I307" s="517">
        <f t="shared" si="78"/>
        <v>675.30528599999889</v>
      </c>
      <c r="J307" s="517">
        <f t="shared" si="78"/>
        <v>695.56444457999896</v>
      </c>
      <c r="K307" s="17">
        <v>28</v>
      </c>
      <c r="L307" s="146"/>
      <c r="M307" s="146"/>
      <c r="N307" s="146"/>
      <c r="O307" s="220"/>
      <c r="P307" s="220"/>
    </row>
    <row r="308" spans="1:16">
      <c r="A308" s="396" t="s">
        <v>714</v>
      </c>
      <c r="B308" s="69"/>
      <c r="C308" s="517">
        <f t="shared" ref="C308:J308" si="79">C218-B218</f>
        <v>422</v>
      </c>
      <c r="D308" s="517">
        <f t="shared" si="79"/>
        <v>-373</v>
      </c>
      <c r="E308" s="517">
        <f t="shared" si="79"/>
        <v>0</v>
      </c>
      <c r="F308" s="517">
        <f t="shared" si="79"/>
        <v>0</v>
      </c>
      <c r="G308" s="517">
        <f t="shared" si="79"/>
        <v>0</v>
      </c>
      <c r="H308" s="517">
        <f t="shared" si="79"/>
        <v>0</v>
      </c>
      <c r="I308" s="517">
        <f t="shared" si="79"/>
        <v>0</v>
      </c>
      <c r="J308" s="517">
        <f t="shared" si="79"/>
        <v>1338.6600000000035</v>
      </c>
      <c r="K308" s="17">
        <v>29</v>
      </c>
      <c r="L308" s="146"/>
      <c r="M308" s="146"/>
      <c r="N308" s="146"/>
      <c r="O308" s="220"/>
      <c r="P308" s="220"/>
    </row>
    <row r="309" spans="1:16">
      <c r="A309" s="396" t="s">
        <v>645</v>
      </c>
      <c r="B309" s="69"/>
      <c r="C309" s="517">
        <f t="shared" ref="C309:J309" si="80">C222-B222</f>
        <v>0</v>
      </c>
      <c r="D309" s="517">
        <f t="shared" si="80"/>
        <v>0</v>
      </c>
      <c r="E309" s="517">
        <f t="shared" si="80"/>
        <v>0</v>
      </c>
      <c r="F309" s="517">
        <f t="shared" si="80"/>
        <v>0</v>
      </c>
      <c r="G309" s="517">
        <f t="shared" si="80"/>
        <v>0</v>
      </c>
      <c r="H309" s="517">
        <f t="shared" si="80"/>
        <v>0</v>
      </c>
      <c r="I309" s="517">
        <f t="shared" si="80"/>
        <v>0</v>
      </c>
      <c r="J309" s="517">
        <f t="shared" si="80"/>
        <v>970.88999999999942</v>
      </c>
      <c r="K309" s="17">
        <v>30</v>
      </c>
      <c r="L309" s="146"/>
      <c r="M309" s="146"/>
      <c r="N309" s="146"/>
      <c r="O309" s="146"/>
      <c r="P309" s="146"/>
    </row>
    <row r="310" spans="1:16">
      <c r="A310" s="396" t="s">
        <v>709</v>
      </c>
      <c r="B310" s="69"/>
      <c r="C310" s="517">
        <f t="shared" ref="C310:J310" si="81">C228-B228</f>
        <v>15406</v>
      </c>
      <c r="D310" s="517">
        <f t="shared" si="81"/>
        <v>12655</v>
      </c>
      <c r="E310" s="517">
        <f t="shared" si="81"/>
        <v>0</v>
      </c>
      <c r="F310" s="517">
        <f t="shared" si="81"/>
        <v>0</v>
      </c>
      <c r="G310" s="517">
        <f t="shared" si="81"/>
        <v>0</v>
      </c>
      <c r="H310" s="517">
        <f t="shared" si="81"/>
        <v>0</v>
      </c>
      <c r="I310" s="517">
        <f t="shared" si="81"/>
        <v>0</v>
      </c>
      <c r="J310" s="517">
        <f t="shared" si="81"/>
        <v>33799.967819612648</v>
      </c>
      <c r="K310" s="17">
        <v>31</v>
      </c>
      <c r="L310" s="146"/>
      <c r="M310" s="146"/>
      <c r="N310" s="146"/>
      <c r="O310" s="146"/>
      <c r="P310" s="146"/>
    </row>
    <row r="311" spans="1:16">
      <c r="A311" s="396" t="s">
        <v>710</v>
      </c>
      <c r="B311" s="69"/>
      <c r="C311" s="517">
        <f t="shared" ref="C311:J311" si="82">C231-B231</f>
        <v>-66546</v>
      </c>
      <c r="D311" s="517">
        <f t="shared" si="82"/>
        <v>22448</v>
      </c>
      <c r="E311" s="517">
        <f t="shared" si="82"/>
        <v>0</v>
      </c>
      <c r="F311" s="517">
        <f t="shared" si="82"/>
        <v>0</v>
      </c>
      <c r="G311" s="517">
        <f t="shared" si="82"/>
        <v>0</v>
      </c>
      <c r="H311" s="517">
        <f t="shared" si="82"/>
        <v>0</v>
      </c>
      <c r="I311" s="517">
        <f t="shared" si="82"/>
        <v>0</v>
      </c>
      <c r="J311" s="517">
        <f t="shared" si="82"/>
        <v>0</v>
      </c>
      <c r="K311" s="17">
        <v>32</v>
      </c>
      <c r="L311" s="146"/>
      <c r="M311" s="146"/>
      <c r="N311" s="146"/>
      <c r="O311" s="220"/>
      <c r="P311" s="220"/>
    </row>
    <row r="312" spans="1:16">
      <c r="A312" s="555" t="s">
        <v>788</v>
      </c>
      <c r="B312" s="69"/>
      <c r="C312" s="517">
        <f t="shared" ref="C312:J312" si="83">C225-B225-C90</f>
        <v>-22331</v>
      </c>
      <c r="D312" s="517">
        <f t="shared" si="83"/>
        <v>-90957</v>
      </c>
      <c r="E312" s="517">
        <f t="shared" si="83"/>
        <v>-127235.80276231651</v>
      </c>
      <c r="F312" s="517">
        <f t="shared" si="83"/>
        <v>-149951.27432915563</v>
      </c>
      <c r="G312" s="517">
        <f t="shared" si="83"/>
        <v>-172634.64439906887</v>
      </c>
      <c r="H312" s="517">
        <f t="shared" si="83"/>
        <v>-190460.76451445595</v>
      </c>
      <c r="I312" s="517">
        <f t="shared" si="83"/>
        <v>-205310.38595036045</v>
      </c>
      <c r="J312" s="517">
        <f t="shared" si="83"/>
        <v>-285441.37026804796</v>
      </c>
      <c r="K312" s="17">
        <v>33</v>
      </c>
      <c r="L312" s="146"/>
      <c r="M312" s="146"/>
      <c r="N312" s="146"/>
      <c r="O312" s="146"/>
      <c r="P312" s="146"/>
    </row>
    <row r="313" spans="1:16">
      <c r="A313" s="396" t="s">
        <v>711</v>
      </c>
      <c r="B313" s="69"/>
      <c r="C313" s="517">
        <f t="shared" ref="C313:J313" si="84">C237-B237+C87</f>
        <v>0</v>
      </c>
      <c r="D313" s="517">
        <f t="shared" si="84"/>
        <v>-100</v>
      </c>
      <c r="E313" s="517">
        <f t="shared" si="84"/>
        <v>0</v>
      </c>
      <c r="F313" s="517">
        <f t="shared" si="84"/>
        <v>0</v>
      </c>
      <c r="G313" s="517">
        <f t="shared" si="84"/>
        <v>0</v>
      </c>
      <c r="H313" s="517">
        <f t="shared" si="84"/>
        <v>0</v>
      </c>
      <c r="I313" s="517">
        <f t="shared" si="84"/>
        <v>0</v>
      </c>
      <c r="J313" s="517">
        <f t="shared" si="84"/>
        <v>0</v>
      </c>
      <c r="L313" s="146"/>
      <c r="M313" s="146"/>
      <c r="N313" s="146"/>
      <c r="O313" s="146"/>
      <c r="P313" s="146"/>
    </row>
    <row r="314" spans="1:16">
      <c r="A314" s="64" t="s">
        <v>522</v>
      </c>
      <c r="B314" s="69"/>
      <c r="C314" s="519">
        <f>SUM(C306:C313)</f>
        <v>-42451</v>
      </c>
      <c r="D314" s="519">
        <f t="shared" ref="D314:J314" si="85">SUM(D306:D313)</f>
        <v>-53568</v>
      </c>
      <c r="E314" s="519">
        <f t="shared" si="85"/>
        <v>-126235.0927623165</v>
      </c>
      <c r="F314" s="519">
        <f t="shared" si="85"/>
        <v>-148920.54302915561</v>
      </c>
      <c r="G314" s="519">
        <f t="shared" si="85"/>
        <v>-171572.99116006886</v>
      </c>
      <c r="H314" s="519">
        <f t="shared" si="85"/>
        <v>-189367.26167828595</v>
      </c>
      <c r="I314" s="519">
        <f t="shared" si="85"/>
        <v>-204184.07802910535</v>
      </c>
      <c r="J314" s="519">
        <f t="shared" si="85"/>
        <v>-248171.75528954255</v>
      </c>
      <c r="K314" s="17">
        <v>34</v>
      </c>
      <c r="L314" s="146"/>
      <c r="M314" s="146"/>
      <c r="N314" s="146"/>
      <c r="O314" s="217"/>
      <c r="P314" s="217"/>
    </row>
    <row r="315" spans="1:16" ht="14" thickBot="1">
      <c r="A315" s="64" t="s">
        <v>363</v>
      </c>
      <c r="B315" s="69"/>
      <c r="C315" s="520">
        <f>C297+C305+C314</f>
        <v>-32582</v>
      </c>
      <c r="D315" s="520">
        <f>D297+D305+D314</f>
        <v>-31045</v>
      </c>
      <c r="E315" s="520">
        <f t="shared" ref="E315:J315" si="86">E297+E305+E314</f>
        <v>2566.109999999826</v>
      </c>
      <c r="F315" s="520">
        <f t="shared" si="86"/>
        <v>2643.0933000003861</v>
      </c>
      <c r="G315" s="520">
        <f t="shared" si="86"/>
        <v>2722.3860989996465</v>
      </c>
      <c r="H315" s="520">
        <f t="shared" si="86"/>
        <v>2804.0576819701237</v>
      </c>
      <c r="I315" s="520">
        <f t="shared" si="86"/>
        <v>2888.1794124290755</v>
      </c>
      <c r="J315" s="520">
        <f t="shared" si="86"/>
        <v>2974.8247948016797</v>
      </c>
      <c r="K315" s="17">
        <v>35</v>
      </c>
      <c r="L315" s="146"/>
      <c r="M315" s="146"/>
      <c r="N315" s="146"/>
      <c r="O315" s="220"/>
      <c r="P315" s="220"/>
    </row>
    <row r="316" spans="1:16" ht="14" thickTop="1">
      <c r="A316" s="212" t="s">
        <v>11</v>
      </c>
      <c r="C316" s="202"/>
      <c r="D316" s="202"/>
      <c r="E316" s="201"/>
      <c r="F316" s="201"/>
      <c r="G316" s="201"/>
      <c r="H316" s="201"/>
      <c r="I316" s="201"/>
      <c r="J316" s="201"/>
      <c r="K316" s="201"/>
      <c r="L316" s="201"/>
      <c r="M316" s="201"/>
      <c r="N316" s="201"/>
      <c r="O316" s="220"/>
      <c r="P316" s="220"/>
    </row>
    <row r="317" spans="1:16">
      <c r="A317" s="212" t="s">
        <v>12</v>
      </c>
      <c r="B317" s="213"/>
      <c r="C317" s="230">
        <f t="shared" ref="C317:J317" si="87">C315-(C115-B115)</f>
        <v>0</v>
      </c>
      <c r="D317" s="230">
        <f t="shared" si="87"/>
        <v>0</v>
      </c>
      <c r="E317" s="230">
        <f t="shared" si="87"/>
        <v>-1.7462298274040222E-10</v>
      </c>
      <c r="F317" s="230">
        <f t="shared" si="87"/>
        <v>3.7834979593753815E-10</v>
      </c>
      <c r="G317" s="230">
        <f t="shared" si="87"/>
        <v>-3.4924596548080444E-10</v>
      </c>
      <c r="H317" s="230">
        <f t="shared" si="87"/>
        <v>1.1641532182693481E-10</v>
      </c>
      <c r="I317" s="230">
        <f t="shared" si="87"/>
        <v>-2.9103830456733704E-11</v>
      </c>
      <c r="J317" s="230">
        <f t="shared" si="87"/>
        <v>-2.9103830456733704E-10</v>
      </c>
      <c r="K317" s="230"/>
      <c r="L317" s="202" t="s">
        <v>176</v>
      </c>
      <c r="M317" s="230"/>
      <c r="N317" s="230"/>
      <c r="O317" s="220"/>
      <c r="P317" s="220"/>
    </row>
    <row r="318" spans="1:16">
      <c r="A318" s="212"/>
      <c r="B318" s="146"/>
      <c r="C318" s="146"/>
      <c r="D318" s="146"/>
      <c r="E318" s="146"/>
      <c r="F318" s="146"/>
      <c r="G318" s="146"/>
      <c r="H318" s="146"/>
      <c r="I318" s="146"/>
      <c r="J318" s="146"/>
      <c r="K318" s="230"/>
      <c r="L318" s="230"/>
      <c r="M318" s="230"/>
      <c r="N318" s="230"/>
      <c r="O318" s="146"/>
      <c r="P318" s="146"/>
    </row>
    <row r="319" spans="1:16">
      <c r="A319" s="56"/>
      <c r="B319" s="146"/>
      <c r="C319" s="146"/>
      <c r="D319" s="146"/>
      <c r="E319" s="146"/>
      <c r="F319" s="146"/>
      <c r="G319" s="146"/>
      <c r="H319" s="146"/>
      <c r="I319" s="146"/>
      <c r="J319" s="146"/>
      <c r="K319" s="146"/>
      <c r="L319" s="146"/>
      <c r="M319" s="146"/>
      <c r="N319" s="146"/>
      <c r="O319" s="146"/>
      <c r="P319" s="146"/>
    </row>
    <row r="320" spans="1:16">
      <c r="A320" s="155" t="s">
        <v>465</v>
      </c>
      <c r="B320" s="156" t="s">
        <v>27</v>
      </c>
      <c r="C320" s="157"/>
      <c r="D320" s="157"/>
      <c r="E320" s="156"/>
      <c r="F320" s="157"/>
      <c r="G320" s="157"/>
      <c r="H320" s="157"/>
      <c r="I320" s="157"/>
      <c r="J320" s="158"/>
      <c r="K320" s="146"/>
      <c r="L320" s="146"/>
      <c r="M320" s="146"/>
      <c r="N320" s="146"/>
      <c r="O320" s="220"/>
      <c r="P320" s="220"/>
    </row>
    <row r="321" spans="1:16">
      <c r="A321" s="159" t="str">
        <f>Data!A9</f>
        <v>Analyst Name:</v>
      </c>
      <c r="B321" s="226" t="str">
        <f>Data!B9</f>
        <v>ChangDENG</v>
      </c>
      <c r="C321" s="157"/>
      <c r="D321" s="157"/>
      <c r="E321" s="156"/>
      <c r="F321" s="157"/>
      <c r="G321" s="157"/>
      <c r="H321" s="157"/>
      <c r="I321" s="157"/>
      <c r="J321" s="158"/>
      <c r="K321" s="146"/>
      <c r="L321" s="146"/>
      <c r="M321" s="146"/>
      <c r="N321" s="146"/>
      <c r="O321" s="220"/>
      <c r="P321" s="220"/>
    </row>
    <row r="322" spans="1:16">
      <c r="A322" s="159" t="str">
        <f>Data!A10</f>
        <v>Company Name:</v>
      </c>
      <c r="B322" s="227" t="str">
        <f>Data!B10</f>
        <v xml:space="preserve">Advantest </v>
      </c>
      <c r="C322" s="154"/>
      <c r="D322" s="154"/>
      <c r="E322" s="228"/>
      <c r="F322" s="154"/>
      <c r="G322" s="154"/>
      <c r="H322" s="154"/>
      <c r="I322" s="154"/>
      <c r="J322" s="193"/>
      <c r="K322" s="146"/>
      <c r="L322" s="146"/>
      <c r="M322" s="146"/>
      <c r="N322" s="146"/>
      <c r="O322" s="146"/>
      <c r="P322" s="146"/>
    </row>
    <row r="323" spans="1:16">
      <c r="A323" s="56"/>
      <c r="B323" s="63"/>
      <c r="C323" s="63"/>
      <c r="D323" s="63"/>
      <c r="E323" s="1118"/>
      <c r="F323" s="1118"/>
      <c r="G323" s="1118"/>
      <c r="H323" s="1118"/>
      <c r="I323" s="1118"/>
      <c r="J323" s="1118"/>
      <c r="K323" s="146"/>
      <c r="L323" s="146"/>
      <c r="M323" s="146"/>
      <c r="N323" s="146"/>
      <c r="O323" s="146"/>
      <c r="P323" s="146"/>
    </row>
    <row r="324" spans="1:16">
      <c r="A324" s="1008"/>
      <c r="B324" s="1119" t="s">
        <v>473</v>
      </c>
      <c r="C324" s="1008"/>
      <c r="D324" s="1008"/>
      <c r="E324" s="1119" t="s">
        <v>474</v>
      </c>
      <c r="F324" s="1008"/>
      <c r="G324" s="1008"/>
      <c r="H324" s="1008"/>
      <c r="I324" s="1008"/>
      <c r="J324" s="1119"/>
      <c r="K324" s="146"/>
      <c r="L324" s="146"/>
      <c r="M324" s="146"/>
      <c r="N324" s="146"/>
      <c r="O324" s="220"/>
      <c r="P324" s="220"/>
    </row>
    <row r="325" spans="1:16">
      <c r="A325" s="1008"/>
      <c r="B325" s="1009">
        <f>Data!E11</f>
        <v>2021</v>
      </c>
      <c r="C325" s="1009">
        <f>Data!F11</f>
        <v>2022</v>
      </c>
      <c r="D325" s="1009">
        <f>Data!G11</f>
        <v>2023</v>
      </c>
      <c r="E325" s="1009" t="str">
        <f t="shared" ref="E325:J325" si="88">E$19</f>
        <v>Year +1</v>
      </c>
      <c r="F325" s="1009" t="str">
        <f t="shared" si="88"/>
        <v>Year +2</v>
      </c>
      <c r="G325" s="1009" t="str">
        <f t="shared" si="88"/>
        <v>Year +3</v>
      </c>
      <c r="H325" s="1009" t="str">
        <f t="shared" si="88"/>
        <v>Year +4</v>
      </c>
      <c r="I325" s="1009" t="str">
        <f t="shared" si="88"/>
        <v>Year +5</v>
      </c>
      <c r="J325" s="1009" t="str">
        <f t="shared" si="88"/>
        <v>Year +6</v>
      </c>
      <c r="K325" s="177"/>
      <c r="L325" s="177"/>
      <c r="M325" s="177"/>
      <c r="N325" s="177"/>
      <c r="O325" s="146"/>
      <c r="P325" s="146"/>
    </row>
    <row r="326" spans="1:16" ht="14">
      <c r="A326" s="1120" t="s">
        <v>13</v>
      </c>
      <c r="B326" s="1108"/>
      <c r="C326" s="1108"/>
      <c r="D326" s="1108"/>
      <c r="E326" s="1108"/>
      <c r="F326" s="1108"/>
      <c r="G326" s="1108"/>
      <c r="H326" s="1108"/>
      <c r="I326" s="1108"/>
      <c r="J326" s="1108"/>
      <c r="L326" s="69" t="s">
        <v>7</v>
      </c>
      <c r="O326" s="217"/>
      <c r="P326" s="217"/>
    </row>
    <row r="327" spans="1:16" ht="14">
      <c r="A327" s="1067" t="s">
        <v>451</v>
      </c>
      <c r="B327" s="1108"/>
      <c r="C327" s="1108"/>
      <c r="D327" s="1108"/>
      <c r="E327" s="1108"/>
      <c r="F327" s="1108"/>
      <c r="G327" s="1108"/>
      <c r="H327" s="1108"/>
      <c r="I327" s="1108"/>
      <c r="J327" s="1108"/>
      <c r="L327" s="17" t="s">
        <v>8</v>
      </c>
      <c r="O327" s="220"/>
      <c r="P327" s="220"/>
    </row>
    <row r="328" spans="1:16" ht="14">
      <c r="A328" s="1045" t="s">
        <v>28</v>
      </c>
      <c r="B328" s="1113" t="str">
        <f>Analysis!D165</f>
        <v/>
      </c>
      <c r="C328" s="1113">
        <f>Analysis!E165</f>
        <v>0.33285057978381594</v>
      </c>
      <c r="D328" s="1113">
        <f>Analysis!F165</f>
        <v>0.34370270160061978</v>
      </c>
      <c r="E328" s="1114">
        <f t="shared" ref="E328:J328" si="89">E21/D21-1</f>
        <v>0.23371278724577849</v>
      </c>
      <c r="F328" s="1114">
        <f t="shared" si="89"/>
        <v>0.16912867731960013</v>
      </c>
      <c r="G328" s="1114">
        <f t="shared" si="89"/>
        <v>0.14450911077546524</v>
      </c>
      <c r="H328" s="1114">
        <f t="shared" si="89"/>
        <v>9.958492863021573E-2</v>
      </c>
      <c r="I328" s="1114">
        <f t="shared" si="89"/>
        <v>7.5715107287848138E-2</v>
      </c>
      <c r="J328" s="1114">
        <f t="shared" si="89"/>
        <v>3.0000000000000027E-2</v>
      </c>
      <c r="K328" s="217"/>
      <c r="L328" s="217"/>
      <c r="M328" s="217"/>
      <c r="N328" s="217"/>
      <c r="O328" s="220"/>
      <c r="P328" s="220"/>
    </row>
    <row r="329" spans="1:16" ht="14">
      <c r="A329" s="1045" t="s">
        <v>14</v>
      </c>
      <c r="B329" s="1113" t="str">
        <f>Analysis!D186</f>
        <v/>
      </c>
      <c r="C329" s="1113">
        <f>Analysis!E186</f>
        <v>0.25096364652442427</v>
      </c>
      <c r="D329" s="1113">
        <f>Analysis!F186</f>
        <v>0.49368277568412733</v>
      </c>
      <c r="E329" s="1114">
        <f t="shared" ref="E329:J329" si="90">E84/D84-1</f>
        <v>0.25899741382144437</v>
      </c>
      <c r="F329" s="1114">
        <f t="shared" si="90"/>
        <v>0.16854742944897572</v>
      </c>
      <c r="G329" s="1114">
        <f t="shared" si="90"/>
        <v>0.14408743792378687</v>
      </c>
      <c r="H329" s="1114">
        <f t="shared" si="90"/>
        <v>9.9354238617699986E-2</v>
      </c>
      <c r="I329" s="1114">
        <f t="shared" si="90"/>
        <v>7.5573112331250414E-2</v>
      </c>
      <c r="J329" s="1114">
        <f t="shared" si="90"/>
        <v>3.0000000000000249E-2</v>
      </c>
      <c r="K329" s="217"/>
      <c r="L329" s="217"/>
      <c r="M329" s="217"/>
      <c r="N329" s="217"/>
      <c r="O329" s="220"/>
      <c r="P329" s="220"/>
    </row>
    <row r="330" spans="1:16" ht="14">
      <c r="A330" s="1045" t="s">
        <v>15</v>
      </c>
      <c r="B330" s="1113" t="str">
        <f>Analysis!D268</f>
        <v/>
      </c>
      <c r="C330" s="1113">
        <f>Analysis!E268</f>
        <v>0.17048748228401878</v>
      </c>
      <c r="D330" s="1113">
        <f>Analysis!F268</f>
        <v>0.2133188867506508</v>
      </c>
      <c r="E330" s="1114">
        <f t="shared" ref="E330:J330" si="91">E166/D166-1</f>
        <v>7.2856020419043377E-2</v>
      </c>
      <c r="F330" s="1114">
        <f t="shared" si="91"/>
        <v>7.5918451694460876E-2</v>
      </c>
      <c r="G330" s="1114">
        <f t="shared" si="91"/>
        <v>7.8020061873003366E-2</v>
      </c>
      <c r="H330" s="1114">
        <f t="shared" si="91"/>
        <v>7.79909262966334E-2</v>
      </c>
      <c r="I330" s="1114">
        <f t="shared" si="91"/>
        <v>7.6828285865347734E-2</v>
      </c>
      <c r="J330" s="1114">
        <f t="shared" si="91"/>
        <v>3.0000000000000027E-2</v>
      </c>
      <c r="K330" s="217"/>
      <c r="L330" s="217"/>
      <c r="M330" s="217"/>
      <c r="N330" s="217"/>
      <c r="O330" s="146"/>
      <c r="P330" s="146"/>
    </row>
    <row r="331" spans="1:16">
      <c r="A331" s="1045"/>
      <c r="B331" s="1108"/>
      <c r="C331" s="1108"/>
      <c r="D331" s="1108"/>
      <c r="E331" s="1115"/>
      <c r="F331" s="1115"/>
      <c r="G331" s="1115"/>
      <c r="H331" s="1115"/>
      <c r="I331" s="1115"/>
      <c r="J331" s="1115"/>
      <c r="K331" s="146"/>
      <c r="L331" s="146"/>
      <c r="M331" s="146"/>
      <c r="N331" s="146"/>
      <c r="O331" s="146"/>
      <c r="P331" s="146"/>
    </row>
    <row r="332" spans="1:16" ht="14">
      <c r="A332" s="1067" t="s">
        <v>166</v>
      </c>
      <c r="B332" s="1108"/>
      <c r="C332" s="1108"/>
      <c r="D332" s="1108"/>
      <c r="E332" s="1110"/>
      <c r="F332" s="1110"/>
      <c r="G332" s="1110"/>
      <c r="H332" s="1110"/>
      <c r="I332" s="1110"/>
      <c r="J332" s="1110"/>
      <c r="K332" s="69"/>
      <c r="L332" s="69"/>
      <c r="M332" s="69"/>
      <c r="N332" s="69"/>
      <c r="O332" s="220"/>
      <c r="P332" s="220"/>
    </row>
    <row r="333" spans="1:16" ht="14">
      <c r="A333" s="1045" t="s">
        <v>430</v>
      </c>
      <c r="B333" s="1113">
        <f>Analysis!D24</f>
        <v>0.22700846257381174</v>
      </c>
      <c r="C333" s="1113">
        <f>Analysis!E24</f>
        <v>0.20987704514980773</v>
      </c>
      <c r="D333" s="1113">
        <f>Analysis!F24</f>
        <v>0.23379302773518318</v>
      </c>
      <c r="E333" s="1114">
        <f t="shared" ref="E333:J333" si="92">(E84+(1+(E75/E71))*-E62)/E21</f>
        <v>0.23878242330579524</v>
      </c>
      <c r="F333" s="1114">
        <f t="shared" si="92"/>
        <v>0.23866432292509715</v>
      </c>
      <c r="G333" s="1114">
        <f t="shared" si="92"/>
        <v>0.23857684617218991</v>
      </c>
      <c r="H333" s="1114">
        <f t="shared" si="92"/>
        <v>0.2385270522605881</v>
      </c>
      <c r="I333" s="1114">
        <f t="shared" si="92"/>
        <v>0.23849572944756708</v>
      </c>
      <c r="J333" s="1114">
        <f t="shared" si="92"/>
        <v>0.23849572944756714</v>
      </c>
      <c r="K333" s="217"/>
      <c r="L333" s="217"/>
      <c r="M333" s="217"/>
      <c r="N333" s="217"/>
      <c r="O333" s="220"/>
      <c r="P333" s="220"/>
    </row>
    <row r="334" spans="1:16" ht="14">
      <c r="A334" s="1045" t="s">
        <v>431</v>
      </c>
      <c r="B334" s="1116">
        <f>Analysis!D25</f>
        <v>1.4801640162691267</v>
      </c>
      <c r="C334" s="1116">
        <f>Analysis!E25</f>
        <v>0.90893750061318801</v>
      </c>
      <c r="D334" s="1116">
        <f>Analysis!F25</f>
        <v>1.0232546670076352</v>
      </c>
      <c r="E334" s="1117">
        <f t="shared" ref="E334:J334" si="93">E21/((E166+D166)/2)</f>
        <v>1.1109581390646301</v>
      </c>
      <c r="F334" s="1117">
        <f t="shared" si="93"/>
        <v>1.2088639148816995</v>
      </c>
      <c r="G334" s="1117">
        <f t="shared" si="93"/>
        <v>1.2846294251348662</v>
      </c>
      <c r="H334" s="1117">
        <f t="shared" si="93"/>
        <v>1.3103457071433453</v>
      </c>
      <c r="I334" s="1117">
        <f t="shared" si="93"/>
        <v>1.3083113513983839</v>
      </c>
      <c r="J334" s="1117">
        <f t="shared" si="93"/>
        <v>1.2802843343636698</v>
      </c>
      <c r="K334" s="220"/>
      <c r="L334" s="220"/>
      <c r="M334" s="220"/>
      <c r="N334" s="220"/>
      <c r="O334" s="146"/>
      <c r="P334" s="146"/>
    </row>
    <row r="335" spans="1:16" ht="14">
      <c r="A335" s="1121" t="s">
        <v>432</v>
      </c>
      <c r="B335" s="1113">
        <f>Analysis!D26</f>
        <v>0.33600975769033292</v>
      </c>
      <c r="C335" s="1113">
        <f>Analysis!E26</f>
        <v>0.19076511685454745</v>
      </c>
      <c r="D335" s="1113">
        <f>Analysis!F26</f>
        <v>0.2392298067438717</v>
      </c>
      <c r="E335" s="1114">
        <f t="shared" ref="E335:J335" si="94">(E84+(1+(E75/E71))*-E62)/((E166+D166)/2)</f>
        <v>0.26527727663714901</v>
      </c>
      <c r="F335" s="1114">
        <f t="shared" si="94"/>
        <v>0.2885126877538231</v>
      </c>
      <c r="G335" s="1114">
        <f t="shared" si="94"/>
        <v>0.30648283674866977</v>
      </c>
      <c r="H335" s="1114">
        <f t="shared" si="94"/>
        <v>0.31255289896721805</v>
      </c>
      <c r="I335" s="1114">
        <f t="shared" si="94"/>
        <v>0.31202667009628987</v>
      </c>
      <c r="J335" s="1114">
        <f t="shared" si="94"/>
        <v>0.30534234622435635</v>
      </c>
      <c r="K335" s="217"/>
      <c r="L335" s="217"/>
      <c r="M335" s="217"/>
      <c r="N335" s="217"/>
      <c r="O335" s="146"/>
      <c r="P335" s="146"/>
    </row>
    <row r="336" spans="1:16">
      <c r="A336" s="1121"/>
      <c r="B336" s="1113"/>
      <c r="C336" s="1113"/>
      <c r="D336" s="1113"/>
      <c r="E336" s="1114"/>
      <c r="F336" s="1114"/>
      <c r="G336" s="1114"/>
      <c r="H336" s="1114"/>
      <c r="I336" s="1114"/>
      <c r="J336" s="1114"/>
      <c r="K336" s="217"/>
      <c r="L336" s="217"/>
      <c r="M336" s="217"/>
      <c r="N336" s="217"/>
      <c r="O336" s="220"/>
      <c r="P336" s="220"/>
    </row>
    <row r="337" spans="1:16" ht="28">
      <c r="A337" s="1067" t="s">
        <v>167</v>
      </c>
      <c r="B337" s="1108"/>
      <c r="C337" s="1108"/>
      <c r="D337" s="1108"/>
      <c r="E337" s="1110"/>
      <c r="F337" s="1110"/>
      <c r="G337" s="1110"/>
      <c r="H337" s="1110"/>
      <c r="I337" s="1110"/>
      <c r="J337" s="1110"/>
      <c r="K337" s="217"/>
      <c r="L337" s="217"/>
      <c r="M337" s="217"/>
      <c r="N337" s="217"/>
      <c r="O337" s="146"/>
      <c r="P337" s="146"/>
    </row>
    <row r="338" spans="1:16" ht="14">
      <c r="A338" s="1045" t="s">
        <v>430</v>
      </c>
      <c r="B338" s="1113">
        <f>Analysis!D29</f>
        <v>0.20975002317856448</v>
      </c>
      <c r="C338" s="1113">
        <f>Analysis!E29</f>
        <v>0.20994096919892249</v>
      </c>
      <c r="D338" s="1113">
        <f>Analysis!F29</f>
        <v>0.23301793495432807</v>
      </c>
      <c r="E338" s="1114">
        <f t="shared" ref="E338:J338" si="95">(E71-E62-E52-E68)*(1+(E75/E71))/E21</f>
        <v>0.23720242330579525</v>
      </c>
      <c r="F338" s="1114">
        <f t="shared" si="95"/>
        <v>0.23708432292509721</v>
      </c>
      <c r="G338" s="1114">
        <f t="shared" si="95"/>
        <v>0.23699684617218991</v>
      </c>
      <c r="H338" s="1114">
        <f t="shared" si="95"/>
        <v>0.2369470522605881</v>
      </c>
      <c r="I338" s="1114">
        <f t="shared" si="95"/>
        <v>0.23691572944756706</v>
      </c>
      <c r="J338" s="1114">
        <f t="shared" si="95"/>
        <v>0.23691572944756711</v>
      </c>
      <c r="K338" s="217"/>
      <c r="L338" s="217"/>
      <c r="M338" s="217"/>
      <c r="N338" s="217"/>
      <c r="O338" s="217"/>
      <c r="P338" s="217"/>
    </row>
    <row r="339" spans="1:16" ht="14">
      <c r="A339" s="1045" t="s">
        <v>431</v>
      </c>
      <c r="B339" s="1116">
        <f>Analysis!D30</f>
        <v>1.4801640162691267</v>
      </c>
      <c r="C339" s="1116">
        <f>Analysis!E30</f>
        <v>0.90893750061318801</v>
      </c>
      <c r="D339" s="1116">
        <f>Analysis!F30</f>
        <v>1.0232546670076352</v>
      </c>
      <c r="E339" s="1117">
        <f t="shared" ref="E339:J339" si="96">E21/((E166+D166)/2)</f>
        <v>1.1109581390646301</v>
      </c>
      <c r="F339" s="1117">
        <f t="shared" si="96"/>
        <v>1.2088639148816995</v>
      </c>
      <c r="G339" s="1117">
        <f t="shared" si="96"/>
        <v>1.2846294251348662</v>
      </c>
      <c r="H339" s="1117">
        <f t="shared" si="96"/>
        <v>1.3103457071433453</v>
      </c>
      <c r="I339" s="1117">
        <f t="shared" si="96"/>
        <v>1.3083113513983839</v>
      </c>
      <c r="J339" s="1117">
        <f t="shared" si="96"/>
        <v>1.2802843343636698</v>
      </c>
      <c r="K339" s="217"/>
      <c r="L339" s="217"/>
      <c r="M339" s="217"/>
      <c r="N339" s="217"/>
      <c r="O339" s="220"/>
      <c r="P339" s="220"/>
    </row>
    <row r="340" spans="1:16" ht="14">
      <c r="A340" s="1121" t="s">
        <v>432</v>
      </c>
      <c r="B340" s="1113">
        <f>Analysis!D31</f>
        <v>0.31046443672052643</v>
      </c>
      <c r="C340" s="1113">
        <f>Analysis!E31</f>
        <v>0.19082321981997891</v>
      </c>
      <c r="D340" s="1113">
        <f>Analysis!F31</f>
        <v>0.2384366894384978</v>
      </c>
      <c r="E340" s="1114">
        <f t="shared" ref="E340:J340" si="97">(E71-E62-E52-E68)*(1+(E75/E71))/((E166+D166)/2)</f>
        <v>0.2635219627774269</v>
      </c>
      <c r="F340" s="1114">
        <f t="shared" si="97"/>
        <v>0.28660268276831008</v>
      </c>
      <c r="G340" s="1114">
        <f t="shared" si="97"/>
        <v>0.30445312225695664</v>
      </c>
      <c r="H340" s="1114">
        <f t="shared" si="97"/>
        <v>0.31048255274993153</v>
      </c>
      <c r="I340" s="1114">
        <f t="shared" si="97"/>
        <v>0.30995953816108041</v>
      </c>
      <c r="J340" s="1114">
        <f t="shared" si="97"/>
        <v>0.30331949697606175</v>
      </c>
      <c r="K340" s="217"/>
      <c r="L340" s="217"/>
      <c r="M340" s="217"/>
      <c r="N340" s="217"/>
      <c r="O340" s="220"/>
      <c r="P340" s="220"/>
    </row>
    <row r="341" spans="1:16">
      <c r="A341" s="1121"/>
      <c r="B341" s="1108"/>
      <c r="C341" s="1108"/>
      <c r="D341" s="1108"/>
      <c r="E341" s="1110"/>
      <c r="F341" s="1110"/>
      <c r="G341" s="1110"/>
      <c r="H341" s="1110"/>
      <c r="I341" s="1110"/>
      <c r="J341" s="1110"/>
      <c r="K341" s="69"/>
      <c r="L341" s="69"/>
      <c r="M341" s="69"/>
      <c r="N341" s="69"/>
      <c r="O341" s="220"/>
      <c r="P341" s="220"/>
    </row>
    <row r="342" spans="1:16" ht="28">
      <c r="A342" s="1067" t="s">
        <v>168</v>
      </c>
      <c r="B342" s="1108"/>
      <c r="C342" s="1108"/>
      <c r="D342" s="1108"/>
      <c r="E342" s="1110"/>
      <c r="F342" s="1110"/>
      <c r="G342" s="1110"/>
      <c r="H342" s="1110"/>
      <c r="I342" s="1110"/>
      <c r="J342" s="1110"/>
      <c r="K342" s="69"/>
      <c r="L342" s="69"/>
      <c r="M342" s="69"/>
      <c r="N342" s="69"/>
      <c r="O342" s="146"/>
      <c r="P342" s="146"/>
    </row>
    <row r="343" spans="1:16" ht="14">
      <c r="A343" s="1045" t="s">
        <v>433</v>
      </c>
      <c r="B343" s="1113" t="str">
        <f>Analysis!D34</f>
        <v/>
      </c>
      <c r="C343" s="1113" t="str">
        <f>Analysis!E34</f>
        <v/>
      </c>
      <c r="D343" s="1113" t="str">
        <f>Analysis!F34</f>
        <v/>
      </c>
      <c r="E343" s="1114">
        <f t="shared" ref="E343:J343" si="98">(E84-E255)/E21</f>
        <v>0.23754846917229436</v>
      </c>
      <c r="F343" s="1114">
        <f t="shared" si="98"/>
        <v>0.23743036879159626</v>
      </c>
      <c r="G343" s="1114">
        <f t="shared" si="98"/>
        <v>0.23734289203868902</v>
      </c>
      <c r="H343" s="1114">
        <f t="shared" si="98"/>
        <v>0.23729309812708721</v>
      </c>
      <c r="I343" s="1114">
        <f t="shared" si="98"/>
        <v>0.23726177531406617</v>
      </c>
      <c r="J343" s="1114">
        <f t="shared" si="98"/>
        <v>0.23726177531406623</v>
      </c>
      <c r="K343" s="217"/>
      <c r="L343" s="217"/>
      <c r="M343" s="217"/>
      <c r="N343" s="217"/>
      <c r="O343" s="146"/>
      <c r="P343" s="146"/>
    </row>
    <row r="344" spans="1:16" ht="14">
      <c r="A344" s="1045" t="s">
        <v>431</v>
      </c>
      <c r="B344" s="1117">
        <f>Analysis!D35</f>
        <v>1.4801640162691267</v>
      </c>
      <c r="C344" s="1117">
        <f>Analysis!E35</f>
        <v>0.90893750061318801</v>
      </c>
      <c r="D344" s="1117">
        <f>Analysis!F35</f>
        <v>1.0232546670076352</v>
      </c>
      <c r="E344" s="1117">
        <f t="shared" ref="E344:J344" si="99">E21/((E166+D166)/2)</f>
        <v>1.1109581390646301</v>
      </c>
      <c r="F344" s="1117">
        <f t="shared" si="99"/>
        <v>1.2088639148816995</v>
      </c>
      <c r="G344" s="1117">
        <f t="shared" si="99"/>
        <v>1.2846294251348662</v>
      </c>
      <c r="H344" s="1117">
        <f t="shared" si="99"/>
        <v>1.3103457071433453</v>
      </c>
      <c r="I344" s="1117">
        <f t="shared" si="99"/>
        <v>1.3083113513983839</v>
      </c>
      <c r="J344" s="1117">
        <f t="shared" si="99"/>
        <v>1.2802843343636698</v>
      </c>
      <c r="K344" s="220"/>
      <c r="L344" s="220"/>
      <c r="M344" s="220"/>
      <c r="N344" s="220"/>
      <c r="O344" s="220"/>
      <c r="P344" s="220"/>
    </row>
    <row r="345" spans="1:16" ht="14">
      <c r="A345" s="1045" t="s">
        <v>434</v>
      </c>
      <c r="B345" s="1117">
        <f>Analysis!D36</f>
        <v>1.7924010585421297</v>
      </c>
      <c r="C345" s="1117">
        <f>Analysis!E36</f>
        <v>1.8897721982110411</v>
      </c>
      <c r="D345" s="1117">
        <f>Analysis!F36</f>
        <v>1.9085302720246542</v>
      </c>
      <c r="E345" s="1117">
        <f t="shared" ref="E345:J345" si="100">((E166+D166)/2)/((E234+D234)/2)</f>
        <v>1.8161021785642839</v>
      </c>
      <c r="F345" s="1117">
        <f t="shared" si="100"/>
        <v>1.7499346027092082</v>
      </c>
      <c r="G345" s="1117">
        <f t="shared" si="100"/>
        <v>1.6885332944971378</v>
      </c>
      <c r="H345" s="1117">
        <f t="shared" si="100"/>
        <v>1.6331457715174267</v>
      </c>
      <c r="I345" s="1117">
        <f t="shared" si="100"/>
        <v>1.5843919150419583</v>
      </c>
      <c r="J345" s="1117">
        <f t="shared" si="100"/>
        <v>1.5627221207010735</v>
      </c>
      <c r="K345" s="220"/>
      <c r="L345" s="220"/>
      <c r="M345" s="220"/>
      <c r="N345" s="220"/>
      <c r="O345" s="220"/>
      <c r="P345" s="220"/>
    </row>
    <row r="346" spans="1:16" ht="14">
      <c r="A346" s="1121" t="s">
        <v>435</v>
      </c>
      <c r="B346" s="1113" t="str">
        <f>Analysis!D37</f>
        <v/>
      </c>
      <c r="C346" s="1113" t="str">
        <f>Analysis!E37</f>
        <v/>
      </c>
      <c r="D346" s="1113" t="str">
        <f>Analysis!F37</f>
        <v/>
      </c>
      <c r="E346" s="1114">
        <f t="shared" ref="E346:J346" si="101">(E84-E255)/((E234+D234)/2)</f>
        <v>0.47928099751032932</v>
      </c>
      <c r="F346" s="1114">
        <f t="shared" si="101"/>
        <v>0.50226798857999</v>
      </c>
      <c r="G346" s="1114">
        <f t="shared" si="101"/>
        <v>0.5148298553214955</v>
      </c>
      <c r="H346" s="1114">
        <f t="shared" si="101"/>
        <v>0.50780380130772562</v>
      </c>
      <c r="I346" s="1114">
        <f t="shared" si="101"/>
        <v>0.49181469709112835</v>
      </c>
      <c r="J346" s="1114">
        <f t="shared" si="101"/>
        <v>0.4746964314437665</v>
      </c>
      <c r="K346" s="217"/>
      <c r="L346" s="217"/>
      <c r="M346" s="217"/>
      <c r="N346" s="217"/>
      <c r="O346" s="146"/>
      <c r="P346" s="146"/>
    </row>
    <row r="347" spans="1:16">
      <c r="A347" s="1121"/>
      <c r="B347" s="1113"/>
      <c r="C347" s="1113"/>
      <c r="D347" s="1113"/>
      <c r="E347" s="1114"/>
      <c r="F347" s="1114"/>
      <c r="G347" s="1114"/>
      <c r="H347" s="1114"/>
      <c r="I347" s="1114"/>
      <c r="J347" s="1114"/>
      <c r="K347" s="217"/>
      <c r="L347" s="217"/>
      <c r="M347" s="217"/>
      <c r="N347" s="217"/>
      <c r="O347" s="146"/>
      <c r="P347" s="146"/>
    </row>
    <row r="348" spans="1:16" ht="28">
      <c r="A348" s="1067" t="s">
        <v>224</v>
      </c>
      <c r="B348" s="1108"/>
      <c r="C348" s="1108"/>
      <c r="D348" s="1108"/>
      <c r="E348" s="1110"/>
      <c r="F348" s="1110"/>
      <c r="G348" s="1110"/>
      <c r="H348" s="1110"/>
      <c r="I348" s="1110"/>
      <c r="J348" s="1110"/>
      <c r="K348" s="217"/>
      <c r="L348" s="217"/>
      <c r="M348" s="217"/>
      <c r="N348" s="217"/>
      <c r="O348" s="220"/>
      <c r="P348" s="220"/>
    </row>
    <row r="349" spans="1:16" ht="14">
      <c r="A349" s="1045" t="s">
        <v>433</v>
      </c>
      <c r="B349" s="1113" t="str">
        <f>Analysis!D40</f>
        <v/>
      </c>
      <c r="C349" s="1113" t="str">
        <f>Analysis!E40</f>
        <v/>
      </c>
      <c r="D349" s="1113" t="str">
        <f>Analysis!F40</f>
        <v/>
      </c>
      <c r="E349" s="1114">
        <f t="shared" ref="E349:J349" si="102">(E84-E255-((1+(E75/E71))*(E52+E68))-E78-E81)/E21</f>
        <v>0.23596846917229436</v>
      </c>
      <c r="F349" s="1114">
        <f t="shared" si="102"/>
        <v>0.23585036879159627</v>
      </c>
      <c r="G349" s="1114">
        <f t="shared" si="102"/>
        <v>0.23576289203868903</v>
      </c>
      <c r="H349" s="1114">
        <f t="shared" si="102"/>
        <v>0.23571309812708724</v>
      </c>
      <c r="I349" s="1114">
        <f t="shared" si="102"/>
        <v>0.23568177531406617</v>
      </c>
      <c r="J349" s="1114">
        <f t="shared" si="102"/>
        <v>0.23568177531406623</v>
      </c>
      <c r="K349" s="217"/>
      <c r="L349" s="217"/>
      <c r="M349" s="217"/>
      <c r="N349" s="217"/>
      <c r="O349" s="146"/>
      <c r="P349" s="146"/>
    </row>
    <row r="350" spans="1:16" ht="14">
      <c r="A350" s="1045" t="s">
        <v>431</v>
      </c>
      <c r="B350" s="1117">
        <f>Analysis!D41</f>
        <v>1.4801640162691267</v>
      </c>
      <c r="C350" s="1117">
        <f>Analysis!E41</f>
        <v>0.90893750061318801</v>
      </c>
      <c r="D350" s="1117">
        <f>Analysis!F41</f>
        <v>1.0232546670076352</v>
      </c>
      <c r="E350" s="1117">
        <f t="shared" ref="E350:J350" si="103">E21/((E166+D166)/2)</f>
        <v>1.1109581390646301</v>
      </c>
      <c r="F350" s="1117">
        <f t="shared" si="103"/>
        <v>1.2088639148816995</v>
      </c>
      <c r="G350" s="1117">
        <f t="shared" si="103"/>
        <v>1.2846294251348662</v>
      </c>
      <c r="H350" s="1117">
        <f t="shared" si="103"/>
        <v>1.3103457071433453</v>
      </c>
      <c r="I350" s="1117">
        <f t="shared" si="103"/>
        <v>1.3083113513983839</v>
      </c>
      <c r="J350" s="1117">
        <f t="shared" si="103"/>
        <v>1.2802843343636698</v>
      </c>
      <c r="K350" s="217"/>
      <c r="L350" s="217"/>
      <c r="M350" s="217"/>
      <c r="N350" s="217"/>
      <c r="O350" s="217"/>
      <c r="P350" s="217"/>
    </row>
    <row r="351" spans="1:16" ht="14">
      <c r="A351" s="1045" t="s">
        <v>434</v>
      </c>
      <c r="B351" s="1117">
        <f>Analysis!D42</f>
        <v>1.7924010585421297</v>
      </c>
      <c r="C351" s="1117">
        <f>Analysis!E42</f>
        <v>1.8897721982110411</v>
      </c>
      <c r="D351" s="1117">
        <f>Analysis!F42</f>
        <v>1.9085302720246542</v>
      </c>
      <c r="E351" s="1117">
        <f t="shared" ref="E351:J351" si="104">((E166+D166)/2)/((E234+D234)/2)</f>
        <v>1.8161021785642839</v>
      </c>
      <c r="F351" s="1117">
        <f t="shared" si="104"/>
        <v>1.7499346027092082</v>
      </c>
      <c r="G351" s="1117">
        <f t="shared" si="104"/>
        <v>1.6885332944971378</v>
      </c>
      <c r="H351" s="1117">
        <f t="shared" si="104"/>
        <v>1.6331457715174267</v>
      </c>
      <c r="I351" s="1117">
        <f t="shared" si="104"/>
        <v>1.5843919150419583</v>
      </c>
      <c r="J351" s="1117">
        <f t="shared" si="104"/>
        <v>1.5627221207010735</v>
      </c>
      <c r="K351" s="217"/>
      <c r="L351" s="217"/>
      <c r="M351" s="217"/>
      <c r="N351" s="217"/>
      <c r="O351" s="220"/>
      <c r="P351" s="220"/>
    </row>
    <row r="352" spans="1:16" ht="14">
      <c r="A352" s="1121" t="s">
        <v>435</v>
      </c>
      <c r="B352" s="1113" t="str">
        <f>Analysis!D43</f>
        <v/>
      </c>
      <c r="C352" s="1113" t="str">
        <f>Analysis!E43</f>
        <v/>
      </c>
      <c r="D352" s="1113" t="str">
        <f>Analysis!F43</f>
        <v/>
      </c>
      <c r="E352" s="1114">
        <f t="shared" ref="E352:J352" si="105">(E84-E255-((1+(E75/E71))*(E52+E68))-E78-E81)/((E234+D234)/2)</f>
        <v>0.47609316818562392</v>
      </c>
      <c r="F352" s="1114">
        <f t="shared" si="105"/>
        <v>0.49892560476449355</v>
      </c>
      <c r="G352" s="1114">
        <f t="shared" si="105"/>
        <v>0.51140261482391458</v>
      </c>
      <c r="H352" s="1114">
        <f t="shared" si="105"/>
        <v>0.50442262413738714</v>
      </c>
      <c r="I352" s="1114">
        <f t="shared" si="105"/>
        <v>0.4885395499656574</v>
      </c>
      <c r="J352" s="1114">
        <f t="shared" si="105"/>
        <v>0.471535280176613</v>
      </c>
      <c r="K352" s="217"/>
      <c r="L352" s="217"/>
      <c r="M352" s="217"/>
      <c r="N352" s="217"/>
      <c r="O352" s="220"/>
      <c r="P352" s="220"/>
    </row>
    <row r="353" spans="1:16">
      <c r="A353" s="1121"/>
      <c r="B353" s="1108"/>
      <c r="C353" s="1108"/>
      <c r="D353" s="1108"/>
      <c r="E353" s="1110"/>
      <c r="F353" s="1110"/>
      <c r="G353" s="1110"/>
      <c r="H353" s="1110"/>
      <c r="I353" s="1110"/>
      <c r="J353" s="1110"/>
      <c r="K353" s="69"/>
      <c r="L353" s="69"/>
      <c r="M353" s="69"/>
      <c r="N353" s="69"/>
      <c r="O353" s="220"/>
      <c r="P353" s="220"/>
    </row>
    <row r="354" spans="1:16" ht="14">
      <c r="A354" s="1067" t="s">
        <v>436</v>
      </c>
      <c r="B354" s="1108"/>
      <c r="C354" s="1108"/>
      <c r="D354" s="1108"/>
      <c r="E354" s="1110"/>
      <c r="F354" s="1110"/>
      <c r="G354" s="1110"/>
      <c r="H354" s="1110"/>
      <c r="I354" s="1110"/>
      <c r="J354" s="1110"/>
      <c r="K354" s="69"/>
      <c r="L354" s="69"/>
      <c r="M354" s="69"/>
      <c r="N354" s="69"/>
      <c r="O354" s="146"/>
      <c r="P354" s="146"/>
    </row>
    <row r="355" spans="1:16" ht="14">
      <c r="A355" s="1045" t="s">
        <v>29</v>
      </c>
      <c r="B355" s="1113">
        <f>Analysis!D46</f>
        <v>0.53803362650221076</v>
      </c>
      <c r="C355" s="1113">
        <f>Analysis!E46</f>
        <v>0.56585856114521194</v>
      </c>
      <c r="D355" s="1113">
        <f>Analysis!F46</f>
        <v>0.5695575259152682</v>
      </c>
      <c r="E355" s="1114">
        <f t="shared" ref="E355:J355" si="106">E27/E21</f>
        <v>0.57000000000000006</v>
      </c>
      <c r="F355" s="1114">
        <f t="shared" si="106"/>
        <v>0.57000000000000006</v>
      </c>
      <c r="G355" s="1114">
        <f t="shared" si="106"/>
        <v>0.57000000000000006</v>
      </c>
      <c r="H355" s="1114">
        <f t="shared" si="106"/>
        <v>0.56999999999999995</v>
      </c>
      <c r="I355" s="1114">
        <f t="shared" si="106"/>
        <v>0.57000000000000006</v>
      </c>
      <c r="J355" s="1114">
        <f t="shared" si="106"/>
        <v>0.57000000000000006</v>
      </c>
      <c r="K355" s="217"/>
      <c r="L355" s="217"/>
      <c r="M355" s="217"/>
      <c r="N355" s="217"/>
      <c r="O355" s="146"/>
      <c r="P355" s="146"/>
    </row>
    <row r="356" spans="1:16" ht="14">
      <c r="A356" s="1045" t="s">
        <v>437</v>
      </c>
      <c r="B356" s="1113">
        <f>Analysis!D47</f>
        <v>0.22611408968985483</v>
      </c>
      <c r="C356" s="1113">
        <f>Analysis!E47</f>
        <v>0.27520682368236105</v>
      </c>
      <c r="D356" s="1113">
        <f>Analysis!F47</f>
        <v>0.29933897545658533</v>
      </c>
      <c r="E356" s="1114">
        <f t="shared" ref="E356:J356" si="107">E55/E21</f>
        <v>0.30099999999999999</v>
      </c>
      <c r="F356" s="1114">
        <f t="shared" si="107"/>
        <v>0.30099999999999999</v>
      </c>
      <c r="G356" s="1114">
        <f t="shared" si="107"/>
        <v>0.3010000000000001</v>
      </c>
      <c r="H356" s="1114">
        <f t="shared" si="107"/>
        <v>0.30099999999999993</v>
      </c>
      <c r="I356" s="1114">
        <f t="shared" si="107"/>
        <v>0.30099999999999999</v>
      </c>
      <c r="J356" s="1114">
        <f t="shared" si="107"/>
        <v>0.3010000000000001</v>
      </c>
      <c r="K356" s="217"/>
      <c r="L356" s="217"/>
      <c r="M356" s="217"/>
      <c r="N356" s="217"/>
      <c r="O356" s="220"/>
      <c r="P356" s="220"/>
    </row>
    <row r="357" spans="1:16">
      <c r="A357" s="1045"/>
      <c r="B357" s="1108"/>
      <c r="C357" s="1108"/>
      <c r="D357" s="1108"/>
      <c r="E357" s="1115"/>
      <c r="F357" s="1115"/>
      <c r="G357" s="1115"/>
      <c r="H357" s="1115"/>
      <c r="I357" s="1115"/>
      <c r="J357" s="1115"/>
      <c r="K357" s="146"/>
      <c r="L357" s="146"/>
      <c r="M357" s="146"/>
      <c r="N357" s="146"/>
      <c r="O357" s="220"/>
      <c r="P357" s="220"/>
    </row>
    <row r="358" spans="1:16" ht="14">
      <c r="A358" s="1067" t="s">
        <v>439</v>
      </c>
      <c r="B358" s="1108"/>
      <c r="C358" s="1108"/>
      <c r="D358" s="1108"/>
      <c r="E358" s="1115"/>
      <c r="F358" s="1115"/>
      <c r="G358" s="1114"/>
      <c r="H358" s="1114"/>
      <c r="I358" s="1114"/>
      <c r="J358" s="1114"/>
      <c r="K358" s="217"/>
      <c r="L358" s="217"/>
      <c r="M358" s="217"/>
      <c r="N358" s="217"/>
      <c r="O358" s="146"/>
      <c r="P358" s="146"/>
    </row>
    <row r="359" spans="1:16" ht="14">
      <c r="A359" s="1045" t="s">
        <v>30</v>
      </c>
      <c r="B359" s="1117">
        <f>Analysis!D88</f>
        <v>10.969664024689626</v>
      </c>
      <c r="C359" s="1117">
        <f>Analysis!E88</f>
        <v>5.990688517994295</v>
      </c>
      <c r="D359" s="1117">
        <f>Analysis!F88</f>
        <v>6.0788901126924095</v>
      </c>
      <c r="E359" s="1117">
        <f t="shared" ref="E359:J359" si="108">E21/((E121+D121)/2)</f>
        <v>6.6655697469278845</v>
      </c>
      <c r="F359" s="1117">
        <f t="shared" si="108"/>
        <v>7.5659308172886783</v>
      </c>
      <c r="G359" s="1117">
        <f t="shared" si="108"/>
        <v>8.4070648076541303</v>
      </c>
      <c r="H359" s="1117">
        <f t="shared" si="108"/>
        <v>8.975030831566956</v>
      </c>
      <c r="I359" s="1117">
        <f t="shared" si="108"/>
        <v>9.3733750037774684</v>
      </c>
      <c r="J359" s="1117">
        <f t="shared" si="108"/>
        <v>9.3733750037774684</v>
      </c>
      <c r="K359" s="220"/>
      <c r="L359" s="220"/>
      <c r="M359" s="220"/>
      <c r="N359" s="220"/>
      <c r="O359" s="146"/>
      <c r="P359" s="146"/>
    </row>
    <row r="360" spans="1:16" ht="14">
      <c r="A360" s="1045" t="s">
        <v>440</v>
      </c>
      <c r="B360" s="1117">
        <f>Analysis!D90</f>
        <v>4.4917003419334787</v>
      </c>
      <c r="C360" s="1117">
        <f>Analysis!E90</f>
        <v>2.2716108262787649</v>
      </c>
      <c r="D360" s="1117">
        <f>Analysis!F90</f>
        <v>1.8260853102103409</v>
      </c>
      <c r="E360" s="1117">
        <f t="shared" ref="E360:J360" si="109">-E24/((E124+D124)/2)</f>
        <v>1.7316305150099729</v>
      </c>
      <c r="F360" s="1117">
        <f t="shared" si="109"/>
        <v>1.9655329064270557</v>
      </c>
      <c r="G360" s="1117">
        <f t="shared" si="109"/>
        <v>2.184048853334704</v>
      </c>
      <c r="H360" s="1117">
        <f t="shared" si="109"/>
        <v>2.3315992257465488</v>
      </c>
      <c r="I360" s="1117">
        <f t="shared" si="109"/>
        <v>2.4350839915303029</v>
      </c>
      <c r="J360" s="1117">
        <f t="shared" si="109"/>
        <v>2.4350839915303029</v>
      </c>
      <c r="K360" s="220"/>
      <c r="L360" s="220"/>
      <c r="M360" s="220"/>
      <c r="N360" s="220"/>
      <c r="O360" s="220"/>
      <c r="P360" s="220"/>
    </row>
    <row r="361" spans="1:16" ht="14">
      <c r="A361" s="1045" t="s">
        <v>31</v>
      </c>
      <c r="B361" s="1117">
        <f>Analysis!D95</f>
        <v>15.033234806430682</v>
      </c>
      <c r="C361" s="1117">
        <f>Analysis!E95</f>
        <v>8.9651309069404874</v>
      </c>
      <c r="D361" s="1117">
        <f>Analysis!F95</f>
        <v>9.7054869280479572</v>
      </c>
      <c r="E361" s="1117">
        <f t="shared" ref="E361:J361" si="110">E21/((E145+E148+D145+D148)/2)</f>
        <v>8.8754324353007537</v>
      </c>
      <c r="F361" s="1117">
        <f t="shared" si="110"/>
        <v>7.491862562488115</v>
      </c>
      <c r="G361" s="1117">
        <f t="shared" si="110"/>
        <v>6.4893116430221616</v>
      </c>
      <c r="H361" s="1117">
        <f t="shared" si="110"/>
        <v>5.6075166030629653</v>
      </c>
      <c r="I361" s="1117">
        <f t="shared" si="110"/>
        <v>4.8930311409937346</v>
      </c>
      <c r="J361" s="1117">
        <f t="shared" si="110"/>
        <v>4.5227434547014553</v>
      </c>
      <c r="K361" s="220"/>
      <c r="L361" s="220"/>
      <c r="M361" s="220"/>
      <c r="N361" s="220"/>
      <c r="O361" s="146"/>
      <c r="P361" s="146"/>
    </row>
    <row r="362" spans="1:16">
      <c r="A362" s="1045"/>
      <c r="B362" s="1108"/>
      <c r="C362" s="1108"/>
      <c r="D362" s="1108"/>
      <c r="E362" s="1110"/>
      <c r="F362" s="1110"/>
      <c r="G362" s="1115"/>
      <c r="H362" s="1115"/>
      <c r="I362" s="1115"/>
      <c r="J362" s="1115"/>
      <c r="K362" s="146"/>
      <c r="L362" s="146"/>
      <c r="M362" s="146"/>
      <c r="N362" s="146"/>
      <c r="O362" s="217"/>
      <c r="P362" s="217"/>
    </row>
    <row r="363" spans="1:16" ht="14">
      <c r="A363" s="1067" t="s">
        <v>442</v>
      </c>
      <c r="B363" s="1108"/>
      <c r="C363" s="1108"/>
      <c r="D363" s="1108"/>
      <c r="E363" s="1110"/>
      <c r="F363" s="1110"/>
      <c r="G363" s="1115"/>
      <c r="H363" s="1115"/>
      <c r="I363" s="1115"/>
      <c r="J363" s="1115"/>
      <c r="K363" s="146"/>
      <c r="L363" s="146"/>
      <c r="M363" s="146"/>
      <c r="N363" s="146"/>
      <c r="O363" s="220"/>
      <c r="P363" s="220"/>
    </row>
    <row r="364" spans="1:16" ht="14">
      <c r="A364" s="1045" t="s">
        <v>443</v>
      </c>
      <c r="B364" s="1117">
        <f>Analysis!D81</f>
        <v>3.1075814766565344</v>
      </c>
      <c r="C364" s="1117">
        <f>Analysis!E81</f>
        <v>2.0210827003883831</v>
      </c>
      <c r="D364" s="1117">
        <f>Analysis!F81</f>
        <v>2.1449261258579533</v>
      </c>
      <c r="E364" s="1117">
        <f t="shared" ref="E364:J364" si="111">E139/E195</f>
        <v>2.1449261258579533</v>
      </c>
      <c r="F364" s="1117">
        <f t="shared" si="111"/>
        <v>2.1449261258579533</v>
      </c>
      <c r="G364" s="1117">
        <f t="shared" si="111"/>
        <v>2.1449261258579528</v>
      </c>
      <c r="H364" s="1117">
        <f t="shared" si="111"/>
        <v>2.1449261258579528</v>
      </c>
      <c r="I364" s="1117">
        <f t="shared" si="111"/>
        <v>2.1449261258579533</v>
      </c>
      <c r="J364" s="1117">
        <f t="shared" si="111"/>
        <v>2.1449261258579533</v>
      </c>
      <c r="K364" s="220"/>
      <c r="L364" s="220"/>
      <c r="M364" s="220"/>
      <c r="N364" s="220"/>
      <c r="O364" s="220"/>
      <c r="P364" s="220"/>
    </row>
    <row r="365" spans="1:16" ht="14">
      <c r="A365" s="1045" t="s">
        <v>444</v>
      </c>
      <c r="B365" s="1117">
        <f>Analysis!D82</f>
        <v>2.2958434935586953</v>
      </c>
      <c r="C365" s="1117">
        <f>Analysis!E82</f>
        <v>1.3171683832398828</v>
      </c>
      <c r="D365" s="1117">
        <f>Analysis!F82</f>
        <v>1.0744179656417978</v>
      </c>
      <c r="E365" s="1117">
        <f t="shared" ref="E365:J365" si="112">(E115+E118+E121)/E195</f>
        <v>1.0744179656417978</v>
      </c>
      <c r="F365" s="1117">
        <f t="shared" si="112"/>
        <v>1.0744179656417978</v>
      </c>
      <c r="G365" s="1117">
        <f t="shared" si="112"/>
        <v>1.0744179656417976</v>
      </c>
      <c r="H365" s="1117">
        <f t="shared" si="112"/>
        <v>1.0744179656417976</v>
      </c>
      <c r="I365" s="1117">
        <f t="shared" si="112"/>
        <v>1.074417965641798</v>
      </c>
      <c r="J365" s="1117">
        <f t="shared" si="112"/>
        <v>1.0744179656417978</v>
      </c>
      <c r="K365" s="220"/>
      <c r="L365" s="220"/>
      <c r="M365" s="220"/>
      <c r="N365" s="220"/>
      <c r="O365" s="220"/>
      <c r="P365" s="220"/>
    </row>
    <row r="366" spans="1:16">
      <c r="A366" s="1045"/>
      <c r="B366" s="1108"/>
      <c r="C366" s="1108"/>
      <c r="D366" s="1108"/>
      <c r="E366" s="1115"/>
      <c r="F366" s="1115"/>
      <c r="G366" s="1115"/>
      <c r="H366" s="1115"/>
      <c r="I366" s="1115"/>
      <c r="J366" s="1115"/>
      <c r="K366" s="146"/>
      <c r="L366" s="146"/>
      <c r="M366" s="146"/>
      <c r="N366" s="146"/>
      <c r="O366" s="146"/>
      <c r="P366" s="146"/>
    </row>
    <row r="367" spans="1:16" ht="14">
      <c r="A367" s="1067" t="s">
        <v>446</v>
      </c>
      <c r="B367" s="1108"/>
      <c r="C367" s="1108"/>
      <c r="D367" s="1108"/>
      <c r="E367" s="1115"/>
      <c r="F367" s="1115"/>
      <c r="G367" s="1115"/>
      <c r="H367" s="1115"/>
      <c r="I367" s="1115"/>
      <c r="J367" s="1115"/>
      <c r="K367" s="146"/>
      <c r="L367" s="146"/>
      <c r="M367" s="146"/>
      <c r="N367" s="146"/>
      <c r="O367" s="146"/>
      <c r="P367" s="146"/>
    </row>
    <row r="368" spans="1:16" ht="14">
      <c r="A368" s="1045" t="s">
        <v>447</v>
      </c>
      <c r="B368" s="1113">
        <f>Analysis!D102</f>
        <v>0.33662612004041254</v>
      </c>
      <c r="C368" s="1113">
        <f>Analysis!E102</f>
        <v>0.40444030273137443</v>
      </c>
      <c r="D368" s="1113">
        <f>Analysis!F102</f>
        <v>0.38573932398571198</v>
      </c>
      <c r="E368" s="1114">
        <f t="shared" ref="E368:J368" si="113">E213/E166</f>
        <v>0.37009242456182417</v>
      </c>
      <c r="F368" s="1114">
        <f t="shared" si="113"/>
        <v>0.3540742576838698</v>
      </c>
      <c r="G368" s="1114">
        <f t="shared" si="113"/>
        <v>0.33809340098552426</v>
      </c>
      <c r="H368" s="1114">
        <f t="shared" si="113"/>
        <v>0.32284668114397186</v>
      </c>
      <c r="I368" s="1114">
        <f t="shared" si="113"/>
        <v>0.3086242498179797</v>
      </c>
      <c r="J368" s="1114">
        <f t="shared" si="113"/>
        <v>0.3086242498179797</v>
      </c>
      <c r="K368" s="220"/>
      <c r="L368" s="220"/>
      <c r="M368" s="220"/>
      <c r="N368" s="220"/>
      <c r="O368" s="220"/>
      <c r="P368" s="220"/>
    </row>
    <row r="369" spans="1:16" ht="14">
      <c r="A369" s="1045" t="s">
        <v>16</v>
      </c>
      <c r="B369" s="1114">
        <f>Analysis!D103</f>
        <v>0.50744554497822514</v>
      </c>
      <c r="C369" s="1114">
        <f>Analysis!E103</f>
        <v>0.67909280058108556</v>
      </c>
      <c r="D369" s="1114">
        <f>Analysis!F103</f>
        <v>0.62797333289936907</v>
      </c>
      <c r="E369" s="1114">
        <f t="shared" ref="E369:J369" si="114">E213/E234</f>
        <v>0.6601557532592085</v>
      </c>
      <c r="F369" s="1114">
        <f t="shared" si="114"/>
        <v>0.60887567173937862</v>
      </c>
      <c r="G369" s="1114">
        <f t="shared" si="114"/>
        <v>0.56146449121890529</v>
      </c>
      <c r="H369" s="1114">
        <f t="shared" si="114"/>
        <v>0.51926942936688059</v>
      </c>
      <c r="I369" s="1114">
        <f t="shared" si="114"/>
        <v>0.482293942175331</v>
      </c>
      <c r="J369" s="1114">
        <f t="shared" si="114"/>
        <v>0.48229394217533117</v>
      </c>
      <c r="K369" s="220"/>
      <c r="L369" s="220"/>
      <c r="M369" s="220"/>
      <c r="N369" s="220"/>
      <c r="O369" s="220"/>
      <c r="P369" s="220"/>
    </row>
    <row r="370" spans="1:16" ht="14">
      <c r="A370" s="1045" t="s">
        <v>449</v>
      </c>
      <c r="B370" s="1117">
        <f>Analysis!D107</f>
        <v>38.129600000000003</v>
      </c>
      <c r="C370" s="1117">
        <f>Analysis!E107</f>
        <v>384.97029702970298</v>
      </c>
      <c r="D370" s="1117">
        <f>Analysis!F107</f>
        <v>196.73714285714286</v>
      </c>
      <c r="E370" s="1117">
        <f t="shared" ref="E370:J370" si="115">(E71-E62)/(-E62)</f>
        <v>193.50996671840394</v>
      </c>
      <c r="F370" s="1117">
        <f t="shared" si="115"/>
        <v>193.41425782818533</v>
      </c>
      <c r="G370" s="1117">
        <f t="shared" si="115"/>
        <v>193.34336641453197</v>
      </c>
      <c r="H370" s="1117">
        <f t="shared" si="115"/>
        <v>193.30301328450068</v>
      </c>
      <c r="I370" s="1117">
        <f t="shared" si="115"/>
        <v>193.27762918620186</v>
      </c>
      <c r="J370" s="1117">
        <f t="shared" si="115"/>
        <v>193.27762918620189</v>
      </c>
      <c r="K370" s="220"/>
      <c r="L370" s="220"/>
      <c r="M370" s="220"/>
      <c r="N370" s="220"/>
      <c r="O370" s="146"/>
      <c r="P370" s="146"/>
    </row>
    <row r="371" spans="1:16">
      <c r="O371" s="146"/>
      <c r="P371" s="146"/>
    </row>
    <row r="372" spans="1:16">
      <c r="O372" s="220"/>
      <c r="P372" s="220"/>
    </row>
    <row r="373" spans="1:16">
      <c r="O373" s="146"/>
      <c r="P373" s="146"/>
    </row>
    <row r="374" spans="1:16">
      <c r="O374" s="217"/>
      <c r="P374" s="217"/>
    </row>
    <row r="375" spans="1:16" ht="21" customHeight="1">
      <c r="B375" s="1132" t="s">
        <v>1278</v>
      </c>
      <c r="C375" s="1132"/>
      <c r="D375" s="1132"/>
      <c r="O375" s="220"/>
      <c r="P375" s="220"/>
    </row>
    <row r="376" spans="1:16" ht="42">
      <c r="B376" s="1044" t="s">
        <v>18</v>
      </c>
      <c r="C376" s="1044" t="s">
        <v>1303</v>
      </c>
      <c r="D376" s="1045" t="s">
        <v>1304</v>
      </c>
      <c r="O376" s="220"/>
      <c r="P376" s="220"/>
    </row>
    <row r="377" spans="1:16">
      <c r="B377" s="1046">
        <v>2021</v>
      </c>
      <c r="C377" s="1047">
        <f>B370</f>
        <v>38.129600000000003</v>
      </c>
      <c r="D377" s="1048" t="s">
        <v>1157</v>
      </c>
      <c r="O377" s="220"/>
      <c r="P377" s="220"/>
    </row>
    <row r="378" spans="1:16">
      <c r="B378" s="1046">
        <v>2022</v>
      </c>
      <c r="C378" s="1047">
        <f>C370</f>
        <v>384.97029702970298</v>
      </c>
      <c r="D378" s="1048" t="s">
        <v>1157</v>
      </c>
      <c r="O378" s="146"/>
      <c r="P378" s="146"/>
    </row>
    <row r="379" spans="1:16">
      <c r="B379" s="1046">
        <v>2023</v>
      </c>
      <c r="C379" s="1047">
        <f>D370</f>
        <v>196.73714285714286</v>
      </c>
      <c r="D379" s="1048" t="s">
        <v>1157</v>
      </c>
      <c r="O379" s="146"/>
      <c r="P379" s="146"/>
    </row>
    <row r="380" spans="1:16">
      <c r="B380" s="1046">
        <v>2024</v>
      </c>
      <c r="C380" s="1047">
        <f>E370</f>
        <v>193.50996671840394</v>
      </c>
      <c r="D380" s="1048" t="s">
        <v>1157</v>
      </c>
      <c r="O380" s="220"/>
      <c r="P380" s="220"/>
    </row>
    <row r="381" spans="1:16">
      <c r="B381" s="1046">
        <v>2025</v>
      </c>
      <c r="C381" s="1047">
        <f>F370</f>
        <v>193.41425782818533</v>
      </c>
      <c r="D381" s="1048" t="s">
        <v>1157</v>
      </c>
      <c r="O381" s="220"/>
      <c r="P381" s="220"/>
    </row>
    <row r="382" spans="1:16">
      <c r="C382" s="84"/>
    </row>
    <row r="391" spans="2:11">
      <c r="B391" s="1112"/>
      <c r="C391" s="1109" t="s">
        <v>473</v>
      </c>
      <c r="D391" s="1109"/>
      <c r="E391" s="1109" t="s">
        <v>474</v>
      </c>
      <c r="F391" s="1109"/>
      <c r="G391" s="1109"/>
      <c r="H391" s="1109"/>
      <c r="I391" s="1109"/>
      <c r="J391" s="1109"/>
      <c r="K391" s="1107"/>
    </row>
    <row r="392" spans="2:11">
      <c r="B392" s="1007" t="s">
        <v>487</v>
      </c>
      <c r="C392" s="1109">
        <v>2022</v>
      </c>
      <c r="D392" s="1109">
        <v>2023</v>
      </c>
      <c r="E392" s="1109" t="s">
        <v>475</v>
      </c>
      <c r="F392" s="1109" t="s">
        <v>476</v>
      </c>
      <c r="G392" s="1109" t="s">
        <v>477</v>
      </c>
      <c r="H392" s="1109" t="s">
        <v>478</v>
      </c>
      <c r="I392" s="1109" t="s">
        <v>479</v>
      </c>
      <c r="J392" s="1109" t="s">
        <v>480</v>
      </c>
      <c r="K392" s="1107"/>
    </row>
    <row r="393" spans="2:11">
      <c r="B393" s="1007"/>
      <c r="C393" s="1109"/>
      <c r="D393" s="1109"/>
      <c r="E393" s="1109"/>
      <c r="F393" s="1109"/>
      <c r="G393" s="1109"/>
      <c r="H393" s="1109"/>
      <c r="I393" s="1109"/>
      <c r="J393" s="1109"/>
      <c r="K393" s="1107"/>
    </row>
    <row r="394" spans="2:11">
      <c r="B394" s="1007" t="s">
        <v>413</v>
      </c>
      <c r="C394" s="1111">
        <v>87301</v>
      </c>
      <c r="D394" s="1111">
        <v>130400</v>
      </c>
      <c r="E394" s="1111">
        <v>164173.26276231636</v>
      </c>
      <c r="F394" s="1111">
        <v>191844.24418515601</v>
      </c>
      <c r="G394" s="1111">
        <v>219486.5898102205</v>
      </c>
      <c r="H394" s="1111">
        <v>241293.51282761039</v>
      </c>
      <c r="I394" s="1111">
        <v>259528.8145773334</v>
      </c>
      <c r="J394" s="1111">
        <v>267314.67901465349</v>
      </c>
    </row>
    <row r="395" spans="2:11">
      <c r="B395" s="1007" t="s">
        <v>631</v>
      </c>
      <c r="C395" s="1108">
        <v>0</v>
      </c>
      <c r="D395" s="1108">
        <v>0</v>
      </c>
      <c r="E395" s="1108">
        <v>33989.014127618284</v>
      </c>
      <c r="F395" s="1108">
        <v>45969.827112092724</v>
      </c>
      <c r="G395" s="1108">
        <v>59681.976727320696</v>
      </c>
      <c r="H395" s="1108">
        <v>74759.649783347995</v>
      </c>
      <c r="I395" s="1108">
        <v>36318.073458308732</v>
      </c>
      <c r="J395" s="1108">
        <v>7521.5562362606579</v>
      </c>
    </row>
    <row r="396" spans="2:11">
      <c r="B396" s="1007" t="s">
        <v>633</v>
      </c>
      <c r="C396" s="1108">
        <v>-25127</v>
      </c>
      <c r="D396" s="1108">
        <v>-19997</v>
      </c>
      <c r="E396" s="1108">
        <v>-3064.5599999999977</v>
      </c>
      <c r="F396" s="1108">
        <v>-3156.4968000000081</v>
      </c>
      <c r="G396" s="1108">
        <v>-3251.1917039999971</v>
      </c>
      <c r="H396" s="1108">
        <v>-3348.7274551200098</v>
      </c>
      <c r="I396" s="1108">
        <v>-3449.1892787735997</v>
      </c>
      <c r="J396" s="1108">
        <v>-3552.664957136818</v>
      </c>
    </row>
    <row r="397" spans="2:11">
      <c r="B397" s="1007" t="s">
        <v>584</v>
      </c>
      <c r="C397" s="1108">
        <v>-30673</v>
      </c>
      <c r="D397" s="1108">
        <v>-74069</v>
      </c>
      <c r="E397" s="1108">
        <v>-5072.4599999999919</v>
      </c>
      <c r="F397" s="1108">
        <v>-5224.6338000000105</v>
      </c>
      <c r="G397" s="1108">
        <v>-5381.3728140000021</v>
      </c>
      <c r="H397" s="1108">
        <v>-5542.8139984199952</v>
      </c>
      <c r="I397" s="1108">
        <v>-5709.0984183725959</v>
      </c>
      <c r="J397" s="1108">
        <v>-5880.3713709237927</v>
      </c>
    </row>
    <row r="398" spans="2:11">
      <c r="B398" s="1007" t="s">
        <v>586</v>
      </c>
      <c r="C398" s="1108">
        <v>-188</v>
      </c>
      <c r="D398" s="1108">
        <v>188</v>
      </c>
      <c r="E398" s="1108">
        <v>0</v>
      </c>
      <c r="F398" s="1108">
        <v>0</v>
      </c>
      <c r="G398" s="1108">
        <v>0</v>
      </c>
      <c r="H398" s="1108">
        <v>0</v>
      </c>
      <c r="I398" s="1108">
        <v>0</v>
      </c>
      <c r="J398" s="1108">
        <v>0</v>
      </c>
    </row>
    <row r="399" spans="2:11">
      <c r="B399" s="1007" t="s">
        <v>634</v>
      </c>
      <c r="C399" s="1108">
        <v>11794</v>
      </c>
      <c r="D399" s="1108">
        <v>18910</v>
      </c>
      <c r="E399" s="1108">
        <v>2677.8600000000006</v>
      </c>
      <c r="F399" s="1108">
        <v>2758.1958000000013</v>
      </c>
      <c r="G399" s="1108">
        <v>2840.9416740000015</v>
      </c>
      <c r="H399" s="1108">
        <v>2926.1699242199975</v>
      </c>
      <c r="I399" s="1108">
        <v>3013.9550219466037</v>
      </c>
      <c r="J399" s="1108">
        <v>3104.3736726049974</v>
      </c>
    </row>
    <row r="400" spans="2:11">
      <c r="B400" s="1007" t="s">
        <v>789</v>
      </c>
      <c r="C400" s="1108">
        <v>2910</v>
      </c>
      <c r="D400" s="1108">
        <v>4226</v>
      </c>
      <c r="E400" s="1108">
        <v>410.39999999999964</v>
      </c>
      <c r="F400" s="1108">
        <v>422.71199999999953</v>
      </c>
      <c r="G400" s="1108">
        <v>435.39336000000003</v>
      </c>
      <c r="H400" s="1108">
        <v>448.45516080000016</v>
      </c>
      <c r="I400" s="1108">
        <v>461.90881562399954</v>
      </c>
      <c r="J400" s="1108">
        <v>475.76608009272059</v>
      </c>
    </row>
    <row r="401" spans="2:10">
      <c r="B401" s="1007" t="s">
        <v>790</v>
      </c>
      <c r="C401" s="1108">
        <v>-233</v>
      </c>
      <c r="D401" s="1108">
        <v>1627</v>
      </c>
      <c r="E401" s="1108">
        <v>147.09000000000015</v>
      </c>
      <c r="F401" s="1108">
        <v>151.5027</v>
      </c>
      <c r="G401" s="1108">
        <v>156.04778100000021</v>
      </c>
      <c r="H401" s="1108">
        <v>160.72921442999996</v>
      </c>
      <c r="I401" s="1108">
        <v>165.55109086290031</v>
      </c>
      <c r="J401" s="1108">
        <v>170.5176235887875</v>
      </c>
    </row>
    <row r="402" spans="2:10">
      <c r="B402" s="1007" t="s">
        <v>589</v>
      </c>
      <c r="C402" s="1108">
        <v>10046</v>
      </c>
      <c r="D402" s="1108">
        <v>225</v>
      </c>
      <c r="E402" s="1108">
        <v>685.56000000000131</v>
      </c>
      <c r="F402" s="1108">
        <v>706.12680000000182</v>
      </c>
      <c r="G402" s="1108">
        <v>727.31060400000206</v>
      </c>
      <c r="H402" s="1108">
        <v>749.12992212000245</v>
      </c>
      <c r="I402" s="1108">
        <v>771.60381978360238</v>
      </c>
      <c r="J402" s="1108">
        <v>794.75193437710914</v>
      </c>
    </row>
    <row r="403" spans="2:10">
      <c r="B403" s="1007" t="s">
        <v>637</v>
      </c>
      <c r="C403" s="1108">
        <v>14471</v>
      </c>
      <c r="D403" s="1108">
        <v>-1796</v>
      </c>
      <c r="E403" s="1108">
        <v>-356.60000000000127</v>
      </c>
      <c r="F403" s="1108">
        <v>-368.45260000000053</v>
      </c>
      <c r="G403" s="1108">
        <v>-380.67232400000103</v>
      </c>
      <c r="H403" s="1108">
        <v>-393.27030118000221</v>
      </c>
      <c r="I403" s="1108">
        <v>-406.25799575000474</v>
      </c>
      <c r="J403" s="1108">
        <v>-298.29759662789911</v>
      </c>
    </row>
    <row r="404" spans="2:10">
      <c r="B404" s="1007" t="s">
        <v>590</v>
      </c>
      <c r="C404" s="1108">
        <v>-512</v>
      </c>
      <c r="D404" s="1108">
        <v>135</v>
      </c>
      <c r="E404" s="1108">
        <v>2.7119999999999891</v>
      </c>
      <c r="F404" s="1108">
        <v>2.7174239999999372</v>
      </c>
      <c r="G404" s="1108">
        <v>2.7228588479999871</v>
      </c>
      <c r="H404" s="1108">
        <v>2.7283045656959075</v>
      </c>
      <c r="I404" s="1108">
        <v>2.7337611748273503</v>
      </c>
      <c r="J404" s="1108">
        <v>41.088430457655704</v>
      </c>
    </row>
    <row r="405" spans="2:10">
      <c r="B405" s="1007" t="s">
        <v>591</v>
      </c>
      <c r="C405" s="1108">
        <v>-13967</v>
      </c>
      <c r="D405" s="1108">
        <v>-2576</v>
      </c>
      <c r="E405" s="1108">
        <v>891.36000000000058</v>
      </c>
      <c r="F405" s="1108">
        <v>918.10080000000016</v>
      </c>
      <c r="G405" s="1108">
        <v>945.6438240000025</v>
      </c>
      <c r="H405" s="1108">
        <v>974.0131387199981</v>
      </c>
      <c r="I405" s="1108">
        <v>1003.2335328816043</v>
      </c>
      <c r="J405" s="1108">
        <v>1033.3305388680456</v>
      </c>
    </row>
    <row r="406" spans="2:10">
      <c r="B406" s="1007" t="s">
        <v>175</v>
      </c>
      <c r="C406" s="1111">
        <v>55822</v>
      </c>
      <c r="D406" s="1111">
        <v>57273</v>
      </c>
      <c r="E406" s="1111">
        <v>160494.62476231635</v>
      </c>
      <c r="F406" s="1111">
        <v>188054.016509156</v>
      </c>
      <c r="G406" s="1111">
        <v>215581.41307006852</v>
      </c>
      <c r="H406" s="1111">
        <v>237269.92673774608</v>
      </c>
      <c r="I406" s="1111">
        <v>255383.25492671071</v>
      </c>
      <c r="J406" s="1111">
        <v>263203.17336995422</v>
      </c>
    </row>
    <row r="407" spans="2:10">
      <c r="B407" s="1007" t="s">
        <v>639</v>
      </c>
      <c r="C407" s="1108">
        <v>-9779</v>
      </c>
      <c r="D407" s="1108">
        <v>-12654</v>
      </c>
      <c r="E407" s="1108">
        <v>-27644.592000000004</v>
      </c>
      <c r="F407" s="1108">
        <v>-32320.085279999999</v>
      </c>
      <c r="G407" s="1108">
        <v>-36990.632064000005</v>
      </c>
      <c r="H407" s="1108">
        <v>-40674.341518080008</v>
      </c>
      <c r="I407" s="1108">
        <v>-43754.003649983992</v>
      </c>
      <c r="J407" s="1108">
        <v>-7362.8896353619348</v>
      </c>
    </row>
    <row r="408" spans="2:10">
      <c r="B408" s="1007" t="s">
        <v>640</v>
      </c>
      <c r="C408" s="1108">
        <v>-2976</v>
      </c>
      <c r="D408" s="1108">
        <v>-6969</v>
      </c>
      <c r="E408" s="1108">
        <v>-656.45999999999913</v>
      </c>
      <c r="F408" s="1108">
        <v>-676.15380000000005</v>
      </c>
      <c r="G408" s="1108">
        <v>-696.43841400000019</v>
      </c>
      <c r="H408" s="1108">
        <v>-717.33156642000176</v>
      </c>
      <c r="I408" s="1108">
        <v>-738.85151341259916</v>
      </c>
      <c r="J408" s="1108">
        <v>-761.01705881497764</v>
      </c>
    </row>
    <row r="409" spans="2:10">
      <c r="B409" s="1007" t="s">
        <v>641</v>
      </c>
      <c r="C409" s="1108">
        <v>-30764</v>
      </c>
      <c r="D409" s="1108">
        <v>-10460</v>
      </c>
      <c r="E409" s="1108">
        <v>-2873.0100000000093</v>
      </c>
      <c r="F409" s="1108">
        <v>-2959.2002999999968</v>
      </c>
      <c r="G409" s="1108">
        <v>-3047.9763090000051</v>
      </c>
      <c r="H409" s="1108">
        <v>-3139.4155982700031</v>
      </c>
      <c r="I409" s="1108">
        <v>-3233.59806621811</v>
      </c>
      <c r="J409" s="1108">
        <v>-3330.6060082046461</v>
      </c>
    </row>
    <row r="410" spans="2:10">
      <c r="B410" s="1007" t="s">
        <v>793</v>
      </c>
      <c r="C410" s="1108">
        <v>-2434</v>
      </c>
      <c r="D410" s="1108">
        <v>-4667</v>
      </c>
      <c r="E410" s="1108">
        <v>-519.36000000000058</v>
      </c>
      <c r="F410" s="1108">
        <v>-534.94080000000031</v>
      </c>
      <c r="G410" s="1108">
        <v>-550.98902400000225</v>
      </c>
      <c r="H410" s="1108">
        <v>-567.5186947200018</v>
      </c>
      <c r="I410" s="1108">
        <v>-584.54425556159913</v>
      </c>
      <c r="J410" s="1108">
        <v>-602.08058322844954</v>
      </c>
    </row>
    <row r="411" spans="2:10">
      <c r="B411" s="1007" t="s">
        <v>521</v>
      </c>
      <c r="C411" s="1111">
        <v>-45953</v>
      </c>
      <c r="D411" s="1111">
        <v>-34750</v>
      </c>
      <c r="E411" s="1111">
        <v>-31693.422000000013</v>
      </c>
      <c r="F411" s="1111">
        <v>-36490.380179999993</v>
      </c>
      <c r="G411" s="1111">
        <v>-41286.035811000016</v>
      </c>
      <c r="H411" s="1111">
        <v>-45098.607377490014</v>
      </c>
      <c r="I411" s="1111">
        <v>-48310.997485176296</v>
      </c>
      <c r="J411" s="1111">
        <v>-12056.593285610008</v>
      </c>
    </row>
    <row r="412" spans="2:10">
      <c r="B412" s="1007" t="s">
        <v>643</v>
      </c>
      <c r="C412" s="1108">
        <v>18359</v>
      </c>
      <c r="D412" s="1108">
        <v>-5002</v>
      </c>
      <c r="E412" s="1108">
        <v>400.71000000000095</v>
      </c>
      <c r="F412" s="1108">
        <v>412.73130000000128</v>
      </c>
      <c r="G412" s="1108">
        <v>425.11323900000025</v>
      </c>
      <c r="H412" s="1108">
        <v>437.86663616999977</v>
      </c>
      <c r="I412" s="1108">
        <v>451.00263525510127</v>
      </c>
      <c r="J412" s="1108">
        <v>464.53271431275425</v>
      </c>
    </row>
    <row r="413" spans="2:10">
      <c r="B413" s="1007" t="s">
        <v>644</v>
      </c>
      <c r="C413" s="1108">
        <v>12239</v>
      </c>
      <c r="D413" s="1108">
        <v>7761</v>
      </c>
      <c r="E413" s="1108">
        <v>600</v>
      </c>
      <c r="F413" s="1108">
        <v>618</v>
      </c>
      <c r="G413" s="1108">
        <v>636.54000000000087</v>
      </c>
      <c r="H413" s="1108">
        <v>655.63620000000083</v>
      </c>
      <c r="I413" s="1108">
        <v>675.30528599999889</v>
      </c>
      <c r="J413" s="1108">
        <v>695.56444457999896</v>
      </c>
    </row>
    <row r="414" spans="2:10">
      <c r="B414" s="1007" t="s">
        <v>714</v>
      </c>
      <c r="C414" s="1108">
        <v>422</v>
      </c>
      <c r="D414" s="1108">
        <v>-373</v>
      </c>
      <c r="E414" s="1108">
        <v>0</v>
      </c>
      <c r="F414" s="1108">
        <v>0</v>
      </c>
      <c r="G414" s="1108">
        <v>0</v>
      </c>
      <c r="H414" s="1108">
        <v>0</v>
      </c>
      <c r="I414" s="1108">
        <v>0</v>
      </c>
      <c r="J414" s="1108">
        <v>1338.6600000000035</v>
      </c>
    </row>
    <row r="415" spans="2:10">
      <c r="B415" s="1007" t="s">
        <v>645</v>
      </c>
      <c r="C415" s="1108">
        <v>0</v>
      </c>
      <c r="D415" s="1108">
        <v>0</v>
      </c>
      <c r="E415" s="1108">
        <v>0</v>
      </c>
      <c r="F415" s="1108">
        <v>0</v>
      </c>
      <c r="G415" s="1108">
        <v>0</v>
      </c>
      <c r="H415" s="1108">
        <v>0</v>
      </c>
      <c r="I415" s="1108">
        <v>0</v>
      </c>
      <c r="J415" s="1108">
        <v>970.88999999999942</v>
      </c>
    </row>
    <row r="416" spans="2:10">
      <c r="B416" s="1007" t="s">
        <v>709</v>
      </c>
      <c r="C416" s="1108">
        <v>15406</v>
      </c>
      <c r="D416" s="1108">
        <v>12655</v>
      </c>
      <c r="E416" s="1108">
        <v>0</v>
      </c>
      <c r="F416" s="1108">
        <v>0</v>
      </c>
      <c r="G416" s="1108">
        <v>0</v>
      </c>
      <c r="H416" s="1108">
        <v>0</v>
      </c>
      <c r="I416" s="1108">
        <v>0</v>
      </c>
      <c r="J416" s="1108">
        <v>33799.967819612648</v>
      </c>
    </row>
    <row r="417" spans="2:10">
      <c r="B417" s="1007" t="s">
        <v>710</v>
      </c>
      <c r="C417" s="1108">
        <v>-66546</v>
      </c>
      <c r="D417" s="1108">
        <v>22448</v>
      </c>
      <c r="E417" s="1108">
        <v>0</v>
      </c>
      <c r="F417" s="1108">
        <v>0</v>
      </c>
      <c r="G417" s="1108">
        <v>0</v>
      </c>
      <c r="H417" s="1108">
        <v>0</v>
      </c>
      <c r="I417" s="1108">
        <v>0</v>
      </c>
      <c r="J417" s="1108">
        <v>0</v>
      </c>
    </row>
    <row r="418" spans="2:10">
      <c r="B418" s="1007" t="s">
        <v>788</v>
      </c>
      <c r="C418" s="1108">
        <v>-22331</v>
      </c>
      <c r="D418" s="1108">
        <v>-90957</v>
      </c>
      <c r="E418" s="1108">
        <v>-127235.80276231651</v>
      </c>
      <c r="F418" s="1108">
        <v>-149951.27432915563</v>
      </c>
      <c r="G418" s="1108">
        <v>-172634.64439906887</v>
      </c>
      <c r="H418" s="1108">
        <v>-190460.76451445595</v>
      </c>
      <c r="I418" s="1108">
        <v>-205310.38595036045</v>
      </c>
      <c r="J418" s="1108">
        <v>-285441.37026804796</v>
      </c>
    </row>
    <row r="419" spans="2:10">
      <c r="B419" s="1007" t="s">
        <v>711</v>
      </c>
      <c r="C419" s="1108">
        <v>0</v>
      </c>
      <c r="D419" s="1108">
        <v>-100</v>
      </c>
      <c r="E419" s="1108">
        <v>0</v>
      </c>
      <c r="F419" s="1108">
        <v>0</v>
      </c>
      <c r="G419" s="1108">
        <v>0</v>
      </c>
      <c r="H419" s="1108">
        <v>0</v>
      </c>
      <c r="I419" s="1108">
        <v>0</v>
      </c>
      <c r="J419" s="1108">
        <v>0</v>
      </c>
    </row>
    <row r="420" spans="2:10">
      <c r="B420" s="1007" t="s">
        <v>522</v>
      </c>
      <c r="C420" s="1111">
        <v>-42451</v>
      </c>
      <c r="D420" s="1111">
        <v>-53568</v>
      </c>
      <c r="E420" s="1111">
        <v>-126235.0927623165</v>
      </c>
      <c r="F420" s="1111">
        <v>-148920.54302915561</v>
      </c>
      <c r="G420" s="1111">
        <v>-171572.99116006886</v>
      </c>
      <c r="H420" s="1111">
        <v>-189367.26167828595</v>
      </c>
      <c r="I420" s="1111">
        <v>-204184.07802910535</v>
      </c>
      <c r="J420" s="1111">
        <v>-248171.75528954255</v>
      </c>
    </row>
    <row r="421" spans="2:10">
      <c r="B421" s="1007" t="s">
        <v>363</v>
      </c>
      <c r="C421" s="1111">
        <v>-32582</v>
      </c>
      <c r="D421" s="1111">
        <v>-31045</v>
      </c>
      <c r="E421" s="1111">
        <v>2566.109999999826</v>
      </c>
      <c r="F421" s="1111">
        <v>2643.0933000003861</v>
      </c>
      <c r="G421" s="1111">
        <v>2722.3860989996465</v>
      </c>
      <c r="H421" s="1111">
        <v>2804.0576819701237</v>
      </c>
      <c r="I421" s="1111">
        <v>2888.1794124290755</v>
      </c>
      <c r="J421" s="1111">
        <v>2974.8247948016797</v>
      </c>
    </row>
    <row r="424" spans="2:10">
      <c r="B424" s="507"/>
    </row>
    <row r="425" spans="2:10">
      <c r="B425" s="507"/>
    </row>
    <row r="426" spans="2:10">
      <c r="B426" s="507"/>
    </row>
    <row r="427" spans="2:10">
      <c r="B427" s="507"/>
    </row>
    <row r="428" spans="2:10">
      <c r="B428" s="507"/>
    </row>
    <row r="429" spans="2:10">
      <c r="B429" s="507"/>
    </row>
    <row r="430" spans="2:10">
      <c r="B430" s="507"/>
    </row>
    <row r="431" spans="2:10">
      <c r="B431" s="507"/>
    </row>
    <row r="432" spans="2:10">
      <c r="B432" s="507"/>
    </row>
    <row r="433" spans="2:2">
      <c r="B433" s="507"/>
    </row>
  </sheetData>
  <mergeCells count="1">
    <mergeCell ref="B375:D375"/>
  </mergeCells>
  <phoneticPr fontId="0" type="noConversion"/>
  <pageMargins left="0.75" right="0.75" top="1" bottom="1" header="0.5" footer="0.5"/>
  <pageSetup scale="79" orientation="landscape" r:id="rId1"/>
  <headerFooter alignWithMargins="0"/>
  <rowBreaks count="10" manualBreakCount="10">
    <brk id="30" max="9" man="1"/>
    <brk id="58" max="9" man="1"/>
    <brk id="74" max="9" man="1"/>
    <brk id="100" max="9" man="1"/>
    <brk id="141" max="9" man="1"/>
    <brk id="169" max="9" man="1"/>
    <brk id="215" max="9" man="1"/>
    <brk id="259" max="9" man="1"/>
    <brk id="317" max="9" man="1"/>
    <brk id="353" max="9" man="1"/>
  </row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301"/>
  <sheetViews>
    <sheetView topLeftCell="A280" zoomScale="150" zoomScaleNormal="228" workbookViewId="0">
      <selection activeCell="J51" sqref="J51"/>
    </sheetView>
  </sheetViews>
  <sheetFormatPr baseColWidth="10" defaultColWidth="9.1640625" defaultRowHeight="13"/>
  <cols>
    <col min="1" max="3" width="11.6640625" style="17" customWidth="1"/>
    <col min="4" max="4" width="13" style="17" customWidth="1"/>
    <col min="5" max="5" width="11.6640625" style="17" customWidth="1"/>
    <col min="6" max="6" width="16.6640625" style="17" customWidth="1"/>
    <col min="7" max="7" width="22" style="17" customWidth="1"/>
    <col min="8" max="8" width="16.33203125" style="17" customWidth="1"/>
    <col min="9" max="9" width="14.6640625" style="17" customWidth="1"/>
    <col min="10" max="10" width="10.33203125" style="17" customWidth="1"/>
    <col min="11" max="13" width="11.6640625" style="17" customWidth="1"/>
    <col min="14" max="16384" width="9.1640625" style="17"/>
  </cols>
  <sheetData>
    <row r="1" spans="1:19">
      <c r="A1" s="1" t="str">
        <f>Data!A1</f>
        <v>Financial Statement Analysis Package (FSAP): Version 9.0</v>
      </c>
      <c r="B1" s="152"/>
      <c r="C1" s="152"/>
      <c r="D1" s="152"/>
      <c r="E1" s="152"/>
      <c r="F1" s="152"/>
      <c r="G1" s="152"/>
      <c r="H1" s="152"/>
      <c r="I1" s="152"/>
      <c r="J1" s="266"/>
      <c r="L1" s="5"/>
      <c r="M1" s="6"/>
      <c r="N1" s="6"/>
      <c r="O1" s="6"/>
      <c r="P1" s="7"/>
    </row>
    <row r="2" spans="1:19">
      <c r="A2" s="9" t="str">
        <f>Data!A2</f>
        <v>Financial Reporting, Financial Statement Analysis, and Valuation: A Strategic Perspective, 9th Edition</v>
      </c>
      <c r="B2" s="154"/>
      <c r="C2" s="154"/>
      <c r="D2" s="154"/>
      <c r="E2" s="154"/>
      <c r="F2" s="154"/>
      <c r="G2" s="154"/>
      <c r="H2" s="154"/>
      <c r="I2" s="154"/>
      <c r="J2" s="68"/>
      <c r="L2" s="9" t="s">
        <v>405</v>
      </c>
      <c r="M2" s="10"/>
      <c r="N2" s="10"/>
      <c r="O2" s="10"/>
      <c r="P2" s="11"/>
    </row>
    <row r="3" spans="1:19" ht="14" thickBot="1">
      <c r="A3" s="12" t="s">
        <v>406</v>
      </c>
      <c r="B3" s="105"/>
      <c r="C3" s="105"/>
      <c r="D3" s="105"/>
      <c r="E3" s="105"/>
      <c r="F3" s="105"/>
      <c r="G3" s="105"/>
      <c r="H3" s="105"/>
      <c r="I3" s="105"/>
      <c r="J3" s="106"/>
      <c r="L3" s="15"/>
      <c r="M3" s="13"/>
      <c r="N3" s="13"/>
      <c r="O3" s="13"/>
      <c r="P3" s="14"/>
    </row>
    <row r="4" spans="1:19">
      <c r="L4" s="27" t="s">
        <v>539</v>
      </c>
      <c r="M4" s="27"/>
      <c r="N4" s="27"/>
      <c r="O4" s="27"/>
      <c r="P4" s="27"/>
      <c r="Q4" s="27"/>
      <c r="R4" s="27"/>
      <c r="S4" s="27"/>
    </row>
    <row r="6" spans="1:19">
      <c r="A6" s="18" t="s">
        <v>526</v>
      </c>
      <c r="L6" s="69" t="s">
        <v>256</v>
      </c>
    </row>
    <row r="7" spans="1:19">
      <c r="A7" s="18"/>
      <c r="L7" s="17" t="s">
        <v>188</v>
      </c>
    </row>
    <row r="8" spans="1:19">
      <c r="A8" s="18" t="s">
        <v>389</v>
      </c>
    </row>
    <row r="9" spans="1:19">
      <c r="A9" s="267" t="s">
        <v>385</v>
      </c>
      <c r="B9" s="268"/>
      <c r="C9" s="268"/>
      <c r="D9" s="268"/>
      <c r="E9" s="269"/>
      <c r="F9" s="270">
        <f>E83</f>
        <v>46.861652322839369</v>
      </c>
      <c r="G9" s="617" t="s">
        <v>862</v>
      </c>
      <c r="H9" s="616"/>
      <c r="I9" s="929">
        <f>AVERAGE(F9:F13)</f>
        <v>45.616948690823378</v>
      </c>
      <c r="J9" s="929"/>
      <c r="L9" s="17" t="s">
        <v>391</v>
      </c>
    </row>
    <row r="10" spans="1:19">
      <c r="A10" s="271" t="s">
        <v>386</v>
      </c>
      <c r="B10" s="272"/>
      <c r="C10" s="272"/>
      <c r="D10" s="272"/>
      <c r="E10" s="273"/>
      <c r="F10" s="274">
        <f>E113</f>
        <v>42.34834347774985</v>
      </c>
      <c r="G10" s="619" t="s">
        <v>863</v>
      </c>
      <c r="H10" s="618"/>
      <c r="I10" s="929"/>
      <c r="L10" s="17" t="s">
        <v>391</v>
      </c>
    </row>
    <row r="11" spans="1:19">
      <c r="A11" s="271" t="s">
        <v>387</v>
      </c>
      <c r="B11" s="272"/>
      <c r="C11" s="272"/>
      <c r="D11" s="272"/>
      <c r="E11" s="273"/>
      <c r="F11" s="274">
        <f>E170</f>
        <v>48.290856198143679</v>
      </c>
      <c r="I11" s="929"/>
      <c r="L11" s="17" t="s">
        <v>391</v>
      </c>
    </row>
    <row r="12" spans="1:19">
      <c r="A12" s="271" t="s">
        <v>388</v>
      </c>
      <c r="B12" s="272"/>
      <c r="C12" s="272"/>
      <c r="D12" s="272"/>
      <c r="E12" s="273"/>
      <c r="F12" s="274">
        <f>E231</f>
        <v>48.290856198143679</v>
      </c>
      <c r="I12" s="929"/>
      <c r="L12" s="17" t="s">
        <v>391</v>
      </c>
    </row>
    <row r="13" spans="1:19">
      <c r="A13" s="275" t="s">
        <v>390</v>
      </c>
      <c r="B13" s="276"/>
      <c r="C13" s="276"/>
      <c r="D13" s="276"/>
      <c r="E13" s="277"/>
      <c r="F13" s="278">
        <f>E267</f>
        <v>42.293035257240348</v>
      </c>
      <c r="I13" s="929"/>
      <c r="L13" s="17" t="s">
        <v>391</v>
      </c>
    </row>
    <row r="14" spans="1:19">
      <c r="A14" s="212" t="s">
        <v>646</v>
      </c>
      <c r="B14" s="56"/>
      <c r="C14" s="56"/>
      <c r="D14" s="56"/>
      <c r="E14" s="279"/>
    </row>
    <row r="15" spans="1:19">
      <c r="A15" s="398" t="s">
        <v>647</v>
      </c>
    </row>
    <row r="16" spans="1:19">
      <c r="A16" s="615" t="s">
        <v>861</v>
      </c>
      <c r="B16" s="615"/>
      <c r="C16" s="615"/>
      <c r="D16" s="615"/>
      <c r="E16" s="615"/>
      <c r="F16" s="974">
        <f>F24</f>
        <v>50.3</v>
      </c>
    </row>
    <row r="17" spans="1:14" ht="14" thickBot="1"/>
    <row r="18" spans="1:14" ht="14" thickTop="1">
      <c r="A18" s="280" t="s">
        <v>465</v>
      </c>
      <c r="B18" s="197"/>
      <c r="C18" s="281" t="s">
        <v>179</v>
      </c>
      <c r="D18" s="196"/>
      <c r="E18" s="196"/>
      <c r="F18" s="196"/>
      <c r="G18" s="196"/>
      <c r="H18" s="196" t="s">
        <v>40</v>
      </c>
      <c r="I18" s="196"/>
      <c r="J18" s="282"/>
    </row>
    <row r="19" spans="1:14">
      <c r="A19" s="283" t="str">
        <f>Data!$A$9</f>
        <v>Analyst Name:</v>
      </c>
      <c r="B19" s="284"/>
      <c r="C19" s="160" t="str">
        <f>Data!$B$9</f>
        <v>ChangDENG</v>
      </c>
      <c r="D19" s="162"/>
      <c r="E19" s="157"/>
      <c r="F19" s="161"/>
      <c r="G19" s="161"/>
      <c r="H19" s="161"/>
      <c r="I19" s="161"/>
      <c r="J19" s="285"/>
      <c r="N19" s="559"/>
    </row>
    <row r="20" spans="1:14">
      <c r="A20" s="283" t="str">
        <f>Data!$A$10</f>
        <v>Company Name:</v>
      </c>
      <c r="B20" s="286"/>
      <c r="C20" s="160" t="str">
        <f>Data!$B$10</f>
        <v xml:space="preserve">Advantest </v>
      </c>
      <c r="D20" s="157"/>
      <c r="E20" s="174"/>
      <c r="F20" s="161"/>
      <c r="G20" s="161"/>
      <c r="H20" s="161"/>
      <c r="I20" s="161"/>
      <c r="J20" s="285"/>
    </row>
    <row r="21" spans="1:14" ht="14" thickBot="1">
      <c r="A21" s="287"/>
      <c r="B21" s="64"/>
      <c r="C21" s="64"/>
      <c r="D21" s="64"/>
      <c r="E21" s="64"/>
      <c r="F21" s="64"/>
      <c r="G21" s="64"/>
      <c r="H21" s="64"/>
      <c r="I21" s="64"/>
      <c r="J21" s="288"/>
    </row>
    <row r="22" spans="1:14" ht="14" thickTop="1">
      <c r="A22" s="289" t="s">
        <v>41</v>
      </c>
      <c r="B22" s="243"/>
      <c r="C22" s="243"/>
      <c r="D22" s="290"/>
      <c r="E22" s="291"/>
      <c r="F22" s="291"/>
      <c r="G22" s="291"/>
      <c r="H22" s="291"/>
      <c r="I22" s="291"/>
      <c r="J22" s="292"/>
    </row>
    <row r="23" spans="1:14">
      <c r="A23" s="287"/>
      <c r="B23" s="64"/>
      <c r="C23" s="64"/>
      <c r="D23" s="64"/>
      <c r="E23" s="64"/>
      <c r="F23" s="1133" t="s">
        <v>1212</v>
      </c>
      <c r="G23" s="1133"/>
      <c r="H23" s="64"/>
      <c r="I23" s="64"/>
      <c r="J23" s="293"/>
      <c r="L23" s="69" t="s">
        <v>181</v>
      </c>
    </row>
    <row r="24" spans="1:14">
      <c r="A24" s="287" t="s">
        <v>48</v>
      </c>
      <c r="B24" s="64"/>
      <c r="C24" s="64"/>
      <c r="D24" s="64"/>
      <c r="F24" s="294">
        <v>50.3</v>
      </c>
      <c r="G24" s="604">
        <v>4819</v>
      </c>
      <c r="H24" s="64"/>
      <c r="I24" s="64"/>
      <c r="J24" s="293"/>
      <c r="L24" s="17" t="s">
        <v>537</v>
      </c>
    </row>
    <row r="25" spans="1:14" ht="98">
      <c r="A25" s="287" t="s">
        <v>249</v>
      </c>
      <c r="B25" s="64"/>
      <c r="C25" s="64"/>
      <c r="D25" s="64"/>
      <c r="E25" s="64"/>
      <c r="F25" s="930">
        <v>74791.212400000004</v>
      </c>
      <c r="G25" s="931" t="s">
        <v>1213</v>
      </c>
      <c r="H25" s="64"/>
      <c r="I25" s="64"/>
      <c r="J25" s="293"/>
      <c r="L25" s="17" t="s">
        <v>538</v>
      </c>
    </row>
    <row r="26" spans="1:14">
      <c r="A26" s="287" t="s">
        <v>250</v>
      </c>
      <c r="B26" s="64"/>
      <c r="C26" s="64"/>
      <c r="D26" s="64"/>
      <c r="E26" s="64"/>
      <c r="F26" s="603">
        <f>F24*F25</f>
        <v>3761997.9837199999</v>
      </c>
      <c r="G26" s="609">
        <f>G24*F25*1000</f>
        <v>360418852555.60004</v>
      </c>
      <c r="H26" s="64"/>
      <c r="I26" s="64"/>
      <c r="J26" s="293"/>
      <c r="L26" s="17" t="s">
        <v>530</v>
      </c>
    </row>
    <row r="27" spans="1:14">
      <c r="A27" s="287"/>
      <c r="B27" s="64"/>
      <c r="C27" s="64"/>
      <c r="D27" s="64"/>
      <c r="E27" s="64"/>
      <c r="F27" s="295"/>
      <c r="G27" s="64"/>
      <c r="H27" s="64"/>
      <c r="I27" s="64"/>
      <c r="J27" s="293"/>
    </row>
    <row r="28" spans="1:14">
      <c r="A28" s="287" t="s">
        <v>243</v>
      </c>
      <c r="B28" s="64"/>
      <c r="C28" s="64"/>
      <c r="D28" s="64"/>
      <c r="E28" s="64"/>
      <c r="F28" s="296">
        <f>Forecasts!$J$15</f>
        <v>0.03</v>
      </c>
      <c r="G28" s="64"/>
      <c r="H28" s="64"/>
      <c r="I28" s="64"/>
      <c r="J28" s="293"/>
      <c r="L28" s="69" t="s">
        <v>182</v>
      </c>
    </row>
    <row r="29" spans="1:14">
      <c r="A29" s="287" t="s">
        <v>244</v>
      </c>
      <c r="B29" s="64"/>
      <c r="C29" s="64"/>
      <c r="D29" s="64"/>
      <c r="E29" s="64"/>
      <c r="F29" s="297">
        <v>0.03</v>
      </c>
      <c r="G29" s="64"/>
      <c r="H29" s="64"/>
      <c r="I29" s="64"/>
      <c r="J29" s="293"/>
      <c r="L29" s="17" t="s">
        <v>187</v>
      </c>
    </row>
    <row r="30" spans="1:14">
      <c r="A30" s="287" t="s">
        <v>245</v>
      </c>
      <c r="B30" s="64"/>
      <c r="C30" s="64"/>
      <c r="D30" s="64"/>
      <c r="E30" s="64"/>
      <c r="F30" s="64"/>
      <c r="G30" s="64"/>
      <c r="H30" s="64"/>
      <c r="I30" s="470"/>
      <c r="J30" s="293"/>
    </row>
    <row r="31" spans="1:14">
      <c r="A31" s="298"/>
      <c r="B31" s="64"/>
      <c r="C31" s="64"/>
      <c r="D31" s="64"/>
      <c r="E31" s="64"/>
      <c r="F31" s="64"/>
      <c r="G31" s="64"/>
      <c r="H31" s="64"/>
      <c r="I31" s="64"/>
      <c r="J31" s="293"/>
    </row>
    <row r="32" spans="1:14">
      <c r="A32" s="287" t="s">
        <v>42</v>
      </c>
      <c r="B32" s="64"/>
      <c r="C32" s="64"/>
      <c r="D32" s="64"/>
      <c r="E32" s="64"/>
      <c r="F32" s="64"/>
      <c r="G32" s="64"/>
      <c r="H32" s="64"/>
      <c r="I32" s="64"/>
      <c r="J32" s="293"/>
      <c r="L32" s="69" t="s">
        <v>183</v>
      </c>
    </row>
    <row r="33" spans="1:12">
      <c r="A33" s="287" t="s">
        <v>253</v>
      </c>
      <c r="B33" s="64"/>
      <c r="C33" s="64"/>
      <c r="D33" s="64"/>
      <c r="E33" s="64"/>
      <c r="F33" s="299">
        <v>1.28</v>
      </c>
      <c r="G33" s="64"/>
      <c r="H33" s="64"/>
      <c r="I33" s="64"/>
      <c r="J33" s="293"/>
      <c r="L33" s="17" t="s">
        <v>531</v>
      </c>
    </row>
    <row r="34" spans="1:12">
      <c r="A34" s="287" t="s">
        <v>254</v>
      </c>
      <c r="B34" s="64"/>
      <c r="C34" s="64"/>
      <c r="D34" s="64"/>
      <c r="E34" s="64"/>
      <c r="F34" s="560">
        <v>3.7400000000000003E-2</v>
      </c>
      <c r="G34" s="64"/>
      <c r="H34" s="64"/>
      <c r="I34" s="64"/>
      <c r="J34" s="293"/>
      <c r="L34" s="507" t="s">
        <v>828</v>
      </c>
    </row>
    <row r="35" spans="1:12">
      <c r="A35" s="287" t="s">
        <v>44</v>
      </c>
      <c r="B35" s="64"/>
      <c r="C35" s="64"/>
      <c r="D35" s="64"/>
      <c r="E35" s="64"/>
      <c r="F35" s="170">
        <v>4.5999999999999999E-2</v>
      </c>
      <c r="G35" s="64"/>
      <c r="H35" s="64"/>
      <c r="I35" s="64"/>
      <c r="J35" s="293"/>
      <c r="L35" s="17" t="s">
        <v>532</v>
      </c>
    </row>
    <row r="36" spans="1:12">
      <c r="A36" s="287" t="s">
        <v>46</v>
      </c>
      <c r="B36" s="64"/>
      <c r="C36" s="64"/>
      <c r="D36" s="64"/>
      <c r="E36" s="64"/>
      <c r="F36" s="300">
        <f>F34+F33*F35</f>
        <v>9.6280000000000004E-2</v>
      </c>
      <c r="G36" s="64"/>
      <c r="H36" s="64"/>
      <c r="I36" s="64"/>
      <c r="J36" s="293"/>
      <c r="L36" s="17" t="s">
        <v>533</v>
      </c>
    </row>
    <row r="37" spans="1:12">
      <c r="A37" s="287"/>
      <c r="B37" s="64"/>
      <c r="C37" s="64"/>
      <c r="D37" s="64"/>
      <c r="E37" s="64"/>
      <c r="F37" s="64"/>
      <c r="G37" s="64"/>
      <c r="H37" s="64"/>
      <c r="I37" s="64"/>
      <c r="J37" s="293"/>
    </row>
    <row r="38" spans="1:12">
      <c r="A38" s="287" t="s">
        <v>247</v>
      </c>
      <c r="B38" s="64"/>
      <c r="C38" s="64"/>
      <c r="D38" s="64"/>
      <c r="E38" s="64"/>
      <c r="F38" s="64"/>
      <c r="G38" s="64"/>
      <c r="H38" s="64"/>
      <c r="I38" s="64"/>
      <c r="J38" s="293"/>
      <c r="L38" s="69" t="s">
        <v>184</v>
      </c>
    </row>
    <row r="39" spans="1:12">
      <c r="A39" s="287" t="s">
        <v>43</v>
      </c>
      <c r="B39" s="64"/>
      <c r="C39" s="64"/>
      <c r="D39" s="64"/>
      <c r="E39" s="64"/>
      <c r="F39" s="399">
        <f>Forecasts!D177+Forecasts!D180+Forecasts!D198</f>
        <v>33357</v>
      </c>
      <c r="G39" s="64"/>
      <c r="H39" s="64"/>
      <c r="I39" s="64"/>
      <c r="J39" s="293"/>
      <c r="L39" s="17" t="s">
        <v>534</v>
      </c>
    </row>
    <row r="40" spans="1:12">
      <c r="A40" s="287" t="s">
        <v>248</v>
      </c>
      <c r="B40" s="64"/>
      <c r="C40" s="64"/>
      <c r="D40" s="64"/>
      <c r="E40" s="64"/>
      <c r="F40" s="400">
        <f>-Forecasts!E63</f>
        <v>1.56196725759607E-3</v>
      </c>
      <c r="G40" s="64"/>
      <c r="H40" s="64"/>
      <c r="I40" s="64"/>
      <c r="J40" s="293"/>
      <c r="L40" s="17" t="s">
        <v>535</v>
      </c>
    </row>
    <row r="41" spans="1:12">
      <c r="A41" s="287" t="s">
        <v>45</v>
      </c>
      <c r="B41" s="64"/>
      <c r="C41" s="64"/>
      <c r="D41" s="64"/>
      <c r="E41" s="64"/>
      <c r="F41" s="400">
        <f>Forecasts!E76</f>
        <v>-0.21</v>
      </c>
      <c r="G41" s="64"/>
      <c r="H41" s="64"/>
      <c r="I41" s="64"/>
      <c r="J41" s="293"/>
      <c r="L41" s="17" t="s">
        <v>536</v>
      </c>
    </row>
    <row r="42" spans="1:12">
      <c r="A42" s="287" t="s">
        <v>180</v>
      </c>
      <c r="B42" s="64"/>
      <c r="C42" s="64"/>
      <c r="D42" s="64"/>
      <c r="E42" s="64"/>
      <c r="F42" s="302">
        <f>F40*(1+F41)</f>
        <v>1.2339541335008952E-3</v>
      </c>
      <c r="G42" s="64"/>
      <c r="H42" s="64"/>
      <c r="I42" s="64"/>
      <c r="J42" s="293"/>
      <c r="L42" s="17" t="s">
        <v>189</v>
      </c>
    </row>
    <row r="43" spans="1:12" ht="15">
      <c r="A43" s="287"/>
      <c r="B43" s="64"/>
      <c r="C43" s="64"/>
      <c r="D43" s="64"/>
      <c r="E43" s="64"/>
      <c r="F43" s="64"/>
      <c r="G43" s="64"/>
      <c r="H43" s="1065" t="s">
        <v>18</v>
      </c>
      <c r="I43" s="1065" t="s">
        <v>1334</v>
      </c>
      <c r="J43" s="1065" t="s">
        <v>1335</v>
      </c>
    </row>
    <row r="44" spans="1:12">
      <c r="A44" s="287" t="s">
        <v>47</v>
      </c>
      <c r="B44" s="64"/>
      <c r="C44" s="64"/>
      <c r="D44" s="64"/>
      <c r="E44" s="64"/>
      <c r="F44" s="64"/>
      <c r="G44" s="64"/>
      <c r="H44" s="1066">
        <v>2018</v>
      </c>
      <c r="I44" s="1066">
        <v>14.2</v>
      </c>
      <c r="J44" s="1066">
        <v>10.5</v>
      </c>
      <c r="L44" s="69" t="s">
        <v>185</v>
      </c>
    </row>
    <row r="45" spans="1:12">
      <c r="A45" s="287" t="s">
        <v>251</v>
      </c>
      <c r="B45" s="64"/>
      <c r="C45" s="64"/>
      <c r="D45" s="64"/>
      <c r="E45" s="64"/>
      <c r="F45" s="301">
        <v>0</v>
      </c>
      <c r="G45" s="64"/>
      <c r="H45" s="1066">
        <v>2019</v>
      </c>
      <c r="I45" s="1066">
        <v>13.8</v>
      </c>
      <c r="J45" s="1066">
        <v>10.7</v>
      </c>
      <c r="L45" s="422" t="s">
        <v>747</v>
      </c>
    </row>
    <row r="46" spans="1:12">
      <c r="A46" s="287" t="s">
        <v>252</v>
      </c>
      <c r="B46" s="64"/>
      <c r="C46" s="64"/>
      <c r="D46" s="64"/>
      <c r="E46" s="64"/>
      <c r="F46" s="301">
        <v>0</v>
      </c>
      <c r="G46" s="64"/>
      <c r="H46" s="1066">
        <v>2020</v>
      </c>
      <c r="I46" s="1066">
        <v>14.5</v>
      </c>
      <c r="J46" s="1066">
        <v>11</v>
      </c>
      <c r="L46" s="17" t="s">
        <v>544</v>
      </c>
    </row>
    <row r="47" spans="1:12">
      <c r="A47" s="287" t="s">
        <v>255</v>
      </c>
      <c r="B47" s="64"/>
      <c r="C47" s="64"/>
      <c r="D47" s="64"/>
      <c r="E47" s="64"/>
      <c r="F47" s="300">
        <v>0</v>
      </c>
      <c r="G47" s="64"/>
      <c r="H47" s="1066">
        <v>2021</v>
      </c>
      <c r="I47" s="1066">
        <v>15</v>
      </c>
      <c r="J47" s="1066">
        <v>12.2</v>
      </c>
      <c r="L47" s="17" t="s">
        <v>529</v>
      </c>
    </row>
    <row r="48" spans="1:12">
      <c r="A48" s="287"/>
      <c r="B48" s="64"/>
      <c r="C48" s="64"/>
      <c r="D48" s="64"/>
      <c r="E48" s="64"/>
      <c r="F48" s="64"/>
      <c r="G48" s="64"/>
      <c r="H48" s="1066">
        <v>2022</v>
      </c>
      <c r="I48" s="1066">
        <v>14.8</v>
      </c>
      <c r="J48" s="1066">
        <v>12.8</v>
      </c>
    </row>
    <row r="49" spans="1:12">
      <c r="A49" s="287" t="s">
        <v>735</v>
      </c>
      <c r="B49" s="64"/>
      <c r="C49" s="64"/>
      <c r="D49" s="64"/>
      <c r="E49" s="64"/>
      <c r="F49" s="64"/>
      <c r="G49" s="64"/>
      <c r="H49" s="1066">
        <v>2023</v>
      </c>
      <c r="I49" s="1066">
        <v>15.57</v>
      </c>
      <c r="J49" s="1066">
        <v>13.01</v>
      </c>
      <c r="L49" s="69" t="s">
        <v>738</v>
      </c>
    </row>
    <row r="50" spans="1:12">
      <c r="A50" s="287" t="s">
        <v>736</v>
      </c>
      <c r="B50" s="64"/>
      <c r="C50" s="64"/>
      <c r="D50" s="64"/>
      <c r="E50" s="64"/>
      <c r="F50" s="474">
        <v>0</v>
      </c>
      <c r="G50" s="64"/>
      <c r="H50" s="64"/>
      <c r="I50" s="64"/>
      <c r="J50" s="1082">
        <f>(J49/J44)^(1/6)-1</f>
        <v>3.6369602337360529E-2</v>
      </c>
      <c r="L50" s="422" t="s">
        <v>739</v>
      </c>
    </row>
    <row r="51" spans="1:12">
      <c r="A51" s="287" t="s">
        <v>737</v>
      </c>
      <c r="B51" s="64"/>
      <c r="C51" s="64"/>
      <c r="D51" s="64"/>
      <c r="E51" s="64"/>
      <c r="F51" s="474">
        <v>0</v>
      </c>
      <c r="G51" s="64"/>
      <c r="H51" s="64"/>
      <c r="I51" s="64"/>
      <c r="J51" s="293"/>
      <c r="L51" s="422" t="s">
        <v>740</v>
      </c>
    </row>
    <row r="52" spans="1:12" ht="28">
      <c r="A52" s="287" t="s">
        <v>255</v>
      </c>
      <c r="B52" s="64"/>
      <c r="C52" s="64"/>
      <c r="D52" s="64"/>
      <c r="E52" s="64"/>
      <c r="F52" s="473">
        <v>0</v>
      </c>
      <c r="G52" s="64"/>
      <c r="H52" s="1067" t="s">
        <v>1333</v>
      </c>
      <c r="I52" s="1007">
        <v>2023</v>
      </c>
      <c r="J52" s="293"/>
      <c r="L52" s="422" t="s">
        <v>741</v>
      </c>
    </row>
    <row r="53" spans="1:12">
      <c r="A53" s="287"/>
      <c r="B53" s="64"/>
      <c r="C53" s="64"/>
      <c r="D53" s="64"/>
      <c r="E53" s="64"/>
      <c r="F53" s="64"/>
      <c r="G53" s="64"/>
      <c r="H53" s="1068" t="s">
        <v>1332</v>
      </c>
      <c r="I53" s="1069">
        <v>33279</v>
      </c>
      <c r="J53" s="293"/>
    </row>
    <row r="54" spans="1:12">
      <c r="A54" s="287" t="s">
        <v>49</v>
      </c>
      <c r="B54" s="64"/>
      <c r="C54" s="64"/>
      <c r="D54" s="64"/>
      <c r="E54" s="64"/>
      <c r="F54" s="303"/>
      <c r="G54" s="64"/>
      <c r="H54" s="1068" t="s">
        <v>1153</v>
      </c>
      <c r="I54" s="1069">
        <v>7321</v>
      </c>
      <c r="J54" s="293"/>
      <c r="L54" s="69" t="s">
        <v>186</v>
      </c>
    </row>
    <row r="55" spans="1:12">
      <c r="A55" s="287" t="s">
        <v>50</v>
      </c>
      <c r="B55" s="64"/>
      <c r="C55" s="64"/>
      <c r="D55" s="64"/>
      <c r="E55" s="64"/>
      <c r="F55" s="567">
        <f>$F$26/($F$26+$F$39+$F$45+$F$50)</f>
        <v>0.99121109879231761</v>
      </c>
      <c r="G55" s="64"/>
      <c r="H55" s="1068" t="s">
        <v>1331</v>
      </c>
      <c r="I55" s="1069">
        <v>40600</v>
      </c>
      <c r="J55" s="293"/>
      <c r="L55" s="422" t="s">
        <v>743</v>
      </c>
    </row>
    <row r="56" spans="1:12">
      <c r="A56" s="287" t="s">
        <v>51</v>
      </c>
      <c r="B56" s="64"/>
      <c r="C56" s="64"/>
      <c r="D56" s="64"/>
      <c r="E56" s="64"/>
      <c r="F56" s="567">
        <f>$F$39/($F$26+$F$39+$F$45+$F$50)</f>
        <v>8.7889012076823678E-3</v>
      </c>
      <c r="G56" s="64"/>
      <c r="H56" s="1068" t="s">
        <v>966</v>
      </c>
      <c r="I56" s="1070">
        <v>0.15570000000000001</v>
      </c>
      <c r="J56" s="293"/>
      <c r="L56" s="422" t="s">
        <v>744</v>
      </c>
    </row>
    <row r="57" spans="1:12">
      <c r="A57" s="287" t="s">
        <v>52</v>
      </c>
      <c r="B57" s="64"/>
      <c r="C57" s="64"/>
      <c r="D57" s="64"/>
      <c r="E57" s="64"/>
      <c r="F57" s="304">
        <f>$F$45/($F$26+$F$39+$F$45+$F$50)</f>
        <v>0</v>
      </c>
      <c r="G57" s="64"/>
      <c r="H57" s="1068" t="s">
        <v>968</v>
      </c>
      <c r="I57" s="1071">
        <v>0.02</v>
      </c>
      <c r="J57" s="293"/>
      <c r="L57" s="422" t="s">
        <v>745</v>
      </c>
    </row>
    <row r="58" spans="1:12">
      <c r="A58" s="287" t="s">
        <v>742</v>
      </c>
      <c r="B58" s="64"/>
      <c r="C58" s="64"/>
      <c r="D58" s="64"/>
      <c r="E58" s="64"/>
      <c r="F58" s="304">
        <f>$F$50/($F$26+$F$39+$F$45+$F$50)</f>
        <v>0</v>
      </c>
      <c r="G58" s="64"/>
      <c r="H58" s="1068" t="s">
        <v>1330</v>
      </c>
      <c r="I58" s="1070">
        <v>0.30620000000000003</v>
      </c>
      <c r="J58" s="293"/>
      <c r="L58" s="422" t="s">
        <v>746</v>
      </c>
    </row>
    <row r="59" spans="1:12">
      <c r="A59" s="287" t="s">
        <v>53</v>
      </c>
      <c r="B59" s="64"/>
      <c r="C59" s="64"/>
      <c r="D59" s="64"/>
      <c r="E59" s="64"/>
      <c r="F59" s="300">
        <f>($F$55*$F$36)+($F$56*F42)+($F$57*$F$47)+($F$58*$F$52)</f>
        <v>9.5444649692698502E-2</v>
      </c>
      <c r="G59" s="64"/>
      <c r="H59" s="1068" t="s">
        <v>970</v>
      </c>
      <c r="I59" s="1072">
        <f>(I53/I55)*I56+(I54/I55)*I57*(1-I58)</f>
        <v>0.13012626837438426</v>
      </c>
      <c r="J59" s="293"/>
      <c r="L59" s="422" t="s">
        <v>540</v>
      </c>
    </row>
    <row r="60" spans="1:12" ht="14" thickBot="1">
      <c r="A60" s="305"/>
      <c r="B60" s="306"/>
      <c r="C60" s="306"/>
      <c r="D60" s="306"/>
      <c r="E60" s="306"/>
      <c r="F60" s="306"/>
      <c r="G60" s="306"/>
      <c r="H60" s="306"/>
      <c r="I60" s="306"/>
      <c r="J60" s="307"/>
    </row>
    <row r="61" spans="1:12" ht="14" thickTop="1">
      <c r="A61" s="64"/>
      <c r="B61" s="64"/>
      <c r="C61" s="64"/>
      <c r="D61" s="64"/>
      <c r="E61" s="64"/>
      <c r="F61" s="64"/>
      <c r="G61" s="64"/>
      <c r="H61" s="64"/>
      <c r="I61" s="64"/>
      <c r="J61" s="64"/>
    </row>
    <row r="62" spans="1:12" ht="14" thickBot="1">
      <c r="A62" s="64"/>
      <c r="B62" s="64"/>
      <c r="C62" s="64"/>
      <c r="D62" s="64"/>
      <c r="E62" s="64"/>
      <c r="F62" s="64"/>
      <c r="G62" s="64"/>
      <c r="H62" s="64"/>
      <c r="I62" s="64"/>
      <c r="J62" s="64"/>
    </row>
    <row r="63" spans="1:12" ht="14" thickTop="1">
      <c r="A63" s="308" t="s">
        <v>465</v>
      </c>
      <c r="B63" s="309"/>
      <c r="C63" s="310" t="str">
        <f>C18</f>
        <v>VALUATION MODELS</v>
      </c>
      <c r="D63" s="310"/>
      <c r="E63" s="311"/>
      <c r="F63" s="311"/>
      <c r="G63" s="311"/>
      <c r="H63" s="311"/>
      <c r="I63" s="311"/>
      <c r="J63" s="312"/>
    </row>
    <row r="64" spans="1:12">
      <c r="A64" s="283" t="str">
        <f>Data!$A$9</f>
        <v>Analyst Name:</v>
      </c>
      <c r="B64" s="284"/>
      <c r="C64" s="160" t="str">
        <f>Data!$B$9</f>
        <v>ChangDENG</v>
      </c>
      <c r="D64" s="162"/>
      <c r="E64" s="157"/>
      <c r="F64" s="161"/>
      <c r="G64" s="161"/>
      <c r="H64" s="161"/>
      <c r="I64" s="161"/>
      <c r="J64" s="285"/>
    </row>
    <row r="65" spans="1:12">
      <c r="A65" s="283" t="str">
        <f>Data!$A$10</f>
        <v>Company Name:</v>
      </c>
      <c r="B65" s="286"/>
      <c r="C65" s="160" t="str">
        <f>Data!$B$10</f>
        <v xml:space="preserve">Advantest </v>
      </c>
      <c r="D65" s="157"/>
      <c r="E65" s="174"/>
      <c r="F65" s="161"/>
      <c r="G65" s="161"/>
      <c r="H65" s="161"/>
      <c r="I65" s="161"/>
      <c r="J65" s="285"/>
    </row>
    <row r="66" spans="1:12">
      <c r="A66" s="313"/>
      <c r="B66" s="64"/>
      <c r="C66" s="64"/>
      <c r="D66" s="64"/>
      <c r="E66" s="64"/>
      <c r="F66" s="64"/>
      <c r="G66" s="64"/>
      <c r="H66" s="64"/>
      <c r="I66" s="64"/>
      <c r="J66" s="314" t="s">
        <v>54</v>
      </c>
    </row>
    <row r="67" spans="1:12">
      <c r="A67" s="313"/>
      <c r="B67" s="64"/>
      <c r="C67" s="64"/>
      <c r="D67" s="64"/>
      <c r="E67" s="315">
        <v>1</v>
      </c>
      <c r="F67" s="315">
        <v>2</v>
      </c>
      <c r="G67" s="315">
        <v>3</v>
      </c>
      <c r="H67" s="315">
        <v>4</v>
      </c>
      <c r="I67" s="315">
        <v>5</v>
      </c>
      <c r="J67" s="314" t="s">
        <v>55</v>
      </c>
      <c r="L67" s="69" t="s">
        <v>203</v>
      </c>
    </row>
    <row r="68" spans="1:12">
      <c r="A68" s="316" t="s">
        <v>192</v>
      </c>
      <c r="B68" s="317"/>
      <c r="C68" s="317"/>
      <c r="D68" s="317"/>
      <c r="E68" s="318" t="s">
        <v>475</v>
      </c>
      <c r="F68" s="318" t="s">
        <v>476</v>
      </c>
      <c r="G68" s="318" t="s">
        <v>477</v>
      </c>
      <c r="H68" s="318" t="s">
        <v>478</v>
      </c>
      <c r="I68" s="318" t="s">
        <v>479</v>
      </c>
      <c r="J68" s="319" t="s">
        <v>480</v>
      </c>
      <c r="L68" s="320" t="s">
        <v>214</v>
      </c>
    </row>
    <row r="69" spans="1:12">
      <c r="A69" s="287"/>
      <c r="B69" s="64"/>
      <c r="C69" s="64"/>
      <c r="D69" s="64"/>
      <c r="E69" s="128"/>
      <c r="F69" s="128"/>
      <c r="G69" s="128"/>
      <c r="H69" s="128"/>
      <c r="I69" s="128"/>
      <c r="J69" s="314"/>
    </row>
    <row r="70" spans="1:12">
      <c r="A70" s="321" t="s">
        <v>92</v>
      </c>
      <c r="B70" s="64"/>
      <c r="C70" s="64"/>
      <c r="D70" s="64"/>
      <c r="E70" s="322">
        <f>-Forecasts!E258-Forecasts!E255</f>
        <v>-279.09454669593777</v>
      </c>
      <c r="F70" s="322">
        <f>-Forecasts!F258-Forecasts!F255</f>
        <v>-326.13521511476523</v>
      </c>
      <c r="G70" s="322">
        <f>-Forecasts!G258-Forecasts!G255</f>
        <v>-373.12720267737484</v>
      </c>
      <c r="H70" s="322">
        <f>-Forecasts!H258-Forecasts!H255</f>
        <v>-410.19897180693766</v>
      </c>
      <c r="I70" s="322">
        <f>-Forecasts!I258-Forecasts!I255</f>
        <v>-441.19898478146678</v>
      </c>
      <c r="J70" s="323"/>
      <c r="L70" s="17" t="s">
        <v>541</v>
      </c>
    </row>
    <row r="71" spans="1:12">
      <c r="A71" s="287" t="s">
        <v>93</v>
      </c>
      <c r="B71" s="64"/>
      <c r="C71" s="64"/>
      <c r="D71" s="64"/>
      <c r="E71" s="322">
        <f>Forecasts!D222-Forecasts!E222</f>
        <v>0</v>
      </c>
      <c r="F71" s="322">
        <f>Forecasts!E222-Forecasts!F222</f>
        <v>0</v>
      </c>
      <c r="G71" s="322">
        <f>Forecasts!F222-Forecasts!G222</f>
        <v>0</v>
      </c>
      <c r="H71" s="322">
        <f>Forecasts!G222-Forecasts!H222</f>
        <v>0</v>
      </c>
      <c r="I71" s="322">
        <f>Forecasts!H222-Forecasts!I222</f>
        <v>0</v>
      </c>
      <c r="J71" s="323"/>
      <c r="L71" s="17" t="s">
        <v>542</v>
      </c>
    </row>
    <row r="72" spans="1:12">
      <c r="A72" s="287" t="s">
        <v>94</v>
      </c>
      <c r="B72" s="64"/>
      <c r="C72" s="64"/>
      <c r="D72" s="64"/>
      <c r="E72" s="322">
        <f>-Forecasts!E268</f>
        <v>127514.89730901248</v>
      </c>
      <c r="F72" s="322">
        <f>-Forecasts!F268</f>
        <v>150277.40954427049</v>
      </c>
      <c r="G72" s="322">
        <f>-Forecasts!G268</f>
        <v>173007.77160174632</v>
      </c>
      <c r="H72" s="322">
        <f>-Forecasts!H268</f>
        <v>190870.96348626283</v>
      </c>
      <c r="I72" s="322">
        <f>-Forecasts!I268</f>
        <v>205751.58493514196</v>
      </c>
      <c r="J72" s="323"/>
      <c r="L72" s="17" t="s">
        <v>543</v>
      </c>
    </row>
    <row r="73" spans="1:12">
      <c r="A73" s="316" t="s">
        <v>242</v>
      </c>
      <c r="B73" s="317"/>
      <c r="C73" s="317"/>
      <c r="D73" s="317"/>
      <c r="E73" s="324">
        <f>SUM(E70:E72)</f>
        <v>127235.80276231654</v>
      </c>
      <c r="F73" s="324">
        <f>SUM(F70:F72)</f>
        <v>149951.27432915571</v>
      </c>
      <c r="G73" s="324">
        <f>SUM(G70:G72)</f>
        <v>172634.64439906896</v>
      </c>
      <c r="H73" s="324">
        <f>SUM(H70:H72)</f>
        <v>190460.76451445589</v>
      </c>
      <c r="I73" s="324">
        <f>SUM(I70:I72)</f>
        <v>205310.38595036051</v>
      </c>
      <c r="J73" s="471">
        <f>(Forecasts!J97-Forecasts!J255)-(Forecasts!J222+Forecasts!J225+Forecasts!J228+Forecasts!J231-Forecasts!I222-Forecasts!I225-Forecasts!I228-Forecasts!I231)</f>
        <v>284470.48026804789</v>
      </c>
      <c r="L73" s="17" t="s">
        <v>551</v>
      </c>
    </row>
    <row r="74" spans="1:12">
      <c r="A74" s="287"/>
      <c r="B74" s="64"/>
      <c r="C74" s="64"/>
      <c r="D74" s="64"/>
      <c r="E74" s="128"/>
      <c r="F74" s="128"/>
      <c r="G74" s="128"/>
      <c r="H74" s="128"/>
      <c r="I74" s="128"/>
      <c r="J74" s="314"/>
    </row>
    <row r="75" spans="1:12">
      <c r="A75" s="287" t="s">
        <v>61</v>
      </c>
      <c r="B75" s="64"/>
      <c r="C75" s="64"/>
      <c r="D75" s="64"/>
      <c r="E75" s="325">
        <f>1/(1+$F$36)^E67</f>
        <v>0.9121757215309958</v>
      </c>
      <c r="F75" s="325">
        <f>1/(1+$F$36)^F67</f>
        <v>0.83206454695059273</v>
      </c>
      <c r="G75" s="325">
        <f>1/(1+$F$36)^G67</f>
        <v>0.75898907847501795</v>
      </c>
      <c r="H75" s="325">
        <f>1/(1+$F$36)^H67</f>
        <v>0.69233141029209511</v>
      </c>
      <c r="I75" s="325">
        <f>1/(1+$F$36)^I67</f>
        <v>0.63152790372176382</v>
      </c>
      <c r="J75" s="326"/>
      <c r="L75" s="17" t="s">
        <v>545</v>
      </c>
    </row>
    <row r="76" spans="1:12">
      <c r="A76" s="287" t="s">
        <v>648</v>
      </c>
      <c r="B76" s="64"/>
      <c r="C76" s="64"/>
      <c r="D76" s="64"/>
      <c r="E76" s="322">
        <f>E73*E75</f>
        <v>116061.41018929156</v>
      </c>
      <c r="F76" s="322">
        <f>F73*F75</f>
        <v>124769.13913935299</v>
      </c>
      <c r="G76" s="322">
        <f>G73*G75</f>
        <v>131027.80966531177</v>
      </c>
      <c r="H76" s="322">
        <f>H73*H75</f>
        <v>131861.96970160387</v>
      </c>
      <c r="I76" s="322">
        <f>I73*I75</f>
        <v>129659.23765153743</v>
      </c>
      <c r="J76" s="323"/>
    </row>
    <row r="77" spans="1:12">
      <c r="A77" s="287" t="s">
        <v>649</v>
      </c>
      <c r="B77" s="64"/>
      <c r="C77" s="64"/>
      <c r="D77" s="64"/>
      <c r="E77" s="322">
        <f>SUM(E76:I76)</f>
        <v>633379.56634709763</v>
      </c>
      <c r="F77" s="322"/>
      <c r="G77" s="322"/>
      <c r="H77" s="322"/>
      <c r="I77" s="322"/>
      <c r="J77" s="323"/>
      <c r="L77" s="17" t="s">
        <v>199</v>
      </c>
    </row>
    <row r="78" spans="1:12">
      <c r="A78" s="287" t="s">
        <v>650</v>
      </c>
      <c r="B78" s="64"/>
      <c r="C78" s="64"/>
      <c r="D78" s="64"/>
      <c r="E78" s="327">
        <f>J73/($F$36-$F$29)*$I$75</f>
        <v>2710486.5128908218</v>
      </c>
      <c r="F78" s="392"/>
      <c r="G78" s="327"/>
      <c r="H78" s="327"/>
      <c r="I78" s="327"/>
      <c r="J78" s="328"/>
      <c r="L78" s="17" t="s">
        <v>200</v>
      </c>
    </row>
    <row r="79" spans="1:12">
      <c r="A79" s="287" t="s">
        <v>70</v>
      </c>
      <c r="B79" s="64"/>
      <c r="C79" s="64"/>
      <c r="D79" s="64"/>
      <c r="E79" s="327">
        <f>E77+E78</f>
        <v>3343866.0792379193</v>
      </c>
      <c r="F79" s="322"/>
      <c r="G79" s="327"/>
      <c r="I79" s="327"/>
      <c r="J79" s="328"/>
    </row>
    <row r="80" spans="1:12">
      <c r="A80" s="287" t="s">
        <v>62</v>
      </c>
      <c r="B80" s="64"/>
      <c r="C80" s="64"/>
      <c r="D80" s="64"/>
      <c r="E80" s="383">
        <f>1+($F$36/2)</f>
        <v>1.0481400000000001</v>
      </c>
      <c r="F80" s="64"/>
      <c r="G80" s="64"/>
      <c r="H80" s="327"/>
      <c r="I80" s="64"/>
      <c r="J80" s="293"/>
      <c r="L80" s="17" t="s">
        <v>198</v>
      </c>
    </row>
    <row r="81" spans="1:17">
      <c r="A81" s="287" t="s">
        <v>651</v>
      </c>
      <c r="B81" s="64"/>
      <c r="C81" s="64"/>
      <c r="D81" s="64"/>
      <c r="E81" s="327">
        <f>E79*E80</f>
        <v>3504839.7922924329</v>
      </c>
      <c r="F81" s="64"/>
      <c r="G81" s="64"/>
      <c r="H81" s="64"/>
      <c r="I81" s="64"/>
      <c r="J81" s="293"/>
    </row>
    <row r="82" spans="1:17">
      <c r="A82" s="287" t="s">
        <v>63</v>
      </c>
      <c r="B82" s="64"/>
      <c r="C82" s="64"/>
      <c r="D82" s="64"/>
      <c r="E82" s="327">
        <f>$F$25</f>
        <v>74791.212400000004</v>
      </c>
      <c r="F82" s="64"/>
      <c r="G82" s="64"/>
      <c r="H82" s="64"/>
      <c r="I82" s="64"/>
      <c r="J82" s="293"/>
    </row>
    <row r="83" spans="1:17">
      <c r="A83" s="287" t="s">
        <v>64</v>
      </c>
      <c r="B83" s="64"/>
      <c r="C83" s="64"/>
      <c r="D83" s="64"/>
      <c r="E83" s="329">
        <f>E81/E82</f>
        <v>46.861652322839369</v>
      </c>
      <c r="F83" s="330">
        <f>E83*1.0963</f>
        <v>51.374429441528804</v>
      </c>
      <c r="G83" s="64"/>
      <c r="H83" s="64"/>
      <c r="I83" s="64"/>
      <c r="J83" s="293"/>
      <c r="L83" s="17" t="s">
        <v>201</v>
      </c>
    </row>
    <row r="84" spans="1:17">
      <c r="A84" s="287"/>
      <c r="B84" s="64"/>
      <c r="C84" s="64"/>
      <c r="D84" s="64"/>
      <c r="E84" s="64"/>
      <c r="F84" s="64"/>
      <c r="G84" s="64"/>
      <c r="H84" s="64"/>
      <c r="I84" s="64"/>
      <c r="J84" s="293"/>
    </row>
    <row r="85" spans="1:17">
      <c r="A85" s="287" t="s">
        <v>48</v>
      </c>
      <c r="B85" s="64"/>
      <c r="C85" s="64"/>
      <c r="D85" s="64"/>
      <c r="E85" s="330">
        <f>$F$24</f>
        <v>50.3</v>
      </c>
      <c r="F85" s="64"/>
      <c r="G85" s="64"/>
      <c r="H85" s="64"/>
      <c r="I85" s="64"/>
      <c r="J85" s="293"/>
    </row>
    <row r="86" spans="1:17">
      <c r="A86" s="287" t="s">
        <v>65</v>
      </c>
      <c r="B86" s="64"/>
      <c r="C86" s="64"/>
      <c r="D86" s="64"/>
      <c r="E86" s="389">
        <f>E83/E85-1</f>
        <v>-6.8356812667209277E-2</v>
      </c>
      <c r="F86" s="64"/>
      <c r="G86" s="64"/>
      <c r="H86" s="64"/>
      <c r="I86" s="64"/>
      <c r="J86" s="293"/>
      <c r="L86" s="17" t="s">
        <v>66</v>
      </c>
    </row>
    <row r="87" spans="1:17" ht="14" thickBot="1">
      <c r="A87" s="305"/>
      <c r="B87" s="331"/>
      <c r="C87" s="331"/>
      <c r="D87" s="331"/>
      <c r="E87" s="331"/>
      <c r="F87" s="331"/>
      <c r="G87" s="331"/>
      <c r="H87" s="331"/>
      <c r="I87" s="331"/>
      <c r="J87" s="332"/>
    </row>
    <row r="88" spans="1:17" ht="14" thickTop="1">
      <c r="A88" s="56"/>
      <c r="B88" s="56"/>
      <c r="C88" s="56"/>
      <c r="D88" s="56"/>
      <c r="E88" s="56"/>
      <c r="F88" s="56"/>
      <c r="G88" s="56"/>
      <c r="H88" s="56"/>
      <c r="I88" s="56"/>
      <c r="J88" s="56"/>
    </row>
    <row r="89" spans="1:17" ht="14" thickBot="1">
      <c r="A89" s="56"/>
      <c r="B89" s="56"/>
      <c r="C89" s="56"/>
      <c r="D89" s="56"/>
      <c r="E89" s="56"/>
      <c r="F89" s="56"/>
      <c r="G89" s="56"/>
      <c r="H89" s="56"/>
      <c r="I89" s="56"/>
      <c r="J89" s="56"/>
    </row>
    <row r="90" spans="1:17" ht="14" thickTop="1">
      <c r="A90" s="308" t="s">
        <v>465</v>
      </c>
      <c r="B90" s="309"/>
      <c r="C90" s="310" t="str">
        <f>C18</f>
        <v>VALUATION MODELS</v>
      </c>
      <c r="D90" s="310"/>
      <c r="E90" s="311"/>
      <c r="F90" s="311"/>
      <c r="G90" s="311"/>
      <c r="H90" s="311"/>
      <c r="I90" s="311"/>
      <c r="J90" s="312"/>
    </row>
    <row r="91" spans="1:17">
      <c r="A91" s="283" t="str">
        <f>Data!$A$9</f>
        <v>Analyst Name:</v>
      </c>
      <c r="B91" s="284"/>
      <c r="C91" s="160" t="str">
        <f>Data!$B$9</f>
        <v>ChangDENG</v>
      </c>
      <c r="D91" s="162"/>
      <c r="E91" s="157"/>
      <c r="F91" s="161"/>
      <c r="G91" s="161"/>
      <c r="H91" s="161"/>
      <c r="I91" s="161"/>
      <c r="J91" s="285"/>
      <c r="L91" s="521"/>
      <c r="M91" s="521"/>
      <c r="N91" s="521"/>
      <c r="O91" s="521"/>
      <c r="P91" s="521"/>
      <c r="Q91" s="521"/>
    </row>
    <row r="92" spans="1:17">
      <c r="A92" s="283" t="str">
        <f>Data!$A$10</f>
        <v>Company Name:</v>
      </c>
      <c r="B92" s="286"/>
      <c r="C92" s="160" t="str">
        <f>Data!$B$10</f>
        <v xml:space="preserve">Advantest </v>
      </c>
      <c r="D92" s="157"/>
      <c r="E92" s="174"/>
      <c r="F92" s="161"/>
      <c r="G92" s="161"/>
      <c r="H92" s="161"/>
      <c r="I92" s="161"/>
      <c r="J92" s="285"/>
    </row>
    <row r="93" spans="1:17">
      <c r="A93" s="313"/>
      <c r="B93" s="64"/>
      <c r="C93" s="64"/>
      <c r="D93" s="64"/>
      <c r="E93" s="64"/>
      <c r="F93" s="64"/>
      <c r="G93" s="64"/>
      <c r="H93" s="64"/>
      <c r="I93" s="64"/>
      <c r="J93" s="314" t="s">
        <v>54</v>
      </c>
    </row>
    <row r="94" spans="1:17">
      <c r="A94" s="64"/>
      <c r="B94" s="64"/>
      <c r="C94" s="64"/>
      <c r="D94" s="64"/>
      <c r="E94" s="315">
        <v>1</v>
      </c>
      <c r="F94" s="315">
        <v>2</v>
      </c>
      <c r="G94" s="315">
        <v>3</v>
      </c>
      <c r="H94" s="315">
        <v>4</v>
      </c>
      <c r="I94" s="315">
        <v>5</v>
      </c>
      <c r="J94" s="314" t="s">
        <v>55</v>
      </c>
      <c r="L94" s="69" t="s">
        <v>518</v>
      </c>
    </row>
    <row r="95" spans="1:17">
      <c r="A95" s="316" t="s">
        <v>191</v>
      </c>
      <c r="B95" s="317"/>
      <c r="C95" s="317"/>
      <c r="D95" s="317"/>
      <c r="E95" s="318" t="s">
        <v>475</v>
      </c>
      <c r="F95" s="318" t="s">
        <v>476</v>
      </c>
      <c r="G95" s="318" t="s">
        <v>477</v>
      </c>
      <c r="H95" s="318" t="s">
        <v>478</v>
      </c>
      <c r="I95" s="318" t="s">
        <v>479</v>
      </c>
      <c r="J95" s="319" t="s">
        <v>480</v>
      </c>
      <c r="L95" s="320" t="s">
        <v>212</v>
      </c>
    </row>
    <row r="96" spans="1:17">
      <c r="A96" s="287"/>
      <c r="B96" s="64"/>
      <c r="C96" s="64"/>
      <c r="D96" s="64"/>
      <c r="E96" s="128"/>
      <c r="F96" s="128"/>
      <c r="G96" s="128"/>
      <c r="H96" s="128"/>
      <c r="I96" s="128"/>
      <c r="J96" s="314"/>
    </row>
    <row r="97" spans="1:12">
      <c r="A97" s="287" t="s">
        <v>56</v>
      </c>
      <c r="B97" s="64"/>
      <c r="C97" s="64"/>
      <c r="D97" s="64"/>
      <c r="E97" s="327">
        <f>Forecasts!E297</f>
        <v>160494.62476231635</v>
      </c>
      <c r="F97" s="327">
        <f>Forecasts!F297</f>
        <v>188054.016509156</v>
      </c>
      <c r="G97" s="327">
        <f>Forecasts!G297</f>
        <v>215581.41307006852</v>
      </c>
      <c r="H97" s="327">
        <f>Forecasts!H297</f>
        <v>237269.92673774608</v>
      </c>
      <c r="I97" s="327">
        <f>Forecasts!I297</f>
        <v>255383.25492671071</v>
      </c>
      <c r="J97" s="328">
        <f>Forecasts!J297</f>
        <v>263203.17336995422</v>
      </c>
      <c r="L97" s="17" t="s">
        <v>547</v>
      </c>
    </row>
    <row r="98" spans="1:12">
      <c r="A98" s="287" t="s">
        <v>196</v>
      </c>
      <c r="B98" s="64"/>
      <c r="C98" s="64"/>
      <c r="D98" s="64"/>
      <c r="E98" s="327">
        <f>-Forecasts!E315</f>
        <v>-2566.109999999826</v>
      </c>
      <c r="F98" s="327">
        <f>-Forecasts!F315</f>
        <v>-2643.0933000003861</v>
      </c>
      <c r="G98" s="327">
        <f>-Forecasts!G315</f>
        <v>-2722.3860989996465</v>
      </c>
      <c r="H98" s="327">
        <f>-Forecasts!H315</f>
        <v>-2804.0576819701237</v>
      </c>
      <c r="I98" s="327">
        <f>-Forecasts!I315</f>
        <v>-2888.1794124290755</v>
      </c>
      <c r="J98" s="328">
        <f>-Forecasts!J315</f>
        <v>-2974.8247948016797</v>
      </c>
      <c r="L98" s="17" t="s">
        <v>194</v>
      </c>
    </row>
    <row r="99" spans="1:12">
      <c r="A99" s="321" t="s">
        <v>60</v>
      </c>
      <c r="B99" s="64"/>
      <c r="C99" s="64"/>
      <c r="D99" s="64"/>
      <c r="E99" s="327">
        <f>Forecasts!E305</f>
        <v>-31693.422000000013</v>
      </c>
      <c r="F99" s="327">
        <f>Forecasts!F305</f>
        <v>-36490.380179999993</v>
      </c>
      <c r="G99" s="327">
        <f>Forecasts!G305</f>
        <v>-41286.035811000016</v>
      </c>
      <c r="H99" s="327">
        <f>Forecasts!H305</f>
        <v>-45098.607377490014</v>
      </c>
      <c r="I99" s="327">
        <f>Forecasts!I305</f>
        <v>-48310.997485176296</v>
      </c>
      <c r="J99" s="328">
        <f>Forecasts!J305</f>
        <v>-12056.593285610008</v>
      </c>
      <c r="L99" s="17" t="s">
        <v>548</v>
      </c>
    </row>
    <row r="100" spans="1:12">
      <c r="A100" s="287" t="s">
        <v>67</v>
      </c>
      <c r="B100" s="64"/>
      <c r="C100" s="64"/>
      <c r="D100" s="64"/>
      <c r="E100" s="327">
        <f>Forecasts!E306+Forecasts!E307</f>
        <v>1000.7100000000009</v>
      </c>
      <c r="F100" s="327">
        <f>Forecasts!F306+Forecasts!F307</f>
        <v>1030.7313000000013</v>
      </c>
      <c r="G100" s="327">
        <f>Forecasts!G306+Forecasts!G307</f>
        <v>1061.6532390000011</v>
      </c>
      <c r="H100" s="327">
        <f>Forecasts!H306+Forecasts!H307</f>
        <v>1093.5028361700006</v>
      </c>
      <c r="I100" s="327">
        <f>Forecasts!I306+Forecasts!I307</f>
        <v>1126.3079212551002</v>
      </c>
      <c r="J100" s="328">
        <f>Forecasts!J306+Forecasts!J307</f>
        <v>1160.0971588927532</v>
      </c>
      <c r="L100" s="17" t="s">
        <v>549</v>
      </c>
    </row>
    <row r="101" spans="1:12">
      <c r="A101" s="287" t="s">
        <v>68</v>
      </c>
      <c r="B101" s="64"/>
      <c r="C101" s="64"/>
      <c r="D101" s="64"/>
      <c r="E101" s="327">
        <f t="shared" ref="E101:J101" si="0">-E252</f>
        <v>0</v>
      </c>
      <c r="F101" s="327">
        <f t="shared" si="0"/>
        <v>0</v>
      </c>
      <c r="G101" s="327">
        <f t="shared" si="0"/>
        <v>0</v>
      </c>
      <c r="H101" s="327">
        <f t="shared" si="0"/>
        <v>0</v>
      </c>
      <c r="I101" s="327">
        <f t="shared" si="0"/>
        <v>0</v>
      </c>
      <c r="J101" s="328">
        <f t="shared" si="0"/>
        <v>0</v>
      </c>
      <c r="L101" s="17" t="s">
        <v>193</v>
      </c>
    </row>
    <row r="102" spans="1:12">
      <c r="A102" s="287" t="s">
        <v>712</v>
      </c>
      <c r="B102" s="64"/>
      <c r="C102" s="64"/>
      <c r="D102" s="64"/>
      <c r="E102" s="327">
        <f>Forecasts!E308-Forecasts!E255+Forecasts!E313</f>
        <v>0</v>
      </c>
      <c r="F102" s="327">
        <f>Forecasts!F308-Forecasts!F255+Forecasts!F313</f>
        <v>0</v>
      </c>
      <c r="G102" s="327">
        <f>Forecasts!G308-Forecasts!G255+Forecasts!G313</f>
        <v>0</v>
      </c>
      <c r="H102" s="327">
        <f>Forecasts!H308-Forecasts!H255+Forecasts!H313</f>
        <v>0</v>
      </c>
      <c r="I102" s="327">
        <f>Forecasts!I308-Forecasts!I255+Forecasts!I313</f>
        <v>0</v>
      </c>
      <c r="J102" s="327">
        <f>Forecasts!J308-Forecasts!J255+Forecasts!J313</f>
        <v>1338.6600000000035</v>
      </c>
      <c r="L102" s="17" t="s">
        <v>550</v>
      </c>
    </row>
    <row r="103" spans="1:12">
      <c r="A103" s="316" t="s">
        <v>69</v>
      </c>
      <c r="B103" s="317"/>
      <c r="C103" s="317"/>
      <c r="D103" s="317"/>
      <c r="E103" s="333">
        <f t="shared" ref="E103:J103" si="1">SUM(E97:E102)</f>
        <v>127235.80276231653</v>
      </c>
      <c r="F103" s="333">
        <f t="shared" si="1"/>
        <v>149951.27432915565</v>
      </c>
      <c r="G103" s="333">
        <f t="shared" si="1"/>
        <v>172634.64439906887</v>
      </c>
      <c r="H103" s="333">
        <f t="shared" si="1"/>
        <v>190460.76451445595</v>
      </c>
      <c r="I103" s="333">
        <f t="shared" si="1"/>
        <v>205310.38595036042</v>
      </c>
      <c r="J103" s="334">
        <f t="shared" si="1"/>
        <v>250670.5124484353</v>
      </c>
      <c r="L103" s="17" t="s">
        <v>552</v>
      </c>
    </row>
    <row r="104" spans="1:12">
      <c r="A104" s="287"/>
      <c r="B104" s="64"/>
      <c r="C104" s="64"/>
      <c r="D104" s="64"/>
      <c r="E104" s="64"/>
      <c r="F104" s="64"/>
      <c r="G104" s="64"/>
      <c r="H104" s="64"/>
      <c r="I104" s="64"/>
      <c r="J104" s="293"/>
    </row>
    <row r="105" spans="1:12">
      <c r="A105" s="287" t="s">
        <v>61</v>
      </c>
      <c r="B105" s="64"/>
      <c r="C105" s="64"/>
      <c r="D105" s="64"/>
      <c r="E105" s="335">
        <f>1/(1+$F$36)^E94</f>
        <v>0.9121757215309958</v>
      </c>
      <c r="F105" s="335">
        <f>1/(1+$F$36)^F94</f>
        <v>0.83206454695059273</v>
      </c>
      <c r="G105" s="335">
        <f>1/(1+$F$36)^G94</f>
        <v>0.75898907847501795</v>
      </c>
      <c r="H105" s="335">
        <f>1/(1+$F$36)^H94</f>
        <v>0.69233141029209511</v>
      </c>
      <c r="I105" s="335">
        <f>1/(1+$F$36)^I94</f>
        <v>0.63152790372176382</v>
      </c>
      <c r="J105" s="336"/>
      <c r="L105" s="17" t="s">
        <v>545</v>
      </c>
    </row>
    <row r="106" spans="1:12">
      <c r="A106" s="287" t="s">
        <v>652</v>
      </c>
      <c r="B106" s="64"/>
      <c r="C106" s="64"/>
      <c r="D106" s="64"/>
      <c r="E106" s="327">
        <f>E103*E105</f>
        <v>116061.41018929155</v>
      </c>
      <c r="F106" s="327">
        <f>F103*F105</f>
        <v>124769.13913935295</v>
      </c>
      <c r="G106" s="327">
        <f>G103*G105</f>
        <v>131027.8096653117</v>
      </c>
      <c r="H106" s="327">
        <f>H103*H105</f>
        <v>131861.9697016039</v>
      </c>
      <c r="I106" s="327">
        <f>I103*I105</f>
        <v>129659.23765153739</v>
      </c>
      <c r="J106" s="328"/>
    </row>
    <row r="107" spans="1:12">
      <c r="A107" s="287" t="s">
        <v>653</v>
      </c>
      <c r="B107" s="64"/>
      <c r="C107" s="64"/>
      <c r="D107" s="64"/>
      <c r="E107" s="327">
        <f>SUM(E106:I106)</f>
        <v>633379.56634709751</v>
      </c>
      <c r="F107" s="327"/>
      <c r="G107" s="327"/>
      <c r="H107" s="327"/>
      <c r="I107" s="327"/>
      <c r="J107" s="328"/>
      <c r="L107" s="17" t="s">
        <v>505</v>
      </c>
    </row>
    <row r="108" spans="1:12">
      <c r="A108" s="287" t="s">
        <v>650</v>
      </c>
      <c r="B108" s="64"/>
      <c r="C108" s="64"/>
      <c r="D108" s="64"/>
      <c r="E108" s="327">
        <f>J103/($F$36-$F$29)*I105</f>
        <v>2388434.2675229427</v>
      </c>
      <c r="F108" s="327"/>
      <c r="G108" s="64"/>
      <c r="H108" s="64"/>
      <c r="I108" s="64"/>
      <c r="J108" s="293"/>
      <c r="L108" s="17" t="s">
        <v>215</v>
      </c>
    </row>
    <row r="109" spans="1:12">
      <c r="A109" s="287" t="s">
        <v>70</v>
      </c>
      <c r="B109" s="64"/>
      <c r="C109" s="64"/>
      <c r="D109" s="64"/>
      <c r="E109" s="327">
        <f>E107+E108</f>
        <v>3021813.8338700403</v>
      </c>
      <c r="F109" s="327"/>
      <c r="G109" s="64"/>
      <c r="H109" s="64"/>
      <c r="I109" s="64"/>
      <c r="J109" s="293"/>
    </row>
    <row r="110" spans="1:12">
      <c r="A110" s="287" t="s">
        <v>62</v>
      </c>
      <c r="B110" s="64"/>
      <c r="C110" s="64"/>
      <c r="D110" s="64"/>
      <c r="E110" s="337">
        <f>(1+$F$36/2)</f>
        <v>1.0481400000000001</v>
      </c>
      <c r="F110" s="64"/>
      <c r="G110" s="64"/>
      <c r="H110" s="64"/>
      <c r="I110" s="64"/>
      <c r="J110" s="293"/>
      <c r="L110" s="17" t="s">
        <v>198</v>
      </c>
    </row>
    <row r="111" spans="1:12">
      <c r="A111" s="287" t="s">
        <v>654</v>
      </c>
      <c r="B111" s="64"/>
      <c r="C111" s="64"/>
      <c r="D111" s="64"/>
      <c r="E111" s="327">
        <f>E109*E110</f>
        <v>3167283.9518325441</v>
      </c>
      <c r="F111" s="64"/>
      <c r="G111" s="64"/>
      <c r="H111" s="64"/>
      <c r="I111" s="64"/>
      <c r="J111" s="293"/>
    </row>
    <row r="112" spans="1:12">
      <c r="A112" s="287" t="s">
        <v>63</v>
      </c>
      <c r="B112" s="64"/>
      <c r="C112" s="64"/>
      <c r="D112" s="64"/>
      <c r="E112" s="327">
        <f>$F$25</f>
        <v>74791.212400000004</v>
      </c>
      <c r="F112" s="64"/>
      <c r="G112" s="64"/>
      <c r="H112" s="64"/>
      <c r="I112" s="64"/>
      <c r="J112" s="293"/>
    </row>
    <row r="113" spans="1:12">
      <c r="A113" s="287" t="s">
        <v>64</v>
      </c>
      <c r="B113" s="64"/>
      <c r="C113" s="64"/>
      <c r="D113" s="64"/>
      <c r="E113" s="338">
        <f>E111/E112</f>
        <v>42.34834347774985</v>
      </c>
      <c r="F113" s="64"/>
      <c r="G113" s="64"/>
      <c r="H113" s="64"/>
      <c r="I113" s="64"/>
      <c r="J113" s="293"/>
      <c r="L113" s="17" t="s">
        <v>201</v>
      </c>
    </row>
    <row r="114" spans="1:12">
      <c r="A114" s="287"/>
      <c r="B114" s="64"/>
      <c r="C114" s="64"/>
      <c r="D114" s="64"/>
      <c r="E114" s="64"/>
      <c r="F114" s="64"/>
      <c r="G114" s="64"/>
      <c r="H114" s="64"/>
      <c r="I114" s="64"/>
      <c r="J114" s="293"/>
    </row>
    <row r="115" spans="1:12">
      <c r="A115" s="287" t="s">
        <v>48</v>
      </c>
      <c r="B115" s="64"/>
      <c r="C115" s="64"/>
      <c r="D115" s="64"/>
      <c r="E115" s="330">
        <f>$F$24</f>
        <v>50.3</v>
      </c>
      <c r="F115" s="64"/>
      <c r="G115" s="64"/>
      <c r="H115" s="64"/>
      <c r="I115" s="64"/>
      <c r="J115" s="293"/>
    </row>
    <row r="116" spans="1:12">
      <c r="A116" s="287" t="s">
        <v>65</v>
      </c>
      <c r="B116" s="64"/>
      <c r="C116" s="64"/>
      <c r="D116" s="64"/>
      <c r="E116" s="390">
        <f>E113/E115-1</f>
        <v>-0.15808462270875046</v>
      </c>
      <c r="F116" s="64"/>
      <c r="G116" s="64"/>
      <c r="H116" s="64"/>
      <c r="I116" s="64"/>
      <c r="J116" s="293"/>
      <c r="L116" s="17" t="s">
        <v>66</v>
      </c>
    </row>
    <row r="117" spans="1:12" ht="14" thickBot="1">
      <c r="A117" s="305"/>
      <c r="B117" s="331"/>
      <c r="C117" s="331"/>
      <c r="D117" s="331"/>
      <c r="E117" s="331"/>
      <c r="F117" s="331"/>
      <c r="G117" s="331"/>
      <c r="H117" s="306"/>
      <c r="I117" s="306"/>
      <c r="J117" s="307"/>
    </row>
    <row r="118" spans="1:12" ht="14" thickTop="1">
      <c r="A118" s="64"/>
      <c r="B118" s="339"/>
      <c r="C118" s="339"/>
      <c r="D118" s="339"/>
      <c r="E118" s="339"/>
      <c r="F118" s="339"/>
      <c r="G118" s="339"/>
      <c r="H118" s="64"/>
      <c r="I118" s="64"/>
      <c r="J118" s="64"/>
    </row>
    <row r="119" spans="1:12" ht="14" thickBot="1">
      <c r="A119" s="306"/>
      <c r="B119" s="331"/>
      <c r="C119" s="331"/>
      <c r="D119" s="331"/>
      <c r="E119" s="331"/>
      <c r="F119" s="331"/>
      <c r="G119" s="331"/>
      <c r="H119" s="306"/>
      <c r="I119" s="306"/>
      <c r="J119" s="306"/>
    </row>
    <row r="120" spans="1:12" ht="14" thickTop="1">
      <c r="A120" s="308" t="s">
        <v>465</v>
      </c>
      <c r="B120" s="309"/>
      <c r="C120" s="310" t="str">
        <f>C18</f>
        <v>VALUATION MODELS</v>
      </c>
      <c r="D120" s="310"/>
      <c r="E120" s="311"/>
      <c r="F120" s="311"/>
      <c r="G120" s="311"/>
      <c r="H120" s="311"/>
      <c r="I120" s="311"/>
      <c r="J120" s="340"/>
      <c r="K120" s="298"/>
    </row>
    <row r="121" spans="1:12">
      <c r="A121" s="283" t="str">
        <f>Data!$A$9</f>
        <v>Analyst Name:</v>
      </c>
      <c r="B121" s="284"/>
      <c r="C121" s="160" t="str">
        <f>Data!$B$9</f>
        <v>ChangDENG</v>
      </c>
      <c r="D121" s="162"/>
      <c r="E121" s="157"/>
      <c r="F121" s="161"/>
      <c r="G121" s="161"/>
      <c r="H121" s="161"/>
      <c r="I121" s="161"/>
      <c r="J121" s="161"/>
      <c r="K121" s="298"/>
    </row>
    <row r="122" spans="1:12">
      <c r="A122" s="283" t="str">
        <f>Data!$A$10</f>
        <v>Company Name:</v>
      </c>
      <c r="B122" s="286"/>
      <c r="C122" s="160" t="str">
        <f>Data!$B$10</f>
        <v xml:space="preserve">Advantest </v>
      </c>
      <c r="D122" s="157"/>
      <c r="E122" s="174"/>
      <c r="F122" s="161"/>
      <c r="G122" s="161"/>
      <c r="H122" s="161"/>
      <c r="I122" s="161"/>
      <c r="J122" s="161"/>
      <c r="K122" s="298"/>
    </row>
    <row r="123" spans="1:12">
      <c r="A123" s="313"/>
      <c r="B123" s="64"/>
      <c r="C123" s="64"/>
      <c r="D123" s="64"/>
      <c r="E123" s="64"/>
      <c r="F123" s="339"/>
      <c r="G123" s="339"/>
      <c r="H123" s="339"/>
      <c r="I123" s="339"/>
      <c r="J123" s="339"/>
      <c r="K123" s="298"/>
    </row>
    <row r="124" spans="1:12">
      <c r="A124" s="341" t="s">
        <v>734</v>
      </c>
      <c r="B124" s="342"/>
      <c r="C124" s="342"/>
      <c r="D124" s="342"/>
      <c r="E124" s="342"/>
      <c r="F124" s="343"/>
      <c r="G124" s="343"/>
      <c r="H124" s="343"/>
      <c r="I124" s="343"/>
      <c r="J124" s="343"/>
      <c r="K124" s="298"/>
    </row>
    <row r="125" spans="1:12">
      <c r="A125" s="287"/>
      <c r="B125" s="128"/>
      <c r="C125" s="64"/>
      <c r="D125" s="128"/>
      <c r="E125" s="128"/>
      <c r="F125" s="128"/>
      <c r="G125" s="128"/>
      <c r="H125" s="128"/>
      <c r="I125" s="128"/>
      <c r="J125" s="128"/>
      <c r="K125" s="298"/>
    </row>
    <row r="126" spans="1:12">
      <c r="A126" s="287"/>
      <c r="B126" s="64"/>
      <c r="C126" s="344" t="s">
        <v>71</v>
      </c>
      <c r="D126" s="64"/>
      <c r="E126" s="64"/>
      <c r="F126" s="64"/>
      <c r="G126" s="64"/>
      <c r="H126" s="64"/>
      <c r="I126" s="64"/>
      <c r="J126" s="64"/>
      <c r="K126" s="298"/>
      <c r="L126" s="69" t="s">
        <v>208</v>
      </c>
    </row>
    <row r="127" spans="1:12">
      <c r="A127" s="287"/>
      <c r="B127" s="345">
        <f>E113</f>
        <v>42.34834347774985</v>
      </c>
      <c r="C127" s="563">
        <v>0</v>
      </c>
      <c r="D127" s="564">
        <v>0.01</v>
      </c>
      <c r="E127" s="564">
        <v>0.02</v>
      </c>
      <c r="F127" s="564">
        <v>2.5000000000000001E-2</v>
      </c>
      <c r="G127" s="564">
        <v>0.03</v>
      </c>
      <c r="H127" s="564">
        <v>3.5000000000000003E-2</v>
      </c>
      <c r="I127" s="564">
        <v>0.04</v>
      </c>
      <c r="J127" s="565">
        <v>0.05</v>
      </c>
      <c r="K127" s="298"/>
      <c r="L127" s="17" t="s">
        <v>209</v>
      </c>
    </row>
    <row r="128" spans="1:12">
      <c r="A128" s="346" t="s">
        <v>72</v>
      </c>
      <c r="B128" s="562">
        <v>0.06</v>
      </c>
      <c r="C128" s="339">
        <f t="dataTable" ref="C128:J141" dt2D="1" dtr="0" r1="F29" r2="F36" ca="1"/>
        <v>54.191118512670471</v>
      </c>
      <c r="D128" s="339">
        <v>62.486078530989516</v>
      </c>
      <c r="E128" s="339">
        <v>74.928518558468042</v>
      </c>
      <c r="F128" s="339">
        <v>83.81597572095265</v>
      </c>
      <c r="G128" s="339">
        <v>95.665918604265741</v>
      </c>
      <c r="H128" s="339">
        <v>112.25583864090372</v>
      </c>
      <c r="I128" s="339">
        <v>137.14071869586067</v>
      </c>
      <c r="J128" s="339">
        <v>261.56511897064655</v>
      </c>
      <c r="K128" s="298"/>
    </row>
    <row r="129" spans="1:11">
      <c r="A129" s="346" t="s">
        <v>73</v>
      </c>
      <c r="B129" s="347">
        <v>6.5000000000000002E-2</v>
      </c>
      <c r="C129" s="339">
        <v>49.791201016578832</v>
      </c>
      <c r="D129" s="339">
        <v>56.565025156332489</v>
      </c>
      <c r="E129" s="339">
        <v>66.349437802643308</v>
      </c>
      <c r="F129" s="339">
        <v>73.076221496981944</v>
      </c>
      <c r="G129" s="339">
        <v>81.72494338970327</v>
      </c>
      <c r="H129" s="339">
        <v>93.256572579998107</v>
      </c>
      <c r="I129" s="339">
        <v>109.40085344641086</v>
      </c>
      <c r="J129" s="339">
        <v>173.97797691206256</v>
      </c>
      <c r="K129" s="298"/>
    </row>
    <row r="130" spans="1:11">
      <c r="A130" s="287"/>
      <c r="B130" s="347">
        <v>6.7000000000000004E-2</v>
      </c>
      <c r="C130" s="339">
        <v>48.21689805547566</v>
      </c>
      <c r="D130" s="339">
        <v>54.489362459687797</v>
      </c>
      <c r="E130" s="339">
        <v>63.430960652926352</v>
      </c>
      <c r="F130" s="339">
        <v>69.498473712623877</v>
      </c>
      <c r="G130" s="339">
        <v>77.205855166834482</v>
      </c>
      <c r="H130" s="339">
        <v>87.321793325485672</v>
      </c>
      <c r="I130" s="339">
        <v>101.18437524660021</v>
      </c>
      <c r="J130" s="339">
        <v>153.3729189496203</v>
      </c>
      <c r="K130" s="298"/>
    </row>
    <row r="131" spans="1:11">
      <c r="A131" s="287"/>
      <c r="B131" s="347">
        <v>7.0000000000000007E-2</v>
      </c>
      <c r="C131" s="339">
        <v>46.025916950008224</v>
      </c>
      <c r="D131" s="339">
        <v>51.637223726232918</v>
      </c>
      <c r="E131" s="348">
        <v>59.493053212947444</v>
      </c>
      <c r="F131" s="339">
        <v>64.730272870757105</v>
      </c>
      <c r="G131" s="339">
        <v>71.276797443019333</v>
      </c>
      <c r="H131" s="348">
        <v>79.693757607356304</v>
      </c>
      <c r="I131" s="339">
        <v>90.916371159805564</v>
      </c>
      <c r="J131" s="339">
        <v>130.19551859337844</v>
      </c>
      <c r="K131" s="298"/>
    </row>
    <row r="132" spans="1:11">
      <c r="A132" s="287"/>
      <c r="B132" s="347">
        <v>7.1999999999999995E-2</v>
      </c>
      <c r="C132" s="339">
        <v>44.667847256656536</v>
      </c>
      <c r="D132" s="339">
        <v>49.890346791265941</v>
      </c>
      <c r="E132" s="339">
        <v>57.121499993032785</v>
      </c>
      <c r="F132" s="348">
        <v>61.890984019730027</v>
      </c>
      <c r="G132" s="475">
        <v>67.796059481355371</v>
      </c>
      <c r="H132" s="339">
        <v>75.297101283960316</v>
      </c>
      <c r="I132" s="339">
        <v>85.142218649879311</v>
      </c>
      <c r="J132" s="339">
        <v>118.25761342615269</v>
      </c>
      <c r="K132" s="298"/>
    </row>
    <row r="133" spans="1:11">
      <c r="A133" s="287"/>
      <c r="B133" s="347">
        <v>7.4999999999999997E-2</v>
      </c>
      <c r="C133" s="339">
        <v>42.768180998350473</v>
      </c>
      <c r="D133" s="339">
        <v>47.473296761909488</v>
      </c>
      <c r="E133" s="339">
        <v>53.889363712217211</v>
      </c>
      <c r="F133" s="339">
        <v>58.059807229917183</v>
      </c>
      <c r="G133" s="339">
        <v>63.157015973772893</v>
      </c>
      <c r="H133" s="339">
        <v>69.528526903592322</v>
      </c>
      <c r="I133" s="339">
        <v>77.720469527645875</v>
      </c>
      <c r="J133" s="339">
        <v>103.9346859246176</v>
      </c>
      <c r="K133" s="298"/>
    </row>
    <row r="134" spans="1:11">
      <c r="A134" s="287"/>
      <c r="B134" s="347">
        <v>7.6999999999999999E-2</v>
      </c>
      <c r="C134" s="339">
        <v>41.585018908613407</v>
      </c>
      <c r="D134" s="339">
        <v>45.983268149834196</v>
      </c>
      <c r="E134" s="339">
        <v>51.92476273885174</v>
      </c>
      <c r="F134" s="339">
        <v>55.752456368314931</v>
      </c>
      <c r="G134" s="339">
        <v>60.394552897664049</v>
      </c>
      <c r="H134" s="339">
        <v>66.141910505429465</v>
      </c>
      <c r="I134" s="339">
        <v>73.442608007185498</v>
      </c>
      <c r="J134" s="339">
        <v>96.15588912376019</v>
      </c>
      <c r="K134" s="298"/>
    </row>
    <row r="135" spans="1:11">
      <c r="A135" s="287"/>
      <c r="B135" s="347">
        <v>0.08</v>
      </c>
      <c r="C135" s="339">
        <v>39.922684120693908</v>
      </c>
      <c r="D135" s="339">
        <v>43.909408316891735</v>
      </c>
      <c r="E135" s="339">
        <v>49.225040578488844</v>
      </c>
      <c r="F135" s="339">
        <v>52.607715654050587</v>
      </c>
      <c r="G135" s="339">
        <v>56.666925744724857</v>
      </c>
      <c r="H135" s="339">
        <v>61.628182522215447</v>
      </c>
      <c r="I135" s="339">
        <v>67.829753494078687</v>
      </c>
      <c r="J135" s="339">
        <v>86.434466409668673</v>
      </c>
      <c r="K135" s="298"/>
    </row>
    <row r="136" spans="1:11">
      <c r="A136" s="287"/>
      <c r="B136" s="347">
        <v>8.5000000000000006E-2</v>
      </c>
      <c r="C136" s="339">
        <v>37.416547409234994</v>
      </c>
      <c r="D136" s="339">
        <v>40.825416617430626</v>
      </c>
      <c r="E136" s="339">
        <v>45.283168658917219</v>
      </c>
      <c r="F136" s="339">
        <v>48.06926368484632</v>
      </c>
      <c r="G136" s="339">
        <v>51.361921442762636</v>
      </c>
      <c r="H136" s="339">
        <v>55.313110752262091</v>
      </c>
      <c r="I136" s="339">
        <v>60.142342130539163</v>
      </c>
      <c r="J136" s="339">
        <v>73.940146068473965</v>
      </c>
      <c r="K136" s="298"/>
    </row>
    <row r="137" spans="1:11">
      <c r="A137" s="287"/>
      <c r="B137" s="347">
        <v>0.09</v>
      </c>
      <c r="C137" s="339">
        <v>35.193091336091769</v>
      </c>
      <c r="D137" s="339">
        <v>38.131219470086805</v>
      </c>
      <c r="E137" s="339">
        <v>41.908812785223262</v>
      </c>
      <c r="F137" s="339">
        <v>44.23348559453796</v>
      </c>
      <c r="G137" s="339">
        <v>46.945603872071928</v>
      </c>
      <c r="H137" s="339">
        <v>50.150834563702816</v>
      </c>
      <c r="I137" s="339">
        <v>53.997111393659893</v>
      </c>
      <c r="J137" s="339">
        <v>64.57437267604206</v>
      </c>
      <c r="K137" s="298"/>
    </row>
    <row r="138" spans="1:11">
      <c r="A138" s="287"/>
      <c r="B138" s="347">
        <v>9.5000000000000001E-2</v>
      </c>
      <c r="C138" s="339">
        <v>33.207572612889216</v>
      </c>
      <c r="D138" s="339">
        <v>35.757918943801947</v>
      </c>
      <c r="E138" s="339">
        <v>38.988357629624737</v>
      </c>
      <c r="F138" s="339">
        <v>40.949695403159971</v>
      </c>
      <c r="G138" s="339">
        <v>43.212777449546891</v>
      </c>
      <c r="H138" s="339">
        <v>45.853039836998185</v>
      </c>
      <c r="I138" s="339">
        <v>48.973349931258795</v>
      </c>
      <c r="J138" s="339">
        <v>57.294176849287275</v>
      </c>
      <c r="K138" s="298"/>
    </row>
    <row r="139" spans="1:11">
      <c r="A139" s="287"/>
      <c r="B139" s="347">
        <v>0.1</v>
      </c>
      <c r="C139" s="339">
        <v>31.424199998353533</v>
      </c>
      <c r="D139" s="339">
        <v>33.651931163859814</v>
      </c>
      <c r="E139" s="339">
        <v>36.436595120742666</v>
      </c>
      <c r="F139" s="339">
        <v>38.107393494872348</v>
      </c>
      <c r="G139" s="339">
        <v>40.016877351020653</v>
      </c>
      <c r="H139" s="339">
        <v>42.220127954268598</v>
      </c>
      <c r="I139" s="339">
        <v>44.790586991391194</v>
      </c>
      <c r="J139" s="339">
        <v>51.473780487910091</v>
      </c>
      <c r="K139" s="298"/>
    </row>
    <row r="140" spans="1:11">
      <c r="A140" s="287"/>
      <c r="B140" s="347">
        <v>0.11</v>
      </c>
      <c r="C140" s="339">
        <v>28.35328034130152</v>
      </c>
      <c r="D140" s="339">
        <v>30.081156857563681</v>
      </c>
      <c r="E140" s="339">
        <v>32.193005932995206</v>
      </c>
      <c r="F140" s="339">
        <v>33.43527009501372</v>
      </c>
      <c r="G140" s="339">
        <v>34.83281727728464</v>
      </c>
      <c r="H140" s="339">
        <v>36.416704083858264</v>
      </c>
      <c r="I140" s="339">
        <v>38.226860434228108</v>
      </c>
      <c r="J140" s="339">
        <v>42.752251310152857</v>
      </c>
      <c r="K140" s="298"/>
    </row>
    <row r="141" spans="1:11">
      <c r="A141" s="287"/>
      <c r="B141" s="347">
        <v>0.12</v>
      </c>
      <c r="C141" s="339">
        <v>25.805221100525063</v>
      </c>
      <c r="D141" s="339">
        <v>27.17051009223551</v>
      </c>
      <c r="E141" s="339">
        <v>28.80885688228803</v>
      </c>
      <c r="F141" s="339">
        <v>29.757373444950002</v>
      </c>
      <c r="G141" s="339">
        <v>30.811280736796718</v>
      </c>
      <c r="H141" s="339">
        <v>31.989177121801788</v>
      </c>
      <c r="I141" s="339">
        <v>33.314310554932483</v>
      </c>
      <c r="J141" s="339">
        <v>36.532491749678563</v>
      </c>
      <c r="K141" s="298"/>
    </row>
    <row r="142" spans="1:11">
      <c r="A142" s="287"/>
      <c r="B142" s="349"/>
      <c r="C142" s="339"/>
      <c r="D142" s="339"/>
      <c r="E142" s="339"/>
      <c r="F142" s="339"/>
      <c r="G142" s="339"/>
      <c r="H142" s="339"/>
      <c r="I142" s="339"/>
      <c r="J142" s="339"/>
      <c r="K142" s="298"/>
    </row>
    <row r="143" spans="1:11" ht="14" thickBot="1">
      <c r="A143" s="305"/>
      <c r="B143" s="350"/>
      <c r="C143" s="331"/>
      <c r="D143" s="331"/>
      <c r="E143" s="331"/>
      <c r="F143" s="331"/>
      <c r="G143" s="331"/>
      <c r="H143" s="331"/>
      <c r="I143" s="331"/>
      <c r="J143" s="331"/>
      <c r="K143" s="298"/>
    </row>
    <row r="144" spans="1:11" ht="14" thickTop="1">
      <c r="A144" s="64"/>
      <c r="B144" s="64"/>
      <c r="C144" s="64"/>
      <c r="D144" s="64"/>
      <c r="E144" s="64"/>
      <c r="F144" s="64"/>
      <c r="G144" s="64"/>
      <c r="H144" s="64"/>
      <c r="I144" s="64"/>
      <c r="J144" s="64"/>
    </row>
    <row r="145" spans="1:12" ht="14" thickBot="1">
      <c r="A145" s="306"/>
      <c r="B145" s="350"/>
      <c r="C145" s="331"/>
      <c r="D145" s="331"/>
      <c r="E145" s="331"/>
      <c r="F145" s="331"/>
      <c r="G145" s="331"/>
      <c r="H145" s="331"/>
      <c r="I145" s="331"/>
      <c r="J145" s="331"/>
    </row>
    <row r="146" spans="1:12" ht="14" thickTop="1">
      <c r="A146" s="308" t="s">
        <v>465</v>
      </c>
      <c r="B146" s="309"/>
      <c r="C146" s="310" t="str">
        <f>C18</f>
        <v>VALUATION MODELS</v>
      </c>
      <c r="D146" s="310"/>
      <c r="E146" s="311"/>
      <c r="F146" s="311"/>
      <c r="G146" s="311"/>
      <c r="H146" s="311"/>
      <c r="I146" s="311"/>
      <c r="J146" s="312"/>
    </row>
    <row r="147" spans="1:12">
      <c r="A147" s="283" t="str">
        <f>Data!$A$9</f>
        <v>Analyst Name:</v>
      </c>
      <c r="B147" s="284"/>
      <c r="C147" s="160" t="str">
        <f>Data!$B$9</f>
        <v>ChangDENG</v>
      </c>
      <c r="D147" s="162"/>
      <c r="E147" s="157"/>
      <c r="F147" s="161"/>
      <c r="G147" s="161"/>
      <c r="H147" s="161"/>
      <c r="I147" s="161"/>
      <c r="J147" s="285"/>
    </row>
    <row r="148" spans="1:12">
      <c r="A148" s="283" t="str">
        <f>Data!$A$10</f>
        <v>Company Name:</v>
      </c>
      <c r="B148" s="286"/>
      <c r="C148" s="160" t="str">
        <f>Data!$B$10</f>
        <v xml:space="preserve">Advantest </v>
      </c>
      <c r="D148" s="157"/>
      <c r="E148" s="174"/>
      <c r="F148" s="161"/>
      <c r="G148" s="161"/>
      <c r="H148" s="161"/>
      <c r="I148" s="161"/>
      <c r="J148" s="285"/>
    </row>
    <row r="149" spans="1:12">
      <c r="A149" s="313"/>
      <c r="B149" s="64"/>
      <c r="C149" s="64"/>
      <c r="D149" s="64"/>
      <c r="E149" s="64"/>
      <c r="F149" s="64"/>
      <c r="G149" s="64"/>
      <c r="H149" s="64"/>
      <c r="I149" s="64"/>
      <c r="J149" s="314" t="s">
        <v>54</v>
      </c>
    </row>
    <row r="150" spans="1:12">
      <c r="A150" s="287"/>
      <c r="B150" s="64"/>
      <c r="C150" s="64"/>
      <c r="D150" s="64"/>
      <c r="E150" s="315">
        <v>1</v>
      </c>
      <c r="F150" s="315">
        <v>2</v>
      </c>
      <c r="G150" s="315">
        <v>3</v>
      </c>
      <c r="H150" s="315">
        <v>4</v>
      </c>
      <c r="I150" s="315">
        <v>5</v>
      </c>
      <c r="J150" s="314" t="s">
        <v>55</v>
      </c>
      <c r="L150" s="69" t="s">
        <v>210</v>
      </c>
    </row>
    <row r="151" spans="1:12">
      <c r="A151" s="316" t="s">
        <v>74</v>
      </c>
      <c r="B151" s="317"/>
      <c r="C151" s="317"/>
      <c r="D151" s="317"/>
      <c r="E151" s="318" t="s">
        <v>475</v>
      </c>
      <c r="F151" s="318" t="s">
        <v>476</v>
      </c>
      <c r="G151" s="318" t="s">
        <v>477</v>
      </c>
      <c r="H151" s="318" t="s">
        <v>478</v>
      </c>
      <c r="I151" s="318" t="s">
        <v>479</v>
      </c>
      <c r="J151" s="319" t="s">
        <v>480</v>
      </c>
      <c r="L151" s="320" t="s">
        <v>211</v>
      </c>
    </row>
    <row r="152" spans="1:12">
      <c r="A152" s="321" t="s">
        <v>75</v>
      </c>
      <c r="B152" s="64"/>
      <c r="C152" s="64"/>
      <c r="D152" s="64"/>
      <c r="E152" s="64"/>
      <c r="F152" s="64"/>
      <c r="G152" s="64"/>
      <c r="H152" s="64"/>
      <c r="I152" s="64"/>
      <c r="J152" s="293"/>
    </row>
    <row r="153" spans="1:12">
      <c r="A153" s="321" t="s">
        <v>76</v>
      </c>
      <c r="B153" s="64"/>
      <c r="C153" s="64"/>
      <c r="D153" s="64"/>
      <c r="E153" s="322">
        <f>Forecasts!E97-Forecasts!E255</f>
        <v>184906.70676231635</v>
      </c>
      <c r="F153" s="322">
        <f>Forecasts!F97-Forecasts!F255</f>
        <v>216084.30814515601</v>
      </c>
      <c r="G153" s="322">
        <f>Forecasts!G97-Forecasts!G255</f>
        <v>247229.5638582205</v>
      </c>
      <c r="H153" s="322">
        <f>Forecasts!H97-Forecasts!H255</f>
        <v>271799.26896617038</v>
      </c>
      <c r="I153" s="322">
        <f>Forecasts!I97-Forecasts!I255</f>
        <v>292344.31731482141</v>
      </c>
      <c r="J153" s="323">
        <f>Forecasts!J97-Forecasts!J255</f>
        <v>301114.64683426614</v>
      </c>
      <c r="L153" s="17" t="s">
        <v>554</v>
      </c>
    </row>
    <row r="154" spans="1:12">
      <c r="A154" s="287" t="s">
        <v>95</v>
      </c>
      <c r="B154" s="64"/>
      <c r="C154" s="64"/>
      <c r="D154" s="64"/>
      <c r="E154" s="322"/>
      <c r="F154" s="322"/>
      <c r="G154" s="322"/>
      <c r="H154" s="322"/>
      <c r="I154" s="322"/>
      <c r="J154" s="323"/>
    </row>
    <row r="155" spans="1:12">
      <c r="A155" s="287" t="s">
        <v>78</v>
      </c>
      <c r="B155" s="64"/>
      <c r="C155" s="64"/>
      <c r="D155" s="64"/>
      <c r="E155" s="322">
        <f>Forecasts!D234</f>
        <v>324072</v>
      </c>
      <c r="F155" s="322">
        <f>Forecasts!E234</f>
        <v>361009.45999999985</v>
      </c>
      <c r="G155" s="322">
        <f>Forecasts!F234</f>
        <v>402902.42985600024</v>
      </c>
      <c r="H155" s="322">
        <f>Forecasts!G234</f>
        <v>449754.37526715186</v>
      </c>
      <c r="I155" s="322">
        <f>Forecasts!H234</f>
        <v>500587.1235803063</v>
      </c>
      <c r="J155" s="322">
        <f>Forecasts!I234</f>
        <v>554805.55220727925</v>
      </c>
      <c r="L155" s="17" t="s">
        <v>555</v>
      </c>
    </row>
    <row r="156" spans="1:12">
      <c r="A156" s="287"/>
      <c r="B156" s="64"/>
      <c r="C156" s="64"/>
      <c r="D156" s="64"/>
      <c r="E156" s="322"/>
      <c r="F156" s="322"/>
      <c r="G156" s="322"/>
      <c r="H156" s="322"/>
      <c r="I156" s="322"/>
      <c r="J156" s="323"/>
    </row>
    <row r="157" spans="1:12">
      <c r="A157" s="287" t="s">
        <v>79</v>
      </c>
      <c r="B157" s="64"/>
      <c r="C157" s="64"/>
      <c r="D157" s="64"/>
      <c r="E157" s="322">
        <f t="shared" ref="E157:J157" si="2">E155*$F$36</f>
        <v>31201.652160000001</v>
      </c>
      <c r="F157" s="322">
        <f t="shared" si="2"/>
        <v>34757.990808799987</v>
      </c>
      <c r="G157" s="322">
        <f t="shared" si="2"/>
        <v>38791.445946535707</v>
      </c>
      <c r="H157" s="322">
        <f t="shared" si="2"/>
        <v>43302.351250721382</v>
      </c>
      <c r="I157" s="322">
        <f t="shared" si="2"/>
        <v>48196.52825831189</v>
      </c>
      <c r="J157" s="323">
        <f t="shared" si="2"/>
        <v>53416.67856651685</v>
      </c>
      <c r="L157" s="17" t="s">
        <v>217</v>
      </c>
    </row>
    <row r="158" spans="1:12">
      <c r="A158" s="316" t="s">
        <v>80</v>
      </c>
      <c r="B158" s="317"/>
      <c r="C158" s="317"/>
      <c r="D158" s="317"/>
      <c r="E158" s="324">
        <f t="shared" ref="E158:J158" si="3">E153-E157</f>
        <v>153705.05460231635</v>
      </c>
      <c r="F158" s="324">
        <f t="shared" si="3"/>
        <v>181326.31733635603</v>
      </c>
      <c r="G158" s="324">
        <f t="shared" si="3"/>
        <v>208438.11791168479</v>
      </c>
      <c r="H158" s="324">
        <f t="shared" si="3"/>
        <v>228496.917715449</v>
      </c>
      <c r="I158" s="324">
        <f t="shared" si="3"/>
        <v>244147.78905650953</v>
      </c>
      <c r="J158" s="351">
        <f t="shared" si="3"/>
        <v>247697.9682677493</v>
      </c>
      <c r="L158" s="17" t="s">
        <v>218</v>
      </c>
    </row>
    <row r="159" spans="1:12">
      <c r="A159" s="287"/>
      <c r="B159" s="64"/>
      <c r="C159" s="64"/>
      <c r="D159" s="64"/>
      <c r="E159" s="352"/>
      <c r="F159" s="128"/>
      <c r="G159" s="128"/>
      <c r="H159" s="128"/>
      <c r="I159" s="128"/>
      <c r="J159" s="314"/>
    </row>
    <row r="160" spans="1:12">
      <c r="A160" s="287" t="s">
        <v>61</v>
      </c>
      <c r="B160" s="64"/>
      <c r="C160" s="64"/>
      <c r="D160" s="64"/>
      <c r="E160" s="325">
        <f>1/(1+$F$36)^E150</f>
        <v>0.9121757215309958</v>
      </c>
      <c r="F160" s="325">
        <f>1/(1+$F$36)^F150</f>
        <v>0.83206454695059273</v>
      </c>
      <c r="G160" s="325">
        <f>1/(1+$F$36)^G150</f>
        <v>0.75898907847501795</v>
      </c>
      <c r="H160" s="325">
        <f>1/(1+$F$36)^H150</f>
        <v>0.69233141029209511</v>
      </c>
      <c r="I160" s="325">
        <f>1/(1+$F$36)^I150</f>
        <v>0.63152790372176382</v>
      </c>
      <c r="J160" s="326"/>
      <c r="L160" s="17" t="s">
        <v>545</v>
      </c>
    </row>
    <row r="161" spans="1:12">
      <c r="A161" s="287" t="s">
        <v>655</v>
      </c>
      <c r="B161" s="64"/>
      <c r="C161" s="64"/>
      <c r="D161" s="64"/>
      <c r="E161" s="322">
        <f>E158*E160</f>
        <v>140206.01908482902</v>
      </c>
      <c r="F161" s="322">
        <f>F158*F160</f>
        <v>150875.20008469449</v>
      </c>
      <c r="G161" s="322">
        <f>G158*G160</f>
        <v>158202.25503285677</v>
      </c>
      <c r="H161" s="322">
        <f>H158*H160</f>
        <v>158195.59328933363</v>
      </c>
      <c r="I161" s="322">
        <f>I158*I160</f>
        <v>154186.14142116086</v>
      </c>
      <c r="J161" s="323"/>
    </row>
    <row r="162" spans="1:12">
      <c r="A162" s="287" t="s">
        <v>656</v>
      </c>
      <c r="B162" s="64"/>
      <c r="C162" s="64"/>
      <c r="D162" s="64"/>
      <c r="E162" s="322">
        <f>SUM(E161:I161)</f>
        <v>761665.2089128748</v>
      </c>
      <c r="F162" s="353"/>
      <c r="G162" s="353"/>
      <c r="H162" s="353"/>
      <c r="I162" s="353"/>
      <c r="J162" s="354"/>
      <c r="L162" s="17" t="s">
        <v>216</v>
      </c>
    </row>
    <row r="163" spans="1:12">
      <c r="A163" s="287" t="s">
        <v>650</v>
      </c>
      <c r="B163" s="64"/>
      <c r="C163" s="64"/>
      <c r="D163" s="64"/>
      <c r="E163" s="322">
        <f>J158/($F$36-$F$29)*$I$160</f>
        <v>2360111.3255321616</v>
      </c>
      <c r="F163" s="353"/>
      <c r="G163" s="355"/>
      <c r="H163" s="128"/>
      <c r="I163" s="355"/>
      <c r="J163" s="314"/>
      <c r="L163" s="17" t="s">
        <v>517</v>
      </c>
    </row>
    <row r="164" spans="1:12">
      <c r="A164" s="287" t="s">
        <v>70</v>
      </c>
      <c r="B164" s="64"/>
      <c r="C164" s="64"/>
      <c r="D164" s="64"/>
      <c r="E164" s="322">
        <f>E162+E163</f>
        <v>3121776.5344450362</v>
      </c>
      <c r="F164" s="353"/>
      <c r="G164" s="355"/>
      <c r="H164" s="128"/>
      <c r="I164" s="355"/>
      <c r="J164" s="314"/>
    </row>
    <row r="165" spans="1:12">
      <c r="A165" s="287" t="s">
        <v>81</v>
      </c>
      <c r="B165" s="64"/>
      <c r="C165" s="64"/>
      <c r="D165" s="64"/>
      <c r="E165" s="322">
        <f>E155</f>
        <v>324072</v>
      </c>
      <c r="F165" s="128"/>
      <c r="G165" s="356"/>
      <c r="H165" s="357"/>
      <c r="I165" s="357"/>
      <c r="J165" s="358"/>
    </row>
    <row r="166" spans="1:12">
      <c r="A166" s="287" t="s">
        <v>657</v>
      </c>
      <c r="B166" s="64"/>
      <c r="C166" s="64"/>
      <c r="D166" s="64"/>
      <c r="E166" s="322">
        <f>E164+E165</f>
        <v>3445848.5344450362</v>
      </c>
      <c r="F166" s="128"/>
      <c r="G166" s="561"/>
      <c r="H166" s="357"/>
      <c r="I166" s="357"/>
      <c r="J166" s="358"/>
    </row>
    <row r="167" spans="1:12">
      <c r="A167" s="287" t="s">
        <v>62</v>
      </c>
      <c r="B167" s="64"/>
      <c r="C167" s="64"/>
      <c r="D167" s="64"/>
      <c r="E167" s="476">
        <f>(1+$F$36/2)</f>
        <v>1.0481400000000001</v>
      </c>
      <c r="F167" s="128"/>
      <c r="G167" s="356"/>
      <c r="H167" s="357"/>
      <c r="I167" s="357"/>
      <c r="J167" s="358"/>
      <c r="L167" s="17" t="s">
        <v>198</v>
      </c>
    </row>
    <row r="168" spans="1:12">
      <c r="A168" s="287" t="s">
        <v>658</v>
      </c>
      <c r="B168" s="64"/>
      <c r="C168" s="64"/>
      <c r="D168" s="64"/>
      <c r="E168" s="322">
        <f>E166*E167</f>
        <v>3611731.6828932203</v>
      </c>
      <c r="F168" s="128"/>
      <c r="G168" s="356"/>
      <c r="H168" s="357"/>
      <c r="I168" s="357"/>
      <c r="J168" s="358"/>
    </row>
    <row r="169" spans="1:12">
      <c r="A169" s="287" t="s">
        <v>63</v>
      </c>
      <c r="B169" s="64"/>
      <c r="C169" s="64"/>
      <c r="D169" s="64"/>
      <c r="E169" s="322">
        <f>$F$25</f>
        <v>74791.212400000004</v>
      </c>
      <c r="F169" s="128"/>
      <c r="G169" s="356"/>
      <c r="H169" s="357"/>
      <c r="I169" s="357"/>
      <c r="J169" s="358"/>
    </row>
    <row r="170" spans="1:12">
      <c r="A170" s="287" t="s">
        <v>64</v>
      </c>
      <c r="B170" s="64"/>
      <c r="C170" s="64"/>
      <c r="D170" s="64"/>
      <c r="E170" s="360">
        <f>E168/E169</f>
        <v>48.290856198143679</v>
      </c>
      <c r="F170" s="128"/>
      <c r="G170" s="356"/>
      <c r="H170" s="357"/>
      <c r="I170" s="357"/>
      <c r="J170" s="358"/>
      <c r="L170" s="17" t="s">
        <v>201</v>
      </c>
    </row>
    <row r="171" spans="1:12">
      <c r="A171" s="287"/>
      <c r="B171" s="64"/>
      <c r="C171" s="64"/>
      <c r="D171" s="64"/>
      <c r="E171" s="128"/>
      <c r="F171" s="128"/>
      <c r="G171" s="356"/>
      <c r="H171" s="357"/>
      <c r="I171" s="357"/>
      <c r="J171" s="358"/>
    </row>
    <row r="172" spans="1:12">
      <c r="A172" s="287" t="s">
        <v>48</v>
      </c>
      <c r="B172" s="64"/>
      <c r="C172" s="64"/>
      <c r="D172" s="64"/>
      <c r="E172" s="361">
        <f>F24</f>
        <v>50.3</v>
      </c>
      <c r="F172" s="128"/>
      <c r="G172" s="356"/>
      <c r="H172" s="357"/>
      <c r="I172" s="357"/>
      <c r="J172" s="358"/>
    </row>
    <row r="173" spans="1:12">
      <c r="A173" s="287" t="s">
        <v>65</v>
      </c>
      <c r="B173" s="64"/>
      <c r="C173" s="64"/>
      <c r="D173" s="64"/>
      <c r="E173" s="391">
        <f>E170/E172-1</f>
        <v>-3.9943216736706089E-2</v>
      </c>
      <c r="F173" s="128"/>
      <c r="G173" s="356"/>
      <c r="H173" s="357"/>
      <c r="I173" s="357"/>
      <c r="J173" s="358"/>
      <c r="L173" s="17" t="s">
        <v>66</v>
      </c>
    </row>
    <row r="174" spans="1:12" ht="14" thickBot="1">
      <c r="A174" s="305"/>
      <c r="B174" s="306"/>
      <c r="C174" s="306"/>
      <c r="D174" s="306"/>
      <c r="E174" s="306"/>
      <c r="F174" s="306"/>
      <c r="G174" s="306"/>
      <c r="H174" s="350"/>
      <c r="I174" s="331"/>
      <c r="J174" s="332"/>
    </row>
    <row r="175" spans="1:12" ht="14" thickTop="1">
      <c r="A175" s="291"/>
      <c r="B175" s="291"/>
      <c r="C175" s="291"/>
      <c r="D175" s="291"/>
      <c r="E175" s="291"/>
      <c r="F175" s="291"/>
      <c r="G175" s="291"/>
      <c r="H175" s="362"/>
      <c r="I175" s="363"/>
      <c r="J175" s="363"/>
    </row>
    <row r="176" spans="1:12" ht="14" thickBot="1">
      <c r="A176" s="64"/>
      <c r="B176" s="64"/>
      <c r="C176" s="64"/>
      <c r="D176" s="64"/>
      <c r="E176" s="64"/>
      <c r="F176" s="64"/>
      <c r="G176" s="64"/>
      <c r="H176" s="349"/>
      <c r="I176" s="339"/>
      <c r="J176" s="339"/>
    </row>
    <row r="177" spans="1:15" ht="14" thickTop="1">
      <c r="A177" s="308" t="s">
        <v>465</v>
      </c>
      <c r="B177" s="309"/>
      <c r="C177" s="310" t="str">
        <f>C18</f>
        <v>VALUATION MODELS</v>
      </c>
      <c r="D177" s="310"/>
      <c r="E177" s="311"/>
      <c r="F177" s="311"/>
      <c r="G177" s="311"/>
      <c r="H177" s="311"/>
      <c r="I177" s="311"/>
      <c r="J177" s="312"/>
    </row>
    <row r="178" spans="1:15">
      <c r="A178" s="283" t="str">
        <f>Data!$A$9</f>
        <v>Analyst Name:</v>
      </c>
      <c r="B178" s="284"/>
      <c r="C178" s="160" t="str">
        <f>Data!$B$9</f>
        <v>ChangDENG</v>
      </c>
      <c r="D178" s="162"/>
      <c r="E178" s="157"/>
      <c r="F178" s="161"/>
      <c r="G178" s="161"/>
      <c r="H178" s="161"/>
      <c r="I178" s="161"/>
      <c r="J178" s="285"/>
    </row>
    <row r="179" spans="1:15">
      <c r="A179" s="283" t="str">
        <f>Data!$A$10</f>
        <v>Company Name:</v>
      </c>
      <c r="B179" s="286"/>
      <c r="C179" s="160" t="str">
        <f>Data!$B$10</f>
        <v xml:space="preserve">Advantest </v>
      </c>
      <c r="D179" s="157"/>
      <c r="E179" s="174"/>
      <c r="F179" s="161"/>
      <c r="G179" s="161"/>
      <c r="H179" s="161"/>
      <c r="I179" s="161"/>
      <c r="J179" s="285"/>
      <c r="O179" s="349"/>
    </row>
    <row r="180" spans="1:15">
      <c r="A180" s="313"/>
      <c r="B180" s="64"/>
      <c r="C180" s="64"/>
      <c r="D180" s="64"/>
      <c r="E180" s="64"/>
      <c r="F180" s="64"/>
      <c r="G180" s="64"/>
      <c r="H180" s="349"/>
      <c r="I180" s="339"/>
      <c r="J180" s="364"/>
    </row>
    <row r="181" spans="1:15">
      <c r="A181" s="341" t="s">
        <v>82</v>
      </c>
      <c r="B181" s="342"/>
      <c r="C181" s="342"/>
      <c r="D181" s="342"/>
      <c r="E181" s="342"/>
      <c r="F181" s="343"/>
      <c r="G181" s="343"/>
      <c r="H181" s="343"/>
      <c r="I181" s="343"/>
      <c r="J181" s="365"/>
    </row>
    <row r="182" spans="1:15">
      <c r="A182" s="287"/>
      <c r="B182" s="64"/>
      <c r="C182" s="128"/>
      <c r="D182" s="64"/>
      <c r="E182" s="128"/>
      <c r="F182" s="128"/>
      <c r="G182" s="128"/>
      <c r="H182" s="128"/>
      <c r="I182" s="128"/>
      <c r="J182" s="314"/>
    </row>
    <row r="183" spans="1:15">
      <c r="A183" s="287"/>
      <c r="B183" s="64"/>
      <c r="C183" s="344" t="s">
        <v>71</v>
      </c>
      <c r="D183" s="64"/>
      <c r="E183" s="64"/>
      <c r="F183" s="64"/>
      <c r="G183" s="64"/>
      <c r="H183" s="64"/>
      <c r="I183" s="64"/>
      <c r="J183" s="293"/>
      <c r="L183" s="69" t="s">
        <v>208</v>
      </c>
    </row>
    <row r="184" spans="1:15">
      <c r="A184" s="287"/>
      <c r="B184" s="345">
        <f>E170</f>
        <v>48.290856198143679</v>
      </c>
      <c r="C184" s="563">
        <v>0</v>
      </c>
      <c r="D184" s="564">
        <v>0.01</v>
      </c>
      <c r="E184" s="564">
        <v>0.02</v>
      </c>
      <c r="F184" s="564">
        <v>2.5000000000000001E-2</v>
      </c>
      <c r="G184" s="564">
        <v>0.03</v>
      </c>
      <c r="H184" s="564">
        <v>3.5000000000000003E-2</v>
      </c>
      <c r="I184" s="564">
        <v>0.04</v>
      </c>
      <c r="J184" s="565">
        <v>0.05</v>
      </c>
      <c r="L184" s="17" t="s">
        <v>209</v>
      </c>
    </row>
    <row r="185" spans="1:15">
      <c r="A185" s="346" t="s">
        <v>72</v>
      </c>
      <c r="B185" s="562">
        <v>0.06</v>
      </c>
      <c r="C185" s="339">
        <f t="dataTable" ref="C185:J198" dt2D="1" dtr="0" r1="F29" r2="F36"/>
        <v>61.377262557971768</v>
      </c>
      <c r="D185" s="339">
        <v>70.865443877227335</v>
      </c>
      <c r="E185" s="339">
        <v>85.097715856110653</v>
      </c>
      <c r="F185" s="339">
        <v>95.263624412455911</v>
      </c>
      <c r="G185" s="339">
        <v>108.81816915424956</v>
      </c>
      <c r="H185" s="339">
        <v>127.79453179276064</v>
      </c>
      <c r="I185" s="339">
        <v>156.2590757505273</v>
      </c>
      <c r="J185" s="364">
        <v>298.58179553936077</v>
      </c>
    </row>
    <row r="186" spans="1:15">
      <c r="A186" s="346" t="s">
        <v>73</v>
      </c>
      <c r="B186" s="347">
        <v>6.5000000000000002E-2</v>
      </c>
      <c r="C186" s="339">
        <v>56.417011663217068</v>
      </c>
      <c r="D186" s="339">
        <v>64.175853587537375</v>
      </c>
      <c r="E186" s="339">
        <v>75.383069700444395</v>
      </c>
      <c r="F186" s="339">
        <v>83.088030778068017</v>
      </c>
      <c r="G186" s="339">
        <v>92.994409306441227</v>
      </c>
      <c r="H186" s="339">
        <v>106.20291401093883</v>
      </c>
      <c r="I186" s="339">
        <v>124.69482059723549</v>
      </c>
      <c r="J186" s="364">
        <v>198.66244694242218</v>
      </c>
    </row>
    <row r="187" spans="1:15">
      <c r="A187" s="287"/>
      <c r="B187" s="347">
        <v>6.7000000000000004E-2</v>
      </c>
      <c r="C187" s="339">
        <v>54.642074294917371</v>
      </c>
      <c r="D187" s="339">
        <v>61.830614969645289</v>
      </c>
      <c r="E187" s="339">
        <v>72.078109122980734</v>
      </c>
      <c r="F187" s="339">
        <v>79.031765869886968</v>
      </c>
      <c r="G187" s="339">
        <v>87.864789305146246</v>
      </c>
      <c r="H187" s="339">
        <v>99.458132563923968</v>
      </c>
      <c r="I187" s="339">
        <v>115.34530665928611</v>
      </c>
      <c r="J187" s="364">
        <v>175.15584443006125</v>
      </c>
    </row>
    <row r="188" spans="1:15">
      <c r="A188" s="287"/>
      <c r="B188" s="347">
        <v>7.0000000000000007E-2</v>
      </c>
      <c r="C188" s="339">
        <v>52.171720988625211</v>
      </c>
      <c r="D188" s="339">
        <v>58.60789572966484</v>
      </c>
      <c r="E188" s="348">
        <v>67.618540367120218</v>
      </c>
      <c r="F188" s="339">
        <v>73.625636792090532</v>
      </c>
      <c r="G188" s="339">
        <v>81.134507323303382</v>
      </c>
      <c r="H188" s="348">
        <v>90.788769434862743</v>
      </c>
      <c r="I188" s="339">
        <v>103.66111891694194</v>
      </c>
      <c r="J188" s="364">
        <v>148.71434210421916</v>
      </c>
    </row>
    <row r="189" spans="1:15">
      <c r="A189" s="287"/>
      <c r="B189" s="347">
        <v>7.1999999999999995E-2</v>
      </c>
      <c r="C189" s="339">
        <v>50.640390206944652</v>
      </c>
      <c r="D189" s="339">
        <v>56.633943958596369</v>
      </c>
      <c r="E189" s="339">
        <v>64.932710691652531</v>
      </c>
      <c r="F189" s="348">
        <v>70.406365345370475</v>
      </c>
      <c r="G189" s="475">
        <v>77.183271107116454</v>
      </c>
      <c r="H189" s="339">
        <v>85.791773020685653</v>
      </c>
      <c r="I189" s="339">
        <v>97.09043178224529</v>
      </c>
      <c r="J189" s="364">
        <v>135.09501125294588</v>
      </c>
    </row>
    <row r="190" spans="1:15">
      <c r="A190" s="287"/>
      <c r="B190" s="347">
        <v>7.4999999999999997E-2</v>
      </c>
      <c r="C190" s="339">
        <v>48.498234044692495</v>
      </c>
      <c r="D190" s="339">
        <v>53.902560590948347</v>
      </c>
      <c r="E190" s="339">
        <v>61.272096790388062</v>
      </c>
      <c r="F190" s="339">
        <v>66.062295320023907</v>
      </c>
      <c r="G190" s="339">
        <v>71.916982411801058</v>
      </c>
      <c r="H190" s="339">
        <v>79.235341276522476</v>
      </c>
      <c r="I190" s="339">
        <v>88.644659816878587</v>
      </c>
      <c r="J190" s="364">
        <v>118.75447914601818</v>
      </c>
    </row>
    <row r="191" spans="1:15">
      <c r="A191" s="287"/>
      <c r="B191" s="347">
        <v>7.6999999999999999E-2</v>
      </c>
      <c r="C191" s="339">
        <v>47.163958009883601</v>
      </c>
      <c r="D191" s="339">
        <v>52.218664802515079</v>
      </c>
      <c r="E191" s="339">
        <v>59.046952925894395</v>
      </c>
      <c r="F191" s="339">
        <v>63.445946236148401</v>
      </c>
      <c r="G191" s="339">
        <v>68.780895569860689</v>
      </c>
      <c r="H191" s="339">
        <v>75.386070935409222</v>
      </c>
      <c r="I191" s="339">
        <v>83.776428832187136</v>
      </c>
      <c r="J191" s="364">
        <v>109.87976451105175</v>
      </c>
    </row>
    <row r="192" spans="1:15">
      <c r="A192" s="287"/>
      <c r="B192" s="347">
        <v>0.08</v>
      </c>
      <c r="C192" s="339">
        <v>45.289188560171617</v>
      </c>
      <c r="D192" s="339">
        <v>49.874846496316835</v>
      </c>
      <c r="E192" s="339">
        <v>55.989057077843739</v>
      </c>
      <c r="F192" s="339">
        <v>59.879918356997251</v>
      </c>
      <c r="G192" s="339">
        <v>64.54895189198146</v>
      </c>
      <c r="H192" s="339">
        <v>70.255548434739907</v>
      </c>
      <c r="I192" s="339">
        <v>77.388794113187984</v>
      </c>
      <c r="J192" s="364">
        <v>98.788531148532286</v>
      </c>
    </row>
    <row r="193" spans="1:15">
      <c r="A193" s="287"/>
      <c r="B193" s="347">
        <v>8.5000000000000006E-2</v>
      </c>
      <c r="C193" s="339">
        <v>42.462488588439975</v>
      </c>
      <c r="D193" s="339">
        <v>46.389090275622877</v>
      </c>
      <c r="E193" s="339">
        <v>51.52387709732357</v>
      </c>
      <c r="F193" s="339">
        <v>54.73311886088652</v>
      </c>
      <c r="G193" s="339">
        <v>58.525859126915449</v>
      </c>
      <c r="H193" s="339">
        <v>63.077147446150157</v>
      </c>
      <c r="I193" s="339">
        <v>68.639833169659269</v>
      </c>
      <c r="J193" s="364">
        <v>84.533220951113861</v>
      </c>
    </row>
    <row r="194" spans="1:15">
      <c r="A194" s="287"/>
      <c r="B194" s="347">
        <v>0.09</v>
      </c>
      <c r="C194" s="339">
        <v>39.95428591911552</v>
      </c>
      <c r="D194" s="339">
        <v>43.343548813221041</v>
      </c>
      <c r="E194" s="339">
        <v>47.701172534213825</v>
      </c>
      <c r="F194" s="339">
        <v>50.382787131747847</v>
      </c>
      <c r="G194" s="339">
        <v>53.51133749553756</v>
      </c>
      <c r="H194" s="339">
        <v>57.208715198198107</v>
      </c>
      <c r="I194" s="339">
        <v>61.645568441390765</v>
      </c>
      <c r="J194" s="364">
        <v>73.846914860170628</v>
      </c>
    </row>
    <row r="195" spans="1:15">
      <c r="A195" s="287"/>
      <c r="B195" s="347">
        <v>9.5000000000000001E-2</v>
      </c>
      <c r="C195" s="339">
        <v>37.714177892656465</v>
      </c>
      <c r="D195" s="339">
        <v>40.660422410297784</v>
      </c>
      <c r="E195" s="339">
        <v>44.392332132643411</v>
      </c>
      <c r="F195" s="339">
        <v>46.658134464067558</v>
      </c>
      <c r="G195" s="339">
        <v>49.27252176955696</v>
      </c>
      <c r="H195" s="339">
        <v>52.322640292627902</v>
      </c>
      <c r="I195" s="339">
        <v>55.927325819893589</v>
      </c>
      <c r="J195" s="364">
        <v>65.539820559268748</v>
      </c>
    </row>
    <row r="196" spans="1:15">
      <c r="A196" s="287"/>
      <c r="B196" s="347">
        <v>0.1</v>
      </c>
      <c r="C196" s="339">
        <v>35.701845876601666</v>
      </c>
      <c r="D196" s="339">
        <v>38.279203699138229</v>
      </c>
      <c r="E196" s="339">
        <v>41.500900977308895</v>
      </c>
      <c r="F196" s="339">
        <v>43.433919344211311</v>
      </c>
      <c r="G196" s="339">
        <v>45.643083192099787</v>
      </c>
      <c r="H196" s="339">
        <v>48.192118401201846</v>
      </c>
      <c r="I196" s="339">
        <v>51.165992811820949</v>
      </c>
      <c r="J196" s="364">
        <v>58.898066279430616</v>
      </c>
      <c r="O196" s="566"/>
    </row>
    <row r="197" spans="1:15">
      <c r="A197" s="287"/>
      <c r="B197" s="347">
        <v>0.11</v>
      </c>
      <c r="C197" s="339">
        <v>32.23590382942912</v>
      </c>
      <c r="D197" s="339">
        <v>34.240982338451019</v>
      </c>
      <c r="E197" s="339">
        <v>36.691633849477768</v>
      </c>
      <c r="F197" s="339">
        <v>38.133193561846461</v>
      </c>
      <c r="G197" s="339">
        <v>39.754948238261228</v>
      </c>
      <c r="H197" s="339">
        <v>41.592936871531286</v>
      </c>
      <c r="I197" s="339">
        <v>43.693495309554223</v>
      </c>
      <c r="J197" s="364">
        <v>48.944891404611582</v>
      </c>
    </row>
    <row r="198" spans="1:15">
      <c r="A198" s="287"/>
      <c r="B198" s="347">
        <v>0.12</v>
      </c>
      <c r="C198" s="339">
        <v>29.359193277174406</v>
      </c>
      <c r="D198" s="339">
        <v>30.948399921194849</v>
      </c>
      <c r="E198" s="339">
        <v>32.855447894019363</v>
      </c>
      <c r="F198" s="339">
        <v>33.959528299338821</v>
      </c>
      <c r="G198" s="339">
        <v>35.186284305249323</v>
      </c>
      <c r="H198" s="339">
        <v>36.557364547149305</v>
      </c>
      <c r="I198" s="339">
        <v>38.099829819286796</v>
      </c>
      <c r="J198" s="364">
        <v>41.845816908763531</v>
      </c>
    </row>
    <row r="199" spans="1:15">
      <c r="A199" s="287"/>
      <c r="B199" s="349"/>
      <c r="C199" s="339"/>
      <c r="D199" s="339"/>
      <c r="E199" s="339"/>
      <c r="F199" s="339"/>
      <c r="G199" s="339"/>
      <c r="H199" s="339"/>
      <c r="I199" s="339"/>
      <c r="J199" s="364"/>
    </row>
    <row r="200" spans="1:15" ht="14" thickBot="1">
      <c r="A200" s="305"/>
      <c r="B200" s="350"/>
      <c r="C200" s="331"/>
      <c r="D200" s="331"/>
      <c r="E200" s="331"/>
      <c r="F200" s="331"/>
      <c r="G200" s="331"/>
      <c r="H200" s="331"/>
      <c r="I200" s="331"/>
      <c r="J200" s="332"/>
    </row>
    <row r="201" spans="1:15" ht="14" thickTop="1">
      <c r="A201" s="291"/>
      <c r="B201" s="362"/>
      <c r="C201" s="363"/>
      <c r="D201" s="363"/>
      <c r="E201" s="363"/>
      <c r="F201" s="363"/>
      <c r="G201" s="363"/>
      <c r="H201" s="363"/>
      <c r="I201" s="363"/>
      <c r="J201" s="363"/>
    </row>
    <row r="202" spans="1:15" ht="14" thickBot="1">
      <c r="A202" s="306"/>
      <c r="B202" s="350"/>
      <c r="C202" s="331"/>
      <c r="D202" s="331"/>
      <c r="E202" s="331"/>
      <c r="F202" s="331"/>
      <c r="G202" s="331"/>
      <c r="H202" s="331"/>
      <c r="I202" s="331"/>
      <c r="J202" s="331"/>
    </row>
    <row r="203" spans="1:15" ht="14" thickTop="1">
      <c r="A203" s="308" t="s">
        <v>465</v>
      </c>
      <c r="B203" s="309"/>
      <c r="C203" s="310" t="str">
        <f>C18</f>
        <v>VALUATION MODELS</v>
      </c>
      <c r="D203" s="310"/>
      <c r="E203" s="311"/>
      <c r="F203" s="311"/>
      <c r="G203" s="311"/>
      <c r="H203" s="311"/>
      <c r="I203" s="311"/>
      <c r="J203" s="312"/>
    </row>
    <row r="204" spans="1:15">
      <c r="A204" s="283" t="str">
        <f>Data!$A$9</f>
        <v>Analyst Name:</v>
      </c>
      <c r="B204" s="284"/>
      <c r="C204" s="160" t="str">
        <f>Data!$B$9</f>
        <v>ChangDENG</v>
      </c>
      <c r="D204" s="162"/>
      <c r="E204" s="157"/>
      <c r="F204" s="161"/>
      <c r="G204" s="161"/>
      <c r="H204" s="161"/>
      <c r="I204" s="161"/>
      <c r="J204" s="285"/>
    </row>
    <row r="205" spans="1:15">
      <c r="A205" s="283" t="str">
        <f>Data!$A$10</f>
        <v>Company Name:</v>
      </c>
      <c r="B205" s="286"/>
      <c r="C205" s="160" t="str">
        <f>Data!$B$10</f>
        <v xml:space="preserve">Advantest </v>
      </c>
      <c r="D205" s="157"/>
      <c r="E205" s="174"/>
      <c r="F205" s="161"/>
      <c r="G205" s="161"/>
      <c r="H205" s="161"/>
      <c r="I205" s="161"/>
      <c r="J205" s="285"/>
    </row>
    <row r="206" spans="1:15">
      <c r="A206" s="313"/>
      <c r="B206" s="64"/>
      <c r="C206" s="64"/>
      <c r="D206" s="64"/>
      <c r="E206" s="64"/>
      <c r="F206" s="64"/>
      <c r="G206" s="64"/>
      <c r="H206" s="64"/>
      <c r="I206" s="64"/>
      <c r="J206" s="314" t="s">
        <v>54</v>
      </c>
    </row>
    <row r="207" spans="1:15">
      <c r="A207" s="316" t="s">
        <v>74</v>
      </c>
      <c r="B207" s="317"/>
      <c r="C207" s="317"/>
      <c r="D207" s="317"/>
      <c r="E207" s="315">
        <v>1</v>
      </c>
      <c r="F207" s="315">
        <v>2</v>
      </c>
      <c r="G207" s="315">
        <v>3</v>
      </c>
      <c r="H207" s="315">
        <v>4</v>
      </c>
      <c r="I207" s="315">
        <v>5</v>
      </c>
      <c r="J207" s="314" t="s">
        <v>55</v>
      </c>
      <c r="L207" s="69" t="s">
        <v>202</v>
      </c>
    </row>
    <row r="208" spans="1:15">
      <c r="A208" s="316" t="s">
        <v>83</v>
      </c>
      <c r="B208" s="317"/>
      <c r="C208" s="317"/>
      <c r="D208" s="317"/>
      <c r="E208" s="318" t="s">
        <v>475</v>
      </c>
      <c r="F208" s="318" t="s">
        <v>476</v>
      </c>
      <c r="G208" s="318" t="s">
        <v>477</v>
      </c>
      <c r="H208" s="318" t="s">
        <v>478</v>
      </c>
      <c r="I208" s="318" t="s">
        <v>479</v>
      </c>
      <c r="J208" s="319" t="s">
        <v>480</v>
      </c>
      <c r="L208" s="320" t="s">
        <v>213</v>
      </c>
    </row>
    <row r="209" spans="1:12">
      <c r="A209" s="321" t="s">
        <v>75</v>
      </c>
      <c r="B209" s="64"/>
      <c r="C209" s="64"/>
      <c r="D209" s="64"/>
      <c r="E209" s="64"/>
      <c r="F209" s="64"/>
      <c r="G209" s="64"/>
      <c r="H209" s="64"/>
      <c r="I209" s="64"/>
      <c r="J209" s="293"/>
    </row>
    <row r="210" spans="1:12">
      <c r="A210" s="321" t="s">
        <v>76</v>
      </c>
      <c r="B210" s="64"/>
      <c r="C210" s="64"/>
      <c r="D210" s="64"/>
      <c r="E210" s="322">
        <f t="shared" ref="E210:J210" si="4">E153</f>
        <v>184906.70676231635</v>
      </c>
      <c r="F210" s="322">
        <f t="shared" si="4"/>
        <v>216084.30814515601</v>
      </c>
      <c r="G210" s="322">
        <f t="shared" si="4"/>
        <v>247229.5638582205</v>
      </c>
      <c r="H210" s="322">
        <f t="shared" si="4"/>
        <v>271799.26896617038</v>
      </c>
      <c r="I210" s="322">
        <f t="shared" si="4"/>
        <v>292344.31731482141</v>
      </c>
      <c r="J210" s="323">
        <f t="shared" si="4"/>
        <v>301114.64683426614</v>
      </c>
      <c r="L210" s="17" t="s">
        <v>554</v>
      </c>
    </row>
    <row r="211" spans="1:12">
      <c r="A211" s="287" t="s">
        <v>77</v>
      </c>
      <c r="B211" s="64"/>
      <c r="C211" s="64"/>
      <c r="D211" s="64"/>
      <c r="E211" s="322"/>
      <c r="F211" s="322"/>
      <c r="G211" s="322"/>
      <c r="H211" s="322"/>
      <c r="I211" s="322"/>
      <c r="J211" s="323"/>
    </row>
    <row r="212" spans="1:12">
      <c r="A212" s="287" t="s">
        <v>78</v>
      </c>
      <c r="B212" s="64"/>
      <c r="C212" s="64"/>
      <c r="D212" s="64"/>
      <c r="E212" s="322">
        <f t="shared" ref="E212:J212" si="5">E155</f>
        <v>324072</v>
      </c>
      <c r="F212" s="322">
        <f t="shared" si="5"/>
        <v>361009.45999999985</v>
      </c>
      <c r="G212" s="322">
        <f t="shared" si="5"/>
        <v>402902.42985600024</v>
      </c>
      <c r="H212" s="322">
        <f t="shared" si="5"/>
        <v>449754.37526715186</v>
      </c>
      <c r="I212" s="322">
        <f t="shared" si="5"/>
        <v>500587.1235803063</v>
      </c>
      <c r="J212" s="323">
        <f t="shared" si="5"/>
        <v>554805.55220727925</v>
      </c>
      <c r="L212" s="17" t="s">
        <v>556</v>
      </c>
    </row>
    <row r="213" spans="1:12">
      <c r="A213" s="287"/>
      <c r="B213" s="64"/>
      <c r="C213" s="64"/>
      <c r="D213" s="64"/>
      <c r="E213" s="366"/>
      <c r="F213" s="366"/>
      <c r="G213" s="366"/>
      <c r="H213" s="366"/>
      <c r="I213" s="366"/>
      <c r="J213" s="367"/>
    </row>
    <row r="214" spans="1:12">
      <c r="A214" s="287" t="s">
        <v>84</v>
      </c>
      <c r="B214" s="64"/>
      <c r="C214" s="64"/>
      <c r="D214" s="64"/>
      <c r="E214" s="368">
        <f t="shared" ref="E214:J214" si="6">E210/E212</f>
        <v>0.57057291824753864</v>
      </c>
      <c r="F214" s="368">
        <f t="shared" si="6"/>
        <v>0.59855580556020915</v>
      </c>
      <c r="G214" s="368">
        <f t="shared" si="6"/>
        <v>0.61362142677218856</v>
      </c>
      <c r="H214" s="368">
        <f t="shared" si="6"/>
        <v>0.60432823761797305</v>
      </c>
      <c r="I214" s="368">
        <f t="shared" si="6"/>
        <v>0.58400287091667935</v>
      </c>
      <c r="J214" s="369">
        <f t="shared" si="6"/>
        <v>0.54273906531088134</v>
      </c>
      <c r="L214" s="17" t="s">
        <v>219</v>
      </c>
    </row>
    <row r="215" spans="1:12">
      <c r="A215" s="287" t="s">
        <v>85</v>
      </c>
      <c r="B215" s="64"/>
      <c r="C215" s="64"/>
      <c r="D215" s="64"/>
      <c r="E215" s="368">
        <f t="shared" ref="E215:J215" si="7">E214-$F$36</f>
        <v>0.47429291824753861</v>
      </c>
      <c r="F215" s="368">
        <f t="shared" si="7"/>
        <v>0.50227580556020912</v>
      </c>
      <c r="G215" s="368">
        <f t="shared" si="7"/>
        <v>0.51734142677218853</v>
      </c>
      <c r="H215" s="368">
        <f t="shared" si="7"/>
        <v>0.50804823761797302</v>
      </c>
      <c r="I215" s="368">
        <f t="shared" si="7"/>
        <v>0.48772287091667932</v>
      </c>
      <c r="J215" s="369">
        <f t="shared" si="7"/>
        <v>0.44645906531088131</v>
      </c>
      <c r="L215" s="17" t="s">
        <v>220</v>
      </c>
    </row>
    <row r="216" spans="1:12">
      <c r="A216" s="287" t="s">
        <v>222</v>
      </c>
      <c r="B216" s="64"/>
      <c r="C216" s="64"/>
      <c r="D216" s="64"/>
      <c r="E216" s="368">
        <f t="shared" ref="E216:J216" si="8">E212/$E$212</f>
        <v>1</v>
      </c>
      <c r="F216" s="368">
        <f t="shared" si="8"/>
        <v>1.1139791774667354</v>
      </c>
      <c r="G216" s="368">
        <f t="shared" si="8"/>
        <v>1.2432497403539962</v>
      </c>
      <c r="H216" s="368">
        <f t="shared" si="8"/>
        <v>1.3878223828876048</v>
      </c>
      <c r="I216" s="368">
        <f t="shared" si="8"/>
        <v>1.54467872442021</v>
      </c>
      <c r="J216" s="369">
        <f t="shared" si="8"/>
        <v>1.7119823749268042</v>
      </c>
      <c r="L216" s="17" t="s">
        <v>223</v>
      </c>
    </row>
    <row r="217" spans="1:12">
      <c r="A217" s="316" t="s">
        <v>502</v>
      </c>
      <c r="B217" s="317"/>
      <c r="C217" s="317"/>
      <c r="D217" s="317"/>
      <c r="E217" s="370">
        <f t="shared" ref="E217:J217" si="9">E215*E216</f>
        <v>0.47429291824753861</v>
      </c>
      <c r="F217" s="370">
        <f t="shared" si="9"/>
        <v>0.5595247887394037</v>
      </c>
      <c r="G217" s="370">
        <f t="shared" si="9"/>
        <v>0.64318459450888932</v>
      </c>
      <c r="H217" s="370">
        <f t="shared" si="9"/>
        <v>0.70508071575282338</v>
      </c>
      <c r="I217" s="370">
        <f t="shared" si="9"/>
        <v>0.75337514211813894</v>
      </c>
      <c r="J217" s="371">
        <f t="shared" si="9"/>
        <v>0.7643300509385238</v>
      </c>
      <c r="L217" s="17" t="s">
        <v>221</v>
      </c>
    </row>
    <row r="218" spans="1:12">
      <c r="A218" s="287"/>
      <c r="B218" s="64"/>
      <c r="C218" s="64"/>
      <c r="D218" s="64"/>
      <c r="E218" s="368"/>
      <c r="F218" s="368"/>
      <c r="G218" s="368"/>
      <c r="H218" s="368"/>
      <c r="I218" s="368"/>
      <c r="J218" s="369"/>
    </row>
    <row r="219" spans="1:12">
      <c r="A219" s="287" t="s">
        <v>61</v>
      </c>
      <c r="B219" s="64"/>
      <c r="C219" s="64"/>
      <c r="D219" s="64"/>
      <c r="E219" s="372">
        <f>1/(1+$F$36)^E207</f>
        <v>0.9121757215309958</v>
      </c>
      <c r="F219" s="372">
        <f>1/(1+$F$36)^F207</f>
        <v>0.83206454695059273</v>
      </c>
      <c r="G219" s="372">
        <f>1/(1+$F$36)^G207</f>
        <v>0.75898907847501795</v>
      </c>
      <c r="H219" s="372">
        <f>1/(1+$F$36)^H207</f>
        <v>0.69233141029209511</v>
      </c>
      <c r="I219" s="372">
        <f>1/(1+$F$36)^I207</f>
        <v>0.63152790372176382</v>
      </c>
      <c r="J219" s="336"/>
      <c r="L219" s="17" t="s">
        <v>545</v>
      </c>
    </row>
    <row r="220" spans="1:12">
      <c r="A220" s="287" t="s">
        <v>659</v>
      </c>
      <c r="B220" s="64"/>
      <c r="C220" s="64"/>
      <c r="D220" s="64"/>
      <c r="E220" s="372">
        <f>E217*E219</f>
        <v>0.43263848491949014</v>
      </c>
      <c r="F220" s="372">
        <f>F217*F219</f>
        <v>0.46556073985007806</v>
      </c>
      <c r="G220" s="372">
        <f>G217*G219</f>
        <v>0.48817008267563</v>
      </c>
      <c r="H220" s="372">
        <f>H217*H219</f>
        <v>0.48814952630691205</v>
      </c>
      <c r="I220" s="372">
        <f>I217*I219</f>
        <v>0.47577742421795416</v>
      </c>
      <c r="J220" s="373"/>
    </row>
    <row r="221" spans="1:12">
      <c r="A221" s="287" t="s">
        <v>660</v>
      </c>
      <c r="B221" s="64"/>
      <c r="C221" s="64"/>
      <c r="D221" s="64"/>
      <c r="E221" s="374">
        <f>SUM(E220:I220)</f>
        <v>2.3502962579700646</v>
      </c>
      <c r="F221" s="353"/>
      <c r="G221" s="353"/>
      <c r="H221" s="353"/>
      <c r="I221" s="353"/>
      <c r="J221" s="354"/>
      <c r="L221" s="17" t="s">
        <v>503</v>
      </c>
    </row>
    <row r="222" spans="1:12">
      <c r="A222" s="287" t="s">
        <v>650</v>
      </c>
      <c r="B222" s="64"/>
      <c r="C222" s="64"/>
      <c r="D222" s="64"/>
      <c r="E222" s="374">
        <f>J217/($F$36-$F$29)*$I$219</f>
        <v>7.2826758421960598</v>
      </c>
      <c r="F222" s="353"/>
      <c r="G222" s="353"/>
      <c r="H222" s="353"/>
      <c r="I222" s="353"/>
      <c r="J222" s="354"/>
      <c r="L222" s="17" t="s">
        <v>504</v>
      </c>
    </row>
    <row r="223" spans="1:12">
      <c r="A223" s="287" t="s">
        <v>661</v>
      </c>
      <c r="B223" s="64"/>
      <c r="C223" s="64"/>
      <c r="D223" s="64"/>
      <c r="E223" s="374">
        <f>E221+E222</f>
        <v>9.6329721001661248</v>
      </c>
      <c r="F223" s="353"/>
      <c r="G223" s="353"/>
      <c r="H223" s="355"/>
      <c r="I223" s="128"/>
      <c r="J223" s="375"/>
    </row>
    <row r="224" spans="1:12">
      <c r="A224" s="287" t="s">
        <v>86</v>
      </c>
      <c r="B224" s="64"/>
      <c r="C224" s="64"/>
      <c r="D224" s="64"/>
      <c r="E224" s="376">
        <v>1</v>
      </c>
      <c r="F224" s="128"/>
      <c r="G224" s="357"/>
      <c r="H224" s="357"/>
      <c r="I224" s="357"/>
      <c r="J224" s="358"/>
    </row>
    <row r="225" spans="1:12">
      <c r="A225" s="287" t="s">
        <v>87</v>
      </c>
      <c r="B225" s="64"/>
      <c r="C225" s="64"/>
      <c r="D225" s="64"/>
      <c r="E225" s="374">
        <f>E223+E224</f>
        <v>10.632972100166125</v>
      </c>
      <c r="F225" s="128"/>
      <c r="G225" s="128"/>
      <c r="H225" s="128"/>
      <c r="I225" s="357"/>
      <c r="J225" s="358"/>
    </row>
    <row r="226" spans="1:12">
      <c r="A226" s="287" t="s">
        <v>88</v>
      </c>
      <c r="B226" s="64"/>
      <c r="C226" s="64"/>
      <c r="D226" s="64"/>
      <c r="E226" s="359">
        <f>(1+$F$36/2)</f>
        <v>1.0481400000000001</v>
      </c>
      <c r="F226" s="128"/>
      <c r="G226" s="128"/>
      <c r="H226" s="128"/>
      <c r="I226" s="357"/>
      <c r="J226" s="358"/>
      <c r="L226" s="17" t="s">
        <v>198</v>
      </c>
    </row>
    <row r="227" spans="1:12">
      <c r="A227" s="287" t="s">
        <v>89</v>
      </c>
      <c r="B227" s="64"/>
      <c r="C227" s="64"/>
      <c r="D227" s="64"/>
      <c r="E227" s="372">
        <f>E225*E226</f>
        <v>11.144843377068122</v>
      </c>
      <c r="F227" s="128"/>
      <c r="G227" s="128"/>
      <c r="H227" s="128"/>
      <c r="I227" s="357"/>
      <c r="J227" s="358"/>
      <c r="L227" s="17" t="s">
        <v>516</v>
      </c>
    </row>
    <row r="228" spans="1:12">
      <c r="A228" s="287" t="s">
        <v>90</v>
      </c>
      <c r="B228" s="64"/>
      <c r="C228" s="64"/>
      <c r="D228" s="64"/>
      <c r="E228" s="322">
        <f>E212</f>
        <v>324072</v>
      </c>
      <c r="F228" s="128"/>
      <c r="G228" s="128"/>
      <c r="H228" s="128"/>
      <c r="I228" s="357"/>
      <c r="J228" s="358"/>
    </row>
    <row r="229" spans="1:12">
      <c r="A229" s="287" t="s">
        <v>658</v>
      </c>
      <c r="B229" s="64"/>
      <c r="C229" s="64"/>
      <c r="D229" s="64"/>
      <c r="E229" s="322">
        <f>E227*E228</f>
        <v>3611731.6828932203</v>
      </c>
      <c r="F229" s="128"/>
      <c r="G229" s="361"/>
      <c r="H229" s="128"/>
      <c r="I229" s="357"/>
      <c r="J229" s="358"/>
    </row>
    <row r="230" spans="1:12">
      <c r="A230" s="287" t="s">
        <v>63</v>
      </c>
      <c r="B230" s="64"/>
      <c r="C230" s="64"/>
      <c r="D230" s="64"/>
      <c r="E230" s="322">
        <f>$F$25</f>
        <v>74791.212400000004</v>
      </c>
      <c r="F230" s="128"/>
      <c r="G230" s="128"/>
      <c r="H230" s="128"/>
      <c r="I230" s="357"/>
      <c r="J230" s="358"/>
    </row>
    <row r="231" spans="1:12">
      <c r="A231" s="287" t="s">
        <v>64</v>
      </c>
      <c r="B231" s="64"/>
      <c r="C231" s="64"/>
      <c r="D231" s="64"/>
      <c r="E231" s="360">
        <f>E229/E230</f>
        <v>48.290856198143679</v>
      </c>
      <c r="F231" s="128"/>
      <c r="G231" s="128"/>
      <c r="H231" s="128"/>
      <c r="I231" s="357"/>
      <c r="J231" s="358"/>
      <c r="L231" s="17" t="s">
        <v>201</v>
      </c>
    </row>
    <row r="232" spans="1:12">
      <c r="A232" s="287"/>
      <c r="B232" s="64"/>
      <c r="C232" s="64"/>
      <c r="D232" s="64"/>
      <c r="E232" s="128"/>
      <c r="F232" s="128"/>
      <c r="G232" s="128"/>
      <c r="H232" s="128"/>
      <c r="I232" s="357"/>
      <c r="J232" s="358"/>
    </row>
    <row r="233" spans="1:12">
      <c r="A233" s="287" t="s">
        <v>48</v>
      </c>
      <c r="B233" s="64"/>
      <c r="C233" s="64"/>
      <c r="D233" s="64"/>
      <c r="E233" s="361">
        <f>$F$24</f>
        <v>50.3</v>
      </c>
      <c r="F233" s="128"/>
      <c r="G233" s="128"/>
      <c r="H233" s="128"/>
      <c r="I233" s="357"/>
      <c r="J233" s="358"/>
    </row>
    <row r="234" spans="1:12">
      <c r="A234" s="287" t="s">
        <v>65</v>
      </c>
      <c r="B234" s="64"/>
      <c r="C234" s="64"/>
      <c r="D234" s="64"/>
      <c r="E234" s="391">
        <f>E231/E233-1</f>
        <v>-3.9943216736706089E-2</v>
      </c>
      <c r="F234" s="128"/>
      <c r="G234" s="128"/>
      <c r="H234" s="128"/>
      <c r="I234" s="357"/>
      <c r="J234" s="358"/>
      <c r="L234" s="17" t="s">
        <v>66</v>
      </c>
    </row>
    <row r="235" spans="1:12">
      <c r="A235" s="287"/>
      <c r="B235" s="64"/>
      <c r="C235" s="64"/>
      <c r="D235" s="64"/>
      <c r="E235" s="64"/>
      <c r="F235" s="64"/>
      <c r="G235" s="64"/>
      <c r="H235" s="64"/>
      <c r="I235" s="64"/>
      <c r="J235" s="364"/>
    </row>
    <row r="236" spans="1:12" ht="14" thickBot="1">
      <c r="A236" s="305" t="s">
        <v>91</v>
      </c>
      <c r="B236" s="306"/>
      <c r="C236" s="306"/>
      <c r="D236" s="306"/>
      <c r="E236" s="306"/>
      <c r="F236" s="306"/>
      <c r="G236" s="306"/>
      <c r="H236" s="306"/>
      <c r="I236" s="306"/>
      <c r="J236" s="307"/>
    </row>
    <row r="237" spans="1:12" ht="14" thickTop="1">
      <c r="A237" s="291"/>
      <c r="B237" s="291"/>
      <c r="C237" s="291"/>
      <c r="D237" s="291"/>
      <c r="E237" s="291"/>
      <c r="F237" s="291"/>
      <c r="G237" s="291"/>
      <c r="H237" s="291"/>
      <c r="I237" s="291"/>
      <c r="J237" s="291"/>
    </row>
    <row r="238" spans="1:12" ht="14" thickBot="1">
      <c r="A238" s="357"/>
      <c r="B238" s="357"/>
      <c r="C238" s="357"/>
      <c r="D238" s="357"/>
      <c r="E238" s="357"/>
      <c r="F238" s="357"/>
      <c r="G238" s="357"/>
      <c r="H238" s="357"/>
      <c r="I238" s="357"/>
      <c r="J238" s="357"/>
    </row>
    <row r="239" spans="1:12" ht="14" thickTop="1">
      <c r="A239" s="308" t="s">
        <v>465</v>
      </c>
      <c r="B239" s="309"/>
      <c r="C239" s="310" t="str">
        <f>C18</f>
        <v>VALUATION MODELS</v>
      </c>
      <c r="D239" s="310"/>
      <c r="E239" s="311"/>
      <c r="F239" s="311"/>
      <c r="G239" s="311"/>
      <c r="H239" s="311"/>
      <c r="I239" s="311"/>
      <c r="J239" s="312"/>
    </row>
    <row r="240" spans="1:12">
      <c r="A240" s="283" t="str">
        <f>Data!$A$9</f>
        <v>Analyst Name:</v>
      </c>
      <c r="B240" s="284"/>
      <c r="C240" s="160" t="str">
        <f>Data!$B$9</f>
        <v>ChangDENG</v>
      </c>
      <c r="D240" s="162"/>
      <c r="E240" s="157"/>
      <c r="F240" s="161"/>
      <c r="G240" s="161"/>
      <c r="H240" s="161"/>
      <c r="I240" s="161"/>
      <c r="J240" s="285"/>
    </row>
    <row r="241" spans="1:12">
      <c r="A241" s="283" t="str">
        <f>Data!$A$10</f>
        <v>Company Name:</v>
      </c>
      <c r="B241" s="286"/>
      <c r="C241" s="160" t="str">
        <f>Data!$B$10</f>
        <v xml:space="preserve">Advantest </v>
      </c>
      <c r="D241" s="157"/>
      <c r="E241" s="174"/>
      <c r="F241" s="161"/>
      <c r="G241" s="161"/>
      <c r="H241" s="161"/>
      <c r="I241" s="161"/>
      <c r="J241" s="285"/>
    </row>
    <row r="242" spans="1:12">
      <c r="A242" s="313"/>
      <c r="B242" s="64"/>
      <c r="C242" s="64"/>
      <c r="D242" s="64"/>
      <c r="E242" s="64"/>
      <c r="F242" s="64"/>
      <c r="G242" s="64"/>
      <c r="H242" s="377"/>
      <c r="I242" s="378"/>
      <c r="J242" s="314" t="s">
        <v>54</v>
      </c>
    </row>
    <row r="243" spans="1:12">
      <c r="A243" s="64"/>
      <c r="B243" s="64"/>
      <c r="C243" s="64"/>
      <c r="D243" s="64"/>
      <c r="E243" s="315">
        <v>1</v>
      </c>
      <c r="F243" s="315">
        <v>2</v>
      </c>
      <c r="G243" s="315">
        <v>3</v>
      </c>
      <c r="H243" s="315">
        <v>4</v>
      </c>
      <c r="I243" s="315">
        <v>5</v>
      </c>
      <c r="J243" s="314" t="s">
        <v>55</v>
      </c>
      <c r="L243" s="69" t="s">
        <v>519</v>
      </c>
    </row>
    <row r="244" spans="1:12">
      <c r="A244" s="316" t="s">
        <v>190</v>
      </c>
      <c r="B244" s="317"/>
      <c r="C244" s="317"/>
      <c r="D244" s="317"/>
      <c r="E244" s="318" t="s">
        <v>475</v>
      </c>
      <c r="F244" s="318" t="s">
        <v>476</v>
      </c>
      <c r="G244" s="318" t="s">
        <v>477</v>
      </c>
      <c r="H244" s="318" t="s">
        <v>478</v>
      </c>
      <c r="I244" s="318" t="s">
        <v>479</v>
      </c>
      <c r="J244" s="319" t="s">
        <v>480</v>
      </c>
      <c r="L244" s="320" t="s">
        <v>212</v>
      </c>
    </row>
    <row r="245" spans="1:12">
      <c r="A245" s="287"/>
      <c r="B245" s="64"/>
      <c r="C245" s="64"/>
      <c r="D245" s="64"/>
      <c r="E245" s="128"/>
      <c r="F245" s="128"/>
      <c r="G245" s="128"/>
      <c r="H245" s="128"/>
      <c r="I245" s="128"/>
      <c r="J245" s="314"/>
    </row>
    <row r="246" spans="1:12">
      <c r="A246" s="321" t="s">
        <v>56</v>
      </c>
      <c r="B246" s="64"/>
      <c r="C246" s="64"/>
      <c r="D246" s="64"/>
      <c r="E246" s="327">
        <f>Forecasts!E297</f>
        <v>160494.62476231635</v>
      </c>
      <c r="F246" s="327">
        <f>Forecasts!F297</f>
        <v>188054.016509156</v>
      </c>
      <c r="G246" s="327">
        <f>Forecasts!G297</f>
        <v>215581.41307006852</v>
      </c>
      <c r="H246" s="327">
        <f>Forecasts!H297</f>
        <v>237269.92673774608</v>
      </c>
      <c r="I246" s="327">
        <f>Forecasts!I297</f>
        <v>255383.25492671071</v>
      </c>
      <c r="J246" s="328">
        <f>Forecasts!J297</f>
        <v>263203.17336995422</v>
      </c>
      <c r="L246" s="17" t="s">
        <v>547</v>
      </c>
    </row>
    <row r="247" spans="1:12">
      <c r="A247" s="287" t="s">
        <v>57</v>
      </c>
      <c r="B247" s="64"/>
      <c r="C247" s="64"/>
      <c r="D247" s="64"/>
      <c r="E247" s="327">
        <f>-Forecasts!E62*(1-(-Forecasts!E75/Forecasts!E71))</f>
        <v>852.80396418364444</v>
      </c>
      <c r="F247" s="327">
        <f>-Forecasts!F62*(1-(-Forecasts!F75/Forecasts!F71))</f>
        <v>997.03757065893581</v>
      </c>
      <c r="G247" s="327">
        <f>-Forecasts!G62*(1-(-Forecasts!G75/Forecasts!G71))</f>
        <v>1141.1185834045887</v>
      </c>
      <c r="H247" s="327">
        <f>-Forecasts!H62*(1-(-Forecasts!H75/Forecasts!H71))</f>
        <v>1254.7567960915476</v>
      </c>
      <c r="I247" s="327">
        <f>-Forecasts!I62*(1-(-Forecasts!I75/Forecasts!I71))</f>
        <v>1349.7608415277755</v>
      </c>
      <c r="J247" s="328">
        <f>-Forecasts!J62*(1-(-Forecasts!J75/Forecasts!J71))</f>
        <v>1390.253666773609</v>
      </c>
      <c r="L247" s="17" t="s">
        <v>557</v>
      </c>
    </row>
    <row r="248" spans="1:12">
      <c r="A248" s="287" t="s">
        <v>58</v>
      </c>
      <c r="B248" s="64"/>
      <c r="C248" s="64"/>
      <c r="D248" s="64"/>
      <c r="E248" s="327">
        <v>0</v>
      </c>
      <c r="F248" s="327">
        <v>0</v>
      </c>
      <c r="G248" s="327">
        <v>0</v>
      </c>
      <c r="H248" s="327">
        <v>0</v>
      </c>
      <c r="I248" s="327">
        <v>0</v>
      </c>
      <c r="J248" s="328">
        <v>0</v>
      </c>
      <c r="L248" s="17" t="s">
        <v>514</v>
      </c>
    </row>
    <row r="249" spans="1:12">
      <c r="A249" s="379" t="s">
        <v>196</v>
      </c>
      <c r="B249" s="64"/>
      <c r="C249" s="64"/>
      <c r="D249" s="64"/>
      <c r="E249" s="380">
        <f>-Forecasts!E315</f>
        <v>-2566.109999999826</v>
      </c>
      <c r="F249" s="380">
        <f>-Forecasts!F315</f>
        <v>-2643.0933000003861</v>
      </c>
      <c r="G249" s="380">
        <f>-Forecasts!G315</f>
        <v>-2722.3860989996465</v>
      </c>
      <c r="H249" s="380">
        <f>-Forecasts!H315</f>
        <v>-2804.0576819701237</v>
      </c>
      <c r="I249" s="380">
        <f>-Forecasts!I315</f>
        <v>-2888.1794124290755</v>
      </c>
      <c r="J249" s="381">
        <f>-Forecasts!J315</f>
        <v>-2974.8247948016797</v>
      </c>
      <c r="L249" s="17" t="s">
        <v>195</v>
      </c>
    </row>
    <row r="250" spans="1:12">
      <c r="A250" s="287" t="s">
        <v>59</v>
      </c>
      <c r="B250" s="64"/>
      <c r="C250" s="64"/>
      <c r="D250" s="64"/>
      <c r="E250" s="327">
        <f t="shared" ref="E250:J250" si="10">SUM(E246:E249)</f>
        <v>158781.31872650015</v>
      </c>
      <c r="F250" s="327">
        <f t="shared" si="10"/>
        <v>186407.96077981454</v>
      </c>
      <c r="G250" s="327">
        <f t="shared" si="10"/>
        <v>214000.14555447345</v>
      </c>
      <c r="H250" s="327">
        <f t="shared" si="10"/>
        <v>235720.62585186749</v>
      </c>
      <c r="I250" s="327">
        <f t="shared" si="10"/>
        <v>253844.83635580941</v>
      </c>
      <c r="J250" s="328">
        <f t="shared" si="10"/>
        <v>261618.60224192616</v>
      </c>
    </row>
    <row r="251" spans="1:12">
      <c r="A251" s="321" t="s">
        <v>60</v>
      </c>
      <c r="B251" s="64"/>
      <c r="C251" s="64"/>
      <c r="D251" s="64"/>
      <c r="E251" s="327">
        <f>Forecasts!E305</f>
        <v>-31693.422000000013</v>
      </c>
      <c r="F251" s="327">
        <f>Forecasts!F305</f>
        <v>-36490.380179999993</v>
      </c>
      <c r="G251" s="327">
        <f>Forecasts!G305</f>
        <v>-41286.035811000016</v>
      </c>
      <c r="H251" s="327">
        <f>Forecasts!H305</f>
        <v>-45098.607377490014</v>
      </c>
      <c r="I251" s="327">
        <f>Forecasts!I305</f>
        <v>-48310.997485176296</v>
      </c>
      <c r="J251" s="328">
        <f>Forecasts!J305</f>
        <v>-12056.593285610008</v>
      </c>
      <c r="L251" s="17" t="s">
        <v>548</v>
      </c>
    </row>
    <row r="252" spans="1:12">
      <c r="A252" s="287" t="s">
        <v>246</v>
      </c>
      <c r="B252" s="64"/>
      <c r="C252" s="64"/>
      <c r="D252" s="64"/>
      <c r="E252" s="327">
        <v>0</v>
      </c>
      <c r="F252" s="327">
        <v>0</v>
      </c>
      <c r="G252" s="327">
        <v>0</v>
      </c>
      <c r="H252" s="327">
        <v>0</v>
      </c>
      <c r="I252" s="327">
        <v>0</v>
      </c>
      <c r="J252" s="328">
        <v>0</v>
      </c>
      <c r="L252" s="17" t="s">
        <v>193</v>
      </c>
    </row>
    <row r="253" spans="1:12">
      <c r="A253" s="316" t="s">
        <v>197</v>
      </c>
      <c r="B253" s="317"/>
      <c r="C253" s="317"/>
      <c r="D253" s="317"/>
      <c r="E253" s="333">
        <f t="shared" ref="E253:J253" si="11">SUM(E250:E252)</f>
        <v>127087.89672650013</v>
      </c>
      <c r="F253" s="333">
        <f t="shared" si="11"/>
        <v>149917.58059981454</v>
      </c>
      <c r="G253" s="333">
        <f t="shared" si="11"/>
        <v>172714.10974347344</v>
      </c>
      <c r="H253" s="333">
        <f t="shared" si="11"/>
        <v>190622.01847437746</v>
      </c>
      <c r="I253" s="333">
        <f t="shared" si="11"/>
        <v>205533.8388706331</v>
      </c>
      <c r="J253" s="334">
        <f t="shared" si="11"/>
        <v>249562.00895631616</v>
      </c>
      <c r="L253" s="17" t="s">
        <v>553</v>
      </c>
    </row>
    <row r="254" spans="1:12">
      <c r="A254" s="287"/>
      <c r="B254" s="64"/>
      <c r="C254" s="64"/>
      <c r="D254" s="64"/>
      <c r="E254" s="64"/>
      <c r="F254" s="64"/>
      <c r="G254" s="64"/>
      <c r="H254" s="64"/>
      <c r="I254" s="64"/>
      <c r="J254" s="293"/>
    </row>
    <row r="255" spans="1:12">
      <c r="A255" s="287" t="s">
        <v>61</v>
      </c>
      <c r="B255" s="64"/>
      <c r="C255" s="64"/>
      <c r="D255" s="64"/>
      <c r="E255" s="335">
        <f>1/(1+$F$59)^E243</f>
        <v>0.91287131694013646</v>
      </c>
      <c r="F255" s="335">
        <f>1/(1+$F$59)^F243</f>
        <v>0.83333404129201905</v>
      </c>
      <c r="G255" s="335">
        <f>1/(1+$F$59)^G243</f>
        <v>0.76072674372529159</v>
      </c>
      <c r="H255" s="335">
        <f>1/(1+$F$59)^H243</f>
        <v>0.69444562437608859</v>
      </c>
      <c r="I255" s="335">
        <f>1/(1+$F$59)^I243</f>
        <v>0.63393949166751529</v>
      </c>
      <c r="J255" s="336"/>
      <c r="L255" s="17" t="s">
        <v>546</v>
      </c>
    </row>
    <row r="256" spans="1:12">
      <c r="A256" s="287" t="s">
        <v>652</v>
      </c>
      <c r="B256" s="64"/>
      <c r="C256" s="64"/>
      <c r="D256" s="64"/>
      <c r="E256" s="327">
        <f>E253*E255</f>
        <v>116014.89565187223</v>
      </c>
      <c r="F256" s="327">
        <f>F253*F255</f>
        <v>124931.42330196543</v>
      </c>
      <c r="G256" s="327">
        <f>G253*G255</f>
        <v>131388.24230056521</v>
      </c>
      <c r="H256" s="327">
        <f>H253*H255</f>
        <v>132376.62663926935</v>
      </c>
      <c r="I256" s="327">
        <f>I253*I255</f>
        <v>130296.01733412214</v>
      </c>
      <c r="J256" s="328"/>
    </row>
    <row r="257" spans="1:12">
      <c r="A257" s="287" t="s">
        <v>653</v>
      </c>
      <c r="B257" s="64"/>
      <c r="C257" s="64"/>
      <c r="D257" s="64"/>
      <c r="E257" s="327">
        <f>SUM(E256:I256)</f>
        <v>635007.20522779436</v>
      </c>
      <c r="F257" s="327"/>
      <c r="G257" s="327"/>
      <c r="H257" s="327"/>
      <c r="I257" s="327"/>
      <c r="J257" s="328"/>
      <c r="L257" s="17" t="s">
        <v>506</v>
      </c>
    </row>
    <row r="258" spans="1:12">
      <c r="A258" s="287" t="s">
        <v>650</v>
      </c>
      <c r="B258" s="64"/>
      <c r="C258" s="64"/>
      <c r="D258" s="64"/>
      <c r="E258" s="327">
        <f>J253/($F$59-$F$29)*$I$255</f>
        <v>2417420.1228086296</v>
      </c>
      <c r="F258" s="327"/>
      <c r="G258" s="327"/>
      <c r="H258" s="327"/>
      <c r="I258" s="327"/>
      <c r="J258" s="328"/>
      <c r="L258" s="17" t="s">
        <v>515</v>
      </c>
    </row>
    <row r="259" spans="1:12">
      <c r="A259" s="287" t="s">
        <v>662</v>
      </c>
      <c r="B259" s="64"/>
      <c r="C259" s="64"/>
      <c r="D259" s="64"/>
      <c r="E259" s="327">
        <f>E257+E258</f>
        <v>3052427.3280364238</v>
      </c>
      <c r="F259" s="327"/>
      <c r="G259" s="327"/>
      <c r="H259" s="327"/>
      <c r="I259" s="327"/>
      <c r="J259" s="328"/>
      <c r="L259" s="17" t="s">
        <v>507</v>
      </c>
    </row>
    <row r="260" spans="1:12">
      <c r="A260" s="287" t="s">
        <v>508</v>
      </c>
      <c r="B260" s="64"/>
      <c r="C260" s="64"/>
      <c r="D260" s="64"/>
      <c r="E260" s="327">
        <f>-$F$39</f>
        <v>-33357</v>
      </c>
      <c r="F260" s="64"/>
      <c r="G260" s="327"/>
      <c r="H260" s="327"/>
      <c r="I260" s="327"/>
      <c r="J260" s="328"/>
      <c r="L260" s="17" t="s">
        <v>511</v>
      </c>
    </row>
    <row r="261" spans="1:12">
      <c r="A261" s="287" t="s">
        <v>509</v>
      </c>
      <c r="B261" s="64"/>
      <c r="C261" s="64"/>
      <c r="D261" s="64"/>
      <c r="E261" s="327">
        <f>-$F$45</f>
        <v>0</v>
      </c>
      <c r="F261" s="64"/>
      <c r="G261" s="64"/>
      <c r="H261" s="327"/>
      <c r="I261" s="327"/>
      <c r="J261" s="328"/>
      <c r="L261" s="17" t="s">
        <v>512</v>
      </c>
    </row>
    <row r="262" spans="1:12">
      <c r="A262" s="287" t="s">
        <v>510</v>
      </c>
      <c r="B262" s="64"/>
      <c r="C262" s="64"/>
      <c r="D262" s="64"/>
      <c r="E262" s="327">
        <v>0</v>
      </c>
      <c r="F262" s="64"/>
      <c r="G262" s="64"/>
      <c r="H262" s="327"/>
      <c r="I262" s="327"/>
      <c r="J262" s="328"/>
      <c r="L262" s="17" t="s">
        <v>513</v>
      </c>
    </row>
    <row r="263" spans="1:12">
      <c r="A263" s="287" t="s">
        <v>657</v>
      </c>
      <c r="B263" s="64"/>
      <c r="C263" s="64"/>
      <c r="D263" s="64"/>
      <c r="E263" s="327">
        <f>E259+E260+E261+E262</f>
        <v>3019070.3280364238</v>
      </c>
      <c r="F263" s="64"/>
      <c r="G263" s="64"/>
      <c r="H263" s="337"/>
      <c r="I263" s="337"/>
      <c r="J263" s="382"/>
    </row>
    <row r="264" spans="1:12">
      <c r="A264" s="287" t="s">
        <v>62</v>
      </c>
      <c r="B264" s="64"/>
      <c r="C264" s="64"/>
      <c r="D264" s="64"/>
      <c r="E264" s="383">
        <f>(1+$F$59/2)</f>
        <v>1.0477223248463492</v>
      </c>
      <c r="F264" s="327"/>
      <c r="G264" s="64"/>
      <c r="H264" s="339"/>
      <c r="I264" s="339"/>
      <c r="J264" s="364"/>
      <c r="L264" s="17" t="s">
        <v>198</v>
      </c>
    </row>
    <row r="265" spans="1:12">
      <c r="A265" s="287" t="s">
        <v>658</v>
      </c>
      <c r="B265" s="64"/>
      <c r="C265" s="64"/>
      <c r="D265" s="64"/>
      <c r="E265" s="327">
        <f>E263*E264</f>
        <v>3163147.3829649519</v>
      </c>
      <c r="F265" s="327"/>
      <c r="G265" s="64"/>
      <c r="H265" s="339"/>
      <c r="I265" s="64"/>
      <c r="J265" s="293"/>
    </row>
    <row r="266" spans="1:12">
      <c r="A266" s="287" t="s">
        <v>63</v>
      </c>
      <c r="B266" s="64"/>
      <c r="C266" s="64"/>
      <c r="D266" s="64"/>
      <c r="E266" s="327">
        <f>$F$25</f>
        <v>74791.212400000004</v>
      </c>
      <c r="F266" s="327"/>
      <c r="G266" s="64"/>
      <c r="H266" s="339"/>
      <c r="I266" s="64"/>
      <c r="J266" s="293"/>
    </row>
    <row r="267" spans="1:12">
      <c r="A267" s="287" t="s">
        <v>64</v>
      </c>
      <c r="B267" s="64"/>
      <c r="C267" s="64"/>
      <c r="D267" s="64"/>
      <c r="E267" s="338">
        <f>E265/E266</f>
        <v>42.293035257240348</v>
      </c>
      <c r="F267" s="327"/>
      <c r="G267" s="64"/>
      <c r="H267" s="339"/>
      <c r="I267" s="64"/>
      <c r="J267" s="293"/>
      <c r="L267" s="17" t="s">
        <v>207</v>
      </c>
    </row>
    <row r="268" spans="1:12">
      <c r="A268" s="287"/>
      <c r="B268" s="64"/>
      <c r="C268" s="64"/>
      <c r="D268" s="64"/>
      <c r="E268" s="64"/>
      <c r="F268" s="64"/>
      <c r="G268" s="64"/>
      <c r="H268" s="339"/>
      <c r="I268" s="64"/>
      <c r="J268" s="293"/>
    </row>
    <row r="269" spans="1:12">
      <c r="A269" s="287" t="s">
        <v>48</v>
      </c>
      <c r="B269" s="64"/>
      <c r="C269" s="64"/>
      <c r="D269" s="64"/>
      <c r="E269" s="330">
        <f>$F$24</f>
        <v>50.3</v>
      </c>
      <c r="F269" s="64"/>
      <c r="G269" s="64"/>
      <c r="H269" s="339"/>
      <c r="I269" s="64"/>
      <c r="J269" s="293"/>
    </row>
    <row r="270" spans="1:12">
      <c r="A270" s="287" t="s">
        <v>65</v>
      </c>
      <c r="B270" s="64"/>
      <c r="C270" s="64"/>
      <c r="D270" s="64"/>
      <c r="E270" s="389">
        <f>E267/E269-1</f>
        <v>-0.15918418971689163</v>
      </c>
      <c r="F270" s="64"/>
      <c r="G270" s="339"/>
      <c r="H270" s="339"/>
      <c r="I270" s="339"/>
      <c r="J270" s="364"/>
      <c r="L270" s="17" t="s">
        <v>66</v>
      </c>
    </row>
    <row r="271" spans="1:12" ht="14" thickBot="1">
      <c r="A271" s="305"/>
      <c r="B271" s="306"/>
      <c r="C271" s="306"/>
      <c r="D271" s="306"/>
      <c r="E271" s="306"/>
      <c r="F271" s="306"/>
      <c r="G271" s="306"/>
      <c r="H271" s="331"/>
      <c r="I271" s="331"/>
      <c r="J271" s="332"/>
    </row>
    <row r="272" spans="1:12" ht="14" thickTop="1">
      <c r="A272" s="291"/>
      <c r="B272" s="291"/>
      <c r="C272" s="291"/>
      <c r="D272" s="291"/>
      <c r="E272" s="291"/>
      <c r="F272" s="291"/>
      <c r="G272" s="291"/>
      <c r="H272" s="363"/>
      <c r="I272" s="363"/>
      <c r="J272" s="363"/>
    </row>
    <row r="276" spans="1:2">
      <c r="A276" s="507" t="s">
        <v>1336</v>
      </c>
    </row>
    <row r="277" spans="1:2">
      <c r="A277" s="507" t="s">
        <v>1337</v>
      </c>
      <c r="B277" s="17">
        <v>0</v>
      </c>
    </row>
    <row r="278" spans="1:2">
      <c r="A278" s="507" t="s">
        <v>1338</v>
      </c>
      <c r="B278" s="17">
        <v>6</v>
      </c>
    </row>
    <row r="279" spans="1:2">
      <c r="A279" s="507" t="s">
        <v>1339</v>
      </c>
      <c r="B279" s="17">
        <v>5</v>
      </c>
    </row>
    <row r="280" spans="1:2">
      <c r="A280" s="507" t="s">
        <v>1340</v>
      </c>
      <c r="B280" s="507">
        <v>5</v>
      </c>
    </row>
    <row r="281" spans="1:2">
      <c r="A281" s="507" t="s">
        <v>1341</v>
      </c>
      <c r="B281" s="507">
        <v>0</v>
      </c>
    </row>
    <row r="296" spans="1:3">
      <c r="A296" s="507" t="s">
        <v>1257</v>
      </c>
      <c r="B296" s="17">
        <v>35.21</v>
      </c>
      <c r="C296" s="17">
        <v>0</v>
      </c>
    </row>
    <row r="297" spans="1:3">
      <c r="A297" s="507" t="s">
        <v>1249</v>
      </c>
      <c r="B297" s="17">
        <v>45.52</v>
      </c>
      <c r="C297" s="17">
        <v>1</v>
      </c>
    </row>
    <row r="298" spans="1:3">
      <c r="A298" s="507" t="s">
        <v>1342</v>
      </c>
      <c r="B298" s="507">
        <v>50.03</v>
      </c>
      <c r="C298" s="17">
        <v>2</v>
      </c>
    </row>
    <row r="299" spans="1:3">
      <c r="A299" s="507" t="s">
        <v>1256</v>
      </c>
      <c r="B299" s="17">
        <v>55.32</v>
      </c>
      <c r="C299" s="507">
        <v>1.5</v>
      </c>
    </row>
    <row r="301" spans="1:3">
      <c r="A301" s="507" t="s">
        <v>1342</v>
      </c>
      <c r="B301" s="507">
        <v>50.03</v>
      </c>
    </row>
  </sheetData>
  <mergeCells count="1">
    <mergeCell ref="F23:G23"/>
  </mergeCells>
  <phoneticPr fontId="0" type="noConversion"/>
  <conditionalFormatting sqref="F9:F13">
    <cfRule type="cellIs" dxfId="2" priority="1" operator="lessThan">
      <formula>$F$16</formula>
    </cfRule>
    <cfRule type="cellIs" dxfId="1" priority="2" operator="greaterThan">
      <formula>$F$16</formula>
    </cfRule>
  </conditionalFormatting>
  <conditionalFormatting sqref="G5">
    <cfRule type="cellIs" dxfId="0" priority="3" operator="greaterThan">
      <formula>$F$16</formula>
    </cfRule>
  </conditionalFormatting>
  <pageMargins left="0.75" right="0.75" top="1" bottom="1" header="0.5" footer="0.5"/>
  <pageSetup scale="75" orientation="portrait" horizontalDpi="300" verticalDpi="300" r:id="rId1"/>
  <headerFooter alignWithMargins="0"/>
  <rowBreaks count="7" manualBreakCount="7">
    <brk id="61" max="16383" man="1"/>
    <brk id="88" max="16383" man="1"/>
    <brk id="118" max="9" man="1"/>
    <brk id="144" max="9" man="1"/>
    <brk id="175" max="16383" man="1"/>
    <brk id="201" max="9" man="1"/>
    <brk id="237" max="9" man="1"/>
  </rowBreaks>
  <colBreaks count="2" manualBreakCount="2">
    <brk id="10" max="231" man="1"/>
    <brk id="12"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CB30C-9A94-C448-9329-5C5447B97B7A}">
  <dimension ref="A1:AL272"/>
  <sheetViews>
    <sheetView showGridLines="0" showWhiteSpace="0" topLeftCell="A8" zoomScaleNormal="335" zoomScalePageLayoutView="163" workbookViewId="0">
      <selection activeCell="H61" sqref="A52:H61"/>
    </sheetView>
  </sheetViews>
  <sheetFormatPr baseColWidth="10" defaultColWidth="11.5" defaultRowHeight="13"/>
  <cols>
    <col min="1" max="1" width="6.33203125" style="621" customWidth="1"/>
    <col min="2" max="2" width="6" style="621" customWidth="1"/>
    <col min="3" max="3" width="7.83203125" style="621" customWidth="1"/>
    <col min="4" max="4" width="6.6640625" style="621" customWidth="1"/>
    <col min="5" max="5" width="6.5" style="621" customWidth="1"/>
    <col min="6" max="6" width="5.83203125" style="621" customWidth="1"/>
    <col min="7" max="7" width="3" style="621" customWidth="1"/>
    <col min="8" max="8" width="10" style="621" customWidth="1"/>
    <col min="9" max="13" width="6" style="621" customWidth="1"/>
    <col min="14" max="14" width="3" style="621" customWidth="1"/>
    <col min="15" max="15" width="9.1640625" style="621" customWidth="1"/>
    <col min="16" max="16" width="13.5" style="621" customWidth="1"/>
    <col min="17" max="25" width="11.5" style="621"/>
    <col min="26" max="35" width="6" style="621" customWidth="1"/>
    <col min="36" max="16384" width="11.5" style="621"/>
  </cols>
  <sheetData>
    <row r="1" spans="1:38" ht="12.75" customHeight="1">
      <c r="A1" s="846"/>
      <c r="B1" s="846"/>
      <c r="C1" s="846"/>
      <c r="D1" s="846"/>
      <c r="E1" s="846"/>
      <c r="F1" s="846"/>
      <c r="H1"/>
      <c r="I1"/>
      <c r="J1"/>
      <c r="K1"/>
      <c r="L1"/>
      <c r="M1"/>
      <c r="N1"/>
      <c r="O1"/>
      <c r="P1"/>
      <c r="Q1"/>
      <c r="R1"/>
      <c r="S1"/>
      <c r="T1"/>
      <c r="U1"/>
      <c r="V1"/>
      <c r="W1"/>
      <c r="X1"/>
      <c r="Y1"/>
      <c r="Z1"/>
      <c r="AA1"/>
      <c r="AB1"/>
      <c r="AC1"/>
      <c r="AD1"/>
      <c r="AE1"/>
      <c r="AF1"/>
      <c r="AG1"/>
      <c r="AH1"/>
      <c r="AI1"/>
      <c r="AJ1"/>
      <c r="AK1"/>
      <c r="AL1"/>
    </row>
    <row r="2" spans="1:38" ht="12.75" customHeight="1">
      <c r="A2" s="986" t="s">
        <v>1121</v>
      </c>
      <c r="B2" s="987"/>
      <c r="C2" s="987" t="s">
        <v>1277</v>
      </c>
      <c r="D2" s="987"/>
      <c r="E2" s="988">
        <v>50.3</v>
      </c>
      <c r="F2" s="989"/>
      <c r="H2"/>
      <c r="I2"/>
      <c r="J2"/>
      <c r="K2"/>
      <c r="L2"/>
      <c r="M2"/>
      <c r="N2"/>
      <c r="O2"/>
      <c r="P2"/>
      <c r="Q2"/>
      <c r="R2"/>
      <c r="S2"/>
      <c r="T2"/>
      <c r="U2"/>
      <c r="V2"/>
      <c r="W2"/>
      <c r="X2"/>
      <c r="Y2"/>
      <c r="Z2"/>
      <c r="AA2"/>
      <c r="AB2"/>
      <c r="AC2"/>
      <c r="AD2"/>
      <c r="AE2"/>
      <c r="AF2"/>
      <c r="AG2"/>
      <c r="AH2"/>
      <c r="AI2"/>
      <c r="AJ2"/>
      <c r="AK2"/>
      <c r="AL2"/>
    </row>
    <row r="3" spans="1:38" ht="12.75" customHeight="1">
      <c r="A3" s="978" t="s">
        <v>1122</v>
      </c>
      <c r="B3" s="979"/>
      <c r="C3" s="979"/>
      <c r="D3" s="979"/>
      <c r="E3" s="980">
        <v>52.8</v>
      </c>
      <c r="F3" s="981">
        <v>23.48</v>
      </c>
      <c r="H3"/>
      <c r="I3"/>
      <c r="J3"/>
      <c r="K3"/>
      <c r="L3"/>
      <c r="M3"/>
      <c r="N3"/>
      <c r="O3"/>
      <c r="P3"/>
      <c r="Q3"/>
      <c r="R3"/>
      <c r="S3"/>
      <c r="T3"/>
      <c r="U3"/>
      <c r="V3"/>
      <c r="W3"/>
      <c r="X3"/>
      <c r="Y3"/>
      <c r="Z3"/>
      <c r="AA3"/>
      <c r="AB3"/>
      <c r="AC3"/>
      <c r="AD3"/>
      <c r="AE3"/>
      <c r="AF3"/>
      <c r="AG3"/>
      <c r="AH3"/>
      <c r="AI3"/>
      <c r="AJ3"/>
      <c r="AK3"/>
      <c r="AL3"/>
    </row>
    <row r="4" spans="1:38">
      <c r="A4" s="982" t="s">
        <v>1123</v>
      </c>
      <c r="B4" s="983"/>
      <c r="C4" s="983"/>
      <c r="D4" s="983"/>
      <c r="E4" s="1134">
        <f>'COMP SHEET '!B4/1000</f>
        <v>35.747</v>
      </c>
      <c r="F4" s="1135"/>
      <c r="H4"/>
      <c r="I4"/>
      <c r="J4"/>
      <c r="K4"/>
      <c r="L4"/>
      <c r="M4"/>
      <c r="N4"/>
      <c r="O4"/>
      <c r="P4"/>
      <c r="Q4"/>
      <c r="R4"/>
      <c r="S4"/>
      <c r="T4"/>
      <c r="U4"/>
      <c r="V4"/>
      <c r="W4"/>
      <c r="X4"/>
      <c r="Y4"/>
      <c r="Z4"/>
      <c r="AA4"/>
      <c r="AB4"/>
      <c r="AC4"/>
      <c r="AD4"/>
      <c r="AE4"/>
      <c r="AF4"/>
      <c r="AG4"/>
      <c r="AH4"/>
      <c r="AI4"/>
      <c r="AJ4"/>
      <c r="AK4"/>
      <c r="AL4"/>
    </row>
    <row r="5" spans="1:38" ht="12.75" customHeight="1">
      <c r="A5" s="982" t="s">
        <v>1124</v>
      </c>
      <c r="B5" s="983"/>
      <c r="C5" s="983"/>
      <c r="D5" s="983"/>
      <c r="E5" s="1136">
        <f>'COMP SHEET '!B5/1000</f>
        <v>34.35</v>
      </c>
      <c r="F5" s="1137"/>
      <c r="H5"/>
      <c r="I5"/>
      <c r="J5"/>
      <c r="K5"/>
      <c r="L5"/>
      <c r="M5"/>
      <c r="N5"/>
      <c r="O5"/>
      <c r="P5"/>
      <c r="Q5"/>
      <c r="R5"/>
      <c r="S5"/>
      <c r="T5"/>
      <c r="U5"/>
      <c r="V5"/>
      <c r="W5"/>
      <c r="X5"/>
      <c r="Y5"/>
      <c r="Z5"/>
      <c r="AA5"/>
      <c r="AB5"/>
      <c r="AC5"/>
      <c r="AD5"/>
      <c r="AE5"/>
      <c r="AF5"/>
      <c r="AG5"/>
      <c r="AH5"/>
      <c r="AI5"/>
      <c r="AJ5"/>
      <c r="AK5"/>
      <c r="AL5"/>
    </row>
    <row r="6" spans="1:38">
      <c r="A6" s="982" t="s">
        <v>1272</v>
      </c>
      <c r="B6" s="983"/>
      <c r="C6" s="983"/>
      <c r="D6" s="983"/>
      <c r="E6" s="1140" t="s">
        <v>1273</v>
      </c>
      <c r="F6" s="1141"/>
      <c r="H6"/>
      <c r="I6"/>
      <c r="J6"/>
      <c r="K6"/>
      <c r="L6"/>
      <c r="M6"/>
      <c r="N6"/>
      <c r="O6"/>
      <c r="P6"/>
      <c r="Q6"/>
      <c r="R6"/>
      <c r="S6"/>
      <c r="T6"/>
      <c r="U6"/>
      <c r="V6"/>
      <c r="W6"/>
      <c r="X6"/>
      <c r="Y6"/>
      <c r="Z6"/>
      <c r="AA6"/>
      <c r="AB6"/>
      <c r="AC6"/>
      <c r="AD6"/>
      <c r="AE6"/>
      <c r="AF6"/>
      <c r="AG6"/>
      <c r="AH6"/>
      <c r="AI6"/>
      <c r="AJ6"/>
      <c r="AK6"/>
      <c r="AL6"/>
    </row>
    <row r="7" spans="1:38">
      <c r="A7" s="1144" t="s">
        <v>1125</v>
      </c>
      <c r="B7" s="1145"/>
      <c r="C7" s="1145"/>
      <c r="D7" s="1146"/>
      <c r="E7" s="1142">
        <v>1</v>
      </c>
      <c r="F7" s="1143"/>
      <c r="H7"/>
      <c r="I7"/>
      <c r="J7"/>
      <c r="K7"/>
      <c r="L7"/>
      <c r="M7"/>
      <c r="N7"/>
      <c r="O7"/>
      <c r="P7"/>
      <c r="Q7"/>
      <c r="R7"/>
      <c r="S7"/>
      <c r="T7"/>
      <c r="U7"/>
      <c r="V7"/>
      <c r="W7"/>
      <c r="X7"/>
      <c r="Y7"/>
      <c r="Z7"/>
      <c r="AA7"/>
      <c r="AB7"/>
      <c r="AC7"/>
      <c r="AD7"/>
      <c r="AE7"/>
      <c r="AF7"/>
      <c r="AG7"/>
      <c r="AH7"/>
      <c r="AI7"/>
      <c r="AJ7"/>
      <c r="AK7"/>
      <c r="AL7"/>
    </row>
    <row r="8" spans="1:38">
      <c r="A8" s="1147" t="s">
        <v>1268</v>
      </c>
      <c r="B8" s="1147"/>
      <c r="C8" s="1147"/>
      <c r="D8" s="1147"/>
      <c r="E8" s="1138">
        <f>BETA!H515</f>
        <v>1.2841574518364736</v>
      </c>
      <c r="F8" s="1139"/>
      <c r="H8"/>
      <c r="I8"/>
      <c r="J8"/>
      <c r="K8"/>
      <c r="L8"/>
      <c r="M8"/>
      <c r="N8"/>
      <c r="O8"/>
      <c r="P8"/>
      <c r="Q8"/>
      <c r="R8"/>
      <c r="S8"/>
      <c r="T8"/>
      <c r="U8"/>
      <c r="V8"/>
      <c r="W8"/>
      <c r="X8"/>
      <c r="Y8"/>
      <c r="Z8"/>
      <c r="AA8"/>
      <c r="AB8"/>
      <c r="AC8"/>
      <c r="AD8"/>
      <c r="AE8"/>
      <c r="AF8"/>
      <c r="AG8"/>
      <c r="AH8"/>
      <c r="AI8"/>
      <c r="AJ8"/>
      <c r="AK8"/>
      <c r="AL8"/>
    </row>
    <row r="9" spans="1:38" ht="24" customHeight="1">
      <c r="A9" s="1148" t="s">
        <v>1271</v>
      </c>
      <c r="B9" s="1149"/>
      <c r="C9" s="1149"/>
      <c r="D9" s="1150"/>
      <c r="E9" s="1140" t="s">
        <v>1156</v>
      </c>
      <c r="F9" s="1141"/>
      <c r="H9"/>
      <c r="I9"/>
      <c r="J9"/>
      <c r="K9"/>
      <c r="L9"/>
      <c r="M9"/>
      <c r="N9"/>
      <c r="O9"/>
      <c r="P9"/>
      <c r="Q9"/>
      <c r="R9"/>
      <c r="S9"/>
      <c r="T9"/>
      <c r="U9"/>
      <c r="V9"/>
      <c r="W9"/>
      <c r="X9"/>
      <c r="Y9"/>
      <c r="Z9"/>
      <c r="AA9"/>
      <c r="AB9"/>
      <c r="AC9"/>
      <c r="AD9"/>
      <c r="AE9"/>
      <c r="AF9"/>
      <c r="AG9"/>
      <c r="AH9"/>
      <c r="AI9"/>
      <c r="AJ9"/>
      <c r="AK9"/>
      <c r="AL9"/>
    </row>
    <row r="10" spans="1:38" ht="12.75" customHeight="1">
      <c r="H10"/>
      <c r="I10"/>
      <c r="J10"/>
      <c r="K10"/>
      <c r="L10"/>
      <c r="M10"/>
      <c r="N10"/>
      <c r="O10"/>
      <c r="P10"/>
      <c r="Q10"/>
      <c r="R10"/>
      <c r="S10"/>
      <c r="T10"/>
      <c r="U10"/>
      <c r="V10"/>
      <c r="W10"/>
      <c r="X10"/>
      <c r="Y10"/>
      <c r="Z10"/>
      <c r="AA10"/>
      <c r="AB10"/>
      <c r="AC10"/>
      <c r="AD10"/>
      <c r="AE10"/>
      <c r="AF10"/>
      <c r="AG10"/>
      <c r="AH10"/>
      <c r="AI10"/>
      <c r="AJ10"/>
      <c r="AK10"/>
      <c r="AL10"/>
    </row>
    <row r="11" spans="1:38">
      <c r="A11" s="986" t="s">
        <v>1126</v>
      </c>
      <c r="B11" s="987"/>
      <c r="C11" s="987"/>
      <c r="D11" s="987" t="s">
        <v>949</v>
      </c>
      <c r="E11" s="988" t="s">
        <v>919</v>
      </c>
      <c r="F11" s="989" t="s">
        <v>920</v>
      </c>
      <c r="H11"/>
      <c r="I11"/>
      <c r="J11"/>
      <c r="K11"/>
      <c r="L11"/>
      <c r="M11"/>
      <c r="N11"/>
      <c r="O11"/>
      <c r="P11"/>
      <c r="Q11"/>
      <c r="R11"/>
      <c r="S11"/>
      <c r="T11"/>
      <c r="U11"/>
      <c r="V11"/>
      <c r="W11"/>
      <c r="X11"/>
      <c r="Y11"/>
      <c r="Z11"/>
      <c r="AA11"/>
      <c r="AB11"/>
      <c r="AC11"/>
      <c r="AD11"/>
      <c r="AE11"/>
      <c r="AF11"/>
      <c r="AG11"/>
      <c r="AH11"/>
      <c r="AI11"/>
      <c r="AJ11"/>
      <c r="AK11"/>
      <c r="AL11"/>
    </row>
    <row r="12" spans="1:38">
      <c r="A12" s="982" t="s">
        <v>1127</v>
      </c>
      <c r="B12" s="990"/>
      <c r="C12" s="990"/>
      <c r="D12" s="991">
        <f>Data!J154</f>
        <v>41.195741195741192</v>
      </c>
      <c r="E12" s="991">
        <f>Data!K154</f>
        <v>32.306674980010655</v>
      </c>
      <c r="F12" s="991">
        <f>Data!L154</f>
        <v>27.646866670396726</v>
      </c>
      <c r="H12"/>
      <c r="I12"/>
      <c r="J12"/>
      <c r="K12"/>
      <c r="L12"/>
      <c r="M12"/>
      <c r="N12"/>
      <c r="O12"/>
      <c r="P12"/>
      <c r="Q12"/>
      <c r="R12"/>
      <c r="S12"/>
      <c r="T12"/>
      <c r="U12"/>
      <c r="V12"/>
      <c r="W12"/>
      <c r="X12"/>
      <c r="Y12"/>
      <c r="Z12"/>
      <c r="AA12"/>
      <c r="AB12"/>
      <c r="AC12"/>
      <c r="AD12"/>
      <c r="AE12"/>
      <c r="AF12"/>
      <c r="AG12"/>
      <c r="AH12"/>
      <c r="AI12"/>
      <c r="AJ12"/>
      <c r="AK12"/>
      <c r="AL12"/>
    </row>
    <row r="13" spans="1:38" ht="15" customHeight="1">
      <c r="A13" s="982" t="s">
        <v>1128</v>
      </c>
      <c r="B13" s="990"/>
      <c r="C13" s="990"/>
      <c r="D13" s="991">
        <f>D12/Forecasts!E99/100</f>
        <v>1.591310853791909</v>
      </c>
      <c r="E13" s="991">
        <f>E12/Forecasts!F99/100</f>
        <v>1.9160296533530843</v>
      </c>
      <c r="F13" s="991">
        <f>F12/Forecasts!G99/100</f>
        <v>1.9181265075785263</v>
      </c>
      <c r="H13"/>
      <c r="I13"/>
      <c r="J13"/>
      <c r="K13"/>
      <c r="L13"/>
      <c r="M13"/>
      <c r="N13"/>
      <c r="O13"/>
      <c r="P13"/>
      <c r="Q13"/>
      <c r="R13"/>
      <c r="S13"/>
      <c r="T13"/>
      <c r="U13"/>
      <c r="V13"/>
      <c r="W13"/>
      <c r="X13"/>
      <c r="Y13"/>
      <c r="Z13"/>
      <c r="AA13"/>
      <c r="AB13"/>
      <c r="AC13"/>
      <c r="AD13"/>
      <c r="AE13"/>
      <c r="AF13"/>
      <c r="AG13"/>
      <c r="AH13"/>
      <c r="AI13"/>
      <c r="AJ13"/>
      <c r="AK13"/>
      <c r="AL13"/>
    </row>
    <row r="14" spans="1:38" ht="18.75" customHeight="1">
      <c r="A14" s="982" t="s">
        <v>1129</v>
      </c>
      <c r="B14" s="990"/>
      <c r="C14" s="990"/>
      <c r="D14" s="991">
        <f>E5*100000/(Forecasts!D55+Data!G98)</f>
        <v>18.166625238651807</v>
      </c>
      <c r="E14" s="991">
        <f>E5*100000/(Forecasts!E71+Forecasts!E281)</f>
        <v>14.205763175968643</v>
      </c>
      <c r="F14" s="991">
        <f>E5*100000/(Forecasts!F71+Forecasts!F281)</f>
        <v>11.893606031390537</v>
      </c>
      <c r="H14"/>
      <c r="I14"/>
      <c r="J14"/>
      <c r="K14"/>
      <c r="L14"/>
      <c r="M14"/>
      <c r="N14"/>
      <c r="O14"/>
      <c r="P14"/>
      <c r="Q14"/>
      <c r="R14"/>
      <c r="S14"/>
      <c r="T14"/>
      <c r="U14"/>
      <c r="V14"/>
      <c r="W14"/>
      <c r="X14"/>
      <c r="Y14"/>
      <c r="Z14"/>
      <c r="AA14"/>
      <c r="AB14"/>
      <c r="AC14"/>
      <c r="AD14"/>
      <c r="AE14"/>
      <c r="AF14"/>
      <c r="AG14"/>
      <c r="AH14"/>
      <c r="AI14"/>
      <c r="AJ14"/>
      <c r="AK14"/>
      <c r="AL14"/>
    </row>
    <row r="15" spans="1:38" ht="12.75" customHeight="1">
      <c r="A15" s="984" t="s">
        <v>1130</v>
      </c>
      <c r="B15" s="985"/>
      <c r="C15" s="985"/>
      <c r="D15" s="991">
        <f>135/E2*100%</f>
        <v>2.6838966202783303</v>
      </c>
      <c r="E15" s="991">
        <f>Forecasts!E252/Data!K152*100%</f>
        <v>5.5485993378914076</v>
      </c>
      <c r="F15" s="991">
        <f>Forecasts!F252/Data!L152*100%</f>
        <v>6.4838014933352932</v>
      </c>
      <c r="H15"/>
      <c r="I15"/>
      <c r="J15"/>
      <c r="K15"/>
      <c r="L15"/>
      <c r="M15"/>
      <c r="N15"/>
      <c r="O15"/>
      <c r="P15"/>
      <c r="Q15"/>
      <c r="R15"/>
      <c r="S15"/>
      <c r="T15"/>
      <c r="U15"/>
      <c r="V15"/>
      <c r="W15"/>
      <c r="X15"/>
      <c r="Y15"/>
      <c r="Z15"/>
      <c r="AA15"/>
      <c r="AB15"/>
      <c r="AC15"/>
      <c r="AD15"/>
      <c r="AE15"/>
      <c r="AF15"/>
      <c r="AG15"/>
      <c r="AH15"/>
      <c r="AI15"/>
      <c r="AJ15"/>
      <c r="AK15"/>
      <c r="AL15"/>
    </row>
    <row r="16" spans="1:38">
      <c r="A16" s="859"/>
      <c r="H16"/>
      <c r="I16"/>
      <c r="J16"/>
      <c r="K16"/>
      <c r="L16"/>
      <c r="M16"/>
      <c r="N16"/>
      <c r="O16"/>
      <c r="P16"/>
      <c r="Q16"/>
      <c r="R16"/>
      <c r="S16"/>
      <c r="T16"/>
      <c r="U16"/>
      <c r="V16"/>
      <c r="W16"/>
      <c r="X16"/>
      <c r="Y16"/>
      <c r="Z16"/>
      <c r="AA16"/>
      <c r="AB16"/>
      <c r="AC16"/>
      <c r="AD16"/>
      <c r="AE16"/>
      <c r="AF16"/>
      <c r="AG16"/>
      <c r="AH16"/>
      <c r="AI16"/>
      <c r="AJ16"/>
      <c r="AK16"/>
      <c r="AL16"/>
    </row>
    <row r="17" spans="1:38">
      <c r="A17" s="986" t="s">
        <v>1131</v>
      </c>
      <c r="B17" s="987"/>
      <c r="C17" s="987"/>
      <c r="D17" s="987" t="str">
        <f>D11</f>
        <v>2023A</v>
      </c>
      <c r="E17" s="988" t="str">
        <f>E11</f>
        <v>2024E</v>
      </c>
      <c r="F17" s="989" t="str">
        <f>F11</f>
        <v>2025E</v>
      </c>
      <c r="H17"/>
      <c r="I17"/>
      <c r="J17"/>
      <c r="K17"/>
      <c r="L17"/>
      <c r="M17"/>
      <c r="N17"/>
      <c r="O17"/>
      <c r="P17"/>
      <c r="Q17"/>
      <c r="R17"/>
      <c r="S17"/>
      <c r="T17"/>
      <c r="U17"/>
      <c r="V17"/>
      <c r="W17"/>
      <c r="X17"/>
      <c r="Y17"/>
      <c r="Z17"/>
      <c r="AA17"/>
      <c r="AB17"/>
      <c r="AC17"/>
      <c r="AD17"/>
      <c r="AE17"/>
      <c r="AF17"/>
      <c r="AG17"/>
      <c r="AH17"/>
      <c r="AI17"/>
      <c r="AJ17"/>
      <c r="AK17"/>
      <c r="AL17"/>
    </row>
    <row r="18" spans="1:38">
      <c r="A18" s="982" t="s">
        <v>1132</v>
      </c>
      <c r="B18" s="990"/>
      <c r="C18" s="990"/>
      <c r="D18" s="992">
        <f>Forecasts!D84/Forecasts!D166</f>
        <v>0.21725222583568801</v>
      </c>
      <c r="E18" s="992">
        <f>Forecasts!E84/Forecasts!E166</f>
        <v>0.25494566397385765</v>
      </c>
      <c r="F18" s="992">
        <f>Forecasts!F84/Forecasts!F166</f>
        <v>0.27689468455218558</v>
      </c>
      <c r="H18"/>
      <c r="I18"/>
      <c r="J18"/>
      <c r="K18"/>
      <c r="L18"/>
      <c r="M18"/>
      <c r="N18"/>
      <c r="O18"/>
      <c r="P18"/>
      <c r="Q18"/>
      <c r="R18"/>
      <c r="S18"/>
      <c r="T18"/>
      <c r="U18"/>
      <c r="V18"/>
      <c r="W18"/>
      <c r="X18"/>
      <c r="Y18"/>
      <c r="Z18"/>
      <c r="AA18"/>
      <c r="AB18"/>
      <c r="AC18"/>
      <c r="AD18"/>
      <c r="AE18"/>
      <c r="AF18"/>
      <c r="AG18"/>
      <c r="AH18"/>
      <c r="AI18"/>
      <c r="AJ18"/>
      <c r="AK18"/>
      <c r="AL18"/>
    </row>
    <row r="19" spans="1:38">
      <c r="A19" s="982" t="s">
        <v>1133</v>
      </c>
      <c r="B19" s="990"/>
      <c r="C19" s="990"/>
      <c r="D19" s="992">
        <f>Forecasts!E84/Forecasts!E240</f>
        <v>0.45476166403594087</v>
      </c>
      <c r="E19" s="992">
        <f>Forecasts!F84/Forecasts!F240</f>
        <v>0.47615558996187318</v>
      </c>
      <c r="F19" s="992">
        <f>Forecasts!G84/Forecasts!G240</f>
        <v>0.48801435156655576</v>
      </c>
      <c r="H19"/>
      <c r="I19"/>
      <c r="J19"/>
      <c r="K19"/>
      <c r="L19"/>
      <c r="M19"/>
      <c r="N19"/>
      <c r="O19"/>
      <c r="P19"/>
      <c r="Q19"/>
      <c r="R19"/>
      <c r="S19"/>
      <c r="T19"/>
      <c r="U19"/>
      <c r="V19"/>
      <c r="W19"/>
      <c r="X19"/>
      <c r="Y19"/>
      <c r="Z19"/>
      <c r="AA19"/>
      <c r="AB19"/>
      <c r="AC19"/>
      <c r="AD19"/>
      <c r="AE19"/>
      <c r="AF19"/>
      <c r="AG19"/>
      <c r="AH19"/>
      <c r="AI19"/>
      <c r="AJ19"/>
      <c r="AK19"/>
      <c r="AL19"/>
    </row>
    <row r="20" spans="1:38">
      <c r="A20" s="990" t="s">
        <v>1134</v>
      </c>
      <c r="B20" s="990"/>
      <c r="C20" s="990"/>
      <c r="D20" s="992">
        <f>Forecasts!D55/Forecasts!D166</f>
        <v>0.27937403369408753</v>
      </c>
      <c r="E20" s="992">
        <f>Forecasts!E55/Forecasts!E166</f>
        <v>0.32304415651894802</v>
      </c>
      <c r="F20" s="992">
        <f>Forecasts!F55/Forecasts!F166</f>
        <v>0.351030495696041</v>
      </c>
      <c r="H20"/>
      <c r="I20"/>
      <c r="J20"/>
      <c r="K20"/>
      <c r="L20"/>
      <c r="M20"/>
      <c r="N20"/>
      <c r="O20"/>
      <c r="P20"/>
      <c r="Q20"/>
      <c r="R20"/>
      <c r="S20"/>
      <c r="T20"/>
      <c r="U20"/>
      <c r="V20"/>
      <c r="W20"/>
      <c r="X20"/>
      <c r="Y20"/>
      <c r="Z20"/>
      <c r="AA20"/>
      <c r="AB20"/>
      <c r="AC20"/>
      <c r="AD20"/>
      <c r="AE20"/>
      <c r="AF20"/>
      <c r="AG20"/>
      <c r="AH20"/>
      <c r="AI20"/>
      <c r="AJ20"/>
      <c r="AK20"/>
      <c r="AL20"/>
    </row>
    <row r="21" spans="1:38">
      <c r="A21" s="990" t="s">
        <v>970</v>
      </c>
      <c r="B21" s="990"/>
      <c r="C21" s="990"/>
      <c r="D21" s="993">
        <f>Valuation!I59</f>
        <v>0.13012626837438426</v>
      </c>
      <c r="E21" s="993">
        <f>D21*1.0364</f>
        <v>0.13486286454321184</v>
      </c>
      <c r="F21" s="993">
        <f>E21*1.0364</f>
        <v>0.13977187281258474</v>
      </c>
      <c r="H21"/>
      <c r="I21"/>
      <c r="J21"/>
      <c r="K21"/>
      <c r="L21"/>
      <c r="M21"/>
      <c r="N21"/>
      <c r="O21"/>
      <c r="P21"/>
      <c r="Q21"/>
      <c r="R21"/>
      <c r="S21"/>
      <c r="T21"/>
      <c r="U21"/>
      <c r="V21"/>
      <c r="W21"/>
      <c r="X21"/>
      <c r="Y21"/>
      <c r="Z21"/>
      <c r="AA21"/>
      <c r="AB21"/>
      <c r="AC21"/>
      <c r="AD21"/>
      <c r="AE21"/>
      <c r="AF21"/>
      <c r="AG21"/>
      <c r="AH21"/>
      <c r="AI21"/>
      <c r="AJ21"/>
      <c r="AK21"/>
      <c r="AL21"/>
    </row>
    <row r="22" spans="1:38">
      <c r="A22" s="990" t="s">
        <v>1135</v>
      </c>
      <c r="B22" s="990"/>
      <c r="C22" s="990"/>
      <c r="D22" s="992">
        <f>Forecasts!D55/Forecasts!D21</f>
        <v>0.29933897545658533</v>
      </c>
      <c r="E22" s="992">
        <f>Forecasts!E55/Forecasts!E21</f>
        <v>0.30099999999999999</v>
      </c>
      <c r="F22" s="992">
        <f>Forecasts!F55/Forecasts!F21</f>
        <v>0.30099999999999999</v>
      </c>
      <c r="H22"/>
      <c r="I22"/>
      <c r="J22"/>
      <c r="K22"/>
      <c r="L22"/>
      <c r="M22"/>
      <c r="N22"/>
      <c r="O22"/>
      <c r="P22"/>
      <c r="Q22"/>
      <c r="R22"/>
      <c r="S22"/>
      <c r="T22"/>
      <c r="U22"/>
      <c r="V22"/>
      <c r="W22"/>
      <c r="X22"/>
      <c r="Y22"/>
      <c r="Z22"/>
      <c r="AA22"/>
      <c r="AB22"/>
      <c r="AC22"/>
      <c r="AD22"/>
      <c r="AE22"/>
      <c r="AF22"/>
      <c r="AG22"/>
      <c r="AH22"/>
      <c r="AI22"/>
      <c r="AJ22"/>
      <c r="AK22"/>
      <c r="AL22"/>
    </row>
    <row r="23" spans="1:38">
      <c r="A23" s="984" t="s">
        <v>1136</v>
      </c>
      <c r="B23" s="985"/>
      <c r="C23" s="985"/>
      <c r="D23" s="1081">
        <v>1.9800000000000002E-2</v>
      </c>
      <c r="E23" s="1081">
        <v>8.9999999999999998E-4</v>
      </c>
      <c r="F23" s="1081">
        <v>1.35E-2</v>
      </c>
      <c r="H23"/>
      <c r="I23"/>
      <c r="J23"/>
      <c r="K23"/>
      <c r="L23"/>
      <c r="M23"/>
      <c r="N23"/>
      <c r="O23"/>
      <c r="P23"/>
      <c r="Q23"/>
      <c r="R23"/>
      <c r="S23"/>
      <c r="T23"/>
      <c r="U23"/>
      <c r="V23"/>
      <c r="W23"/>
      <c r="X23"/>
      <c r="Y23"/>
      <c r="Z23"/>
      <c r="AA23"/>
      <c r="AB23"/>
      <c r="AC23"/>
      <c r="AD23"/>
      <c r="AE23"/>
      <c r="AF23"/>
      <c r="AG23"/>
      <c r="AH23"/>
      <c r="AI23"/>
      <c r="AJ23"/>
      <c r="AK23"/>
      <c r="AL23"/>
    </row>
    <row r="24" spans="1:38">
      <c r="A24" s="859"/>
      <c r="H24"/>
      <c r="I24"/>
      <c r="J24"/>
      <c r="K24"/>
      <c r="L24"/>
      <c r="M24"/>
      <c r="N24"/>
      <c r="O24"/>
      <c r="P24"/>
      <c r="Q24"/>
      <c r="R24"/>
      <c r="S24"/>
      <c r="T24"/>
      <c r="U24"/>
      <c r="V24"/>
      <c r="W24"/>
      <c r="X24"/>
      <c r="Y24"/>
      <c r="Z24"/>
      <c r="AA24"/>
      <c r="AB24"/>
      <c r="AC24"/>
      <c r="AD24"/>
      <c r="AE24"/>
      <c r="AF24"/>
      <c r="AG24"/>
      <c r="AH24"/>
      <c r="AI24"/>
      <c r="AJ24"/>
      <c r="AK24"/>
      <c r="AL24"/>
    </row>
    <row r="25" spans="1:38">
      <c r="A25" s="986" t="s">
        <v>948</v>
      </c>
      <c r="B25" s="987"/>
      <c r="C25" s="987"/>
      <c r="D25" s="987" t="str">
        <f>D11</f>
        <v>2023A</v>
      </c>
      <c r="E25" s="988" t="str">
        <f>E11</f>
        <v>2024E</v>
      </c>
      <c r="F25" s="989" t="str">
        <f>F11</f>
        <v>2025E</v>
      </c>
      <c r="H25"/>
      <c r="I25"/>
      <c r="J25"/>
      <c r="K25"/>
      <c r="L25"/>
      <c r="M25"/>
      <c r="N25"/>
      <c r="O25"/>
      <c r="P25"/>
      <c r="Q25"/>
      <c r="R25"/>
      <c r="S25"/>
      <c r="T25"/>
      <c r="U25"/>
      <c r="V25"/>
      <c r="W25"/>
      <c r="X25"/>
      <c r="Y25"/>
      <c r="Z25"/>
      <c r="AA25"/>
      <c r="AB25"/>
      <c r="AC25"/>
      <c r="AD25"/>
      <c r="AE25"/>
      <c r="AF25"/>
      <c r="AG25"/>
      <c r="AH25"/>
      <c r="AI25"/>
      <c r="AJ25"/>
      <c r="AK25"/>
      <c r="AL25"/>
    </row>
    <row r="26" spans="1:38">
      <c r="A26" s="994" t="s">
        <v>950</v>
      </c>
      <c r="B26" s="983"/>
      <c r="C26" s="983"/>
      <c r="D26" s="995">
        <f>Forecasts!D368</f>
        <v>0.38573932398571198</v>
      </c>
      <c r="E26" s="995">
        <f>Forecasts!E368</f>
        <v>0.37009242456182417</v>
      </c>
      <c r="F26" s="995">
        <f>Forecasts!F368</f>
        <v>0.3540742576838698</v>
      </c>
      <c r="H26"/>
      <c r="I26"/>
      <c r="J26"/>
      <c r="K26"/>
      <c r="L26"/>
      <c r="M26"/>
      <c r="N26"/>
      <c r="O26"/>
      <c r="P26"/>
      <c r="Q26"/>
      <c r="R26"/>
      <c r="S26"/>
      <c r="T26"/>
      <c r="U26"/>
      <c r="V26"/>
      <c r="W26"/>
      <c r="X26"/>
      <c r="Y26"/>
      <c r="Z26"/>
      <c r="AA26"/>
      <c r="AB26"/>
      <c r="AC26"/>
      <c r="AD26"/>
      <c r="AE26"/>
      <c r="AF26"/>
      <c r="AG26"/>
      <c r="AH26"/>
      <c r="AI26"/>
      <c r="AJ26"/>
      <c r="AK26"/>
      <c r="AL26"/>
    </row>
    <row r="27" spans="1:38">
      <c r="A27" s="982" t="s">
        <v>951</v>
      </c>
      <c r="B27" s="983"/>
      <c r="C27" s="983"/>
      <c r="D27" s="996">
        <f>Forecasts!D369</f>
        <v>0.62797333289936907</v>
      </c>
      <c r="E27" s="996">
        <f>Forecasts!E369</f>
        <v>0.6601557532592085</v>
      </c>
      <c r="F27" s="996">
        <f>Forecasts!F369</f>
        <v>0.60887567173937862</v>
      </c>
      <c r="H27"/>
      <c r="I27"/>
      <c r="J27"/>
      <c r="K27"/>
      <c r="L27"/>
      <c r="M27"/>
      <c r="N27"/>
      <c r="O27"/>
      <c r="P27"/>
      <c r="Q27"/>
      <c r="R27"/>
      <c r="S27"/>
      <c r="T27"/>
      <c r="U27"/>
      <c r="V27"/>
      <c r="W27"/>
      <c r="X27"/>
      <c r="Y27"/>
      <c r="Z27"/>
      <c r="AA27"/>
      <c r="AB27"/>
      <c r="AC27"/>
      <c r="AD27"/>
      <c r="AE27"/>
      <c r="AF27"/>
      <c r="AG27"/>
      <c r="AH27"/>
      <c r="AI27"/>
      <c r="AJ27"/>
      <c r="AK27"/>
      <c r="AL27"/>
    </row>
    <row r="28" spans="1:38">
      <c r="A28" s="994" t="s">
        <v>1278</v>
      </c>
      <c r="B28" s="983"/>
      <c r="C28" s="983"/>
      <c r="D28" s="997">
        <f>Forecasts!D370</f>
        <v>196.73714285714286</v>
      </c>
      <c r="E28" s="997">
        <f>Forecasts!E370</f>
        <v>193.50996671840394</v>
      </c>
      <c r="F28" s="997">
        <f>Forecasts!F370</f>
        <v>193.41425782818533</v>
      </c>
      <c r="H28"/>
      <c r="I28"/>
      <c r="J28"/>
      <c r="K28"/>
      <c r="L28"/>
      <c r="M28"/>
      <c r="N28"/>
      <c r="O28"/>
      <c r="P28"/>
      <c r="Q28"/>
      <c r="R28"/>
      <c r="S28"/>
      <c r="T28"/>
      <c r="U28"/>
      <c r="V28"/>
      <c r="W28"/>
      <c r="X28"/>
      <c r="Y28"/>
      <c r="Z28"/>
      <c r="AA28"/>
      <c r="AB28"/>
      <c r="AC28"/>
      <c r="AD28"/>
      <c r="AE28"/>
      <c r="AF28"/>
      <c r="AG28"/>
      <c r="AH28"/>
      <c r="AI28"/>
      <c r="AJ28"/>
      <c r="AK28"/>
      <c r="AL28"/>
    </row>
    <row r="29" spans="1:38">
      <c r="A29" s="994" t="s">
        <v>953</v>
      </c>
      <c r="B29" s="983"/>
      <c r="C29" s="983"/>
      <c r="D29" s="996">
        <f>Forecasts!D297/Forecasts!D213</f>
        <v>0.24736751176953312</v>
      </c>
      <c r="E29" s="996">
        <f>Forecasts!E297/Forecasts!E213</f>
        <v>0.67343470976717779</v>
      </c>
      <c r="F29" s="996">
        <f>Forecasts!F297/Forecasts!F213</f>
        <v>0.76657403567326532</v>
      </c>
      <c r="H29"/>
      <c r="I29"/>
      <c r="J29"/>
      <c r="K29"/>
      <c r="L29"/>
      <c r="M29"/>
      <c r="N29"/>
      <c r="O29"/>
      <c r="P29"/>
      <c r="Q29"/>
      <c r="R29"/>
      <c r="S29"/>
      <c r="T29"/>
      <c r="U29"/>
      <c r="V29"/>
      <c r="W29"/>
      <c r="X29"/>
      <c r="Y29"/>
      <c r="Z29"/>
      <c r="AA29"/>
      <c r="AB29"/>
      <c r="AC29"/>
      <c r="AD29"/>
      <c r="AE29"/>
      <c r="AF29"/>
      <c r="AG29"/>
      <c r="AH29"/>
      <c r="AI29"/>
      <c r="AJ29"/>
      <c r="AK29"/>
      <c r="AL29"/>
    </row>
    <row r="30" spans="1:38">
      <c r="A30" s="998" t="s">
        <v>954</v>
      </c>
      <c r="B30" s="999"/>
      <c r="C30" s="999"/>
      <c r="D30" s="1000">
        <f>Data!G136/Data!G50</f>
        <v>0.36944240487193886</v>
      </c>
      <c r="E30" s="1000">
        <f>Valuation!E103/Forecasts!E213</f>
        <v>0.53388084511945022</v>
      </c>
      <c r="F30" s="1000">
        <f>Valuation!F103/Forecasts!F213</f>
        <v>0.61125391337362434</v>
      </c>
      <c r="H30"/>
      <c r="I30"/>
      <c r="J30"/>
      <c r="K30"/>
      <c r="L30"/>
      <c r="M30"/>
      <c r="N30"/>
      <c r="O30"/>
      <c r="P30"/>
      <c r="Q30"/>
      <c r="R30"/>
      <c r="S30"/>
      <c r="T30"/>
      <c r="U30"/>
      <c r="V30"/>
      <c r="W30"/>
      <c r="X30"/>
      <c r="Y30"/>
      <c r="Z30"/>
      <c r="AA30"/>
      <c r="AB30"/>
      <c r="AC30"/>
      <c r="AD30"/>
      <c r="AE30"/>
      <c r="AF30"/>
      <c r="AG30"/>
      <c r="AH30"/>
      <c r="AI30"/>
      <c r="AJ30"/>
      <c r="AK30"/>
      <c r="AL30"/>
    </row>
    <row r="31" spans="1:38">
      <c r="A31" s="860" t="s">
        <v>40</v>
      </c>
      <c r="B31" s="861"/>
      <c r="C31" s="861"/>
      <c r="D31" s="861"/>
      <c r="E31" s="861"/>
      <c r="F31" s="861"/>
      <c r="H31"/>
      <c r="I31"/>
      <c r="J31"/>
      <c r="K31"/>
      <c r="L31"/>
      <c r="M31"/>
      <c r="N31"/>
      <c r="O31"/>
      <c r="P31"/>
      <c r="Q31"/>
      <c r="R31"/>
      <c r="S31"/>
      <c r="T31"/>
      <c r="U31"/>
      <c r="V31"/>
      <c r="W31"/>
      <c r="X31"/>
      <c r="Y31"/>
      <c r="Z31"/>
      <c r="AA31"/>
      <c r="AB31"/>
      <c r="AC31"/>
      <c r="AD31"/>
      <c r="AE31"/>
      <c r="AF31"/>
      <c r="AG31"/>
      <c r="AH31"/>
      <c r="AI31"/>
      <c r="AJ31"/>
      <c r="AK31"/>
      <c r="AL31"/>
    </row>
    <row r="32" spans="1:38">
      <c r="A32" s="986" t="s">
        <v>1137</v>
      </c>
      <c r="B32" s="987"/>
      <c r="C32" s="987"/>
      <c r="D32" s="987" t="str">
        <f>D25</f>
        <v>2023A</v>
      </c>
      <c r="E32" s="988" t="str">
        <f>E25</f>
        <v>2024E</v>
      </c>
      <c r="F32" s="989" t="str">
        <f>F25</f>
        <v>2025E</v>
      </c>
      <c r="H32"/>
      <c r="I32"/>
      <c r="J32"/>
      <c r="K32"/>
      <c r="L32"/>
      <c r="M32"/>
      <c r="N32"/>
      <c r="O32"/>
      <c r="P32"/>
      <c r="Q32"/>
      <c r="R32"/>
      <c r="S32"/>
      <c r="T32"/>
      <c r="U32"/>
      <c r="V32"/>
      <c r="W32"/>
      <c r="X32"/>
      <c r="Y32"/>
      <c r="Z32"/>
      <c r="AA32"/>
      <c r="AB32"/>
      <c r="AC32"/>
      <c r="AD32"/>
      <c r="AE32"/>
      <c r="AF32"/>
      <c r="AG32"/>
      <c r="AH32"/>
      <c r="AI32"/>
      <c r="AJ32"/>
      <c r="AK32"/>
      <c r="AL32"/>
    </row>
    <row r="33" spans="1:38">
      <c r="A33" s="994" t="s">
        <v>1138</v>
      </c>
      <c r="B33" s="1001"/>
      <c r="C33" s="1001"/>
      <c r="D33" s="991">
        <f>Forecasts!D359</f>
        <v>6.0788901126924095</v>
      </c>
      <c r="E33" s="991">
        <f>Forecasts!E359</f>
        <v>6.6655697469278845</v>
      </c>
      <c r="F33" s="991">
        <f>Forecasts!F359</f>
        <v>7.5659308172886783</v>
      </c>
      <c r="H33"/>
      <c r="I33"/>
      <c r="J33"/>
      <c r="K33"/>
      <c r="L33"/>
      <c r="M33"/>
      <c r="N33"/>
      <c r="O33"/>
      <c r="P33"/>
      <c r="Q33"/>
      <c r="R33"/>
      <c r="S33"/>
      <c r="T33"/>
      <c r="U33"/>
      <c r="V33"/>
      <c r="W33"/>
      <c r="X33"/>
      <c r="Y33"/>
      <c r="Z33"/>
      <c r="AA33"/>
      <c r="AB33"/>
      <c r="AC33"/>
      <c r="AD33"/>
      <c r="AE33"/>
      <c r="AF33"/>
      <c r="AG33"/>
      <c r="AH33"/>
      <c r="AI33"/>
      <c r="AJ33"/>
      <c r="AK33"/>
      <c r="AL33"/>
    </row>
    <row r="34" spans="1:38">
      <c r="A34" s="994" t="s">
        <v>1139</v>
      </c>
      <c r="B34" s="1001"/>
      <c r="C34" s="1001"/>
      <c r="D34" s="991">
        <f>Forecasts!D121/Forecasts!D21/365*100000</f>
        <v>49.959476883899413</v>
      </c>
      <c r="E34" s="991">
        <f>Forecasts!E121/Forecasts!E21/365*100000</f>
        <v>41.710081732471295</v>
      </c>
      <c r="F34" s="991">
        <f>Forecasts!F121/Forecasts!F21/365*100000</f>
        <v>36.746497642107919</v>
      </c>
      <c r="H34"/>
      <c r="I34"/>
      <c r="J34"/>
      <c r="K34"/>
      <c r="L34"/>
      <c r="M34"/>
      <c r="N34"/>
      <c r="O34"/>
      <c r="P34"/>
      <c r="Q34"/>
      <c r="R34"/>
      <c r="S34"/>
      <c r="T34"/>
      <c r="U34"/>
      <c r="V34"/>
      <c r="W34"/>
      <c r="X34"/>
      <c r="Y34"/>
      <c r="Z34"/>
      <c r="AA34"/>
      <c r="AB34"/>
      <c r="AC34"/>
      <c r="AD34"/>
      <c r="AE34"/>
      <c r="AF34"/>
      <c r="AG34"/>
      <c r="AH34"/>
      <c r="AI34"/>
      <c r="AJ34"/>
      <c r="AK34"/>
      <c r="AL34"/>
    </row>
    <row r="35" spans="1:38">
      <c r="A35" s="994" t="s">
        <v>461</v>
      </c>
      <c r="B35" s="1001"/>
      <c r="C35" s="1001"/>
      <c r="D35" s="991">
        <f>Forecasts!D360</f>
        <v>1.8260853102103409</v>
      </c>
      <c r="E35" s="991">
        <f>Forecasts!E360</f>
        <v>1.7316305150099729</v>
      </c>
      <c r="F35" s="991">
        <f>Forecasts!F360</f>
        <v>1.9655329064270557</v>
      </c>
      <c r="H35"/>
      <c r="I35"/>
      <c r="J35"/>
      <c r="K35"/>
      <c r="L35"/>
      <c r="M35"/>
      <c r="N35"/>
      <c r="O35"/>
      <c r="P35"/>
      <c r="Q35"/>
      <c r="R35"/>
      <c r="S35"/>
      <c r="T35"/>
      <c r="U35"/>
      <c r="V35"/>
      <c r="W35"/>
      <c r="X35"/>
      <c r="Y35"/>
      <c r="Z35"/>
      <c r="AA35"/>
      <c r="AB35"/>
      <c r="AC35"/>
      <c r="AD35"/>
      <c r="AE35"/>
      <c r="AF35"/>
      <c r="AG35"/>
      <c r="AH35"/>
      <c r="AI35"/>
      <c r="AJ35"/>
      <c r="AK35"/>
      <c r="AL35"/>
    </row>
    <row r="36" spans="1:38">
      <c r="A36" s="994" t="s">
        <v>1140</v>
      </c>
      <c r="B36" s="1001"/>
      <c r="C36" s="1001"/>
      <c r="D36" s="991">
        <f>Forecasts!D124/Forecasts!D24/365*100000*-1</f>
        <v>192.11145695864619</v>
      </c>
      <c r="E36" s="991">
        <f>Forecasts!E124/Forecasts!E24/365*100000*-1</f>
        <v>160.5547237288371</v>
      </c>
      <c r="F36" s="991">
        <f>Forecasts!F124/Forecasts!F24/365*100000*-1</f>
        <v>141.44838686177849</v>
      </c>
      <c r="H36"/>
      <c r="I36"/>
      <c r="J36"/>
      <c r="K36"/>
      <c r="L36"/>
      <c r="M36"/>
      <c r="N36"/>
      <c r="O36"/>
      <c r="P36"/>
      <c r="Q36"/>
      <c r="R36"/>
      <c r="S36"/>
      <c r="T36"/>
      <c r="U36"/>
      <c r="V36"/>
      <c r="W36"/>
      <c r="X36"/>
      <c r="Y36"/>
      <c r="Z36"/>
      <c r="AA36"/>
      <c r="AB36"/>
      <c r="AC36"/>
      <c r="AD36"/>
      <c r="AE36"/>
      <c r="AF36"/>
      <c r="AG36"/>
      <c r="AH36"/>
      <c r="AI36"/>
      <c r="AJ36"/>
      <c r="AK36"/>
      <c r="AL36"/>
    </row>
    <row r="37" spans="1:38">
      <c r="A37" s="994" t="s">
        <v>1141</v>
      </c>
      <c r="B37" s="1001"/>
      <c r="C37" s="1001"/>
      <c r="D37" s="991">
        <f>Forecasts!D24/Forecasts!D171*-1</f>
        <v>2.7013734847975623</v>
      </c>
      <c r="E37" s="991">
        <f>Forecasts!E24/Forecasts!E171*-1</f>
        <v>3.2323234340361182</v>
      </c>
      <c r="F37" s="991">
        <f>Forecasts!F24/Forecasts!F171*-1</f>
        <v>3.6689340010716451</v>
      </c>
      <c r="H37"/>
      <c r="I37"/>
      <c r="J37"/>
      <c r="K37"/>
      <c r="L37"/>
      <c r="M37"/>
      <c r="N37"/>
      <c r="O37"/>
      <c r="P37"/>
      <c r="Q37"/>
      <c r="R37"/>
      <c r="S37"/>
      <c r="T37"/>
      <c r="U37"/>
      <c r="V37"/>
      <c r="W37"/>
      <c r="X37"/>
      <c r="Y37"/>
      <c r="Z37"/>
      <c r="AA37"/>
      <c r="AB37"/>
      <c r="AC37"/>
      <c r="AD37"/>
      <c r="AE37"/>
      <c r="AF37"/>
      <c r="AG37"/>
      <c r="AH37"/>
      <c r="AI37"/>
      <c r="AJ37"/>
      <c r="AK37"/>
      <c r="AL37"/>
    </row>
    <row r="38" spans="1:38">
      <c r="A38" s="994" t="s">
        <v>1142</v>
      </c>
      <c r="B38" s="1001"/>
      <c r="C38" s="1001"/>
      <c r="D38" s="991">
        <f>Forecasts!D171/Forecasts!D24/365*100000*-1</f>
        <v>101.41974232054669</v>
      </c>
      <c r="E38" s="991">
        <f>Forecasts!E171/Forecasts!E24/365*100000*-1</f>
        <v>84.760268683144602</v>
      </c>
      <c r="F38" s="991">
        <f>Forecasts!F171/Forecasts!F24/365*100000*-1</f>
        <v>74.673625270910406</v>
      </c>
      <c r="H38"/>
      <c r="I38"/>
      <c r="J38"/>
      <c r="K38"/>
      <c r="L38"/>
      <c r="M38"/>
      <c r="N38"/>
      <c r="O38"/>
      <c r="P38"/>
      <c r="Q38"/>
      <c r="R38"/>
      <c r="S38"/>
      <c r="T38"/>
      <c r="U38"/>
      <c r="V38"/>
      <c r="W38"/>
      <c r="X38"/>
      <c r="Y38"/>
      <c r="Z38"/>
      <c r="AA38"/>
      <c r="AB38"/>
      <c r="AC38"/>
      <c r="AD38"/>
      <c r="AE38"/>
      <c r="AF38"/>
      <c r="AG38"/>
      <c r="AH38"/>
      <c r="AI38"/>
      <c r="AJ38"/>
      <c r="AK38"/>
      <c r="AL38"/>
    </row>
    <row r="39" spans="1:38">
      <c r="A39" s="994" t="s">
        <v>1143</v>
      </c>
      <c r="B39" s="1001"/>
      <c r="C39" s="1001"/>
      <c r="D39" s="991">
        <f>D36+D34-D38</f>
        <v>140.6511915219989</v>
      </c>
      <c r="E39" s="991">
        <f>E36+E34-E38</f>
        <v>117.50453677816381</v>
      </c>
      <c r="F39" s="991">
        <f>F36+F34-F38</f>
        <v>103.52125923297601</v>
      </c>
      <c r="H39"/>
      <c r="I39"/>
      <c r="J39"/>
      <c r="K39"/>
      <c r="L39"/>
      <c r="M39"/>
      <c r="N39"/>
      <c r="O39"/>
      <c r="P39"/>
      <c r="Q39"/>
      <c r="R39"/>
      <c r="S39"/>
      <c r="T39"/>
      <c r="U39"/>
      <c r="V39"/>
      <c r="W39"/>
      <c r="X39"/>
      <c r="Y39"/>
      <c r="Z39"/>
      <c r="AA39"/>
      <c r="AB39"/>
      <c r="AC39"/>
      <c r="AD39"/>
      <c r="AE39"/>
      <c r="AF39"/>
      <c r="AG39"/>
      <c r="AH39"/>
      <c r="AI39"/>
      <c r="AJ39"/>
      <c r="AK39"/>
      <c r="AL39"/>
    </row>
    <row r="40" spans="1:38">
      <c r="A40" s="994" t="s">
        <v>1144</v>
      </c>
      <c r="B40" s="1001"/>
      <c r="C40" s="1001"/>
      <c r="D40" s="991">
        <f>Forecasts!D21/Forecasts!D115</f>
        <v>6.5491074038135544</v>
      </c>
      <c r="E40" s="991">
        <f>Forecasts!E21/Forecasts!E115</f>
        <v>7.8443859700298884</v>
      </c>
      <c r="F40" s="991">
        <f>Forecasts!F21/Forecasts!F115</f>
        <v>8.9039772752674473</v>
      </c>
      <c r="H40"/>
      <c r="I40"/>
      <c r="J40"/>
      <c r="K40"/>
      <c r="L40"/>
      <c r="M40"/>
      <c r="N40"/>
      <c r="O40"/>
      <c r="P40"/>
      <c r="Q40"/>
      <c r="R40"/>
      <c r="S40"/>
      <c r="T40"/>
      <c r="U40"/>
      <c r="V40"/>
      <c r="W40"/>
      <c r="X40"/>
      <c r="Y40"/>
      <c r="Z40"/>
      <c r="AA40"/>
      <c r="AB40"/>
      <c r="AC40"/>
      <c r="AD40"/>
      <c r="AE40"/>
      <c r="AF40"/>
      <c r="AG40"/>
      <c r="AH40"/>
      <c r="AI40"/>
      <c r="AJ40"/>
      <c r="AK40"/>
      <c r="AL40"/>
    </row>
    <row r="41" spans="1:38">
      <c r="A41" s="998" t="s">
        <v>1145</v>
      </c>
      <c r="B41" s="1002"/>
      <c r="C41" s="1002"/>
      <c r="D41" s="991">
        <f>365/D40</f>
        <v>55.732785781992213</v>
      </c>
      <c r="E41" s="991">
        <f>365/E40</f>
        <v>46.530091889220145</v>
      </c>
      <c r="F41" s="991">
        <f>365/F40</f>
        <v>40.992916841090718</v>
      </c>
      <c r="H41"/>
      <c r="I41"/>
      <c r="J41"/>
      <c r="K41"/>
      <c r="L41"/>
      <c r="M41"/>
      <c r="N41"/>
      <c r="O41"/>
      <c r="P41"/>
      <c r="Q41"/>
      <c r="R41"/>
      <c r="S41"/>
      <c r="T41"/>
      <c r="U41"/>
      <c r="V41"/>
      <c r="W41"/>
      <c r="X41"/>
      <c r="Y41"/>
      <c r="Z41"/>
      <c r="AA41"/>
      <c r="AB41"/>
      <c r="AC41"/>
      <c r="AD41"/>
      <c r="AE41"/>
      <c r="AF41"/>
      <c r="AG41"/>
      <c r="AH41"/>
      <c r="AI41"/>
      <c r="AJ41"/>
      <c r="AK41"/>
      <c r="AL41"/>
    </row>
    <row r="42" spans="1:38">
      <c r="H42"/>
      <c r="I42"/>
      <c r="J42"/>
      <c r="K42"/>
      <c r="L42"/>
      <c r="M42"/>
      <c r="N42"/>
      <c r="O42"/>
      <c r="P42"/>
      <c r="Q42"/>
      <c r="R42"/>
      <c r="S42"/>
      <c r="T42"/>
      <c r="U42"/>
      <c r="V42"/>
      <c r="W42"/>
      <c r="X42"/>
      <c r="Y42"/>
      <c r="Z42"/>
      <c r="AA42"/>
      <c r="AB42"/>
      <c r="AC42"/>
      <c r="AD42"/>
      <c r="AE42"/>
      <c r="AF42"/>
      <c r="AG42"/>
      <c r="AH42"/>
      <c r="AI42"/>
      <c r="AJ42"/>
      <c r="AK42"/>
      <c r="AL42"/>
    </row>
    <row r="43" spans="1:38">
      <c r="A43" s="986" t="s">
        <v>1146</v>
      </c>
      <c r="B43" s="987"/>
      <c r="C43" s="987"/>
      <c r="D43" s="987" t="str">
        <f>D32</f>
        <v>2023A</v>
      </c>
      <c r="E43" s="988" t="str">
        <f>E32</f>
        <v>2024E</v>
      </c>
      <c r="F43" s="989" t="str">
        <f>F32</f>
        <v>2025E</v>
      </c>
      <c r="H43"/>
      <c r="I43"/>
      <c r="J43"/>
      <c r="K43"/>
      <c r="L43"/>
      <c r="M43"/>
      <c r="N43"/>
      <c r="O43"/>
      <c r="P43"/>
      <c r="Q43"/>
      <c r="R43"/>
      <c r="S43"/>
      <c r="T43"/>
      <c r="U43"/>
      <c r="V43"/>
      <c r="W43"/>
      <c r="X43"/>
      <c r="Y43"/>
      <c r="Z43"/>
      <c r="AA43"/>
      <c r="AB43"/>
      <c r="AC43"/>
      <c r="AD43"/>
      <c r="AE43"/>
      <c r="AF43"/>
      <c r="AG43"/>
      <c r="AH43"/>
      <c r="AI43"/>
      <c r="AJ43"/>
      <c r="AK43"/>
      <c r="AL43"/>
    </row>
    <row r="44" spans="1:38" ht="12.75" customHeight="1">
      <c r="A44" s="1003" t="s">
        <v>443</v>
      </c>
      <c r="B44" s="1004"/>
      <c r="C44" s="1004"/>
      <c r="D44" s="1005">
        <f>Forecasts!D364</f>
        <v>2.1449261258579533</v>
      </c>
      <c r="E44" s="1005">
        <f>Forecasts!E364</f>
        <v>2.1449261258579533</v>
      </c>
      <c r="F44" s="1005">
        <f>Forecasts!F364</f>
        <v>2.1449261258579533</v>
      </c>
      <c r="H44"/>
      <c r="I44"/>
      <c r="J44"/>
      <c r="K44"/>
      <c r="L44"/>
      <c r="M44"/>
      <c r="N44"/>
      <c r="O44"/>
      <c r="P44"/>
      <c r="Q44"/>
      <c r="R44"/>
      <c r="S44"/>
      <c r="T44"/>
      <c r="U44"/>
      <c r="V44"/>
      <c r="W44"/>
      <c r="X44"/>
      <c r="Y44"/>
      <c r="Z44"/>
      <c r="AA44"/>
      <c r="AB44"/>
      <c r="AC44"/>
      <c r="AD44"/>
      <c r="AE44"/>
      <c r="AF44"/>
      <c r="AG44"/>
      <c r="AH44"/>
      <c r="AI44"/>
      <c r="AJ44"/>
      <c r="AK44"/>
      <c r="AL44"/>
    </row>
    <row r="45" spans="1:38">
      <c r="A45" s="994" t="s">
        <v>444</v>
      </c>
      <c r="B45" s="1001"/>
      <c r="C45" s="1001"/>
      <c r="D45" s="1005">
        <f>Forecasts!D365</f>
        <v>1.0744179656417978</v>
      </c>
      <c r="E45" s="1005">
        <f>Forecasts!E365</f>
        <v>1.0744179656417978</v>
      </c>
      <c r="F45" s="1005">
        <f>Forecasts!F365</f>
        <v>1.0744179656417978</v>
      </c>
      <c r="H45"/>
      <c r="I45"/>
      <c r="J45"/>
      <c r="K45"/>
      <c r="L45"/>
      <c r="M45"/>
      <c r="N45"/>
      <c r="O45"/>
      <c r="P45"/>
      <c r="Q45"/>
      <c r="R45"/>
      <c r="S45"/>
      <c r="T45"/>
      <c r="U45"/>
      <c r="V45"/>
      <c r="W45"/>
      <c r="X45"/>
      <c r="Y45"/>
      <c r="Z45"/>
      <c r="AA45"/>
      <c r="AB45"/>
      <c r="AC45"/>
      <c r="AD45"/>
      <c r="AE45"/>
      <c r="AF45"/>
      <c r="AG45"/>
      <c r="AH45"/>
      <c r="AI45"/>
      <c r="AJ45"/>
      <c r="AK45"/>
      <c r="AL45"/>
    </row>
    <row r="46" spans="1:38">
      <c r="A46" s="998" t="s">
        <v>1147</v>
      </c>
      <c r="B46" s="1002"/>
      <c r="C46" s="1002"/>
      <c r="D46" s="1005">
        <f>Forecasts!D297/Forecasts!D195</f>
        <v>0.32785693432328311</v>
      </c>
      <c r="E46" s="1005">
        <f>Forecasts!E297/Forecasts!E195</f>
        <v>0.89198532272257469</v>
      </c>
      <c r="F46" s="1005">
        <f>Forecasts!F297/Forecasts!F195</f>
        <v>1.0147115540057012</v>
      </c>
      <c r="H46"/>
      <c r="I46"/>
      <c r="J46"/>
      <c r="K46"/>
      <c r="L46"/>
      <c r="M46"/>
      <c r="N46"/>
      <c r="O46"/>
      <c r="P46"/>
      <c r="Q46"/>
      <c r="R46"/>
      <c r="S46"/>
      <c r="T46"/>
      <c r="U46"/>
      <c r="V46"/>
      <c r="W46"/>
      <c r="X46"/>
      <c r="Y46"/>
      <c r="Z46"/>
      <c r="AA46"/>
      <c r="AB46"/>
      <c r="AC46"/>
      <c r="AD46"/>
      <c r="AE46"/>
      <c r="AF46"/>
      <c r="AG46"/>
      <c r="AH46"/>
      <c r="AI46"/>
      <c r="AJ46"/>
      <c r="AK46"/>
      <c r="AL46"/>
    </row>
    <row r="47" spans="1:38">
      <c r="H47"/>
      <c r="I47"/>
      <c r="J47"/>
      <c r="K47"/>
      <c r="L47"/>
      <c r="M47"/>
      <c r="N47"/>
      <c r="O47"/>
      <c r="P47"/>
      <c r="Q47"/>
      <c r="R47"/>
      <c r="S47"/>
      <c r="T47"/>
      <c r="U47"/>
      <c r="V47"/>
      <c r="W47"/>
      <c r="X47"/>
      <c r="Y47"/>
      <c r="Z47"/>
      <c r="AA47"/>
      <c r="AB47"/>
      <c r="AC47"/>
      <c r="AD47"/>
      <c r="AE47"/>
      <c r="AF47"/>
      <c r="AG47"/>
      <c r="AH47"/>
      <c r="AI47"/>
      <c r="AJ47"/>
      <c r="AK47"/>
      <c r="AL47"/>
    </row>
    <row r="48" spans="1:38">
      <c r="A48" s="986" t="s">
        <v>924</v>
      </c>
      <c r="B48" s="987"/>
      <c r="C48" s="987"/>
      <c r="D48" s="987" t="s">
        <v>1148</v>
      </c>
      <c r="E48" s="988" t="s">
        <v>1149</v>
      </c>
      <c r="F48" s="989" t="s">
        <v>1150</v>
      </c>
      <c r="H48"/>
      <c r="I48"/>
      <c r="J48"/>
      <c r="K48"/>
      <c r="L48"/>
      <c r="M48"/>
      <c r="N48"/>
      <c r="O48"/>
      <c r="P48"/>
      <c r="Q48"/>
      <c r="R48"/>
      <c r="S48"/>
      <c r="T48"/>
      <c r="U48"/>
      <c r="V48"/>
      <c r="W48"/>
      <c r="X48"/>
      <c r="Y48"/>
      <c r="Z48"/>
      <c r="AA48"/>
      <c r="AB48"/>
      <c r="AC48"/>
      <c r="AD48"/>
      <c r="AE48"/>
      <c r="AF48"/>
      <c r="AG48"/>
      <c r="AH48"/>
      <c r="AI48"/>
      <c r="AJ48"/>
      <c r="AK48"/>
      <c r="AL48"/>
    </row>
    <row r="49" spans="1:38" ht="12.75" customHeight="1">
      <c r="A49" s="1003" t="s">
        <v>1151</v>
      </c>
      <c r="B49" s="1004"/>
      <c r="C49" s="1004"/>
      <c r="D49" s="1006">
        <f>('Forecast Development'!D25/76652)^(1/15)-1</f>
        <v>0.14179334950475586</v>
      </c>
      <c r="E49" s="1006">
        <f>('Forecast Development'!D25/111878)^(1/10)-1</f>
        <v>0.17478703047988309</v>
      </c>
      <c r="F49" s="1006">
        <f>('Forecast Development'!D25/282456)^(1/5)-1</f>
        <v>0.14677195778632823</v>
      </c>
      <c r="H49"/>
      <c r="I49"/>
      <c r="J49"/>
      <c r="K49"/>
      <c r="L49"/>
      <c r="M49"/>
      <c r="N49"/>
      <c r="O49"/>
      <c r="P49"/>
      <c r="Q49"/>
      <c r="R49"/>
      <c r="S49"/>
      <c r="T49"/>
      <c r="U49"/>
      <c r="V49"/>
      <c r="W49"/>
      <c r="X49"/>
      <c r="Y49"/>
      <c r="Z49"/>
      <c r="AA49"/>
      <c r="AB49"/>
      <c r="AC49"/>
      <c r="AD49"/>
      <c r="AE49"/>
      <c r="AF49"/>
      <c r="AG49"/>
      <c r="AH49"/>
      <c r="AI49"/>
      <c r="AJ49"/>
      <c r="AK49"/>
      <c r="AL49"/>
    </row>
    <row r="50" spans="1:38">
      <c r="A50" s="998" t="s">
        <v>1152</v>
      </c>
      <c r="B50" s="1002"/>
      <c r="C50" s="1002"/>
      <c r="D50" s="992">
        <f>(Forecasts!D84/-74902)^(1/15)-1</f>
        <v>-2.0376533164919524</v>
      </c>
      <c r="E50" s="992">
        <f>(Forecasts!D84/-35540)^(1/15)-1</f>
        <v>-2.0905293149876738</v>
      </c>
      <c r="F50" s="1006">
        <f>(Forecasts!D84/56993)^(1/5)-1</f>
        <v>0.18002501716885311</v>
      </c>
      <c r="G50" s="858"/>
      <c r="H50"/>
      <c r="I50"/>
      <c r="J50"/>
      <c r="K50"/>
      <c r="L50"/>
      <c r="M50"/>
      <c r="N50"/>
      <c r="O50"/>
      <c r="P50"/>
      <c r="Q50"/>
      <c r="R50"/>
      <c r="S50"/>
      <c r="T50"/>
      <c r="U50"/>
      <c r="V50"/>
      <c r="W50"/>
      <c r="X50"/>
      <c r="Y50"/>
      <c r="Z50"/>
      <c r="AA50"/>
      <c r="AB50"/>
      <c r="AC50"/>
      <c r="AD50"/>
      <c r="AE50"/>
      <c r="AF50"/>
      <c r="AG50"/>
      <c r="AH50"/>
      <c r="AI50"/>
      <c r="AJ50"/>
      <c r="AK50"/>
      <c r="AL50"/>
    </row>
    <row r="51" spans="1:38">
      <c r="A51" s="858"/>
      <c r="B51" s="858"/>
      <c r="C51" s="858"/>
      <c r="D51" s="858"/>
      <c r="E51" s="858"/>
      <c r="F51" s="858"/>
      <c r="G51" s="858"/>
      <c r="H51"/>
      <c r="I51"/>
      <c r="J51"/>
      <c r="K51"/>
      <c r="L51"/>
      <c r="M51"/>
      <c r="N51"/>
      <c r="O51"/>
      <c r="P51"/>
      <c r="Q51"/>
      <c r="R51"/>
      <c r="S51"/>
      <c r="T51"/>
      <c r="U51"/>
      <c r="V51"/>
      <c r="W51"/>
      <c r="X51"/>
      <c r="Y51"/>
      <c r="Z51"/>
      <c r="AA51"/>
      <c r="AB51"/>
      <c r="AC51"/>
      <c r="AD51"/>
      <c r="AE51"/>
      <c r="AF51"/>
      <c r="AG51"/>
      <c r="AH51"/>
      <c r="AI51"/>
      <c r="AJ51"/>
      <c r="AK51"/>
      <c r="AL51"/>
    </row>
    <row r="52" spans="1:38" ht="12.75" customHeigh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row>
    <row r="53" spans="1:38" ht="12.75" customHeigh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row>
    <row r="54" spans="1:38" ht="12.75" customHeigh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row>
    <row r="55" spans="1:38">
      <c r="A55"/>
      <c r="B55"/>
      <c r="C55"/>
      <c r="D55"/>
      <c r="E55"/>
      <c r="F55"/>
      <c r="G55"/>
      <c r="H55"/>
      <c r="I55"/>
      <c r="J55"/>
      <c r="K55"/>
      <c r="L55"/>
      <c r="M55"/>
      <c r="N55"/>
      <c r="O55"/>
      <c r="P55"/>
      <c r="Q55"/>
      <c r="R55"/>
      <c r="S55"/>
      <c r="T55"/>
      <c r="U55"/>
      <c r="V55"/>
      <c r="W55"/>
      <c r="X55"/>
      <c r="Y55"/>
      <c r="Z55"/>
      <c r="AA55"/>
      <c r="AB55"/>
      <c r="AC55"/>
      <c r="AD55"/>
      <c r="AE55"/>
      <c r="AF55"/>
      <c r="AG55"/>
      <c r="AH55"/>
      <c r="AI55"/>
      <c r="AJ55"/>
      <c r="AK55"/>
      <c r="AL55"/>
    </row>
    <row r="56" spans="1:38">
      <c r="A56"/>
      <c r="B56"/>
      <c r="C56"/>
      <c r="D56"/>
      <c r="E56"/>
      <c r="F56"/>
      <c r="G56"/>
      <c r="H56"/>
      <c r="I56"/>
      <c r="J56"/>
      <c r="K56"/>
      <c r="L56"/>
      <c r="M56"/>
      <c r="N56"/>
      <c r="O56"/>
      <c r="P56"/>
      <c r="Q56"/>
      <c r="R56"/>
      <c r="S56"/>
      <c r="T56"/>
      <c r="U56"/>
      <c r="V56"/>
      <c r="W56"/>
      <c r="X56"/>
      <c r="Y56"/>
      <c r="Z56"/>
      <c r="AA56"/>
      <c r="AB56"/>
      <c r="AC56"/>
      <c r="AD56"/>
      <c r="AE56"/>
      <c r="AF56"/>
      <c r="AG56"/>
      <c r="AH56"/>
      <c r="AI56"/>
      <c r="AJ56"/>
      <c r="AK56"/>
      <c r="AL56"/>
    </row>
    <row r="57" spans="1:38">
      <c r="A57"/>
      <c r="B57"/>
      <c r="C57"/>
      <c r="D57"/>
      <c r="E57"/>
      <c r="F57"/>
      <c r="G57"/>
      <c r="H57"/>
      <c r="I57"/>
      <c r="J57"/>
      <c r="K57"/>
      <c r="L57"/>
      <c r="M57"/>
      <c r="N57"/>
      <c r="O57"/>
      <c r="P57"/>
      <c r="Q57"/>
      <c r="R57"/>
      <c r="S57"/>
      <c r="T57"/>
      <c r="U57"/>
      <c r="V57"/>
      <c r="W57"/>
      <c r="X57"/>
      <c r="Y57"/>
      <c r="Z57"/>
      <c r="AA57"/>
      <c r="AB57"/>
      <c r="AC57"/>
      <c r="AD57"/>
      <c r="AE57"/>
      <c r="AF57"/>
      <c r="AG57"/>
      <c r="AH57"/>
      <c r="AI57"/>
      <c r="AJ57"/>
      <c r="AK57"/>
      <c r="AL57"/>
    </row>
    <row r="58" spans="1:38">
      <c r="A58"/>
      <c r="B58"/>
      <c r="C58"/>
      <c r="D58"/>
      <c r="E58"/>
      <c r="F58"/>
      <c r="G58"/>
      <c r="H58"/>
      <c r="I58"/>
      <c r="J58"/>
      <c r="K58"/>
      <c r="L58"/>
      <c r="M58"/>
      <c r="N58"/>
      <c r="O58"/>
      <c r="P58"/>
      <c r="Q58"/>
      <c r="R58"/>
      <c r="S58"/>
      <c r="T58"/>
      <c r="U58"/>
      <c r="V58"/>
      <c r="W58"/>
      <c r="X58"/>
      <c r="Y58"/>
      <c r="Z58"/>
      <c r="AA58"/>
      <c r="AB58"/>
      <c r="AC58"/>
      <c r="AD58"/>
      <c r="AE58"/>
      <c r="AF58"/>
      <c r="AG58"/>
      <c r="AH58"/>
      <c r="AI58"/>
      <c r="AJ58"/>
      <c r="AK58"/>
      <c r="AL58"/>
    </row>
    <row r="59" spans="1:38">
      <c r="A59"/>
      <c r="B59"/>
      <c r="C59"/>
      <c r="D59"/>
      <c r="E59"/>
      <c r="F59"/>
      <c r="G59"/>
      <c r="H59"/>
      <c r="I59"/>
      <c r="J59"/>
      <c r="K59"/>
      <c r="L59"/>
      <c r="M59"/>
      <c r="N59"/>
      <c r="O59"/>
      <c r="P59"/>
      <c r="Q59"/>
      <c r="R59"/>
      <c r="S59"/>
      <c r="T59"/>
      <c r="U59"/>
      <c r="V59"/>
      <c r="W59"/>
      <c r="X59"/>
      <c r="Y59"/>
      <c r="Z59"/>
      <c r="AA59"/>
      <c r="AB59"/>
      <c r="AC59"/>
      <c r="AD59"/>
      <c r="AE59"/>
      <c r="AF59"/>
      <c r="AG59"/>
      <c r="AH59"/>
      <c r="AI59"/>
      <c r="AJ59"/>
      <c r="AK59"/>
      <c r="AL59"/>
    </row>
    <row r="60" spans="1:38">
      <c r="A60"/>
      <c r="B60"/>
      <c r="C60"/>
      <c r="D60"/>
      <c r="E60"/>
      <c r="F60"/>
      <c r="G60"/>
      <c r="H60"/>
      <c r="I60"/>
      <c r="J60"/>
      <c r="K60"/>
      <c r="L60"/>
      <c r="M60"/>
      <c r="N60"/>
      <c r="O60"/>
      <c r="P60"/>
      <c r="Q60"/>
      <c r="R60"/>
      <c r="S60"/>
      <c r="T60"/>
      <c r="U60"/>
      <c r="V60"/>
      <c r="W60"/>
      <c r="X60"/>
      <c r="Y60"/>
      <c r="Z60"/>
      <c r="AA60"/>
      <c r="AB60"/>
      <c r="AC60"/>
      <c r="AD60"/>
      <c r="AE60"/>
      <c r="AF60"/>
      <c r="AG60"/>
      <c r="AH60"/>
      <c r="AI60"/>
      <c r="AJ60"/>
      <c r="AK60"/>
      <c r="AL60"/>
    </row>
    <row r="61" spans="1:38">
      <c r="A61"/>
      <c r="B61"/>
      <c r="C61"/>
      <c r="D61"/>
      <c r="E61"/>
      <c r="F61"/>
      <c r="G61"/>
      <c r="H61"/>
      <c r="I61"/>
      <c r="J61"/>
      <c r="K61"/>
      <c r="L61"/>
      <c r="M61"/>
      <c r="N61"/>
      <c r="O61"/>
      <c r="P61"/>
      <c r="Q61"/>
      <c r="R61"/>
      <c r="S61"/>
      <c r="T61"/>
      <c r="U61"/>
      <c r="V61"/>
      <c r="W61"/>
      <c r="X61"/>
      <c r="Y61"/>
      <c r="Z61"/>
      <c r="AA61"/>
      <c r="AB61"/>
      <c r="AC61"/>
      <c r="AD61"/>
      <c r="AE61"/>
      <c r="AF61"/>
      <c r="AG61"/>
      <c r="AH61"/>
      <c r="AI61"/>
      <c r="AJ61"/>
      <c r="AK61"/>
      <c r="AL61"/>
    </row>
    <row r="62" spans="1:38">
      <c r="B62"/>
      <c r="C62"/>
      <c r="D62"/>
      <c r="E62"/>
      <c r="F62"/>
      <c r="G62"/>
      <c r="H62"/>
      <c r="I62"/>
      <c r="J62"/>
      <c r="K62"/>
      <c r="L62"/>
      <c r="M62"/>
      <c r="N62"/>
      <c r="O62"/>
      <c r="P62"/>
      <c r="Q62"/>
      <c r="R62"/>
      <c r="S62"/>
      <c r="T62"/>
      <c r="U62"/>
      <c r="V62"/>
      <c r="W62"/>
      <c r="X62"/>
      <c r="Y62"/>
      <c r="Z62"/>
    </row>
    <row r="63" spans="1:38">
      <c r="B63"/>
      <c r="C63"/>
      <c r="D63"/>
      <c r="E63"/>
      <c r="F63"/>
      <c r="G63"/>
      <c r="H63"/>
      <c r="I63"/>
      <c r="J63"/>
      <c r="K63"/>
      <c r="L63"/>
      <c r="M63"/>
      <c r="N63"/>
      <c r="O63"/>
      <c r="P63"/>
      <c r="Q63"/>
      <c r="R63"/>
      <c r="S63"/>
      <c r="T63"/>
      <c r="U63"/>
      <c r="V63"/>
      <c r="W63"/>
      <c r="X63"/>
      <c r="Y63"/>
      <c r="Z63"/>
    </row>
    <row r="64" spans="1:38" ht="12.75" customHeight="1">
      <c r="B64"/>
      <c r="C64"/>
      <c r="D64"/>
      <c r="E64"/>
      <c r="F64"/>
      <c r="G64"/>
      <c r="H64"/>
      <c r="I64"/>
      <c r="J64"/>
      <c r="K64"/>
      <c r="L64"/>
      <c r="M64"/>
      <c r="N64"/>
      <c r="O64"/>
      <c r="P64"/>
      <c r="Q64"/>
      <c r="R64"/>
      <c r="S64"/>
      <c r="T64"/>
      <c r="U64"/>
      <c r="V64"/>
      <c r="W64"/>
      <c r="X64"/>
      <c r="Y64"/>
      <c r="Z64"/>
    </row>
    <row r="65" spans="2:26">
      <c r="B65"/>
      <c r="C65"/>
      <c r="D65"/>
      <c r="E65"/>
      <c r="F65"/>
      <c r="G65"/>
      <c r="H65"/>
      <c r="I65"/>
      <c r="J65"/>
      <c r="K65"/>
      <c r="L65"/>
      <c r="M65"/>
      <c r="N65"/>
      <c r="O65"/>
      <c r="P65"/>
      <c r="Q65"/>
      <c r="R65"/>
      <c r="S65"/>
      <c r="T65"/>
      <c r="U65"/>
      <c r="V65"/>
      <c r="W65"/>
      <c r="X65"/>
      <c r="Y65"/>
      <c r="Z65"/>
    </row>
    <row r="66" spans="2:26">
      <c r="B66"/>
      <c r="C66"/>
      <c r="D66"/>
      <c r="E66"/>
      <c r="F66"/>
      <c r="G66"/>
      <c r="H66"/>
      <c r="I66"/>
      <c r="J66"/>
      <c r="K66"/>
      <c r="L66"/>
      <c r="M66"/>
      <c r="N66"/>
      <c r="O66"/>
      <c r="P66"/>
      <c r="Q66"/>
      <c r="R66"/>
      <c r="S66"/>
      <c r="T66"/>
      <c r="U66"/>
      <c r="V66"/>
      <c r="W66"/>
      <c r="X66"/>
      <c r="Y66"/>
      <c r="Z66"/>
    </row>
    <row r="67" spans="2:26">
      <c r="B67"/>
      <c r="C67"/>
      <c r="D67"/>
      <c r="E67"/>
      <c r="F67"/>
      <c r="G67"/>
      <c r="H67"/>
      <c r="I67"/>
      <c r="J67"/>
      <c r="K67"/>
      <c r="L67"/>
      <c r="M67"/>
      <c r="N67"/>
      <c r="O67"/>
      <c r="P67"/>
      <c r="Q67"/>
      <c r="R67"/>
      <c r="S67"/>
      <c r="T67"/>
      <c r="U67"/>
      <c r="V67"/>
      <c r="W67"/>
      <c r="X67"/>
      <c r="Y67"/>
      <c r="Z67"/>
    </row>
    <row r="68" spans="2:26">
      <c r="B68"/>
      <c r="C68"/>
      <c r="D68"/>
      <c r="E68"/>
      <c r="F68"/>
      <c r="G68"/>
      <c r="H68"/>
      <c r="I68"/>
      <c r="J68"/>
      <c r="K68"/>
      <c r="L68"/>
      <c r="M68"/>
      <c r="N68"/>
      <c r="O68"/>
      <c r="P68"/>
      <c r="Q68"/>
      <c r="R68"/>
      <c r="S68"/>
      <c r="T68"/>
      <c r="U68"/>
      <c r="V68"/>
      <c r="W68"/>
      <c r="X68"/>
      <c r="Y68"/>
      <c r="Z68"/>
    </row>
    <row r="69" spans="2:26">
      <c r="B69"/>
      <c r="C69"/>
      <c r="D69"/>
      <c r="E69"/>
      <c r="F69"/>
      <c r="G69"/>
      <c r="H69"/>
      <c r="I69"/>
      <c r="J69"/>
      <c r="K69"/>
      <c r="L69"/>
      <c r="M69"/>
      <c r="N69"/>
      <c r="O69"/>
      <c r="P69"/>
      <c r="Q69"/>
      <c r="R69"/>
      <c r="S69"/>
      <c r="T69"/>
      <c r="U69"/>
      <c r="V69"/>
      <c r="W69"/>
      <c r="X69"/>
      <c r="Y69"/>
      <c r="Z69"/>
    </row>
    <row r="70" spans="2:26">
      <c r="B70"/>
      <c r="C70"/>
      <c r="D70"/>
      <c r="E70"/>
      <c r="F70"/>
      <c r="G70"/>
      <c r="H70"/>
      <c r="I70"/>
      <c r="J70"/>
      <c r="K70"/>
      <c r="L70"/>
      <c r="M70"/>
      <c r="N70"/>
      <c r="O70"/>
      <c r="P70"/>
      <c r="Q70"/>
      <c r="R70"/>
      <c r="S70"/>
      <c r="T70"/>
      <c r="U70"/>
      <c r="V70"/>
      <c r="W70"/>
      <c r="X70"/>
      <c r="Y70"/>
      <c r="Z70"/>
    </row>
    <row r="71" spans="2:26">
      <c r="B71"/>
      <c r="C71"/>
      <c r="D71"/>
      <c r="E71"/>
      <c r="F71"/>
      <c r="G71"/>
      <c r="H71"/>
      <c r="I71"/>
      <c r="J71"/>
      <c r="K71"/>
      <c r="L71"/>
      <c r="M71"/>
      <c r="N71"/>
      <c r="O71"/>
      <c r="P71"/>
      <c r="Q71"/>
      <c r="R71"/>
      <c r="S71"/>
      <c r="T71"/>
      <c r="U71"/>
      <c r="V71"/>
      <c r="W71"/>
      <c r="X71"/>
      <c r="Y71"/>
      <c r="Z71"/>
    </row>
    <row r="72" spans="2:26">
      <c r="B72"/>
      <c r="C72"/>
      <c r="D72"/>
      <c r="E72"/>
      <c r="F72"/>
      <c r="G72"/>
      <c r="H72"/>
      <c r="I72"/>
      <c r="J72"/>
      <c r="K72"/>
      <c r="L72"/>
      <c r="M72"/>
      <c r="N72"/>
      <c r="O72"/>
      <c r="P72"/>
      <c r="Q72"/>
      <c r="R72"/>
      <c r="S72"/>
      <c r="T72"/>
      <c r="U72"/>
      <c r="V72"/>
      <c r="W72"/>
      <c r="X72"/>
      <c r="Y72"/>
      <c r="Z72"/>
    </row>
    <row r="73" spans="2:26">
      <c r="B73"/>
      <c r="C73"/>
      <c r="D73"/>
      <c r="E73"/>
      <c r="F73"/>
      <c r="G73"/>
      <c r="H73"/>
      <c r="I73"/>
      <c r="J73"/>
      <c r="K73"/>
      <c r="L73"/>
      <c r="M73"/>
      <c r="N73"/>
      <c r="O73"/>
      <c r="P73"/>
      <c r="Q73"/>
      <c r="R73"/>
      <c r="S73"/>
      <c r="T73"/>
      <c r="U73"/>
      <c r="V73"/>
      <c r="W73"/>
      <c r="X73"/>
      <c r="Y73"/>
      <c r="Z73"/>
    </row>
    <row r="74" spans="2:26">
      <c r="B74"/>
      <c r="C74"/>
      <c r="D74"/>
      <c r="E74"/>
      <c r="F74"/>
      <c r="G74"/>
      <c r="H74"/>
      <c r="I74"/>
      <c r="J74"/>
      <c r="K74"/>
      <c r="L74"/>
      <c r="M74"/>
      <c r="N74"/>
      <c r="O74"/>
      <c r="P74"/>
      <c r="Q74"/>
      <c r="R74"/>
      <c r="S74"/>
      <c r="T74"/>
      <c r="U74"/>
      <c r="V74"/>
      <c r="W74"/>
      <c r="X74"/>
      <c r="Y74"/>
      <c r="Z74"/>
    </row>
    <row r="75" spans="2:26">
      <c r="B75"/>
      <c r="C75"/>
      <c r="D75"/>
      <c r="E75"/>
      <c r="F75"/>
      <c r="G75"/>
      <c r="H75"/>
      <c r="I75"/>
      <c r="J75"/>
      <c r="K75"/>
      <c r="L75"/>
      <c r="M75"/>
      <c r="N75"/>
      <c r="O75"/>
      <c r="P75"/>
      <c r="Q75"/>
      <c r="R75"/>
      <c r="S75"/>
      <c r="T75"/>
      <c r="U75"/>
      <c r="V75"/>
      <c r="W75"/>
      <c r="X75"/>
      <c r="Y75"/>
      <c r="Z75"/>
    </row>
    <row r="76" spans="2:26">
      <c r="B76"/>
      <c r="C76"/>
      <c r="D76"/>
      <c r="E76"/>
      <c r="F76"/>
      <c r="G76"/>
      <c r="H76"/>
      <c r="I76"/>
      <c r="J76"/>
      <c r="K76"/>
      <c r="L76"/>
      <c r="M76"/>
      <c r="N76"/>
      <c r="O76"/>
      <c r="P76"/>
      <c r="Q76"/>
      <c r="R76"/>
      <c r="S76"/>
      <c r="T76"/>
      <c r="U76"/>
      <c r="V76"/>
      <c r="W76"/>
      <c r="X76"/>
      <c r="Y76"/>
      <c r="Z76"/>
    </row>
    <row r="77" spans="2:26">
      <c r="B77"/>
      <c r="C77"/>
      <c r="D77"/>
      <c r="E77"/>
      <c r="F77"/>
      <c r="G77"/>
      <c r="H77"/>
      <c r="I77"/>
      <c r="J77"/>
      <c r="K77"/>
      <c r="L77"/>
      <c r="M77"/>
      <c r="N77"/>
      <c r="O77"/>
      <c r="P77"/>
      <c r="Q77"/>
      <c r="R77"/>
      <c r="S77"/>
      <c r="T77"/>
      <c r="U77"/>
      <c r="V77"/>
      <c r="W77"/>
      <c r="X77"/>
      <c r="Y77"/>
      <c r="Z77"/>
    </row>
    <row r="78" spans="2:26">
      <c r="B78"/>
      <c r="C78"/>
      <c r="D78"/>
      <c r="E78"/>
      <c r="F78"/>
      <c r="G78"/>
      <c r="H78"/>
      <c r="I78"/>
      <c r="J78"/>
      <c r="K78"/>
      <c r="L78"/>
      <c r="M78"/>
      <c r="N78"/>
      <c r="O78"/>
      <c r="P78"/>
      <c r="Q78"/>
      <c r="R78"/>
      <c r="S78"/>
      <c r="T78"/>
      <c r="U78"/>
      <c r="V78"/>
      <c r="W78"/>
      <c r="X78"/>
      <c r="Y78"/>
      <c r="Z78"/>
    </row>
    <row r="79" spans="2:26">
      <c r="B79"/>
      <c r="C79"/>
      <c r="D79"/>
      <c r="E79"/>
      <c r="F79"/>
      <c r="G79"/>
      <c r="H79"/>
      <c r="I79"/>
      <c r="J79"/>
      <c r="K79"/>
      <c r="L79"/>
      <c r="M79"/>
      <c r="N79"/>
      <c r="O79"/>
      <c r="P79"/>
      <c r="Q79"/>
      <c r="R79"/>
      <c r="S79"/>
      <c r="T79"/>
      <c r="U79"/>
      <c r="V79"/>
      <c r="W79"/>
      <c r="X79"/>
      <c r="Y79"/>
      <c r="Z79"/>
    </row>
    <row r="80" spans="2:26">
      <c r="B80"/>
      <c r="C80"/>
      <c r="D80"/>
      <c r="E80"/>
      <c r="F80"/>
      <c r="G80"/>
      <c r="H80"/>
      <c r="I80"/>
      <c r="J80"/>
      <c r="K80"/>
      <c r="L80"/>
      <c r="M80"/>
      <c r="N80"/>
      <c r="O80"/>
      <c r="P80"/>
      <c r="Q80"/>
      <c r="R80"/>
      <c r="S80"/>
      <c r="T80"/>
      <c r="U80"/>
      <c r="V80"/>
      <c r="W80"/>
      <c r="X80"/>
      <c r="Y80"/>
      <c r="Z80"/>
    </row>
    <row r="81" spans="2:26">
      <c r="B81"/>
      <c r="C81"/>
      <c r="D81"/>
      <c r="E81"/>
      <c r="F81"/>
      <c r="G81"/>
      <c r="H81"/>
      <c r="I81"/>
      <c r="J81"/>
      <c r="K81"/>
      <c r="L81"/>
      <c r="M81"/>
      <c r="N81"/>
      <c r="O81"/>
      <c r="P81"/>
      <c r="Q81"/>
      <c r="R81"/>
      <c r="S81"/>
      <c r="T81"/>
      <c r="U81"/>
      <c r="V81"/>
      <c r="W81"/>
      <c r="X81"/>
      <c r="Y81"/>
      <c r="Z81"/>
    </row>
    <row r="82" spans="2:26">
      <c r="B82"/>
      <c r="C82"/>
      <c r="D82"/>
      <c r="E82"/>
      <c r="F82"/>
      <c r="G82"/>
      <c r="H82"/>
      <c r="I82"/>
      <c r="J82"/>
      <c r="K82"/>
      <c r="L82"/>
      <c r="M82"/>
      <c r="N82"/>
      <c r="O82"/>
      <c r="P82"/>
      <c r="Q82"/>
      <c r="R82"/>
      <c r="S82"/>
      <c r="T82"/>
      <c r="U82"/>
      <c r="V82"/>
      <c r="W82"/>
      <c r="X82"/>
      <c r="Y82"/>
      <c r="Z82"/>
    </row>
    <row r="83" spans="2:26">
      <c r="B83"/>
      <c r="C83"/>
      <c r="D83"/>
      <c r="E83"/>
      <c r="F83"/>
      <c r="G83"/>
      <c r="H83"/>
      <c r="I83"/>
      <c r="J83"/>
      <c r="K83"/>
      <c r="L83"/>
      <c r="M83"/>
      <c r="N83"/>
      <c r="O83"/>
      <c r="P83"/>
      <c r="Q83"/>
      <c r="R83"/>
      <c r="S83"/>
      <c r="T83"/>
      <c r="U83"/>
      <c r="V83"/>
      <c r="W83"/>
      <c r="X83"/>
      <c r="Y83"/>
      <c r="Z83"/>
    </row>
    <row r="84" spans="2:26">
      <c r="B84"/>
      <c r="C84"/>
      <c r="D84"/>
      <c r="E84"/>
      <c r="F84"/>
      <c r="G84"/>
      <c r="H84"/>
      <c r="I84"/>
      <c r="J84"/>
      <c r="K84"/>
      <c r="L84"/>
      <c r="M84"/>
      <c r="N84"/>
      <c r="O84"/>
      <c r="P84"/>
      <c r="Q84"/>
      <c r="R84"/>
      <c r="S84"/>
      <c r="T84"/>
      <c r="U84"/>
      <c r="V84"/>
      <c r="W84"/>
      <c r="X84"/>
      <c r="Y84"/>
      <c r="Z84"/>
    </row>
    <row r="85" spans="2:26">
      <c r="B85"/>
      <c r="C85"/>
      <c r="D85"/>
      <c r="E85"/>
      <c r="F85"/>
      <c r="G85"/>
      <c r="H85"/>
      <c r="I85"/>
      <c r="J85"/>
      <c r="K85"/>
      <c r="L85"/>
      <c r="M85"/>
      <c r="N85"/>
      <c r="O85"/>
      <c r="P85"/>
      <c r="Q85"/>
      <c r="R85"/>
      <c r="S85"/>
      <c r="T85"/>
      <c r="U85"/>
      <c r="V85"/>
      <c r="W85"/>
      <c r="X85"/>
      <c r="Y85"/>
      <c r="Z85"/>
    </row>
    <row r="86" spans="2:26">
      <c r="B86"/>
      <c r="C86"/>
      <c r="D86"/>
      <c r="E86"/>
      <c r="F86"/>
      <c r="G86"/>
      <c r="H86"/>
      <c r="I86"/>
      <c r="J86"/>
      <c r="K86"/>
      <c r="L86"/>
      <c r="M86"/>
      <c r="N86"/>
      <c r="O86"/>
      <c r="P86"/>
      <c r="Q86"/>
      <c r="R86"/>
      <c r="S86"/>
      <c r="T86"/>
      <c r="U86"/>
      <c r="V86"/>
      <c r="W86"/>
      <c r="X86"/>
      <c r="Y86"/>
      <c r="Z86"/>
    </row>
    <row r="87" spans="2:26">
      <c r="B87"/>
      <c r="C87"/>
      <c r="D87"/>
      <c r="E87"/>
      <c r="F87"/>
      <c r="G87"/>
      <c r="H87"/>
      <c r="I87"/>
      <c r="J87"/>
      <c r="K87"/>
      <c r="L87"/>
      <c r="M87"/>
      <c r="N87"/>
      <c r="O87"/>
      <c r="P87"/>
      <c r="Q87"/>
      <c r="R87"/>
      <c r="S87"/>
      <c r="T87"/>
      <c r="U87"/>
      <c r="V87"/>
      <c r="W87"/>
      <c r="X87"/>
      <c r="Y87"/>
      <c r="Z87"/>
    </row>
    <row r="88" spans="2:26">
      <c r="B88"/>
      <c r="C88"/>
      <c r="D88"/>
      <c r="E88"/>
      <c r="F88"/>
      <c r="G88"/>
      <c r="H88"/>
      <c r="I88"/>
      <c r="J88"/>
      <c r="K88"/>
      <c r="L88"/>
      <c r="M88"/>
      <c r="N88"/>
      <c r="O88"/>
      <c r="P88"/>
      <c r="Q88"/>
      <c r="R88"/>
      <c r="S88"/>
      <c r="T88"/>
      <c r="U88"/>
      <c r="V88"/>
      <c r="W88"/>
      <c r="X88"/>
      <c r="Y88"/>
      <c r="Z88"/>
    </row>
    <row r="89" spans="2:26">
      <c r="B89"/>
      <c r="C89"/>
      <c r="D89"/>
      <c r="E89"/>
      <c r="F89"/>
      <c r="G89"/>
      <c r="H89"/>
      <c r="I89"/>
      <c r="J89"/>
      <c r="K89"/>
      <c r="L89"/>
      <c r="M89"/>
      <c r="N89"/>
      <c r="O89"/>
      <c r="P89"/>
      <c r="Q89"/>
      <c r="R89"/>
      <c r="S89"/>
      <c r="T89"/>
      <c r="U89"/>
      <c r="V89"/>
      <c r="W89"/>
      <c r="X89"/>
      <c r="Y89"/>
      <c r="Z89"/>
    </row>
    <row r="90" spans="2:26">
      <c r="B90"/>
      <c r="C90"/>
      <c r="D90"/>
      <c r="E90"/>
      <c r="F90"/>
      <c r="G90"/>
      <c r="H90"/>
      <c r="I90"/>
      <c r="J90"/>
      <c r="K90"/>
      <c r="L90"/>
      <c r="M90"/>
      <c r="N90"/>
      <c r="O90"/>
      <c r="P90"/>
      <c r="Q90"/>
      <c r="R90"/>
      <c r="S90"/>
      <c r="T90"/>
      <c r="U90"/>
      <c r="V90"/>
      <c r="W90"/>
      <c r="X90"/>
      <c r="Y90"/>
      <c r="Z90"/>
    </row>
    <row r="91" spans="2:26">
      <c r="B91"/>
      <c r="C91"/>
      <c r="D91"/>
      <c r="E91"/>
      <c r="F91"/>
      <c r="G91"/>
      <c r="H91"/>
      <c r="I91"/>
      <c r="J91"/>
      <c r="K91"/>
      <c r="L91"/>
      <c r="M91"/>
      <c r="N91"/>
      <c r="O91"/>
      <c r="P91"/>
      <c r="Q91"/>
      <c r="R91"/>
      <c r="S91"/>
      <c r="T91"/>
      <c r="U91"/>
      <c r="V91"/>
      <c r="W91"/>
      <c r="X91"/>
      <c r="Y91"/>
      <c r="Z91"/>
    </row>
    <row r="92" spans="2:26">
      <c r="B92"/>
      <c r="C92"/>
      <c r="D92"/>
      <c r="E92"/>
      <c r="F92"/>
      <c r="G92"/>
      <c r="H92"/>
      <c r="I92"/>
      <c r="J92"/>
      <c r="K92"/>
      <c r="L92"/>
      <c r="M92"/>
      <c r="N92"/>
      <c r="O92"/>
      <c r="P92"/>
      <c r="Q92"/>
      <c r="R92"/>
      <c r="S92"/>
      <c r="T92"/>
      <c r="U92"/>
      <c r="V92"/>
      <c r="W92"/>
      <c r="X92"/>
      <c r="Y92"/>
      <c r="Z92"/>
    </row>
    <row r="93" spans="2:26">
      <c r="B93"/>
      <c r="C93"/>
      <c r="D93"/>
      <c r="E93"/>
      <c r="F93"/>
      <c r="G93"/>
      <c r="H93"/>
      <c r="I93"/>
      <c r="J93"/>
      <c r="K93"/>
      <c r="L93"/>
      <c r="M93"/>
      <c r="N93"/>
      <c r="O93"/>
      <c r="P93"/>
      <c r="Q93"/>
      <c r="R93"/>
      <c r="S93"/>
      <c r="T93"/>
      <c r="U93"/>
      <c r="V93"/>
      <c r="W93"/>
      <c r="X93"/>
      <c r="Y93"/>
      <c r="Z93"/>
    </row>
    <row r="94" spans="2:26">
      <c r="B94"/>
      <c r="C94"/>
      <c r="D94"/>
      <c r="E94"/>
      <c r="F94"/>
      <c r="G94"/>
      <c r="H94"/>
      <c r="I94"/>
      <c r="J94"/>
      <c r="K94"/>
      <c r="L94"/>
      <c r="M94"/>
      <c r="N94"/>
      <c r="O94"/>
      <c r="P94"/>
      <c r="Q94"/>
      <c r="R94"/>
      <c r="S94"/>
      <c r="T94"/>
      <c r="U94"/>
      <c r="V94"/>
      <c r="W94"/>
      <c r="X94"/>
      <c r="Y94"/>
      <c r="Z94"/>
    </row>
    <row r="95" spans="2:26">
      <c r="B95"/>
      <c r="C95"/>
      <c r="D95"/>
      <c r="E95"/>
      <c r="F95"/>
      <c r="G95"/>
      <c r="H95"/>
      <c r="I95"/>
      <c r="J95"/>
      <c r="K95"/>
      <c r="L95"/>
      <c r="M95"/>
      <c r="N95"/>
      <c r="O95"/>
      <c r="P95"/>
      <c r="Q95"/>
      <c r="R95"/>
      <c r="S95"/>
      <c r="T95"/>
      <c r="U95"/>
      <c r="V95"/>
      <c r="W95"/>
      <c r="X95"/>
      <c r="Y95"/>
      <c r="Z95"/>
    </row>
    <row r="96" spans="2:26">
      <c r="B96"/>
      <c r="C96"/>
      <c r="D96"/>
      <c r="E96"/>
      <c r="F96"/>
      <c r="G96"/>
      <c r="H96"/>
      <c r="I96"/>
      <c r="J96"/>
      <c r="K96"/>
      <c r="L96"/>
      <c r="M96"/>
      <c r="N96"/>
      <c r="O96"/>
      <c r="P96"/>
      <c r="Q96"/>
      <c r="R96"/>
      <c r="S96"/>
      <c r="T96"/>
      <c r="U96"/>
      <c r="V96"/>
      <c r="W96"/>
      <c r="X96"/>
      <c r="Y96"/>
      <c r="Z96"/>
    </row>
    <row r="97" spans="2:26">
      <c r="B97"/>
      <c r="C97"/>
      <c r="D97"/>
      <c r="E97"/>
      <c r="F97"/>
      <c r="G97"/>
      <c r="H97"/>
      <c r="I97"/>
      <c r="J97"/>
      <c r="K97"/>
      <c r="L97"/>
      <c r="M97"/>
      <c r="N97"/>
      <c r="O97"/>
      <c r="P97"/>
      <c r="Q97"/>
      <c r="R97"/>
      <c r="S97"/>
      <c r="T97"/>
      <c r="U97"/>
      <c r="V97"/>
      <c r="W97"/>
      <c r="X97"/>
      <c r="Y97"/>
      <c r="Z97"/>
    </row>
    <row r="98" spans="2:26">
      <c r="B98"/>
      <c r="C98"/>
      <c r="D98"/>
      <c r="E98"/>
      <c r="F98"/>
      <c r="G98"/>
      <c r="H98"/>
      <c r="I98"/>
      <c r="J98"/>
      <c r="K98"/>
      <c r="L98"/>
      <c r="M98"/>
      <c r="N98"/>
      <c r="O98"/>
      <c r="P98"/>
      <c r="Q98"/>
      <c r="R98"/>
      <c r="S98"/>
      <c r="T98"/>
      <c r="U98"/>
      <c r="V98"/>
      <c r="W98"/>
      <c r="X98"/>
      <c r="Y98"/>
      <c r="Z98"/>
    </row>
    <row r="99" spans="2:26">
      <c r="B99"/>
      <c r="C99"/>
      <c r="D99"/>
      <c r="E99"/>
      <c r="F99"/>
      <c r="G99"/>
      <c r="H99"/>
      <c r="I99"/>
      <c r="J99"/>
      <c r="K99"/>
      <c r="L99"/>
      <c r="M99"/>
      <c r="N99"/>
      <c r="O99"/>
      <c r="P99"/>
      <c r="Q99"/>
      <c r="R99"/>
      <c r="S99"/>
      <c r="T99"/>
      <c r="U99"/>
      <c r="V99"/>
      <c r="W99"/>
      <c r="X99"/>
      <c r="Y99"/>
      <c r="Z99"/>
    </row>
    <row r="100" spans="2:26">
      <c r="B100"/>
      <c r="C100"/>
      <c r="D100"/>
      <c r="E100"/>
      <c r="F100"/>
      <c r="G100"/>
      <c r="H100"/>
      <c r="I100"/>
      <c r="J100"/>
      <c r="K100"/>
      <c r="L100"/>
      <c r="M100"/>
      <c r="N100"/>
      <c r="O100"/>
      <c r="P100"/>
      <c r="Q100"/>
      <c r="R100"/>
      <c r="S100"/>
      <c r="T100"/>
      <c r="U100"/>
      <c r="V100"/>
      <c r="W100"/>
      <c r="X100"/>
      <c r="Y100"/>
      <c r="Z100"/>
    </row>
    <row r="101" spans="2:26">
      <c r="B101"/>
      <c r="C101"/>
      <c r="D101"/>
      <c r="E101"/>
      <c r="F101"/>
      <c r="G101"/>
      <c r="H101"/>
      <c r="I101"/>
      <c r="J101"/>
      <c r="K101"/>
      <c r="L101"/>
      <c r="M101"/>
      <c r="N101"/>
      <c r="O101"/>
      <c r="P101"/>
      <c r="Q101"/>
      <c r="R101"/>
      <c r="S101"/>
      <c r="T101"/>
      <c r="U101"/>
      <c r="V101"/>
      <c r="W101"/>
      <c r="X101"/>
      <c r="Y101"/>
      <c r="Z101"/>
    </row>
    <row r="102" spans="2:26">
      <c r="B102"/>
      <c r="C102"/>
      <c r="D102"/>
      <c r="E102"/>
      <c r="F102"/>
      <c r="G102"/>
      <c r="H102"/>
      <c r="I102"/>
      <c r="J102"/>
      <c r="K102"/>
      <c r="L102"/>
      <c r="M102"/>
      <c r="N102"/>
      <c r="O102"/>
      <c r="P102"/>
      <c r="Q102"/>
      <c r="R102"/>
      <c r="S102"/>
      <c r="T102"/>
      <c r="U102"/>
      <c r="V102"/>
      <c r="W102"/>
      <c r="X102"/>
      <c r="Y102"/>
      <c r="Z102"/>
    </row>
    <row r="103" spans="2:26">
      <c r="B103"/>
      <c r="C103"/>
      <c r="D103"/>
      <c r="E103"/>
      <c r="F103"/>
      <c r="G103"/>
      <c r="H103"/>
      <c r="I103"/>
      <c r="J103"/>
      <c r="K103"/>
      <c r="L103"/>
      <c r="M103"/>
      <c r="N103"/>
      <c r="O103"/>
      <c r="P103"/>
      <c r="Q103"/>
      <c r="R103"/>
      <c r="S103"/>
      <c r="T103"/>
      <c r="U103"/>
      <c r="V103"/>
      <c r="W103"/>
      <c r="X103"/>
      <c r="Y103"/>
      <c r="Z103"/>
    </row>
    <row r="104" spans="2:26">
      <c r="B104"/>
      <c r="C104"/>
      <c r="D104"/>
      <c r="E104"/>
      <c r="F104"/>
      <c r="G104"/>
      <c r="H104"/>
      <c r="I104"/>
      <c r="J104"/>
      <c r="K104"/>
      <c r="L104"/>
      <c r="M104"/>
      <c r="N104"/>
      <c r="O104"/>
      <c r="P104"/>
      <c r="Q104"/>
      <c r="R104"/>
      <c r="S104"/>
      <c r="T104"/>
      <c r="U104"/>
      <c r="V104"/>
      <c r="W104"/>
      <c r="X104"/>
      <c r="Y104"/>
      <c r="Z104"/>
    </row>
    <row r="105" spans="2:26">
      <c r="B105"/>
      <c r="C105"/>
      <c r="D105"/>
      <c r="E105"/>
      <c r="F105"/>
      <c r="G105"/>
      <c r="H105"/>
      <c r="I105"/>
      <c r="J105"/>
      <c r="K105"/>
      <c r="L105"/>
      <c r="M105"/>
      <c r="N105"/>
      <c r="O105"/>
      <c r="P105"/>
      <c r="Q105"/>
      <c r="R105"/>
      <c r="S105"/>
      <c r="T105"/>
      <c r="U105"/>
      <c r="V105"/>
      <c r="W105"/>
      <c r="X105"/>
      <c r="Y105"/>
      <c r="Z105"/>
    </row>
    <row r="106" spans="2:26">
      <c r="B106"/>
      <c r="C106"/>
      <c r="D106"/>
      <c r="E106"/>
      <c r="F106"/>
      <c r="G106"/>
      <c r="H106"/>
      <c r="I106"/>
      <c r="J106"/>
      <c r="K106"/>
      <c r="L106"/>
      <c r="M106"/>
      <c r="N106"/>
      <c r="O106"/>
      <c r="P106"/>
      <c r="Q106"/>
      <c r="R106"/>
      <c r="S106"/>
      <c r="T106"/>
      <c r="U106"/>
      <c r="V106"/>
      <c r="W106"/>
      <c r="X106"/>
      <c r="Y106"/>
      <c r="Z106"/>
    </row>
    <row r="107" spans="2:26">
      <c r="B107"/>
      <c r="C107"/>
      <c r="D107"/>
      <c r="E107"/>
      <c r="F107"/>
      <c r="G107"/>
      <c r="H107"/>
      <c r="I107"/>
      <c r="J107"/>
      <c r="K107"/>
      <c r="L107"/>
      <c r="M107"/>
      <c r="N107"/>
      <c r="O107"/>
      <c r="P107"/>
      <c r="Q107"/>
      <c r="R107"/>
      <c r="S107"/>
      <c r="T107"/>
      <c r="U107"/>
      <c r="V107"/>
      <c r="W107"/>
      <c r="X107"/>
      <c r="Y107"/>
      <c r="Z107"/>
    </row>
    <row r="108" spans="2:26">
      <c r="B108"/>
      <c r="C108"/>
      <c r="D108"/>
      <c r="E108"/>
      <c r="F108"/>
      <c r="G108"/>
      <c r="H108"/>
      <c r="I108"/>
      <c r="J108"/>
      <c r="K108"/>
      <c r="L108"/>
      <c r="M108"/>
      <c r="N108"/>
      <c r="O108"/>
      <c r="P108"/>
      <c r="Q108"/>
      <c r="R108"/>
      <c r="S108"/>
      <c r="T108"/>
      <c r="U108"/>
      <c r="V108"/>
      <c r="W108"/>
      <c r="X108"/>
      <c r="Y108"/>
      <c r="Z108"/>
    </row>
    <row r="109" spans="2:26">
      <c r="B109"/>
      <c r="C109"/>
      <c r="D109"/>
      <c r="E109"/>
      <c r="F109"/>
      <c r="G109"/>
      <c r="H109"/>
      <c r="I109"/>
      <c r="J109"/>
      <c r="K109"/>
      <c r="L109"/>
      <c r="M109"/>
      <c r="N109"/>
      <c r="O109"/>
      <c r="P109"/>
      <c r="Q109"/>
      <c r="R109"/>
      <c r="S109"/>
      <c r="T109"/>
      <c r="U109"/>
      <c r="V109"/>
      <c r="W109"/>
      <c r="X109"/>
      <c r="Y109"/>
      <c r="Z109"/>
    </row>
    <row r="110" spans="2:26">
      <c r="B110"/>
      <c r="C110"/>
      <c r="D110"/>
      <c r="E110"/>
      <c r="F110"/>
      <c r="G110"/>
      <c r="H110"/>
      <c r="I110"/>
      <c r="J110"/>
      <c r="K110"/>
      <c r="L110"/>
      <c r="M110"/>
      <c r="N110"/>
      <c r="O110"/>
      <c r="P110"/>
      <c r="Q110"/>
      <c r="R110"/>
      <c r="S110"/>
      <c r="T110"/>
      <c r="U110"/>
      <c r="V110"/>
      <c r="W110"/>
      <c r="X110"/>
      <c r="Y110"/>
      <c r="Z110"/>
    </row>
    <row r="111" spans="2:26">
      <c r="B111"/>
      <c r="C111"/>
      <c r="D111"/>
      <c r="E111"/>
      <c r="F111"/>
      <c r="G111"/>
      <c r="H111"/>
      <c r="I111"/>
      <c r="J111"/>
      <c r="K111"/>
      <c r="L111"/>
      <c r="M111"/>
      <c r="N111"/>
      <c r="O111"/>
      <c r="P111"/>
      <c r="Q111"/>
      <c r="R111"/>
      <c r="S111"/>
      <c r="T111"/>
      <c r="U111"/>
      <c r="V111"/>
      <c r="W111"/>
      <c r="X111"/>
      <c r="Y111"/>
      <c r="Z111"/>
    </row>
    <row r="112" spans="2:26">
      <c r="B112"/>
      <c r="C112"/>
      <c r="D112"/>
      <c r="E112"/>
      <c r="F112"/>
      <c r="G112"/>
      <c r="H112"/>
      <c r="I112"/>
      <c r="J112"/>
      <c r="K112"/>
      <c r="L112"/>
      <c r="M112"/>
      <c r="N112"/>
      <c r="O112"/>
      <c r="P112"/>
      <c r="Q112"/>
      <c r="R112"/>
      <c r="S112"/>
      <c r="T112"/>
      <c r="U112"/>
      <c r="V112"/>
      <c r="W112"/>
      <c r="X112"/>
      <c r="Y112"/>
      <c r="Z112"/>
    </row>
    <row r="113" spans="1:26">
      <c r="B113"/>
      <c r="C113"/>
      <c r="D113"/>
      <c r="E113"/>
      <c r="F113"/>
      <c r="G113"/>
      <c r="H113"/>
      <c r="I113"/>
      <c r="J113"/>
      <c r="K113"/>
      <c r="L113"/>
      <c r="M113"/>
      <c r="N113"/>
      <c r="O113"/>
      <c r="P113"/>
      <c r="Q113"/>
      <c r="R113"/>
      <c r="S113"/>
      <c r="T113"/>
      <c r="U113"/>
      <c r="V113"/>
      <c r="W113"/>
      <c r="X113"/>
      <c r="Y113"/>
      <c r="Z113"/>
    </row>
    <row r="114" spans="1:26">
      <c r="B114"/>
      <c r="C114"/>
      <c r="D114"/>
      <c r="E114"/>
      <c r="F114"/>
      <c r="G114"/>
      <c r="H114"/>
      <c r="I114"/>
      <c r="J114"/>
      <c r="K114"/>
      <c r="L114"/>
      <c r="M114"/>
      <c r="N114"/>
      <c r="O114"/>
      <c r="P114"/>
      <c r="Q114"/>
      <c r="R114"/>
      <c r="S114"/>
      <c r="T114"/>
      <c r="U114"/>
      <c r="V114"/>
      <c r="W114"/>
      <c r="X114"/>
      <c r="Y114"/>
      <c r="Z114"/>
    </row>
    <row r="115" spans="1:26">
      <c r="B115"/>
      <c r="C115"/>
      <c r="D115"/>
      <c r="E115"/>
      <c r="F115"/>
      <c r="G115"/>
      <c r="H115"/>
      <c r="I115"/>
      <c r="J115"/>
      <c r="K115"/>
      <c r="L115"/>
      <c r="M115"/>
      <c r="N115"/>
      <c r="O115"/>
      <c r="P115"/>
      <c r="Q115"/>
      <c r="R115"/>
      <c r="S115"/>
      <c r="T115"/>
      <c r="U115"/>
      <c r="V115"/>
      <c r="W115"/>
      <c r="X115"/>
      <c r="Y115"/>
      <c r="Z115"/>
    </row>
    <row r="116" spans="1:26">
      <c r="B116"/>
      <c r="C116"/>
      <c r="D116"/>
      <c r="E116"/>
      <c r="F116"/>
      <c r="G116"/>
      <c r="H116"/>
      <c r="I116"/>
      <c r="J116"/>
      <c r="K116"/>
      <c r="L116"/>
      <c r="M116"/>
      <c r="N116"/>
      <c r="O116"/>
      <c r="P116"/>
      <c r="Q116"/>
      <c r="R116"/>
      <c r="S116"/>
      <c r="T116"/>
      <c r="U116"/>
      <c r="V116"/>
      <c r="W116"/>
      <c r="X116"/>
      <c r="Y116"/>
      <c r="Z116"/>
    </row>
    <row r="117" spans="1:26">
      <c r="B117"/>
      <c r="C117"/>
      <c r="D117"/>
      <c r="E117"/>
      <c r="F117"/>
      <c r="G117"/>
      <c r="H117"/>
      <c r="I117"/>
      <c r="J117"/>
      <c r="K117"/>
      <c r="L117"/>
      <c r="M117"/>
      <c r="N117"/>
      <c r="O117"/>
      <c r="P117"/>
      <c r="Q117"/>
      <c r="R117"/>
      <c r="S117"/>
      <c r="T117"/>
      <c r="U117"/>
      <c r="V117"/>
      <c r="W117"/>
      <c r="X117"/>
      <c r="Y117"/>
      <c r="Z117"/>
    </row>
    <row r="118" spans="1:26">
      <c r="B118"/>
      <c r="C118"/>
      <c r="D118"/>
      <c r="E118"/>
      <c r="F118"/>
      <c r="G118"/>
      <c r="H118"/>
      <c r="I118"/>
      <c r="J118"/>
      <c r="K118"/>
      <c r="L118"/>
      <c r="M118"/>
      <c r="N118"/>
      <c r="O118"/>
      <c r="P118"/>
      <c r="Q118"/>
      <c r="R118"/>
      <c r="S118"/>
      <c r="T118"/>
      <c r="U118"/>
      <c r="V118"/>
      <c r="W118"/>
      <c r="X118"/>
      <c r="Y118"/>
      <c r="Z118"/>
    </row>
    <row r="119" spans="1:26">
      <c r="B119"/>
      <c r="C119"/>
      <c r="D119"/>
      <c r="E119"/>
      <c r="F119"/>
      <c r="G119"/>
      <c r="H119"/>
      <c r="I119"/>
      <c r="J119"/>
      <c r="K119"/>
      <c r="L119"/>
      <c r="M119"/>
      <c r="N119"/>
      <c r="O119"/>
      <c r="P119"/>
      <c r="Q119"/>
      <c r="R119"/>
      <c r="S119"/>
      <c r="T119"/>
      <c r="U119"/>
      <c r="V119"/>
      <c r="W119"/>
      <c r="X119"/>
      <c r="Y119"/>
      <c r="Z119"/>
    </row>
    <row r="120" spans="1:26">
      <c r="A120" s="621" t="s">
        <v>481</v>
      </c>
      <c r="B120"/>
      <c r="C120"/>
      <c r="D120"/>
      <c r="E120"/>
      <c r="F120"/>
      <c r="G120"/>
      <c r="H120"/>
      <c r="I120"/>
      <c r="J120"/>
      <c r="K120"/>
      <c r="L120"/>
      <c r="M120"/>
      <c r="N120"/>
      <c r="O120"/>
      <c r="P120"/>
      <c r="Q120"/>
      <c r="R120"/>
      <c r="S120"/>
      <c r="T120"/>
      <c r="U120"/>
      <c r="V120"/>
      <c r="W120"/>
      <c r="X120"/>
      <c r="Y120"/>
      <c r="Z120"/>
    </row>
    <row r="121" spans="1:26">
      <c r="B121"/>
      <c r="C121"/>
      <c r="D121"/>
      <c r="E121"/>
      <c r="F121"/>
      <c r="G121"/>
      <c r="H121"/>
      <c r="I121"/>
      <c r="J121"/>
      <c r="K121"/>
      <c r="L121"/>
      <c r="M121"/>
      <c r="N121"/>
      <c r="O121"/>
      <c r="P121"/>
      <c r="Q121"/>
      <c r="R121"/>
      <c r="S121"/>
      <c r="T121"/>
      <c r="U121"/>
      <c r="V121"/>
      <c r="W121"/>
      <c r="X121"/>
      <c r="Y121"/>
      <c r="Z121"/>
    </row>
    <row r="122" spans="1:26">
      <c r="B122"/>
      <c r="C122"/>
      <c r="D122"/>
      <c r="E122"/>
      <c r="F122"/>
      <c r="G122"/>
      <c r="H122"/>
      <c r="I122"/>
      <c r="J122"/>
      <c r="K122"/>
      <c r="L122"/>
      <c r="M122"/>
      <c r="N122"/>
      <c r="O122"/>
      <c r="P122"/>
      <c r="Q122"/>
      <c r="R122"/>
      <c r="S122"/>
      <c r="T122"/>
      <c r="U122"/>
      <c r="V122"/>
      <c r="W122"/>
      <c r="X122"/>
      <c r="Y122"/>
      <c r="Z122"/>
    </row>
    <row r="123" spans="1:26">
      <c r="B123"/>
      <c r="C123"/>
      <c r="D123"/>
      <c r="E123"/>
      <c r="F123"/>
      <c r="G123"/>
      <c r="H123"/>
      <c r="I123"/>
      <c r="J123"/>
      <c r="K123"/>
      <c r="L123"/>
      <c r="M123"/>
      <c r="N123"/>
      <c r="O123"/>
      <c r="P123"/>
      <c r="Q123"/>
      <c r="R123"/>
      <c r="S123"/>
      <c r="T123"/>
      <c r="U123"/>
      <c r="V123"/>
      <c r="W123"/>
      <c r="X123"/>
      <c r="Y123"/>
      <c r="Z123"/>
    </row>
    <row r="124" spans="1:26">
      <c r="B124"/>
      <c r="C124"/>
      <c r="D124"/>
      <c r="E124"/>
      <c r="F124"/>
      <c r="G124"/>
      <c r="H124"/>
      <c r="I124"/>
      <c r="J124"/>
      <c r="K124"/>
      <c r="L124"/>
      <c r="M124"/>
      <c r="N124"/>
      <c r="O124"/>
      <c r="P124"/>
      <c r="Q124"/>
      <c r="R124"/>
      <c r="S124"/>
      <c r="T124"/>
      <c r="U124"/>
      <c r="V124"/>
      <c r="W124"/>
      <c r="X124"/>
      <c r="Y124"/>
      <c r="Z124"/>
    </row>
    <row r="125" spans="1:26">
      <c r="B125"/>
      <c r="C125"/>
      <c r="D125"/>
      <c r="E125"/>
      <c r="F125"/>
      <c r="G125"/>
      <c r="H125"/>
      <c r="I125"/>
      <c r="J125"/>
      <c r="K125"/>
      <c r="L125"/>
      <c r="M125"/>
      <c r="N125"/>
      <c r="O125"/>
      <c r="P125"/>
      <c r="Q125"/>
      <c r="R125"/>
      <c r="S125"/>
      <c r="T125"/>
      <c r="U125"/>
      <c r="V125"/>
      <c r="W125"/>
      <c r="X125"/>
      <c r="Y125"/>
      <c r="Z125"/>
    </row>
    <row r="126" spans="1:26">
      <c r="B126"/>
      <c r="C126"/>
      <c r="D126"/>
      <c r="E126"/>
      <c r="F126"/>
      <c r="G126"/>
      <c r="H126"/>
      <c r="I126"/>
      <c r="J126"/>
      <c r="K126"/>
      <c r="L126"/>
      <c r="M126"/>
      <c r="N126"/>
      <c r="O126"/>
      <c r="P126"/>
      <c r="Q126"/>
      <c r="R126"/>
      <c r="S126"/>
      <c r="T126"/>
      <c r="U126"/>
      <c r="V126"/>
      <c r="W126"/>
      <c r="X126"/>
      <c r="Y126"/>
      <c r="Z126"/>
    </row>
    <row r="127" spans="1:26">
      <c r="B127"/>
      <c r="C127"/>
      <c r="D127"/>
      <c r="E127"/>
      <c r="F127"/>
      <c r="G127"/>
      <c r="H127"/>
      <c r="I127"/>
      <c r="J127"/>
      <c r="K127"/>
      <c r="L127"/>
      <c r="M127"/>
      <c r="N127"/>
      <c r="O127"/>
      <c r="P127"/>
      <c r="Q127"/>
      <c r="R127"/>
      <c r="S127"/>
      <c r="T127"/>
      <c r="U127"/>
      <c r="V127"/>
      <c r="W127"/>
      <c r="X127"/>
      <c r="Y127"/>
      <c r="Z127"/>
    </row>
    <row r="128" spans="1:26">
      <c r="B128"/>
      <c r="C128"/>
      <c r="D128"/>
      <c r="E128"/>
      <c r="F128"/>
      <c r="G128"/>
      <c r="H128"/>
      <c r="I128"/>
      <c r="J128"/>
      <c r="K128"/>
      <c r="L128"/>
      <c r="M128"/>
      <c r="N128"/>
      <c r="O128"/>
      <c r="P128"/>
      <c r="Q128"/>
      <c r="R128"/>
      <c r="S128"/>
      <c r="T128"/>
      <c r="U128"/>
      <c r="V128"/>
      <c r="W128"/>
      <c r="X128"/>
      <c r="Y128"/>
      <c r="Z128"/>
    </row>
    <row r="129" spans="2:26">
      <c r="B129"/>
      <c r="C129"/>
      <c r="D129"/>
      <c r="E129"/>
      <c r="F129"/>
      <c r="G129"/>
      <c r="H129"/>
      <c r="I129"/>
      <c r="J129"/>
      <c r="K129"/>
      <c r="L129"/>
      <c r="M129"/>
      <c r="N129"/>
      <c r="O129"/>
      <c r="P129"/>
      <c r="Q129"/>
      <c r="R129"/>
      <c r="S129"/>
      <c r="T129"/>
      <c r="U129"/>
      <c r="V129"/>
      <c r="W129"/>
      <c r="X129"/>
      <c r="Y129"/>
      <c r="Z129"/>
    </row>
    <row r="130" spans="2:26">
      <c r="B130"/>
      <c r="C130"/>
      <c r="D130"/>
      <c r="E130"/>
      <c r="F130"/>
      <c r="G130"/>
      <c r="H130"/>
      <c r="I130"/>
      <c r="J130"/>
      <c r="K130"/>
      <c r="L130"/>
      <c r="M130"/>
      <c r="N130"/>
      <c r="O130"/>
      <c r="P130"/>
      <c r="Q130"/>
      <c r="R130"/>
      <c r="S130"/>
      <c r="T130"/>
      <c r="U130"/>
      <c r="V130"/>
      <c r="W130"/>
      <c r="X130"/>
      <c r="Y130"/>
      <c r="Z130"/>
    </row>
    <row r="131" spans="2:26">
      <c r="B131"/>
      <c r="C131"/>
      <c r="D131"/>
      <c r="E131"/>
      <c r="F131"/>
      <c r="G131"/>
      <c r="H131"/>
      <c r="I131"/>
      <c r="J131"/>
      <c r="K131"/>
      <c r="L131"/>
      <c r="M131"/>
      <c r="N131"/>
      <c r="O131"/>
      <c r="P131"/>
      <c r="Q131"/>
      <c r="R131"/>
      <c r="S131"/>
      <c r="T131"/>
      <c r="U131"/>
      <c r="V131"/>
      <c r="W131"/>
      <c r="X131"/>
      <c r="Y131"/>
      <c r="Z131"/>
    </row>
    <row r="132" spans="2:26">
      <c r="B132"/>
      <c r="C132"/>
      <c r="D132"/>
      <c r="E132"/>
      <c r="F132"/>
      <c r="G132"/>
      <c r="H132"/>
      <c r="I132"/>
      <c r="J132"/>
      <c r="K132"/>
      <c r="L132"/>
      <c r="M132"/>
      <c r="N132"/>
      <c r="O132"/>
      <c r="P132"/>
      <c r="Q132"/>
      <c r="R132"/>
      <c r="S132"/>
      <c r="T132"/>
      <c r="U132"/>
      <c r="V132"/>
      <c r="W132"/>
      <c r="X132"/>
      <c r="Y132"/>
      <c r="Z132"/>
    </row>
    <row r="133" spans="2:26">
      <c r="B133"/>
      <c r="C133"/>
      <c r="D133"/>
      <c r="E133"/>
      <c r="F133"/>
      <c r="G133"/>
      <c r="H133"/>
      <c r="I133"/>
      <c r="J133"/>
      <c r="K133"/>
      <c r="L133"/>
      <c r="M133"/>
      <c r="N133"/>
      <c r="O133"/>
      <c r="P133"/>
      <c r="Q133"/>
      <c r="R133"/>
      <c r="S133"/>
      <c r="T133"/>
      <c r="U133"/>
      <c r="V133"/>
      <c r="W133"/>
      <c r="X133"/>
      <c r="Y133"/>
      <c r="Z133"/>
    </row>
    <row r="134" spans="2:26">
      <c r="B134"/>
      <c r="C134"/>
      <c r="D134"/>
      <c r="E134"/>
      <c r="F134"/>
      <c r="G134"/>
      <c r="H134"/>
      <c r="I134"/>
      <c r="J134"/>
      <c r="K134"/>
      <c r="L134"/>
      <c r="M134"/>
      <c r="N134"/>
      <c r="O134"/>
      <c r="P134"/>
      <c r="Q134"/>
      <c r="R134"/>
      <c r="S134"/>
      <c r="T134"/>
      <c r="U134"/>
      <c r="V134"/>
      <c r="W134"/>
      <c r="X134"/>
      <c r="Y134"/>
      <c r="Z134"/>
    </row>
    <row r="135" spans="2:26">
      <c r="B135"/>
      <c r="C135"/>
      <c r="D135"/>
      <c r="E135"/>
      <c r="F135"/>
      <c r="G135"/>
      <c r="H135"/>
      <c r="I135"/>
      <c r="J135"/>
      <c r="K135"/>
      <c r="L135"/>
      <c r="M135"/>
      <c r="N135"/>
      <c r="O135"/>
      <c r="P135"/>
      <c r="Q135"/>
      <c r="R135"/>
      <c r="S135"/>
      <c r="T135"/>
      <c r="U135"/>
      <c r="V135"/>
      <c r="W135"/>
      <c r="X135"/>
      <c r="Y135"/>
      <c r="Z135"/>
    </row>
    <row r="136" spans="2:26">
      <c r="B136"/>
      <c r="C136"/>
      <c r="D136"/>
      <c r="E136"/>
      <c r="F136"/>
      <c r="G136"/>
      <c r="H136"/>
      <c r="I136"/>
      <c r="J136"/>
      <c r="K136"/>
      <c r="L136"/>
      <c r="M136"/>
      <c r="N136"/>
      <c r="O136"/>
      <c r="P136"/>
      <c r="Q136"/>
      <c r="R136"/>
      <c r="S136"/>
      <c r="T136"/>
      <c r="U136"/>
      <c r="V136"/>
      <c r="W136"/>
      <c r="X136"/>
      <c r="Y136"/>
      <c r="Z136"/>
    </row>
    <row r="137" spans="2:26">
      <c r="B137"/>
      <c r="C137"/>
      <c r="D137"/>
      <c r="E137"/>
      <c r="F137"/>
      <c r="G137"/>
      <c r="H137"/>
      <c r="I137"/>
      <c r="J137"/>
      <c r="K137"/>
      <c r="L137"/>
      <c r="M137"/>
      <c r="N137"/>
      <c r="O137"/>
      <c r="P137"/>
      <c r="Q137"/>
      <c r="R137"/>
      <c r="S137"/>
      <c r="T137"/>
      <c r="U137"/>
      <c r="V137"/>
      <c r="W137"/>
      <c r="X137"/>
      <c r="Y137"/>
      <c r="Z137"/>
    </row>
    <row r="138" spans="2:26">
      <c r="B138"/>
      <c r="C138"/>
      <c r="D138"/>
      <c r="E138"/>
      <c r="F138"/>
      <c r="G138"/>
      <c r="H138"/>
      <c r="I138"/>
      <c r="J138"/>
      <c r="K138"/>
      <c r="L138"/>
      <c r="M138"/>
      <c r="N138"/>
      <c r="O138"/>
      <c r="P138"/>
      <c r="Q138"/>
      <c r="R138"/>
      <c r="S138"/>
      <c r="T138"/>
      <c r="U138"/>
      <c r="V138"/>
      <c r="W138"/>
      <c r="X138"/>
      <c r="Y138"/>
      <c r="Z138"/>
    </row>
    <row r="139" spans="2:26">
      <c r="B139"/>
      <c r="C139"/>
      <c r="D139"/>
      <c r="E139"/>
      <c r="F139"/>
      <c r="G139"/>
      <c r="H139"/>
      <c r="I139"/>
      <c r="J139"/>
      <c r="K139"/>
      <c r="L139"/>
      <c r="M139"/>
      <c r="N139"/>
      <c r="O139"/>
      <c r="P139"/>
      <c r="Q139"/>
      <c r="R139"/>
      <c r="S139"/>
      <c r="T139"/>
      <c r="U139"/>
      <c r="V139"/>
      <c r="W139"/>
      <c r="X139"/>
      <c r="Y139"/>
      <c r="Z139"/>
    </row>
    <row r="140" spans="2:26">
      <c r="B140"/>
      <c r="C140"/>
      <c r="D140"/>
      <c r="E140"/>
      <c r="F140"/>
      <c r="G140"/>
      <c r="H140"/>
      <c r="I140"/>
      <c r="J140"/>
      <c r="K140"/>
      <c r="L140"/>
      <c r="M140"/>
      <c r="N140"/>
      <c r="O140"/>
      <c r="P140"/>
      <c r="Q140"/>
      <c r="R140"/>
      <c r="S140"/>
      <c r="T140"/>
      <c r="U140"/>
      <c r="V140"/>
      <c r="W140"/>
      <c r="X140"/>
      <c r="Y140"/>
      <c r="Z140"/>
    </row>
    <row r="141" spans="2:26">
      <c r="B141"/>
      <c r="C141"/>
      <c r="D141"/>
      <c r="E141"/>
      <c r="F141"/>
      <c r="G141"/>
      <c r="H141"/>
      <c r="I141"/>
      <c r="J141"/>
      <c r="K141"/>
      <c r="L141"/>
      <c r="M141"/>
      <c r="N141"/>
      <c r="O141"/>
      <c r="P141"/>
      <c r="Q141"/>
      <c r="R141"/>
      <c r="S141"/>
      <c r="T141"/>
      <c r="U141"/>
      <c r="V141"/>
      <c r="W141"/>
      <c r="X141"/>
      <c r="Y141"/>
      <c r="Z141"/>
    </row>
    <row r="142" spans="2:26">
      <c r="B142"/>
      <c r="C142"/>
      <c r="D142"/>
      <c r="E142"/>
      <c r="F142"/>
      <c r="G142"/>
      <c r="H142"/>
      <c r="I142"/>
      <c r="J142"/>
      <c r="K142"/>
      <c r="L142"/>
      <c r="M142"/>
      <c r="N142"/>
      <c r="O142"/>
      <c r="P142"/>
      <c r="Q142"/>
      <c r="R142"/>
      <c r="S142"/>
      <c r="T142"/>
      <c r="U142"/>
      <c r="V142"/>
      <c r="W142"/>
      <c r="X142"/>
      <c r="Y142"/>
      <c r="Z142"/>
    </row>
    <row r="143" spans="2:26">
      <c r="B143"/>
      <c r="C143"/>
      <c r="D143"/>
      <c r="E143"/>
      <c r="F143"/>
      <c r="G143"/>
      <c r="H143"/>
      <c r="I143"/>
      <c r="J143"/>
      <c r="K143"/>
      <c r="L143"/>
      <c r="M143"/>
      <c r="N143"/>
      <c r="O143"/>
      <c r="P143"/>
      <c r="Q143"/>
      <c r="R143"/>
      <c r="S143"/>
      <c r="T143"/>
      <c r="U143"/>
      <c r="V143"/>
      <c r="W143"/>
      <c r="X143"/>
      <c r="Y143"/>
      <c r="Z143"/>
    </row>
    <row r="144" spans="2:26">
      <c r="B144"/>
      <c r="C144"/>
      <c r="D144"/>
      <c r="E144"/>
      <c r="F144"/>
      <c r="G144"/>
      <c r="H144"/>
      <c r="I144"/>
      <c r="J144"/>
      <c r="K144"/>
      <c r="L144"/>
      <c r="M144"/>
      <c r="N144"/>
      <c r="O144"/>
      <c r="P144"/>
      <c r="Q144"/>
      <c r="R144"/>
      <c r="S144"/>
      <c r="T144"/>
      <c r="U144"/>
      <c r="V144"/>
      <c r="W144"/>
      <c r="X144"/>
      <c r="Y144"/>
      <c r="Z144"/>
    </row>
    <row r="145" spans="2:26">
      <c r="B145"/>
      <c r="C145"/>
      <c r="D145"/>
      <c r="E145"/>
      <c r="F145"/>
      <c r="G145"/>
      <c r="H145"/>
      <c r="I145"/>
      <c r="J145"/>
      <c r="K145"/>
      <c r="L145"/>
      <c r="M145"/>
      <c r="N145"/>
      <c r="O145"/>
      <c r="P145"/>
      <c r="Q145"/>
      <c r="R145"/>
      <c r="S145"/>
      <c r="T145"/>
      <c r="U145"/>
      <c r="V145"/>
      <c r="W145"/>
      <c r="X145"/>
      <c r="Y145"/>
      <c r="Z145"/>
    </row>
    <row r="146" spans="2:26">
      <c r="B146"/>
      <c r="C146"/>
      <c r="D146"/>
      <c r="E146"/>
      <c r="F146"/>
      <c r="G146"/>
      <c r="H146"/>
      <c r="I146"/>
      <c r="J146"/>
      <c r="K146"/>
      <c r="L146"/>
      <c r="M146"/>
      <c r="N146"/>
      <c r="O146"/>
      <c r="P146"/>
      <c r="Q146"/>
      <c r="R146"/>
      <c r="S146"/>
      <c r="T146"/>
      <c r="U146"/>
      <c r="V146"/>
      <c r="W146"/>
      <c r="X146"/>
      <c r="Y146"/>
      <c r="Z146"/>
    </row>
    <row r="147" spans="2:26">
      <c r="B147"/>
      <c r="C147"/>
      <c r="D147"/>
      <c r="E147"/>
      <c r="F147"/>
      <c r="G147"/>
      <c r="H147"/>
      <c r="I147"/>
      <c r="J147"/>
      <c r="K147"/>
      <c r="L147"/>
      <c r="M147"/>
      <c r="N147"/>
      <c r="O147"/>
      <c r="P147"/>
      <c r="Q147"/>
      <c r="R147"/>
      <c r="S147"/>
      <c r="T147"/>
      <c r="U147"/>
      <c r="V147"/>
      <c r="W147"/>
      <c r="X147"/>
      <c r="Y147"/>
      <c r="Z147"/>
    </row>
    <row r="148" spans="2:26">
      <c r="B148"/>
      <c r="C148"/>
      <c r="D148"/>
      <c r="E148"/>
      <c r="F148"/>
      <c r="G148"/>
      <c r="H148"/>
      <c r="I148"/>
      <c r="J148"/>
      <c r="K148"/>
      <c r="L148"/>
      <c r="M148"/>
      <c r="N148"/>
      <c r="O148"/>
      <c r="P148"/>
      <c r="Q148"/>
      <c r="R148"/>
      <c r="S148"/>
      <c r="T148"/>
      <c r="U148"/>
      <c r="V148"/>
      <c r="W148"/>
      <c r="X148"/>
      <c r="Y148"/>
      <c r="Z148"/>
    </row>
    <row r="149" spans="2:26">
      <c r="B149"/>
      <c r="C149"/>
      <c r="D149"/>
      <c r="E149"/>
      <c r="F149"/>
      <c r="G149"/>
      <c r="H149"/>
      <c r="I149"/>
      <c r="J149"/>
      <c r="K149"/>
      <c r="L149"/>
      <c r="M149"/>
      <c r="N149"/>
      <c r="O149"/>
      <c r="P149"/>
      <c r="Q149"/>
      <c r="R149"/>
      <c r="S149"/>
      <c r="T149"/>
      <c r="U149"/>
      <c r="V149"/>
      <c r="W149"/>
      <c r="X149"/>
      <c r="Y149"/>
      <c r="Z149"/>
    </row>
    <row r="150" spans="2:26">
      <c r="B150"/>
      <c r="C150"/>
      <c r="D150"/>
      <c r="E150"/>
      <c r="F150"/>
      <c r="G150"/>
      <c r="H150"/>
      <c r="I150"/>
      <c r="J150"/>
      <c r="K150"/>
      <c r="L150"/>
      <c r="M150"/>
      <c r="N150"/>
      <c r="O150"/>
      <c r="P150"/>
      <c r="Q150"/>
      <c r="R150"/>
      <c r="S150"/>
      <c r="T150"/>
      <c r="U150"/>
      <c r="V150"/>
      <c r="W150"/>
      <c r="X150"/>
      <c r="Y150"/>
      <c r="Z150"/>
    </row>
    <row r="151" spans="2:26">
      <c r="B151"/>
      <c r="C151"/>
      <c r="D151"/>
      <c r="E151"/>
      <c r="F151"/>
      <c r="G151"/>
      <c r="H151"/>
      <c r="I151"/>
      <c r="J151"/>
      <c r="K151"/>
      <c r="L151"/>
      <c r="M151"/>
      <c r="N151"/>
      <c r="O151"/>
      <c r="P151"/>
      <c r="Q151"/>
      <c r="R151"/>
      <c r="S151"/>
      <c r="T151"/>
      <c r="U151"/>
      <c r="V151"/>
      <c r="W151"/>
      <c r="X151"/>
      <c r="Y151"/>
      <c r="Z151"/>
    </row>
    <row r="152" spans="2:26">
      <c r="B152"/>
      <c r="C152"/>
      <c r="D152"/>
      <c r="E152"/>
      <c r="F152"/>
      <c r="G152"/>
      <c r="H152"/>
      <c r="I152"/>
      <c r="J152"/>
      <c r="K152"/>
      <c r="L152"/>
      <c r="M152"/>
      <c r="N152"/>
      <c r="O152"/>
      <c r="P152"/>
      <c r="Q152"/>
      <c r="R152"/>
      <c r="S152"/>
      <c r="T152"/>
      <c r="U152"/>
      <c r="V152"/>
      <c r="W152"/>
      <c r="X152"/>
      <c r="Y152"/>
      <c r="Z152"/>
    </row>
    <row r="153" spans="2:26">
      <c r="B153"/>
      <c r="C153"/>
      <c r="D153"/>
      <c r="E153"/>
      <c r="F153"/>
      <c r="G153"/>
      <c r="H153"/>
      <c r="I153"/>
      <c r="J153"/>
      <c r="K153"/>
      <c r="L153"/>
      <c r="M153"/>
      <c r="N153"/>
      <c r="O153"/>
      <c r="P153"/>
      <c r="Q153"/>
      <c r="R153"/>
      <c r="S153"/>
      <c r="T153"/>
      <c r="U153"/>
      <c r="V153"/>
      <c r="W153"/>
      <c r="X153"/>
      <c r="Y153"/>
      <c r="Z153"/>
    </row>
    <row r="154" spans="2:26">
      <c r="B154"/>
      <c r="C154"/>
      <c r="D154"/>
      <c r="E154"/>
      <c r="F154"/>
      <c r="G154"/>
      <c r="H154"/>
      <c r="I154"/>
      <c r="J154"/>
      <c r="K154"/>
      <c r="L154"/>
      <c r="M154"/>
      <c r="N154"/>
      <c r="O154"/>
      <c r="P154"/>
      <c r="Q154"/>
      <c r="R154"/>
      <c r="S154"/>
      <c r="T154"/>
      <c r="U154"/>
      <c r="V154"/>
      <c r="W154"/>
      <c r="X154"/>
      <c r="Y154"/>
      <c r="Z154"/>
    </row>
    <row r="155" spans="2:26">
      <c r="B155"/>
      <c r="C155"/>
      <c r="D155"/>
      <c r="E155"/>
      <c r="F155"/>
      <c r="G155"/>
      <c r="H155"/>
      <c r="I155"/>
      <c r="J155"/>
      <c r="K155"/>
      <c r="L155"/>
      <c r="M155"/>
      <c r="N155"/>
      <c r="O155"/>
      <c r="P155"/>
      <c r="Q155"/>
      <c r="R155"/>
      <c r="S155"/>
      <c r="T155"/>
      <c r="U155"/>
      <c r="V155"/>
      <c r="W155"/>
      <c r="X155"/>
      <c r="Y155"/>
      <c r="Z155"/>
    </row>
    <row r="156" spans="2:26">
      <c r="B156"/>
      <c r="C156"/>
      <c r="D156"/>
      <c r="E156"/>
      <c r="F156"/>
      <c r="G156"/>
      <c r="H156"/>
      <c r="I156"/>
      <c r="J156"/>
      <c r="K156"/>
      <c r="L156"/>
      <c r="M156"/>
      <c r="N156"/>
      <c r="O156"/>
      <c r="P156"/>
      <c r="Q156"/>
      <c r="R156"/>
      <c r="S156"/>
      <c r="T156"/>
      <c r="U156"/>
      <c r="V156"/>
      <c r="W156"/>
      <c r="X156"/>
      <c r="Y156"/>
      <c r="Z156"/>
    </row>
    <row r="157" spans="2:26">
      <c r="B157"/>
      <c r="C157"/>
      <c r="D157"/>
      <c r="E157"/>
      <c r="F157"/>
      <c r="G157"/>
      <c r="H157"/>
      <c r="I157"/>
      <c r="J157"/>
      <c r="K157"/>
      <c r="L157"/>
      <c r="M157"/>
      <c r="N157"/>
      <c r="O157"/>
      <c r="P157"/>
      <c r="Q157"/>
      <c r="R157"/>
      <c r="S157"/>
      <c r="T157"/>
      <c r="U157"/>
      <c r="V157"/>
      <c r="W157"/>
      <c r="X157"/>
      <c r="Y157"/>
      <c r="Z157"/>
    </row>
    <row r="158" spans="2:26">
      <c r="B158"/>
      <c r="C158"/>
      <c r="D158"/>
      <c r="E158"/>
      <c r="F158"/>
      <c r="G158"/>
      <c r="H158"/>
      <c r="I158"/>
      <c r="J158"/>
      <c r="K158"/>
      <c r="L158"/>
      <c r="M158"/>
      <c r="N158"/>
      <c r="O158"/>
      <c r="P158"/>
      <c r="Q158"/>
      <c r="R158"/>
      <c r="S158"/>
      <c r="T158"/>
      <c r="U158"/>
      <c r="V158"/>
      <c r="W158"/>
      <c r="X158"/>
      <c r="Y158"/>
      <c r="Z158"/>
    </row>
    <row r="159" spans="2:26">
      <c r="B159"/>
      <c r="C159"/>
      <c r="D159"/>
      <c r="E159"/>
      <c r="F159"/>
      <c r="G159"/>
      <c r="H159"/>
      <c r="I159"/>
      <c r="J159"/>
      <c r="K159"/>
      <c r="L159"/>
      <c r="M159"/>
      <c r="N159"/>
      <c r="O159"/>
      <c r="P159"/>
      <c r="Q159"/>
      <c r="R159"/>
      <c r="S159"/>
      <c r="T159"/>
      <c r="U159"/>
      <c r="V159"/>
      <c r="W159"/>
      <c r="X159"/>
      <c r="Y159"/>
      <c r="Z159"/>
    </row>
    <row r="160" spans="2:26">
      <c r="B160"/>
      <c r="C160"/>
      <c r="D160"/>
      <c r="E160"/>
      <c r="F160"/>
      <c r="G160"/>
      <c r="H160"/>
      <c r="I160"/>
      <c r="J160"/>
      <c r="K160"/>
      <c r="L160"/>
      <c r="M160"/>
      <c r="N160"/>
      <c r="O160"/>
      <c r="P160"/>
      <c r="Q160"/>
      <c r="R160"/>
      <c r="S160"/>
      <c r="T160"/>
      <c r="U160"/>
      <c r="V160"/>
      <c r="W160"/>
      <c r="X160"/>
      <c r="Y160"/>
      <c r="Z160"/>
    </row>
    <row r="161" spans="2:26">
      <c r="B161"/>
      <c r="C161"/>
      <c r="D161"/>
      <c r="E161"/>
      <c r="F161"/>
      <c r="G161"/>
      <c r="H161"/>
      <c r="I161"/>
      <c r="J161"/>
      <c r="K161"/>
      <c r="L161"/>
      <c r="M161"/>
      <c r="N161"/>
      <c r="O161"/>
      <c r="P161"/>
      <c r="Q161"/>
      <c r="R161"/>
      <c r="S161"/>
      <c r="T161"/>
      <c r="U161"/>
      <c r="V161"/>
      <c r="W161"/>
      <c r="X161"/>
      <c r="Y161"/>
      <c r="Z161"/>
    </row>
    <row r="162" spans="2:26">
      <c r="B162"/>
      <c r="C162"/>
      <c r="D162"/>
      <c r="E162"/>
      <c r="F162"/>
      <c r="G162"/>
      <c r="H162"/>
      <c r="I162"/>
      <c r="J162"/>
      <c r="K162"/>
      <c r="L162"/>
      <c r="M162"/>
      <c r="N162"/>
      <c r="O162"/>
      <c r="P162"/>
      <c r="Q162"/>
      <c r="R162"/>
      <c r="S162"/>
      <c r="T162"/>
      <c r="U162"/>
      <c r="V162"/>
      <c r="W162"/>
      <c r="X162"/>
      <c r="Y162"/>
      <c r="Z162"/>
    </row>
    <row r="163" spans="2:26">
      <c r="B163"/>
      <c r="C163"/>
      <c r="D163"/>
      <c r="E163"/>
      <c r="F163"/>
      <c r="G163"/>
      <c r="H163"/>
      <c r="I163"/>
      <c r="J163"/>
      <c r="K163"/>
      <c r="L163"/>
      <c r="M163"/>
      <c r="N163"/>
      <c r="O163"/>
      <c r="P163"/>
      <c r="Q163"/>
      <c r="R163"/>
      <c r="S163"/>
      <c r="T163"/>
      <c r="U163"/>
      <c r="V163"/>
      <c r="W163"/>
      <c r="X163"/>
      <c r="Y163"/>
      <c r="Z163"/>
    </row>
    <row r="164" spans="2:26">
      <c r="B164"/>
      <c r="C164"/>
      <c r="D164"/>
      <c r="E164"/>
      <c r="F164"/>
      <c r="G164"/>
      <c r="H164"/>
      <c r="I164"/>
      <c r="J164"/>
      <c r="K164"/>
      <c r="L164"/>
      <c r="M164"/>
      <c r="N164"/>
      <c r="O164"/>
      <c r="P164"/>
      <c r="Q164"/>
      <c r="R164"/>
      <c r="S164"/>
      <c r="T164"/>
      <c r="U164"/>
      <c r="V164"/>
      <c r="W164"/>
      <c r="X164"/>
      <c r="Y164"/>
      <c r="Z164"/>
    </row>
    <row r="165" spans="2:26">
      <c r="B165"/>
      <c r="C165"/>
      <c r="D165"/>
      <c r="E165"/>
      <c r="F165"/>
      <c r="G165"/>
      <c r="H165"/>
      <c r="I165"/>
      <c r="J165"/>
      <c r="K165"/>
      <c r="L165"/>
      <c r="M165"/>
      <c r="N165"/>
      <c r="O165"/>
      <c r="P165"/>
      <c r="Q165"/>
      <c r="R165"/>
      <c r="S165"/>
      <c r="T165"/>
      <c r="U165"/>
      <c r="V165"/>
      <c r="W165"/>
      <c r="X165"/>
      <c r="Y165"/>
      <c r="Z165"/>
    </row>
    <row r="166" spans="2:26">
      <c r="B166"/>
      <c r="C166"/>
      <c r="D166"/>
      <c r="E166"/>
      <c r="F166"/>
      <c r="G166"/>
      <c r="H166"/>
      <c r="I166"/>
      <c r="J166"/>
      <c r="K166"/>
      <c r="L166"/>
      <c r="M166"/>
      <c r="N166"/>
      <c r="O166"/>
      <c r="P166"/>
      <c r="Q166"/>
      <c r="R166"/>
      <c r="S166"/>
      <c r="T166"/>
      <c r="U166"/>
      <c r="V166"/>
      <c r="W166"/>
      <c r="X166"/>
      <c r="Y166"/>
      <c r="Z166"/>
    </row>
    <row r="167" spans="2:26">
      <c r="B167"/>
      <c r="C167"/>
      <c r="D167"/>
      <c r="E167"/>
      <c r="F167"/>
      <c r="G167"/>
      <c r="H167"/>
      <c r="I167"/>
      <c r="J167"/>
      <c r="K167"/>
      <c r="L167"/>
      <c r="M167"/>
      <c r="N167"/>
      <c r="O167"/>
      <c r="P167"/>
      <c r="Q167"/>
      <c r="R167"/>
      <c r="S167"/>
      <c r="T167"/>
      <c r="U167"/>
      <c r="V167"/>
      <c r="W167"/>
      <c r="X167"/>
      <c r="Y167"/>
      <c r="Z167"/>
    </row>
    <row r="168" spans="2:26">
      <c r="B168"/>
      <c r="C168"/>
      <c r="D168"/>
      <c r="E168"/>
      <c r="F168"/>
      <c r="G168"/>
      <c r="H168"/>
      <c r="I168"/>
      <c r="J168"/>
      <c r="K168"/>
      <c r="L168"/>
      <c r="M168"/>
      <c r="N168"/>
      <c r="O168"/>
      <c r="P168"/>
      <c r="Q168"/>
      <c r="R168"/>
      <c r="S168"/>
      <c r="T168"/>
      <c r="U168"/>
      <c r="V168"/>
      <c r="W168"/>
      <c r="X168"/>
      <c r="Y168"/>
      <c r="Z168"/>
    </row>
    <row r="169" spans="2:26">
      <c r="B169"/>
      <c r="C169"/>
      <c r="D169"/>
      <c r="E169"/>
      <c r="F169"/>
      <c r="G169"/>
      <c r="H169"/>
      <c r="I169"/>
      <c r="J169"/>
      <c r="K169"/>
      <c r="L169"/>
      <c r="M169"/>
      <c r="N169"/>
      <c r="O169"/>
      <c r="P169"/>
      <c r="Q169"/>
      <c r="R169"/>
      <c r="S169"/>
      <c r="T169"/>
      <c r="U169"/>
      <c r="V169"/>
      <c r="W169"/>
      <c r="X169"/>
      <c r="Y169"/>
      <c r="Z169"/>
    </row>
    <row r="170" spans="2:26">
      <c r="B170"/>
      <c r="C170"/>
      <c r="D170"/>
      <c r="E170"/>
      <c r="F170"/>
      <c r="G170"/>
      <c r="H170"/>
      <c r="I170"/>
      <c r="J170"/>
      <c r="K170"/>
      <c r="L170"/>
      <c r="M170"/>
      <c r="N170"/>
      <c r="O170"/>
      <c r="P170"/>
      <c r="Q170"/>
      <c r="R170"/>
      <c r="S170"/>
      <c r="T170"/>
      <c r="U170"/>
      <c r="V170"/>
      <c r="W170"/>
      <c r="X170"/>
      <c r="Y170"/>
      <c r="Z170"/>
    </row>
    <row r="171" spans="2:26">
      <c r="B171"/>
      <c r="C171"/>
      <c r="D171"/>
      <c r="E171"/>
      <c r="F171"/>
      <c r="G171"/>
      <c r="H171"/>
      <c r="I171"/>
      <c r="J171"/>
      <c r="K171"/>
      <c r="L171"/>
      <c r="M171"/>
      <c r="N171"/>
      <c r="O171"/>
      <c r="P171"/>
      <c r="Q171"/>
      <c r="R171"/>
      <c r="S171"/>
      <c r="T171"/>
      <c r="U171"/>
      <c r="V171"/>
      <c r="W171"/>
      <c r="X171"/>
      <c r="Y171"/>
      <c r="Z171"/>
    </row>
    <row r="172" spans="2:26">
      <c r="B172"/>
      <c r="C172"/>
      <c r="D172"/>
      <c r="E172"/>
      <c r="F172"/>
      <c r="G172"/>
      <c r="H172"/>
      <c r="I172"/>
      <c r="J172"/>
      <c r="K172"/>
      <c r="L172"/>
      <c r="M172"/>
      <c r="N172"/>
      <c r="O172"/>
      <c r="P172"/>
      <c r="Q172"/>
      <c r="R172"/>
      <c r="S172"/>
      <c r="T172"/>
      <c r="U172"/>
      <c r="V172"/>
      <c r="W172"/>
      <c r="X172"/>
      <c r="Y172"/>
      <c r="Z172"/>
    </row>
    <row r="173" spans="2:26">
      <c r="B173"/>
      <c r="C173"/>
      <c r="D173"/>
      <c r="E173"/>
      <c r="F173"/>
      <c r="G173"/>
      <c r="H173"/>
      <c r="I173"/>
      <c r="J173"/>
      <c r="K173"/>
      <c r="L173"/>
      <c r="M173"/>
      <c r="N173"/>
      <c r="O173"/>
      <c r="P173"/>
      <c r="Q173"/>
      <c r="R173"/>
      <c r="S173"/>
      <c r="T173"/>
      <c r="U173"/>
      <c r="V173"/>
      <c r="W173"/>
      <c r="X173"/>
      <c r="Y173"/>
      <c r="Z173"/>
    </row>
    <row r="174" spans="2:26">
      <c r="B174"/>
      <c r="C174"/>
      <c r="D174"/>
      <c r="E174"/>
      <c r="F174"/>
      <c r="G174"/>
      <c r="H174"/>
      <c r="I174"/>
      <c r="J174"/>
      <c r="K174"/>
      <c r="L174"/>
      <c r="M174"/>
      <c r="N174"/>
      <c r="O174"/>
      <c r="P174"/>
      <c r="Q174"/>
      <c r="R174"/>
      <c r="S174"/>
      <c r="T174"/>
      <c r="U174"/>
      <c r="V174"/>
      <c r="W174"/>
      <c r="X174"/>
      <c r="Y174"/>
      <c r="Z174"/>
    </row>
    <row r="175" spans="2:26">
      <c r="B175"/>
      <c r="C175"/>
      <c r="D175"/>
      <c r="E175"/>
      <c r="F175"/>
      <c r="G175"/>
      <c r="H175"/>
      <c r="I175"/>
      <c r="J175"/>
      <c r="K175"/>
      <c r="L175"/>
      <c r="M175"/>
      <c r="N175"/>
      <c r="O175"/>
      <c r="P175"/>
      <c r="Q175"/>
      <c r="R175"/>
      <c r="S175"/>
      <c r="T175"/>
      <c r="U175"/>
      <c r="V175"/>
      <c r="W175"/>
      <c r="X175"/>
      <c r="Y175"/>
      <c r="Z175"/>
    </row>
    <row r="176" spans="2:26">
      <c r="B176"/>
      <c r="C176"/>
      <c r="D176"/>
      <c r="E176"/>
      <c r="F176"/>
      <c r="G176"/>
      <c r="H176"/>
      <c r="I176"/>
      <c r="J176"/>
      <c r="K176"/>
      <c r="L176"/>
      <c r="M176"/>
      <c r="N176"/>
      <c r="O176"/>
      <c r="P176"/>
      <c r="Q176"/>
      <c r="R176"/>
      <c r="S176"/>
      <c r="T176"/>
      <c r="U176"/>
      <c r="V176"/>
      <c r="W176"/>
      <c r="X176"/>
      <c r="Y176"/>
      <c r="Z176"/>
    </row>
    <row r="177" spans="2:26">
      <c r="B177"/>
      <c r="C177"/>
      <c r="D177"/>
      <c r="E177"/>
      <c r="F177"/>
      <c r="G177"/>
      <c r="H177"/>
      <c r="I177"/>
      <c r="J177"/>
      <c r="K177"/>
      <c r="L177"/>
      <c r="M177"/>
      <c r="N177"/>
      <c r="O177"/>
      <c r="P177"/>
      <c r="Q177"/>
      <c r="R177"/>
      <c r="S177"/>
      <c r="T177"/>
      <c r="U177"/>
      <c r="V177"/>
      <c r="W177"/>
      <c r="X177"/>
      <c r="Y177"/>
      <c r="Z177"/>
    </row>
    <row r="178" spans="2:26">
      <c r="B178"/>
      <c r="C178"/>
      <c r="D178"/>
      <c r="E178"/>
      <c r="F178"/>
      <c r="G178"/>
      <c r="H178"/>
      <c r="I178"/>
      <c r="J178"/>
      <c r="K178"/>
      <c r="L178"/>
      <c r="M178"/>
      <c r="N178"/>
      <c r="O178"/>
      <c r="P178"/>
      <c r="Q178"/>
      <c r="R178"/>
      <c r="S178"/>
      <c r="T178"/>
      <c r="U178"/>
      <c r="V178"/>
      <c r="W178"/>
      <c r="X178"/>
      <c r="Y178"/>
      <c r="Z178"/>
    </row>
    <row r="179" spans="2:26">
      <c r="B179"/>
      <c r="C179"/>
      <c r="D179"/>
      <c r="E179"/>
      <c r="F179"/>
      <c r="G179"/>
      <c r="H179"/>
      <c r="I179"/>
      <c r="J179"/>
      <c r="K179"/>
      <c r="L179"/>
      <c r="M179"/>
      <c r="N179"/>
      <c r="O179"/>
      <c r="P179"/>
      <c r="Q179"/>
      <c r="R179"/>
      <c r="S179"/>
      <c r="T179"/>
      <c r="U179"/>
      <c r="V179"/>
      <c r="W179"/>
      <c r="X179"/>
      <c r="Y179"/>
      <c r="Z179"/>
    </row>
    <row r="180" spans="2:26">
      <c r="B180"/>
      <c r="C180"/>
      <c r="D180"/>
      <c r="E180"/>
      <c r="F180"/>
      <c r="G180"/>
      <c r="H180"/>
      <c r="I180"/>
      <c r="J180"/>
      <c r="K180"/>
      <c r="L180"/>
      <c r="M180"/>
      <c r="N180"/>
      <c r="O180"/>
      <c r="P180"/>
      <c r="Q180"/>
      <c r="R180"/>
      <c r="S180"/>
      <c r="T180"/>
      <c r="U180"/>
      <c r="V180"/>
      <c r="W180"/>
      <c r="X180"/>
      <c r="Y180"/>
      <c r="Z180"/>
    </row>
    <row r="181" spans="2:26">
      <c r="B181"/>
      <c r="C181"/>
      <c r="D181"/>
      <c r="E181"/>
      <c r="F181"/>
      <c r="G181"/>
      <c r="H181"/>
      <c r="I181"/>
      <c r="J181"/>
      <c r="K181"/>
      <c r="L181"/>
      <c r="M181"/>
      <c r="N181"/>
      <c r="O181"/>
      <c r="P181"/>
      <c r="Q181"/>
      <c r="R181"/>
      <c r="S181"/>
      <c r="T181"/>
      <c r="U181"/>
      <c r="V181"/>
      <c r="W181"/>
      <c r="X181"/>
      <c r="Y181"/>
      <c r="Z181"/>
    </row>
    <row r="182" spans="2:26">
      <c r="B182"/>
      <c r="C182"/>
      <c r="D182"/>
      <c r="E182"/>
      <c r="F182"/>
      <c r="G182"/>
      <c r="H182"/>
      <c r="I182"/>
      <c r="J182"/>
      <c r="K182"/>
      <c r="L182"/>
      <c r="M182"/>
      <c r="N182"/>
      <c r="O182"/>
      <c r="P182"/>
      <c r="Q182"/>
      <c r="R182"/>
      <c r="S182"/>
      <c r="T182"/>
      <c r="U182"/>
      <c r="V182"/>
      <c r="W182"/>
      <c r="X182"/>
      <c r="Y182"/>
      <c r="Z182"/>
    </row>
    <row r="183" spans="2:26">
      <c r="B183"/>
      <c r="C183"/>
      <c r="D183"/>
      <c r="E183"/>
      <c r="F183"/>
      <c r="G183"/>
      <c r="H183"/>
      <c r="I183"/>
      <c r="J183"/>
      <c r="K183"/>
      <c r="L183"/>
      <c r="M183"/>
      <c r="N183"/>
      <c r="O183"/>
      <c r="P183"/>
      <c r="Q183"/>
      <c r="R183"/>
      <c r="S183"/>
      <c r="T183"/>
      <c r="U183"/>
      <c r="V183"/>
      <c r="W183"/>
      <c r="X183"/>
      <c r="Y183"/>
      <c r="Z183"/>
    </row>
    <row r="184" spans="2:26">
      <c r="B184"/>
      <c r="C184"/>
      <c r="D184"/>
      <c r="E184"/>
      <c r="F184"/>
      <c r="G184"/>
      <c r="H184"/>
      <c r="I184"/>
      <c r="J184"/>
      <c r="K184"/>
      <c r="L184"/>
      <c r="M184"/>
      <c r="N184"/>
      <c r="O184"/>
      <c r="P184"/>
      <c r="Q184"/>
      <c r="R184"/>
      <c r="S184"/>
      <c r="T184"/>
      <c r="U184"/>
      <c r="V184"/>
      <c r="W184"/>
      <c r="X184"/>
      <c r="Y184"/>
      <c r="Z184"/>
    </row>
    <row r="185" spans="2:26">
      <c r="B185"/>
      <c r="C185"/>
      <c r="D185"/>
      <c r="E185"/>
      <c r="F185"/>
      <c r="G185"/>
      <c r="H185"/>
      <c r="I185"/>
      <c r="J185"/>
      <c r="K185"/>
      <c r="L185"/>
      <c r="M185"/>
      <c r="N185"/>
      <c r="O185"/>
      <c r="P185"/>
      <c r="Q185"/>
      <c r="R185"/>
      <c r="S185"/>
      <c r="T185"/>
      <c r="U185"/>
      <c r="V185"/>
      <c r="W185"/>
      <c r="X185"/>
      <c r="Y185"/>
      <c r="Z185"/>
    </row>
    <row r="186" spans="2:26">
      <c r="B186"/>
      <c r="C186"/>
      <c r="D186"/>
      <c r="E186"/>
      <c r="F186"/>
      <c r="G186"/>
      <c r="H186"/>
      <c r="I186"/>
      <c r="J186"/>
      <c r="K186"/>
      <c r="L186"/>
      <c r="M186"/>
      <c r="N186"/>
      <c r="O186"/>
      <c r="P186"/>
      <c r="Q186"/>
      <c r="R186"/>
      <c r="S186"/>
      <c r="T186"/>
      <c r="U186"/>
      <c r="V186"/>
      <c r="W186"/>
      <c r="X186"/>
      <c r="Y186"/>
      <c r="Z186"/>
    </row>
    <row r="187" spans="2:26">
      <c r="B187"/>
      <c r="C187"/>
      <c r="D187"/>
      <c r="E187"/>
      <c r="F187"/>
      <c r="G187"/>
      <c r="H187"/>
      <c r="I187"/>
      <c r="J187"/>
      <c r="K187"/>
      <c r="L187"/>
      <c r="M187"/>
      <c r="N187"/>
      <c r="O187"/>
      <c r="P187"/>
      <c r="Q187"/>
      <c r="R187"/>
      <c r="S187"/>
      <c r="T187"/>
      <c r="U187"/>
      <c r="V187"/>
      <c r="W187"/>
      <c r="X187"/>
      <c r="Y187"/>
      <c r="Z187"/>
    </row>
    <row r="188" spans="2:26">
      <c r="B188"/>
      <c r="C188"/>
      <c r="D188"/>
      <c r="E188"/>
      <c r="F188"/>
      <c r="G188"/>
      <c r="H188"/>
      <c r="I188"/>
      <c r="J188"/>
      <c r="K188"/>
      <c r="L188"/>
      <c r="M188"/>
      <c r="N188"/>
      <c r="O188"/>
      <c r="P188"/>
      <c r="Q188"/>
      <c r="R188"/>
      <c r="S188"/>
      <c r="T188"/>
      <c r="U188"/>
      <c r="V188"/>
      <c r="W188"/>
      <c r="X188"/>
      <c r="Y188"/>
      <c r="Z188"/>
    </row>
    <row r="189" spans="2:26">
      <c r="B189"/>
      <c r="C189"/>
      <c r="D189"/>
      <c r="E189"/>
      <c r="F189"/>
      <c r="G189"/>
      <c r="H189"/>
      <c r="I189"/>
      <c r="J189"/>
      <c r="K189"/>
      <c r="L189"/>
      <c r="M189"/>
      <c r="N189"/>
      <c r="O189"/>
      <c r="P189"/>
      <c r="Q189"/>
      <c r="R189"/>
      <c r="S189"/>
      <c r="T189"/>
      <c r="U189"/>
      <c r="V189"/>
      <c r="W189"/>
      <c r="X189"/>
      <c r="Y189"/>
      <c r="Z189"/>
    </row>
    <row r="190" spans="2:26">
      <c r="B190"/>
      <c r="C190"/>
      <c r="D190"/>
      <c r="E190"/>
      <c r="F190"/>
      <c r="G190"/>
      <c r="H190"/>
      <c r="I190"/>
      <c r="J190"/>
      <c r="K190"/>
      <c r="L190"/>
      <c r="M190"/>
      <c r="N190"/>
      <c r="O190"/>
      <c r="P190"/>
      <c r="Q190"/>
      <c r="R190"/>
      <c r="S190"/>
      <c r="T190"/>
      <c r="U190"/>
      <c r="V190"/>
      <c r="W190"/>
      <c r="X190"/>
      <c r="Y190"/>
      <c r="Z190"/>
    </row>
    <row r="191" spans="2:26">
      <c r="B191"/>
      <c r="C191"/>
      <c r="D191"/>
      <c r="E191"/>
      <c r="F191"/>
      <c r="G191"/>
      <c r="H191"/>
      <c r="I191"/>
      <c r="J191"/>
      <c r="K191"/>
      <c r="L191"/>
      <c r="M191"/>
      <c r="N191"/>
      <c r="O191"/>
      <c r="P191"/>
      <c r="Q191"/>
      <c r="R191"/>
      <c r="S191"/>
      <c r="T191"/>
      <c r="U191"/>
      <c r="V191"/>
      <c r="W191"/>
      <c r="X191"/>
      <c r="Y191"/>
      <c r="Z191"/>
    </row>
    <row r="192" spans="2:26">
      <c r="B192"/>
      <c r="C192"/>
      <c r="D192"/>
      <c r="E192"/>
      <c r="F192"/>
      <c r="G192"/>
      <c r="H192"/>
      <c r="I192"/>
      <c r="J192"/>
      <c r="K192"/>
      <c r="L192"/>
      <c r="M192"/>
      <c r="N192"/>
      <c r="O192"/>
      <c r="P192"/>
      <c r="Q192"/>
      <c r="R192"/>
      <c r="S192"/>
      <c r="T192"/>
      <c r="U192"/>
      <c r="V192"/>
      <c r="W192"/>
      <c r="X192"/>
      <c r="Y192"/>
      <c r="Z192"/>
    </row>
    <row r="193" spans="2:26">
      <c r="B193"/>
      <c r="C193"/>
      <c r="D193"/>
      <c r="E193"/>
      <c r="F193"/>
      <c r="G193"/>
      <c r="H193"/>
      <c r="I193"/>
      <c r="J193"/>
      <c r="K193"/>
      <c r="L193"/>
      <c r="M193"/>
      <c r="N193"/>
      <c r="O193"/>
      <c r="P193"/>
      <c r="Q193"/>
      <c r="R193"/>
      <c r="S193"/>
      <c r="T193"/>
      <c r="U193"/>
      <c r="V193"/>
      <c r="W193"/>
      <c r="X193"/>
      <c r="Y193"/>
      <c r="Z193"/>
    </row>
    <row r="194" spans="2:26">
      <c r="B194"/>
      <c r="C194"/>
      <c r="D194"/>
      <c r="E194"/>
      <c r="F194"/>
      <c r="G194"/>
      <c r="H194"/>
      <c r="I194"/>
      <c r="J194"/>
      <c r="K194"/>
      <c r="L194"/>
      <c r="M194"/>
      <c r="N194"/>
      <c r="O194"/>
      <c r="P194"/>
      <c r="Q194"/>
      <c r="R194"/>
      <c r="S194"/>
      <c r="T194"/>
      <c r="U194"/>
      <c r="V194"/>
      <c r="W194"/>
      <c r="X194"/>
      <c r="Y194"/>
      <c r="Z194"/>
    </row>
    <row r="195" spans="2:26">
      <c r="B195"/>
      <c r="C195"/>
      <c r="D195"/>
      <c r="E195"/>
      <c r="F195"/>
      <c r="G195"/>
      <c r="H195"/>
      <c r="I195"/>
      <c r="J195"/>
      <c r="K195"/>
      <c r="L195"/>
      <c r="M195"/>
      <c r="N195"/>
      <c r="O195"/>
      <c r="P195"/>
      <c r="Q195"/>
      <c r="R195"/>
      <c r="S195"/>
      <c r="T195"/>
      <c r="U195"/>
      <c r="V195"/>
      <c r="W195"/>
      <c r="X195"/>
      <c r="Y195"/>
      <c r="Z195"/>
    </row>
    <row r="196" spans="2:26">
      <c r="B196"/>
      <c r="C196"/>
      <c r="D196"/>
      <c r="E196"/>
      <c r="F196"/>
      <c r="G196"/>
      <c r="H196"/>
      <c r="I196"/>
      <c r="J196"/>
      <c r="K196"/>
      <c r="L196"/>
      <c r="M196"/>
      <c r="N196"/>
      <c r="O196"/>
      <c r="P196"/>
      <c r="Q196"/>
      <c r="R196"/>
      <c r="S196"/>
      <c r="T196"/>
      <c r="U196"/>
      <c r="V196"/>
      <c r="W196"/>
      <c r="X196"/>
      <c r="Y196"/>
      <c r="Z196"/>
    </row>
    <row r="240" spans="2:2">
      <c r="B240" s="621" t="s">
        <v>1158</v>
      </c>
    </row>
    <row r="242" spans="2:15">
      <c r="B242" s="621" t="str">
        <f>[1]Forecasts!A283</f>
        <v>Net Income</v>
      </c>
      <c r="C242" s="621">
        <f>[1]Forecasts!B283</f>
        <v>0</v>
      </c>
    </row>
    <row r="243" spans="2:15">
      <c r="B243" s="621" t="str">
        <f>[1]Forecasts!A284</f>
        <v>Add back depreciation expense (net)</v>
      </c>
    </row>
    <row r="244" spans="2:15">
      <c r="B244" s="621" t="str">
        <f>[1]Forecasts!A285</f>
        <v>Add back amortization expense (net)</v>
      </c>
      <c r="I244" s="621">
        <f>[1]Forecasts!C283</f>
        <v>6462</v>
      </c>
      <c r="J244" s="621">
        <f>[1]Forecasts!D283</f>
        <v>6214</v>
      </c>
      <c r="K244" s="621">
        <f>[1]Forecasts!E283</f>
        <v>7207.3484175811373</v>
      </c>
      <c r="L244" s="621">
        <f>[1]Forecasts!F283</f>
        <v>7786.3967760169544</v>
      </c>
      <c r="M244" s="621">
        <f>[1]Forecasts!G283</f>
        <v>8351.045736656446</v>
      </c>
      <c r="N244" s="621">
        <f>[1]Forecasts!H283</f>
        <v>9031.1409259775392</v>
      </c>
      <c r="O244" s="621">
        <f>[1]Forecasts!N283</f>
        <v>0</v>
      </c>
    </row>
    <row r="245" spans="2:15">
      <c r="B245" s="621" t="str">
        <f>[1]Forecasts!A286</f>
        <v>&lt;Increase&gt; Decrease in receivables - net</v>
      </c>
      <c r="I245" s="621">
        <f>[1]Forecasts!C284</f>
        <v>1459</v>
      </c>
      <c r="J245" s="621">
        <f>[1]Forecasts!D284</f>
        <v>1584</v>
      </c>
      <c r="K245" s="621">
        <f>[1]Forecasts!E284</f>
        <v>2580.5284003253764</v>
      </c>
      <c r="L245" s="621">
        <f>[1]Forecasts!F284</f>
        <v>2636.3809710807545</v>
      </c>
      <c r="M245" s="621">
        <f>[1]Forecasts!G284</f>
        <v>2692.2335418361326</v>
      </c>
      <c r="N245" s="621">
        <f>[1]Forecasts!H284</f>
        <v>2748.0861125915108</v>
      </c>
    </row>
    <row r="246" spans="2:15">
      <c r="B246" s="621" t="str">
        <f>[1]Forecasts!A287</f>
        <v>&lt;Increase&gt; Decrease in inventories</v>
      </c>
      <c r="I246" s="621">
        <f>[1]Forecasts!C285</f>
        <v>133</v>
      </c>
      <c r="J246" s="621">
        <f>[1]Forecasts!D285</f>
        <v>119</v>
      </c>
      <c r="K246" s="621">
        <f>[1]Forecasts!E285</f>
        <v>110</v>
      </c>
      <c r="L246" s="621">
        <f>[1]Forecasts!F285</f>
        <v>95</v>
      </c>
      <c r="M246" s="621">
        <f>[1]Forecasts!G285</f>
        <v>86</v>
      </c>
      <c r="N246" s="621">
        <f>[1]Forecasts!H285</f>
        <v>78</v>
      </c>
    </row>
    <row r="247" spans="2:15">
      <c r="B247" s="621" t="str">
        <f>[1]Forecasts!A288</f>
        <v>&lt;Increase&gt; Decrease in prepaid expenses</v>
      </c>
      <c r="I247" s="621">
        <f>[1]Forecasts!C286</f>
        <v>-589</v>
      </c>
      <c r="J247" s="621">
        <f>[1]Forecasts!D286</f>
        <v>-129</v>
      </c>
      <c r="K247" s="621">
        <f>[1]Forecasts!E286</f>
        <v>-303.46709999999985</v>
      </c>
      <c r="L247" s="621">
        <f>[1]Forecasts!F286</f>
        <v>-316.54653200999928</v>
      </c>
      <c r="M247" s="621">
        <f>[1]Forecasts!G286</f>
        <v>-330.18968753963054</v>
      </c>
      <c r="N247" s="621">
        <f>[1]Forecasts!H286</f>
        <v>-344.42086307258796</v>
      </c>
    </row>
    <row r="248" spans="2:15">
      <c r="B248" s="621" t="str">
        <f>[1]Forecasts!A289</f>
        <v>&lt;Increase&gt; Decrease in other current assets (1)</v>
      </c>
      <c r="I248" s="621">
        <f>[1]Forecasts!C287</f>
        <v>-455</v>
      </c>
      <c r="J248" s="621">
        <f>[1]Forecasts!D287</f>
        <v>246</v>
      </c>
      <c r="K248" s="621">
        <f>[1]Forecasts!E287</f>
        <v>-154.34109999999964</v>
      </c>
      <c r="L248" s="621">
        <f>[1]Forecasts!F287</f>
        <v>-160.99320140999953</v>
      </c>
      <c r="M248" s="621">
        <f>[1]Forecasts!G287</f>
        <v>-167.93200839077053</v>
      </c>
      <c r="N248" s="621">
        <f>[1]Forecasts!H287</f>
        <v>-175.16987795241312</v>
      </c>
    </row>
    <row r="249" spans="2:15">
      <c r="B249" s="621" t="str">
        <f>[1]Forecasts!A290</f>
        <v>&lt;Increase&gt; Decrease in other current assets (2)</v>
      </c>
      <c r="I249" s="621">
        <f>[1]Forecasts!C288</f>
        <v>-772</v>
      </c>
      <c r="J249" s="621">
        <f>[1]Forecasts!D288</f>
        <v>798</v>
      </c>
      <c r="K249" s="621">
        <f>[1]Forecasts!E288</f>
        <v>-63.744899999999916</v>
      </c>
      <c r="L249" s="621">
        <f>[1]Forecasts!F288</f>
        <v>-66.492305189999797</v>
      </c>
      <c r="M249" s="621">
        <f>[1]Forecasts!G288</f>
        <v>-69.358123543688862</v>
      </c>
      <c r="N249" s="621">
        <f>[1]Forecasts!H288</f>
        <v>-72.34745866842195</v>
      </c>
    </row>
    <row r="250" spans="2:15">
      <c r="B250" s="621" t="str">
        <f>[1]Forecasts!A291</f>
        <v>Increase &lt;Decrease&gt; in accounts payable - trade</v>
      </c>
      <c r="I250" s="621">
        <f>[1]Forecasts!C289</f>
        <v>0</v>
      </c>
      <c r="J250" s="621">
        <f>[1]Forecasts!D289</f>
        <v>0</v>
      </c>
      <c r="K250" s="621">
        <f>[1]Forecasts!E289</f>
        <v>0</v>
      </c>
      <c r="L250" s="621">
        <f>[1]Forecasts!F289</f>
        <v>0</v>
      </c>
      <c r="M250" s="621">
        <f>[1]Forecasts!G289</f>
        <v>0</v>
      </c>
      <c r="N250" s="621">
        <f>[1]Forecasts!H289</f>
        <v>0</v>
      </c>
    </row>
    <row r="251" spans="2:15">
      <c r="B251" s="621" t="str">
        <f>[1]Forecasts!A292</f>
        <v>Increase &lt;Decrease&gt; in current accrued liabilities</v>
      </c>
      <c r="I251" s="621">
        <f>[1]Forecasts!C290</f>
        <v>0</v>
      </c>
      <c r="J251" s="621">
        <f>[1]Forecasts!D290</f>
        <v>0</v>
      </c>
      <c r="K251" s="621">
        <f>[1]Forecasts!E290</f>
        <v>0</v>
      </c>
      <c r="L251" s="621">
        <f>[1]Forecasts!F290</f>
        <v>0</v>
      </c>
      <c r="M251" s="621">
        <f>[1]Forecasts!G290</f>
        <v>0</v>
      </c>
      <c r="N251" s="621">
        <f>[1]Forecasts!H290</f>
        <v>0</v>
      </c>
    </row>
    <row r="252" spans="2:15">
      <c r="B252" s="621" t="str">
        <f>[1]Forecasts!A293</f>
        <v>Increase &lt;Decrease&gt; in income taxes payable</v>
      </c>
      <c r="I252" s="621">
        <f>[1]Forecasts!C291</f>
        <v>218</v>
      </c>
      <c r="J252" s="621">
        <f>[1]Forecasts!D291</f>
        <v>368</v>
      </c>
      <c r="K252" s="621">
        <f>[1]Forecasts!E291</f>
        <v>191.83809999999994</v>
      </c>
      <c r="L252" s="621">
        <f>[1]Forecasts!F291</f>
        <v>200.10632210999938</v>
      </c>
      <c r="M252" s="621">
        <f>[1]Forecasts!G291</f>
        <v>208.73090459294053</v>
      </c>
      <c r="N252" s="621">
        <f>[1]Forecasts!H291</f>
        <v>217.72720658089656</v>
      </c>
    </row>
    <row r="253" spans="2:15">
      <c r="B253" s="621" t="str">
        <f>[1]Forecasts!A294</f>
        <v>Increase &lt;Decrease&gt; in other current liabilities (1)</v>
      </c>
      <c r="I253" s="621">
        <f>[1]Forecasts!C292</f>
        <v>616</v>
      </c>
      <c r="J253" s="621">
        <f>[1]Forecasts!D292</f>
        <v>-222</v>
      </c>
      <c r="K253" s="621">
        <f>[1]Forecasts!E292</f>
        <v>321.18119999999908</v>
      </c>
      <c r="L253" s="621">
        <f>[1]Forecasts!F292</f>
        <v>335.02410971999961</v>
      </c>
      <c r="M253" s="621">
        <f>[1]Forecasts!G292</f>
        <v>349.46364884893046</v>
      </c>
      <c r="N253" s="621">
        <f>[1]Forecasts!H292</f>
        <v>364.5255321143195</v>
      </c>
    </row>
    <row r="254" spans="2:15">
      <c r="B254" s="621" t="str">
        <f>[1]Forecasts!A295</f>
        <v>Increase &lt;Decrease&gt; in other current liabilities (2)</v>
      </c>
      <c r="I254" s="621">
        <f>[1]Forecasts!C293</f>
        <v>121</v>
      </c>
      <c r="J254" s="621">
        <f>[1]Forecasts!D293</f>
        <v>179</v>
      </c>
      <c r="K254" s="621">
        <f>[1]Forecasts!E293</f>
        <v>15.990099999999984</v>
      </c>
      <c r="L254" s="621">
        <f>[1]Forecasts!F293</f>
        <v>16.679273309999985</v>
      </c>
      <c r="M254" s="621">
        <f>[1]Forecasts!G293</f>
        <v>17.398149989660965</v>
      </c>
      <c r="N254" s="621">
        <f>[1]Forecasts!H293</f>
        <v>18.148010254215365</v>
      </c>
    </row>
    <row r="255" spans="2:15">
      <c r="B255" s="621" t="str">
        <f>[1]Forecasts!A296</f>
        <v>Net change in deferred tax assets and liabilities</v>
      </c>
      <c r="I255" s="621">
        <f>[1]Forecasts!C294</f>
        <v>0</v>
      </c>
      <c r="J255" s="621">
        <f>[1]Forecasts!D294</f>
        <v>0</v>
      </c>
      <c r="K255" s="621">
        <f>[1]Forecasts!E294</f>
        <v>0</v>
      </c>
      <c r="L255" s="621">
        <f>[1]Forecasts!F294</f>
        <v>0</v>
      </c>
      <c r="M255" s="621">
        <f>[1]Forecasts!G294</f>
        <v>0</v>
      </c>
      <c r="N255" s="621">
        <f>[1]Forecasts!H294</f>
        <v>0</v>
      </c>
    </row>
    <row r="256" spans="2:15">
      <c r="B256" s="621" t="str">
        <f>[1]Forecasts!A297</f>
        <v>Increase &lt;Decrease&gt; in long-term accrued liabilities</v>
      </c>
      <c r="I256" s="621">
        <f>[1]Forecasts!C295</f>
        <v>0</v>
      </c>
      <c r="J256" s="621">
        <f>[1]Forecasts!D295</f>
        <v>0</v>
      </c>
      <c r="K256" s="621">
        <f>[1]Forecasts!E295</f>
        <v>0</v>
      </c>
      <c r="L256" s="621">
        <f>[1]Forecasts!F295</f>
        <v>0</v>
      </c>
      <c r="M256" s="621">
        <f>[1]Forecasts!G295</f>
        <v>0</v>
      </c>
      <c r="N256" s="621">
        <f>[1]Forecasts!H295</f>
        <v>0</v>
      </c>
    </row>
    <row r="257" spans="2:14">
      <c r="B257" s="621" t="str">
        <f>[1]Forecasts!A298</f>
        <v>Increase &lt;Decrease&gt; in other noncurrent liabilities (1)</v>
      </c>
      <c r="I257" s="621">
        <f>[1]Forecasts!C296</f>
        <v>938</v>
      </c>
      <c r="J257" s="621">
        <f>[1]Forecasts!D296</f>
        <v>68</v>
      </c>
      <c r="K257" s="621">
        <f>[1]Forecasts!E296</f>
        <v>369.98417477787461</v>
      </c>
      <c r="L257" s="621">
        <f>[1]Forecasts!F296</f>
        <v>-49.378389864892597</v>
      </c>
      <c r="M257" s="621">
        <f>[1]Forecasts!G296</f>
        <v>-49.922507929389212</v>
      </c>
      <c r="N257" s="621">
        <f>[1]Forecasts!H296</f>
        <v>-50.32638476810007</v>
      </c>
    </row>
    <row r="258" spans="2:14">
      <c r="B258" s="621" t="str">
        <f>[1]Forecasts!A299</f>
        <v>Increase &lt;Decrease&gt; in other noncurrent liabilities (2)</v>
      </c>
      <c r="I258" s="621">
        <f>[1]Forecasts!C297</f>
        <v>1537</v>
      </c>
      <c r="J258" s="621">
        <f>[1]Forecasts!D297</f>
        <v>-1723</v>
      </c>
      <c r="K258" s="621">
        <f>[1]Forecasts!E297</f>
        <v>282.0032999999994</v>
      </c>
      <c r="L258" s="621">
        <f>[1]Forecasts!F297</f>
        <v>294.15764222999951</v>
      </c>
      <c r="M258" s="621">
        <f>[1]Forecasts!G297</f>
        <v>306.83583661011198</v>
      </c>
      <c r="N258" s="621">
        <f>[1]Forecasts!H297</f>
        <v>320.06046116800826</v>
      </c>
    </row>
    <row r="259" spans="2:14">
      <c r="B259" s="621" t="str">
        <f>[1]Forecasts!A300</f>
        <v xml:space="preserve">  Net Cash Flows from Operations</v>
      </c>
      <c r="I259" s="621">
        <f>[1]Forecasts!C298</f>
        <v>0</v>
      </c>
      <c r="J259" s="621">
        <f>[1]Forecasts!D298</f>
        <v>0</v>
      </c>
      <c r="K259" s="621">
        <f>[1]Forecasts!E298</f>
        <v>0</v>
      </c>
      <c r="L259" s="621">
        <f>[1]Forecasts!F298</f>
        <v>0</v>
      </c>
      <c r="M259" s="621">
        <f>[1]Forecasts!G298</f>
        <v>0</v>
      </c>
      <c r="N259" s="621">
        <f>[1]Forecasts!H298</f>
        <v>0</v>
      </c>
    </row>
    <row r="260" spans="2:14">
      <c r="B260" s="621" t="str">
        <f>[1]Forecasts!A301</f>
        <v>&lt;Increase&gt; Decrease in property, plant, &amp; equip. at cost</v>
      </c>
      <c r="I260" s="621">
        <f>[1]Forecasts!C299</f>
        <v>0</v>
      </c>
      <c r="J260" s="621">
        <f>[1]Forecasts!D299</f>
        <v>0</v>
      </c>
      <c r="K260" s="621">
        <f>[1]Forecasts!E299</f>
        <v>0</v>
      </c>
      <c r="L260" s="621">
        <f>[1]Forecasts!F299</f>
        <v>0</v>
      </c>
      <c r="M260" s="621">
        <f>[1]Forecasts!G299</f>
        <v>0</v>
      </c>
      <c r="N260" s="621">
        <f>[1]Forecasts!H299</f>
        <v>0</v>
      </c>
    </row>
    <row r="261" spans="2:14">
      <c r="B261" s="621" t="str">
        <f>[1]Forecasts!A302</f>
        <v>&lt;Increase&gt; Decrease in marketable securities</v>
      </c>
      <c r="I261" s="621">
        <f>[1]Forecasts!C300</f>
        <v>9668</v>
      </c>
      <c r="J261" s="621">
        <f>[1]Forecasts!D300</f>
        <v>7502</v>
      </c>
      <c r="K261" s="621">
        <f>[1]Forecasts!E300</f>
        <v>10557.320592684388</v>
      </c>
      <c r="L261" s="621">
        <f>[1]Forecasts!F300</f>
        <v>10770.334665992814</v>
      </c>
      <c r="M261" s="621">
        <f>[1]Forecasts!G300</f>
        <v>11394.305491130744</v>
      </c>
      <c r="N261" s="621">
        <f>[1]Forecasts!H300</f>
        <v>12135.423664224965</v>
      </c>
    </row>
    <row r="262" spans="2:14">
      <c r="B262" s="621" t="str">
        <f>[1]Forecasts!A303</f>
        <v>&lt;Increase&gt; Decrease in investment securities</v>
      </c>
      <c r="I262" s="621">
        <f>[1]Forecasts!C301</f>
        <v>-2099</v>
      </c>
      <c r="J262" s="621">
        <f>[1]Forecasts!D301</f>
        <v>-1022</v>
      </c>
      <c r="K262" s="621">
        <f>[1]Forecasts!E301</f>
        <v>-800</v>
      </c>
      <c r="L262" s="621">
        <f>[1]Forecasts!F301</f>
        <v>-800</v>
      </c>
      <c r="M262" s="621">
        <f>[1]Forecasts!G301</f>
        <v>-800</v>
      </c>
      <c r="N262" s="621">
        <f>[1]Forecasts!H301</f>
        <v>-800</v>
      </c>
    </row>
    <row r="263" spans="2:14">
      <c r="B263" s="621" t="str">
        <f>[1]Forecasts!A304</f>
        <v>&lt;Increase&gt; Decrease in amortizable intangible assets (net)</v>
      </c>
      <c r="I263" s="621">
        <f>[1]Forecasts!C302</f>
        <v>68</v>
      </c>
      <c r="J263" s="621">
        <f>[1]Forecasts!D302</f>
        <v>36</v>
      </c>
      <c r="K263" s="621">
        <f>[1]Forecasts!E302</f>
        <v>-6246.4006999999992</v>
      </c>
      <c r="L263" s="621">
        <f>[1]Forecasts!F302</f>
        <v>-283.09807016999912</v>
      </c>
      <c r="M263" s="621">
        <f>[1]Forecasts!G302</f>
        <v>-295.29959699432675</v>
      </c>
      <c r="N263" s="621">
        <f>[1]Forecasts!H302</f>
        <v>-308.02700962478139</v>
      </c>
    </row>
    <row r="264" spans="2:14">
      <c r="B264" s="621" t="str">
        <f>[1]Forecasts!A305</f>
        <v>&lt;Increase&gt; Decrease in goodwill and nonamort. intangibles</v>
      </c>
      <c r="I264" s="621">
        <f>[1]Forecasts!C303</f>
        <v>-109</v>
      </c>
      <c r="J264" s="621">
        <f>[1]Forecasts!D303</f>
        <v>-156</v>
      </c>
      <c r="K264" s="621">
        <f>[1]Forecasts!E303</f>
        <v>0</v>
      </c>
      <c r="L264" s="621">
        <f>[1]Forecasts!F303</f>
        <v>0</v>
      </c>
      <c r="M264" s="621">
        <f>[1]Forecasts!G303</f>
        <v>0</v>
      </c>
      <c r="N264" s="621">
        <f>[1]Forecasts!H303</f>
        <v>0</v>
      </c>
    </row>
    <row r="265" spans="2:14">
      <c r="B265" s="621" t="str">
        <f>[1]Forecasts!A306</f>
        <v>&lt;Increase&gt; Decrease in other noncurrent assets (1)</v>
      </c>
      <c r="I265" s="621">
        <f>[1]Forecasts!C304</f>
        <v>4</v>
      </c>
      <c r="J265" s="621">
        <f>[1]Forecasts!D304</f>
        <v>-12</v>
      </c>
      <c r="K265" s="621">
        <f>[1]Forecasts!E304</f>
        <v>-110</v>
      </c>
      <c r="L265" s="621">
        <f>[1]Forecasts!F304</f>
        <v>-95</v>
      </c>
      <c r="M265" s="621">
        <f>[1]Forecasts!G304</f>
        <v>-86</v>
      </c>
      <c r="N265" s="621">
        <f>[1]Forecasts!H304</f>
        <v>-78</v>
      </c>
    </row>
    <row r="266" spans="2:14">
      <c r="B266" s="621" t="str">
        <f>[1]Forecasts!A307</f>
        <v>&lt;Increase&gt; Decrease in other noncurrent assets (2)</v>
      </c>
      <c r="I266" s="621">
        <f>[1]Forecasts!C305</f>
        <v>-4913</v>
      </c>
      <c r="J266" s="621">
        <f>[1]Forecasts!D305</f>
        <v>-358</v>
      </c>
      <c r="K266" s="621">
        <f>[1]Forecasts!E305</f>
        <v>0</v>
      </c>
      <c r="L266" s="621">
        <f>[1]Forecasts!F305</f>
        <v>0</v>
      </c>
      <c r="M266" s="621">
        <f>[1]Forecasts!G305</f>
        <v>0</v>
      </c>
      <c r="N266" s="621">
        <f>[1]Forecasts!H305</f>
        <v>0</v>
      </c>
    </row>
    <row r="267" spans="2:14">
      <c r="B267" s="621" t="str">
        <f>[1]Forecasts!A308</f>
        <v xml:space="preserve">  Net Cash Flows from Investing Activities</v>
      </c>
      <c r="I267" s="621">
        <f>[1]Forecasts!C306</f>
        <v>0</v>
      </c>
      <c r="J267" s="621">
        <f>[1]Forecasts!D306</f>
        <v>0</v>
      </c>
      <c r="K267" s="621">
        <f>[1]Forecasts!E306</f>
        <v>0</v>
      </c>
      <c r="L267" s="621">
        <f>[1]Forecasts!F306</f>
        <v>0</v>
      </c>
      <c r="M267" s="621">
        <f>[1]Forecasts!G306</f>
        <v>0</v>
      </c>
      <c r="N267" s="621">
        <f>[1]Forecasts!H306</f>
        <v>0</v>
      </c>
    </row>
    <row r="268" spans="2:14">
      <c r="B268" s="621" t="str">
        <f>[1]Forecasts!A309</f>
        <v>Increase &lt;Decrease&gt; in short-term debt</v>
      </c>
      <c r="I268" s="621">
        <f>[1]Forecasts!C307</f>
        <v>668</v>
      </c>
      <c r="J268" s="621">
        <f>[1]Forecasts!D307</f>
        <v>-632</v>
      </c>
      <c r="K268" s="621">
        <f>[1]Forecasts!E307</f>
        <v>0</v>
      </c>
      <c r="L268" s="621">
        <f>[1]Forecasts!F307</f>
        <v>0</v>
      </c>
      <c r="M268" s="621">
        <f>[1]Forecasts!G307</f>
        <v>0</v>
      </c>
      <c r="N268" s="621">
        <f>[1]Forecasts!H307</f>
        <v>0</v>
      </c>
    </row>
    <row r="269" spans="2:14">
      <c r="B269" s="621" t="str">
        <f>[1]Forecasts!A310</f>
        <v>Increase &lt;Decrease&gt; in long-term debt</v>
      </c>
      <c r="I269" s="621">
        <f>[1]Forecasts!C308</f>
        <v>-6381</v>
      </c>
      <c r="J269" s="621">
        <f>[1]Forecasts!D308</f>
        <v>-2144</v>
      </c>
      <c r="K269" s="621">
        <f>[1]Forecasts!E308</f>
        <v>-7156.4006999999992</v>
      </c>
      <c r="L269" s="621">
        <f>[1]Forecasts!F308</f>
        <v>-1178.0980701699991</v>
      </c>
      <c r="M269" s="621">
        <f>[1]Forecasts!G308</f>
        <v>-1181.2995969943267</v>
      </c>
      <c r="N269" s="621">
        <f>[1]Forecasts!H308</f>
        <v>-1186.0270096247814</v>
      </c>
    </row>
    <row r="270" spans="2:14">
      <c r="B270" s="621" t="str">
        <f>[1]Forecasts!A311</f>
        <v>Increase &lt;Decrease&gt; in preferred stock</v>
      </c>
      <c r="I270" s="621">
        <f>[1]Forecasts!C309</f>
        <v>1307</v>
      </c>
      <c r="J270" s="621">
        <f>[1]Forecasts!D309</f>
        <v>-1390</v>
      </c>
      <c r="K270" s="621">
        <f>[1]Forecasts!E309</f>
        <v>207.52649999999994</v>
      </c>
      <c r="L270" s="621">
        <f>[1]Forecasts!F309</f>
        <v>216.4708921499996</v>
      </c>
      <c r="M270" s="621">
        <f>[1]Forecasts!G309</f>
        <v>225.80078760166452</v>
      </c>
      <c r="N270" s="621">
        <f>[1]Forecasts!H309</f>
        <v>235.532801547296</v>
      </c>
    </row>
    <row r="271" spans="2:14">
      <c r="B271" s="621" t="str">
        <f>[1]Forecasts!A312</f>
        <v>Increase &lt;Decrease&gt; in common stock + paid in capital</v>
      </c>
      <c r="I271" s="621">
        <f>[1]Forecasts!C310</f>
        <v>569</v>
      </c>
      <c r="J271" s="621">
        <f>[1]Forecasts!D310</f>
        <v>2976</v>
      </c>
      <c r="K271" s="621">
        <f>[1]Forecasts!E310</f>
        <v>235.43999999999869</v>
      </c>
      <c r="L271" s="621">
        <f>[1]Forecasts!F310</f>
        <v>21.671838012814987</v>
      </c>
      <c r="M271" s="621">
        <f>[1]Forecasts!G310</f>
        <v>17.301942795369541</v>
      </c>
      <c r="N271" s="621">
        <f>[1]Forecasts!H310</f>
        <v>13.443635935484053</v>
      </c>
    </row>
    <row r="272" spans="2:14">
      <c r="I272" s="621">
        <f>[1]Forecasts!C311</f>
        <v>-7</v>
      </c>
      <c r="J272" s="621">
        <f>[1]Forecasts!D311</f>
        <v>-7</v>
      </c>
      <c r="K272" s="621">
        <f>[1]Forecasts!E311</f>
        <v>123</v>
      </c>
      <c r="L272" s="621">
        <f>[1]Forecasts!F311</f>
        <v>0</v>
      </c>
      <c r="M272" s="621">
        <f>[1]Forecasts!G311</f>
        <v>0</v>
      </c>
      <c r="N272" s="621">
        <f>[1]Forecasts!H311</f>
        <v>0</v>
      </c>
    </row>
  </sheetData>
  <mergeCells count="9">
    <mergeCell ref="A7:D7"/>
    <mergeCell ref="A8:D8"/>
    <mergeCell ref="A9:D9"/>
    <mergeCell ref="E4:F4"/>
    <mergeCell ref="E5:F5"/>
    <mergeCell ref="E8:F8"/>
    <mergeCell ref="E9:F9"/>
    <mergeCell ref="E6:F6"/>
    <mergeCell ref="E7:F7"/>
  </mergeCells>
  <pageMargins left="0.31496062992125984" right="0.51181102362204722" top="0.74803149606299213" bottom="0.74803149606299213" header="0.31496062992125984" footer="0.31496062992125984"/>
  <pageSetup paperSize="9" orientation="portrait" r:id="rId1"/>
  <headerFooter>
    <oddHeader>&amp;LYOUR NAME&amp;CCOMPANY NAME 
&amp;RBUY OR SELL RECOMMENDATION
Price Target: $156</oddHeader>
    <oddFooter>&amp;Cpage 2</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4AA4B-44EE-4E42-AF01-6B4B97E3A77B}">
  <dimension ref="A1:P51"/>
  <sheetViews>
    <sheetView topLeftCell="A37" zoomScale="142" workbookViewId="0">
      <selection activeCell="M36" sqref="M36"/>
    </sheetView>
  </sheetViews>
  <sheetFormatPr baseColWidth="10" defaultRowHeight="13"/>
  <cols>
    <col min="1" max="1" width="33" bestFit="1" customWidth="1"/>
    <col min="2" max="5" width="10.83203125" customWidth="1"/>
    <col min="6" max="10" width="16.83203125" customWidth="1"/>
    <col min="12" max="12" width="10.83203125" customWidth="1"/>
  </cols>
  <sheetData>
    <row r="1" spans="1:16">
      <c r="B1" s="601" t="s">
        <v>840</v>
      </c>
      <c r="C1" s="601" t="s">
        <v>841</v>
      </c>
      <c r="D1" s="601" t="s">
        <v>842</v>
      </c>
      <c r="E1" s="601" t="s">
        <v>843</v>
      </c>
      <c r="F1" s="601" t="s">
        <v>844</v>
      </c>
      <c r="I1" s="975" t="s">
        <v>1287</v>
      </c>
      <c r="J1" s="975" t="s">
        <v>1288</v>
      </c>
      <c r="K1" s="975" t="s">
        <v>1289</v>
      </c>
      <c r="L1" s="975" t="s">
        <v>1290</v>
      </c>
      <c r="M1" s="975" t="s">
        <v>1291</v>
      </c>
      <c r="N1" s="975" t="s">
        <v>1292</v>
      </c>
      <c r="O1" s="975" t="s">
        <v>1293</v>
      </c>
      <c r="P1" s="975" t="s">
        <v>1294</v>
      </c>
    </row>
    <row r="2" spans="1:16">
      <c r="A2" s="601" t="s">
        <v>845</v>
      </c>
      <c r="B2" s="1156">
        <v>261120</v>
      </c>
      <c r="C2" s="1156">
        <v>253795</v>
      </c>
      <c r="D2" s="1156">
        <v>271875</v>
      </c>
      <c r="E2" s="1156">
        <v>355575</v>
      </c>
      <c r="F2" s="1156">
        <v>482576</v>
      </c>
      <c r="H2" s="975" t="s">
        <v>1295</v>
      </c>
      <c r="I2" s="976"/>
      <c r="J2" s="976"/>
      <c r="K2" s="976"/>
    </row>
    <row r="3" spans="1:16">
      <c r="B3" s="1156"/>
      <c r="C3" s="1156"/>
      <c r="D3" s="1156"/>
      <c r="E3" s="1156"/>
      <c r="F3" s="1156"/>
      <c r="H3" s="975" t="s">
        <v>1301</v>
      </c>
      <c r="I3" s="976">
        <v>89262</v>
      </c>
      <c r="J3" s="976">
        <v>89262</v>
      </c>
      <c r="K3" s="976">
        <v>89262</v>
      </c>
      <c r="L3" s="977"/>
      <c r="M3" s="977"/>
      <c r="N3" s="977"/>
      <c r="O3" s="977"/>
      <c r="P3" s="977"/>
    </row>
    <row r="4" spans="1:16">
      <c r="A4" s="601" t="s">
        <v>846</v>
      </c>
      <c r="B4" s="1156"/>
      <c r="C4" s="1156"/>
      <c r="D4" s="1156"/>
      <c r="E4" s="1156"/>
      <c r="F4" s="1156"/>
      <c r="H4" s="975" t="s">
        <v>1300</v>
      </c>
      <c r="I4" s="976">
        <v>33357</v>
      </c>
      <c r="J4" s="976">
        <v>34225</v>
      </c>
      <c r="K4" s="976">
        <v>14138</v>
      </c>
      <c r="L4" s="977"/>
      <c r="M4" s="977"/>
      <c r="N4" s="977"/>
      <c r="O4" s="977"/>
      <c r="P4" s="977"/>
    </row>
    <row r="5" spans="1:16">
      <c r="A5" s="601" t="s">
        <v>847</v>
      </c>
      <c r="B5" s="1156">
        <v>53164</v>
      </c>
      <c r="C5" s="1156">
        <v>59096</v>
      </c>
      <c r="D5" s="1156">
        <v>54736</v>
      </c>
      <c r="E5" s="1156">
        <v>93667</v>
      </c>
      <c r="F5" s="1156">
        <v>150368</v>
      </c>
      <c r="H5" s="975"/>
      <c r="L5" s="977"/>
      <c r="M5" s="977"/>
      <c r="N5" s="977"/>
      <c r="O5" s="977"/>
      <c r="P5" s="977"/>
    </row>
    <row r="6" spans="1:16">
      <c r="B6" s="1156"/>
      <c r="C6" s="1156"/>
      <c r="D6" s="1156"/>
      <c r="E6" s="1156"/>
      <c r="F6" s="1156"/>
      <c r="H6" s="975" t="s">
        <v>1299</v>
      </c>
      <c r="I6" s="976">
        <v>17487</v>
      </c>
      <c r="J6" s="976">
        <v>18536</v>
      </c>
      <c r="K6" s="976">
        <v>4803</v>
      </c>
      <c r="L6" s="977"/>
      <c r="M6" s="977"/>
      <c r="N6" s="977"/>
      <c r="O6" s="977"/>
      <c r="P6" s="977"/>
    </row>
    <row r="7" spans="1:16">
      <c r="A7" s="601" t="s">
        <v>846</v>
      </c>
      <c r="B7" s="1156"/>
      <c r="C7" s="1156"/>
      <c r="D7" s="1156"/>
      <c r="E7" s="1156"/>
      <c r="F7" s="1156"/>
      <c r="H7" s="975"/>
      <c r="L7" s="977"/>
      <c r="M7" s="977"/>
      <c r="N7" s="977"/>
      <c r="O7" s="977"/>
      <c r="P7" s="977"/>
    </row>
    <row r="8" spans="1:16">
      <c r="A8" s="601" t="s">
        <v>848</v>
      </c>
      <c r="B8" s="1156">
        <v>48310</v>
      </c>
      <c r="C8" s="1156">
        <v>55066</v>
      </c>
      <c r="D8" s="1156">
        <v>53031</v>
      </c>
      <c r="E8" s="1156">
        <v>70814</v>
      </c>
      <c r="F8" s="1156">
        <v>115834</v>
      </c>
      <c r="H8" s="975" t="s">
        <v>1298</v>
      </c>
      <c r="I8" s="976">
        <v>4903</v>
      </c>
      <c r="J8" s="976">
        <v>4903</v>
      </c>
      <c r="K8" s="976">
        <v>4903</v>
      </c>
      <c r="L8" s="977"/>
      <c r="M8" s="977"/>
      <c r="N8" s="977"/>
      <c r="O8" s="977"/>
      <c r="P8" s="977"/>
    </row>
    <row r="9" spans="1:16">
      <c r="B9" s="1156"/>
      <c r="C9" s="1156"/>
      <c r="D9" s="1156"/>
      <c r="E9" s="1156"/>
      <c r="F9" s="1156"/>
      <c r="H9" s="975" t="s">
        <v>70</v>
      </c>
      <c r="I9" s="976">
        <v>145009</v>
      </c>
      <c r="J9" s="976">
        <v>146926</v>
      </c>
      <c r="K9" s="976">
        <v>113106</v>
      </c>
      <c r="L9" s="976">
        <v>4555</v>
      </c>
      <c r="M9" s="976">
        <v>23965</v>
      </c>
      <c r="N9" s="976">
        <v>2641</v>
      </c>
      <c r="O9" s="976">
        <v>2633</v>
      </c>
      <c r="P9" s="975">
        <v>26</v>
      </c>
    </row>
    <row r="10" spans="1:16">
      <c r="A10" s="601" t="s">
        <v>846</v>
      </c>
      <c r="B10" s="1156"/>
      <c r="C10" s="1156"/>
      <c r="D10" s="1156"/>
      <c r="E10" s="1156"/>
      <c r="F10" s="1156"/>
      <c r="H10" s="975" t="s">
        <v>1296</v>
      </c>
      <c r="I10" s="975">
        <v>432</v>
      </c>
      <c r="J10" s="975">
        <v>432</v>
      </c>
      <c r="K10" s="977" t="s">
        <v>1297</v>
      </c>
      <c r="L10" s="977" t="s">
        <v>1297</v>
      </c>
      <c r="M10" s="975">
        <v>432</v>
      </c>
      <c r="N10" s="977" t="s">
        <v>1297</v>
      </c>
      <c r="O10" s="977" t="s">
        <v>1297</v>
      </c>
      <c r="P10" s="977" t="s">
        <v>1297</v>
      </c>
    </row>
    <row r="11" spans="1:16">
      <c r="A11" s="601" t="s">
        <v>849</v>
      </c>
      <c r="B11" s="602">
        <v>32363</v>
      </c>
      <c r="C11" s="602">
        <v>32363</v>
      </c>
      <c r="D11" s="602">
        <v>32363</v>
      </c>
      <c r="E11" s="602">
        <v>32363</v>
      </c>
      <c r="F11" s="602">
        <v>32363</v>
      </c>
      <c r="H11" s="975" t="s">
        <v>70</v>
      </c>
      <c r="I11" s="975">
        <v>432</v>
      </c>
      <c r="J11" s="975">
        <v>432</v>
      </c>
      <c r="K11" s="977" t="s">
        <v>1297</v>
      </c>
      <c r="L11" s="977" t="s">
        <v>1297</v>
      </c>
      <c r="M11" s="975">
        <v>432</v>
      </c>
      <c r="N11" s="977" t="s">
        <v>1297</v>
      </c>
      <c r="O11" s="977" t="s">
        <v>1297</v>
      </c>
      <c r="P11" s="977" t="s">
        <v>1297</v>
      </c>
    </row>
    <row r="13" spans="1:16">
      <c r="A13" s="601" t="s">
        <v>850</v>
      </c>
      <c r="B13" s="602">
        <v>-199567</v>
      </c>
      <c r="C13" s="602">
        <v>-199567</v>
      </c>
      <c r="D13" s="602">
        <v>-199567</v>
      </c>
      <c r="E13" s="602">
        <v>-199542</v>
      </c>
      <c r="F13" s="602">
        <v>-191542</v>
      </c>
    </row>
    <row r="15" spans="1:16">
      <c r="A15" s="601" t="s">
        <v>851</v>
      </c>
    </row>
    <row r="16" spans="1:16">
      <c r="A16" s="601" t="s">
        <v>852</v>
      </c>
      <c r="B16" s="1156">
        <v>220826</v>
      </c>
      <c r="C16" s="1156">
        <v>260243</v>
      </c>
      <c r="D16" s="1156">
        <v>285409</v>
      </c>
      <c r="E16" s="1156">
        <v>262918</v>
      </c>
      <c r="F16" s="1156">
        <v>305989</v>
      </c>
    </row>
    <row r="17" spans="1:10">
      <c r="B17" s="1156"/>
      <c r="C17" s="1156"/>
      <c r="D17" s="1156"/>
      <c r="E17" s="1156"/>
      <c r="F17" s="1156"/>
    </row>
    <row r="18" spans="1:10">
      <c r="A18" s="601" t="s">
        <v>846</v>
      </c>
      <c r="B18" s="1156"/>
      <c r="C18" s="1156"/>
      <c r="D18" s="1156"/>
      <c r="E18" s="1156"/>
      <c r="F18" s="1156"/>
    </row>
    <row r="19" spans="1:10">
      <c r="A19" s="601" t="s">
        <v>853</v>
      </c>
      <c r="B19" s="1156">
        <v>329537</v>
      </c>
      <c r="C19" s="1156">
        <v>372821</v>
      </c>
      <c r="D19" s="1156">
        <v>414128</v>
      </c>
      <c r="E19" s="1156">
        <v>459809</v>
      </c>
      <c r="F19" s="1156">
        <v>533860</v>
      </c>
    </row>
    <row r="20" spans="1:10">
      <c r="B20" s="1156"/>
      <c r="C20" s="1156"/>
      <c r="D20" s="1156"/>
      <c r="E20" s="1156"/>
      <c r="F20" s="1156"/>
    </row>
    <row r="21" spans="1:10">
      <c r="A21" s="601" t="s">
        <v>846</v>
      </c>
      <c r="B21" s="1156"/>
      <c r="C21" s="1156"/>
      <c r="D21" s="1156"/>
      <c r="E21" s="1156"/>
      <c r="F21" s="1156"/>
    </row>
    <row r="22" spans="1:10">
      <c r="A22" s="601" t="s">
        <v>854</v>
      </c>
      <c r="B22" s="1157">
        <v>1112.8699999999999</v>
      </c>
      <c r="C22" s="1157">
        <v>1308.6600000000001</v>
      </c>
      <c r="D22" s="1157">
        <v>1449.74</v>
      </c>
      <c r="E22" s="1157">
        <v>1380.85</v>
      </c>
      <c r="F22" s="1157">
        <v>1658.61</v>
      </c>
    </row>
    <row r="23" spans="1:10">
      <c r="B23" s="1157"/>
      <c r="C23" s="1157"/>
      <c r="D23" s="1157"/>
      <c r="E23" s="1157"/>
      <c r="F23" s="1157"/>
    </row>
    <row r="24" spans="1:10">
      <c r="A24" s="601" t="s">
        <v>855</v>
      </c>
      <c r="B24" s="1157"/>
      <c r="C24" s="1157"/>
      <c r="D24" s="1157"/>
      <c r="E24" s="1157"/>
      <c r="F24" s="1157"/>
    </row>
    <row r="25" spans="1:10">
      <c r="A25" s="601" t="s">
        <v>856</v>
      </c>
      <c r="B25" s="1155">
        <v>92</v>
      </c>
      <c r="C25" s="1155">
        <v>82</v>
      </c>
      <c r="D25" s="1155">
        <v>118</v>
      </c>
      <c r="E25" s="1155">
        <v>120</v>
      </c>
      <c r="F25" s="1155">
        <v>135</v>
      </c>
    </row>
    <row r="26" spans="1:10">
      <c r="B26" s="1155"/>
      <c r="C26" s="1155"/>
      <c r="D26" s="1155"/>
      <c r="E26" s="1155"/>
      <c r="F26" s="1155"/>
    </row>
    <row r="27" spans="1:10">
      <c r="A27" s="601" t="s">
        <v>857</v>
      </c>
      <c r="B27" s="1155"/>
      <c r="C27" s="1155"/>
      <c r="D27" s="1155"/>
      <c r="E27" s="1155"/>
      <c r="F27" s="1155"/>
    </row>
    <row r="28" spans="1:10">
      <c r="B28" s="503">
        <f>B25/B8</f>
        <v>1.9043676257503622E-3</v>
      </c>
      <c r="C28" s="503">
        <f>C25/C8</f>
        <v>1.4891221443358879E-3</v>
      </c>
      <c r="D28" s="503">
        <f>D25/D8</f>
        <v>2.2251136127925176E-3</v>
      </c>
      <c r="E28" s="503">
        <f>E25/E8</f>
        <v>1.6945801677634366E-3</v>
      </c>
      <c r="F28" s="503">
        <f>F25/F8</f>
        <v>1.1654609182105426E-3</v>
      </c>
    </row>
    <row r="29" spans="1:10">
      <c r="A29" s="601"/>
      <c r="D29" s="41"/>
      <c r="E29" s="41"/>
      <c r="F29" s="41"/>
    </row>
    <row r="30" spans="1:10" ht="68" customHeight="1">
      <c r="A30" s="507"/>
    </row>
    <row r="31" spans="1:10" ht="60" customHeight="1">
      <c r="B31" s="1033"/>
      <c r="C31" s="1034" t="s">
        <v>1308</v>
      </c>
      <c r="D31" s="1034" t="s">
        <v>1309</v>
      </c>
      <c r="E31" s="1034" t="s">
        <v>1310</v>
      </c>
      <c r="F31" s="1034" t="s">
        <v>1311</v>
      </c>
      <c r="G31" s="1034" t="s">
        <v>1312</v>
      </c>
      <c r="H31" s="1034" t="s">
        <v>1313</v>
      </c>
      <c r="I31" s="1034" t="s">
        <v>1314</v>
      </c>
      <c r="J31" s="1034" t="s">
        <v>1315</v>
      </c>
    </row>
    <row r="32" spans="1:10">
      <c r="B32" s="1123" t="s">
        <v>1316</v>
      </c>
      <c r="C32" s="1124"/>
      <c r="D32" s="1124"/>
      <c r="E32" s="1124"/>
      <c r="F32" s="1124"/>
      <c r="G32" s="1124"/>
      <c r="H32" s="1124"/>
      <c r="I32" s="1124"/>
      <c r="J32" s="1125"/>
    </row>
    <row r="33" spans="2:10" ht="22" customHeight="1">
      <c r="B33" s="1126"/>
      <c r="C33" s="1127"/>
      <c r="D33" s="1127"/>
      <c r="E33" s="1127"/>
      <c r="F33" s="1127"/>
      <c r="G33" s="1127"/>
      <c r="H33" s="1127"/>
      <c r="I33" s="1127"/>
      <c r="J33" s="1128"/>
    </row>
    <row r="34" spans="2:10" ht="57">
      <c r="B34" s="1035" t="s">
        <v>1301</v>
      </c>
      <c r="C34" s="1037">
        <v>89262</v>
      </c>
      <c r="D34" s="1037">
        <v>89262</v>
      </c>
      <c r="E34" s="1037">
        <v>89262</v>
      </c>
      <c r="F34" s="1038">
        <v>0</v>
      </c>
      <c r="G34" s="1038">
        <v>0</v>
      </c>
      <c r="H34" s="1038">
        <v>0</v>
      </c>
      <c r="I34" s="1038">
        <v>0</v>
      </c>
      <c r="J34" s="1038">
        <v>0</v>
      </c>
    </row>
    <row r="35" spans="2:10" ht="95">
      <c r="B35" s="1036" t="s">
        <v>1317</v>
      </c>
      <c r="C35" s="1039">
        <v>33357</v>
      </c>
      <c r="D35" s="1039">
        <v>34225</v>
      </c>
      <c r="E35" s="1039">
        <v>14138</v>
      </c>
      <c r="F35" s="1040">
        <v>44</v>
      </c>
      <c r="G35" s="1040">
        <v>20043</v>
      </c>
      <c r="H35" s="1040">
        <v>0</v>
      </c>
      <c r="I35" s="1040">
        <v>0</v>
      </c>
      <c r="J35" s="1040">
        <v>0</v>
      </c>
    </row>
    <row r="36" spans="2:10" ht="38">
      <c r="B36" s="1036" t="s">
        <v>1299</v>
      </c>
      <c r="C36" s="1039">
        <v>17487</v>
      </c>
      <c r="D36" s="1039">
        <v>18536</v>
      </c>
      <c r="E36" s="1039">
        <v>4803</v>
      </c>
      <c r="F36" s="1040">
        <v>4511</v>
      </c>
      <c r="G36" s="1040">
        <v>3922</v>
      </c>
      <c r="H36" s="1040">
        <v>2641</v>
      </c>
      <c r="I36" s="1040">
        <v>2633</v>
      </c>
      <c r="J36" s="1040">
        <v>26</v>
      </c>
    </row>
    <row r="37" spans="2:10" ht="57">
      <c r="B37" s="1036" t="s">
        <v>1298</v>
      </c>
      <c r="C37" s="1039">
        <v>4903</v>
      </c>
      <c r="D37" s="1039">
        <v>4903</v>
      </c>
      <c r="E37" s="1039">
        <v>4903</v>
      </c>
      <c r="F37" s="1040">
        <v>0</v>
      </c>
      <c r="G37" s="1040">
        <v>0</v>
      </c>
      <c r="H37" s="1040">
        <v>0</v>
      </c>
      <c r="I37" s="1040">
        <v>0</v>
      </c>
      <c r="J37" s="1040">
        <v>0</v>
      </c>
    </row>
    <row r="38" spans="2:10" ht="32" customHeight="1">
      <c r="B38" s="1036" t="s">
        <v>70</v>
      </c>
      <c r="C38" s="1039">
        <v>145009</v>
      </c>
      <c r="D38" s="1039">
        <v>146926</v>
      </c>
      <c r="E38" s="1039">
        <v>113106</v>
      </c>
      <c r="F38" s="1039">
        <v>4555</v>
      </c>
      <c r="G38" s="1039">
        <v>23965</v>
      </c>
      <c r="H38" s="1039">
        <v>2641</v>
      </c>
      <c r="I38" s="1039">
        <v>2633</v>
      </c>
      <c r="J38" s="1041">
        <v>26</v>
      </c>
    </row>
    <row r="39" spans="2:10">
      <c r="B39" s="1123" t="s">
        <v>1302</v>
      </c>
      <c r="C39" s="1124"/>
      <c r="D39" s="1124"/>
      <c r="E39" s="1124"/>
      <c r="F39" s="1124"/>
      <c r="G39" s="1124"/>
      <c r="H39" s="1124"/>
      <c r="I39" s="1124"/>
      <c r="J39" s="1125"/>
    </row>
    <row r="40" spans="2:10">
      <c r="B40" s="1126"/>
      <c r="C40" s="1127"/>
      <c r="D40" s="1127"/>
      <c r="E40" s="1127"/>
      <c r="F40" s="1127"/>
      <c r="G40" s="1127"/>
      <c r="H40" s="1127"/>
      <c r="I40" s="1127"/>
      <c r="J40" s="1128"/>
    </row>
    <row r="41" spans="2:10" ht="57">
      <c r="B41" s="1036" t="s">
        <v>1318</v>
      </c>
      <c r="C41" s="1042">
        <v>432</v>
      </c>
      <c r="D41" s="1042">
        <v>432</v>
      </c>
      <c r="E41" s="1043">
        <v>0</v>
      </c>
      <c r="F41" s="1043">
        <v>0</v>
      </c>
      <c r="G41" s="1042">
        <v>432</v>
      </c>
      <c r="H41" s="1043">
        <v>0</v>
      </c>
      <c r="I41" s="1043">
        <v>0</v>
      </c>
      <c r="J41" s="1043">
        <v>0</v>
      </c>
    </row>
    <row r="42" spans="2:10" ht="37" customHeight="1">
      <c r="B42" s="1036" t="s">
        <v>70</v>
      </c>
      <c r="C42" s="1042">
        <v>432</v>
      </c>
      <c r="D42" s="1042">
        <v>432</v>
      </c>
      <c r="E42" s="1043">
        <v>0</v>
      </c>
      <c r="F42" s="1043">
        <v>0</v>
      </c>
      <c r="G42" s="1042">
        <v>432</v>
      </c>
      <c r="H42" s="1043">
        <v>0</v>
      </c>
      <c r="I42" s="1043">
        <v>0</v>
      </c>
      <c r="J42" s="1043">
        <v>0</v>
      </c>
    </row>
    <row r="45" spans="2:10" ht="38" customHeight="1">
      <c r="B45" s="1152" t="s">
        <v>1271</v>
      </c>
      <c r="C45" s="1152"/>
      <c r="D45" s="1152"/>
      <c r="E45" s="1152"/>
    </row>
    <row r="46" spans="2:10">
      <c r="B46" s="1151" t="s">
        <v>1319</v>
      </c>
      <c r="C46" s="1151"/>
      <c r="D46" s="1151" t="s">
        <v>1181</v>
      </c>
      <c r="E46" s="1151"/>
    </row>
    <row r="47" spans="2:10">
      <c r="B47" s="1154">
        <v>45391</v>
      </c>
      <c r="C47" s="1154"/>
      <c r="D47" s="1153" t="s">
        <v>1156</v>
      </c>
      <c r="E47" s="1153"/>
    </row>
    <row r="48" spans="2:10">
      <c r="B48" s="1154">
        <v>45022</v>
      </c>
      <c r="C48" s="1154"/>
      <c r="D48" s="1153" t="s">
        <v>1156</v>
      </c>
      <c r="E48" s="1153"/>
    </row>
    <row r="49" spans="2:5">
      <c r="B49" s="1154">
        <v>44657</v>
      </c>
      <c r="C49" s="1154"/>
      <c r="D49" s="1153" t="s">
        <v>1156</v>
      </c>
      <c r="E49" s="1153"/>
    </row>
    <row r="50" spans="2:5">
      <c r="B50" s="1154">
        <v>44309</v>
      </c>
      <c r="C50" s="1154"/>
      <c r="D50" s="1153" t="s">
        <v>1155</v>
      </c>
      <c r="E50" s="1153"/>
    </row>
    <row r="51" spans="2:5">
      <c r="B51" s="1154">
        <v>43943</v>
      </c>
      <c r="C51" s="1154"/>
      <c r="D51" s="1153" t="s">
        <v>1155</v>
      </c>
      <c r="E51" s="1153"/>
    </row>
  </sheetData>
  <mergeCells count="50">
    <mergeCell ref="B32:J33"/>
    <mergeCell ref="B39:J40"/>
    <mergeCell ref="B5:B7"/>
    <mergeCell ref="C5:C7"/>
    <mergeCell ref="D5:D7"/>
    <mergeCell ref="E5:E7"/>
    <mergeCell ref="F5:F7"/>
    <mergeCell ref="B16:B18"/>
    <mergeCell ref="C16:C18"/>
    <mergeCell ref="D16:D18"/>
    <mergeCell ref="E16:E18"/>
    <mergeCell ref="F16:F18"/>
    <mergeCell ref="B8:B10"/>
    <mergeCell ref="C8:C10"/>
    <mergeCell ref="D8:D10"/>
    <mergeCell ref="E8:E10"/>
    <mergeCell ref="B2:B4"/>
    <mergeCell ref="C2:C4"/>
    <mergeCell ref="D2:D4"/>
    <mergeCell ref="E2:E4"/>
    <mergeCell ref="F2:F4"/>
    <mergeCell ref="F8:F10"/>
    <mergeCell ref="B22:B24"/>
    <mergeCell ref="C22:C24"/>
    <mergeCell ref="D22:D24"/>
    <mergeCell ref="E22:E24"/>
    <mergeCell ref="F22:F24"/>
    <mergeCell ref="B19:B21"/>
    <mergeCell ref="C19:C21"/>
    <mergeCell ref="D19:D21"/>
    <mergeCell ref="E19:E21"/>
    <mergeCell ref="F19:F21"/>
    <mergeCell ref="B25:B27"/>
    <mergeCell ref="C25:C27"/>
    <mergeCell ref="D25:D27"/>
    <mergeCell ref="E25:E27"/>
    <mergeCell ref="F25:F27"/>
    <mergeCell ref="B46:C46"/>
    <mergeCell ref="B45:E45"/>
    <mergeCell ref="D51:E51"/>
    <mergeCell ref="B47:C47"/>
    <mergeCell ref="B48:C48"/>
    <mergeCell ref="B49:C49"/>
    <mergeCell ref="B50:C50"/>
    <mergeCell ref="B51:C51"/>
    <mergeCell ref="D46:E46"/>
    <mergeCell ref="D47:E47"/>
    <mergeCell ref="D48:E48"/>
    <mergeCell ref="D49:E49"/>
    <mergeCell ref="D50:E5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C1A0-8E42-4A43-A6D6-C9932C1B5DD5}">
  <sheetPr>
    <tabColor theme="5" tint="-0.249977111117893"/>
  </sheetPr>
  <dimension ref="B2:M69"/>
  <sheetViews>
    <sheetView zoomScale="206" zoomScaleNormal="158" workbookViewId="0">
      <selection activeCell="B55" sqref="B55:J61"/>
    </sheetView>
  </sheetViews>
  <sheetFormatPr baseColWidth="10" defaultColWidth="11.5" defaultRowHeight="13"/>
  <cols>
    <col min="1" max="1" width="11.5" style="621"/>
    <col min="2" max="2" width="21.6640625" style="621" customWidth="1"/>
    <col min="3" max="4" width="9.6640625" style="621" customWidth="1"/>
    <col min="5" max="5" width="12.33203125" style="621" customWidth="1"/>
    <col min="6" max="7" width="9.6640625" style="621" customWidth="1"/>
    <col min="8" max="8" width="19.33203125" style="621" customWidth="1"/>
    <col min="9" max="16384" width="11.5" style="621"/>
  </cols>
  <sheetData>
    <row r="2" spans="2:13">
      <c r="B2" s="620" t="s">
        <v>864</v>
      </c>
    </row>
    <row r="3" spans="2:13">
      <c r="C3" s="622"/>
      <c r="D3" s="622"/>
      <c r="E3" s="622"/>
      <c r="F3" s="622"/>
      <c r="G3" s="622" t="s">
        <v>1210</v>
      </c>
      <c r="H3" s="622"/>
    </row>
    <row r="4" spans="2:13" ht="14">
      <c r="B4" s="1051" t="s">
        <v>865</v>
      </c>
      <c r="C4" s="1051" t="s">
        <v>975</v>
      </c>
      <c r="D4" s="1051" t="s">
        <v>866</v>
      </c>
      <c r="E4" s="1051" t="s">
        <v>867</v>
      </c>
      <c r="F4" s="1051" t="s">
        <v>868</v>
      </c>
      <c r="G4" s="1051"/>
      <c r="H4" s="625" t="s">
        <v>869</v>
      </c>
      <c r="I4" s="626" t="s">
        <v>870</v>
      </c>
      <c r="J4" s="626"/>
      <c r="K4" s="626"/>
      <c r="L4" s="626"/>
      <c r="M4" s="626"/>
    </row>
    <row r="5" spans="2:13" ht="14">
      <c r="B5" s="1076" t="s">
        <v>871</v>
      </c>
      <c r="C5" s="1083">
        <v>116.3</v>
      </c>
      <c r="D5" s="1083">
        <v>133.30000000000001</v>
      </c>
      <c r="E5" s="1084">
        <v>135.80000000000001</v>
      </c>
      <c r="F5" s="1083">
        <v>138.69999999999999</v>
      </c>
      <c r="G5" s="1080"/>
      <c r="H5" s="622"/>
    </row>
    <row r="6" spans="2:13" ht="14">
      <c r="B6" s="1076" t="s">
        <v>872</v>
      </c>
      <c r="C6" s="1079">
        <v>29.5</v>
      </c>
      <c r="D6" s="1079">
        <v>23.73</v>
      </c>
      <c r="E6" s="1079">
        <v>21.67</v>
      </c>
      <c r="F6" s="1078">
        <v>26.93</v>
      </c>
      <c r="G6" s="1078"/>
      <c r="H6" s="1079">
        <v>20.62</v>
      </c>
    </row>
    <row r="7" spans="2:13" ht="15">
      <c r="B7" s="1075" t="s">
        <v>873</v>
      </c>
      <c r="C7" s="1078">
        <v>12.49</v>
      </c>
      <c r="D7" s="1078">
        <v>22.69</v>
      </c>
      <c r="E7" s="1078">
        <v>28.65</v>
      </c>
      <c r="F7" s="1079">
        <v>20.62</v>
      </c>
      <c r="G7" s="1079"/>
      <c r="H7" s="932"/>
    </row>
    <row r="8" spans="2:13" ht="14">
      <c r="B8" s="1076" t="s">
        <v>874</v>
      </c>
      <c r="C8" s="1079" t="s">
        <v>1343</v>
      </c>
      <c r="D8" s="1079" t="s">
        <v>1343</v>
      </c>
      <c r="E8" s="1079" t="s">
        <v>1344</v>
      </c>
      <c r="F8" s="1079" t="s">
        <v>1343</v>
      </c>
      <c r="G8" s="1079"/>
      <c r="H8" s="622"/>
      <c r="I8" s="620"/>
    </row>
    <row r="9" spans="2:13">
      <c r="B9" s="631" t="s">
        <v>1215</v>
      </c>
      <c r="H9" s="622"/>
    </row>
    <row r="11" spans="2:13" ht="14">
      <c r="B11" s="1073"/>
      <c r="C11" s="1074"/>
      <c r="D11" s="1074"/>
      <c r="E11" s="1074"/>
      <c r="F11" s="1074"/>
      <c r="G11" s="1158"/>
      <c r="H11" s="1158"/>
      <c r="I11" s="1159"/>
      <c r="J11" s="1159"/>
      <c r="K11" s="1159"/>
      <c r="L11" s="1159"/>
      <c r="M11" s="1159"/>
    </row>
    <row r="12" spans="2:13" ht="14">
      <c r="B12" s="1076"/>
      <c r="C12" s="628"/>
      <c r="D12" s="628"/>
      <c r="E12" s="628"/>
      <c r="F12" s="628"/>
      <c r="I12" s="1159"/>
      <c r="J12" s="1159"/>
      <c r="K12" s="1159"/>
      <c r="L12" s="1159"/>
      <c r="M12" s="1159"/>
    </row>
    <row r="13" spans="2:13" ht="14">
      <c r="B13" s="1076"/>
      <c r="C13" s="628"/>
      <c r="D13" s="628"/>
      <c r="E13" s="628"/>
      <c r="F13" s="628"/>
    </row>
    <row r="14" spans="2:13" ht="14">
      <c r="B14" s="1076"/>
      <c r="C14" s="628"/>
      <c r="D14" s="628"/>
      <c r="E14" s="628"/>
      <c r="F14" s="628"/>
    </row>
    <row r="15" spans="2:13" ht="14">
      <c r="B15" s="1076"/>
      <c r="C15" s="629"/>
      <c r="D15" s="629"/>
      <c r="E15" s="629"/>
      <c r="F15" s="629"/>
    </row>
    <row r="16" spans="2:13" ht="14">
      <c r="B16" s="1076"/>
      <c r="C16" s="629"/>
      <c r="D16" s="629"/>
      <c r="E16" s="629"/>
      <c r="F16" s="629"/>
    </row>
    <row r="17" spans="2:6" ht="14">
      <c r="B17" s="1077"/>
      <c r="C17" s="630"/>
      <c r="D17" s="630"/>
      <c r="E17" s="630"/>
      <c r="F17" s="630"/>
    </row>
    <row r="18" spans="2:6">
      <c r="B18" s="631"/>
    </row>
    <row r="22" spans="2:6">
      <c r="B22" s="620" t="s">
        <v>879</v>
      </c>
    </row>
    <row r="23" spans="2:6">
      <c r="B23" s="620" t="s">
        <v>880</v>
      </c>
    </row>
    <row r="24" spans="2:6">
      <c r="B24" s="620" t="s">
        <v>881</v>
      </c>
    </row>
    <row r="25" spans="2:6">
      <c r="B25" s="620"/>
    </row>
    <row r="26" spans="2:6">
      <c r="B26" s="620" t="s">
        <v>882</v>
      </c>
    </row>
    <row r="27" spans="2:6">
      <c r="B27" s="620" t="s">
        <v>883</v>
      </c>
    </row>
    <row r="28" spans="2:6">
      <c r="B28" s="620" t="s">
        <v>884</v>
      </c>
    </row>
    <row r="30" spans="2:6" ht="14">
      <c r="B30" s="634"/>
    </row>
    <row r="31" spans="2:6" ht="14">
      <c r="B31" s="623"/>
      <c r="C31" s="632"/>
      <c r="D31" s="632"/>
      <c r="E31" s="632"/>
      <c r="F31" s="632"/>
    </row>
    <row r="32" spans="2:6" ht="14">
      <c r="B32" s="627"/>
      <c r="C32" s="628"/>
      <c r="D32" s="628"/>
      <c r="E32" s="628"/>
      <c r="F32" s="628"/>
    </row>
    <row r="33" spans="2:6" ht="14">
      <c r="B33" s="627"/>
      <c r="C33" s="628"/>
      <c r="D33" s="628"/>
      <c r="E33" s="628"/>
      <c r="F33" s="628"/>
    </row>
    <row r="34" spans="2:6" ht="14">
      <c r="B34" s="633"/>
      <c r="C34" s="628"/>
      <c r="D34" s="628"/>
      <c r="E34" s="628"/>
      <c r="F34" s="628"/>
    </row>
    <row r="35" spans="2:6" ht="14">
      <c r="B35" s="627"/>
      <c r="C35" s="628"/>
      <c r="D35" s="628"/>
      <c r="E35" s="628"/>
      <c r="F35" s="628"/>
    </row>
    <row r="36" spans="2:6" ht="14">
      <c r="B36" s="627"/>
      <c r="C36" s="628"/>
      <c r="D36" s="628"/>
      <c r="E36" s="628"/>
      <c r="F36" s="628"/>
    </row>
    <row r="37" spans="2:6" ht="14">
      <c r="B37" s="633"/>
      <c r="C37" s="628"/>
      <c r="D37" s="628"/>
      <c r="E37" s="628"/>
      <c r="F37" s="628"/>
    </row>
    <row r="38" spans="2:6" ht="14">
      <c r="B38" s="627"/>
      <c r="C38" s="628"/>
      <c r="D38" s="628"/>
      <c r="E38" s="628"/>
      <c r="F38" s="628"/>
    </row>
    <row r="39" spans="2:6" ht="14">
      <c r="B39" s="627"/>
      <c r="C39" s="628"/>
      <c r="D39" s="628"/>
      <c r="E39" s="628"/>
      <c r="F39" s="628"/>
    </row>
    <row r="40" spans="2:6" ht="14">
      <c r="B40" s="633"/>
      <c r="C40" s="628"/>
      <c r="D40" s="628"/>
      <c r="E40" s="628"/>
      <c r="F40" s="628"/>
    </row>
    <row r="41" spans="2:6" ht="14">
      <c r="B41" s="627"/>
      <c r="C41" s="629"/>
      <c r="D41" s="629"/>
      <c r="E41" s="629"/>
      <c r="F41" s="629"/>
    </row>
    <row r="42" spans="2:6" ht="14">
      <c r="B42" s="627"/>
      <c r="C42" s="629"/>
      <c r="D42" s="629"/>
      <c r="E42" s="629"/>
      <c r="F42" s="629"/>
    </row>
    <row r="43" spans="2:6" ht="14">
      <c r="B43" s="633"/>
      <c r="C43" s="630"/>
      <c r="D43" s="630"/>
      <c r="E43" s="630"/>
      <c r="F43" s="630"/>
    </row>
    <row r="47" spans="2:6">
      <c r="C47" s="622">
        <v>44774</v>
      </c>
      <c r="D47" s="622">
        <v>45139</v>
      </c>
      <c r="E47" s="622">
        <v>45231</v>
      </c>
    </row>
    <row r="48" spans="2:6" ht="28">
      <c r="B48" s="1085" t="s">
        <v>885</v>
      </c>
      <c r="C48" s="1086" t="s">
        <v>886</v>
      </c>
      <c r="D48" s="1086" t="s">
        <v>887</v>
      </c>
      <c r="E48" s="1087" t="s">
        <v>888</v>
      </c>
    </row>
    <row r="49" spans="2:7" ht="14" customHeight="1">
      <c r="B49" s="1088" t="s">
        <v>889</v>
      </c>
      <c r="C49" s="1090">
        <v>101.3</v>
      </c>
      <c r="D49" s="1083">
        <v>138.69999999999999</v>
      </c>
      <c r="E49" s="1083">
        <v>119.1</v>
      </c>
    </row>
    <row r="50" spans="2:7" ht="14" customHeight="1">
      <c r="B50" s="1088" t="s">
        <v>890</v>
      </c>
      <c r="C50" s="1091">
        <v>14.4</v>
      </c>
      <c r="D50" s="1078">
        <v>31.3</v>
      </c>
      <c r="E50" s="1083">
        <v>21</v>
      </c>
      <c r="G50" s="1089"/>
    </row>
    <row r="51" spans="2:7" ht="14" customHeight="1">
      <c r="B51" s="1088" t="s">
        <v>891</v>
      </c>
      <c r="C51" s="1091">
        <v>12.48</v>
      </c>
      <c r="D51" s="1079">
        <v>20.62</v>
      </c>
      <c r="E51" s="1083">
        <v>18.63</v>
      </c>
    </row>
    <row r="52" spans="2:7" ht="14" customHeight="1">
      <c r="B52" s="631" t="s">
        <v>892</v>
      </c>
    </row>
    <row r="55" spans="2:7" ht="14">
      <c r="B55" s="623"/>
      <c r="C55" s="635"/>
      <c r="D55" s="635"/>
    </row>
    <row r="56" spans="2:7">
      <c r="B56" s="789"/>
      <c r="C56" s="791"/>
      <c r="D56" s="791"/>
    </row>
    <row r="57" spans="2:7">
      <c r="B57" s="789"/>
      <c r="C57" s="791"/>
      <c r="D57" s="791"/>
    </row>
    <row r="58" spans="2:7">
      <c r="B58" s="789"/>
      <c r="C58" s="791"/>
      <c r="D58" s="791"/>
    </row>
    <row r="59" spans="2:7">
      <c r="B59" s="789"/>
      <c r="C59" s="636"/>
      <c r="D59" s="636"/>
    </row>
    <row r="60" spans="2:7">
      <c r="B60" s="789"/>
    </row>
    <row r="61" spans="2:7">
      <c r="B61" s="789"/>
    </row>
    <row r="62" spans="2:7">
      <c r="B62" s="789"/>
    </row>
    <row r="63" spans="2:7">
      <c r="B63" s="789"/>
    </row>
    <row r="64" spans="2:7">
      <c r="B64" s="789"/>
    </row>
    <row r="65" spans="2:2">
      <c r="B65" s="789"/>
    </row>
    <row r="66" spans="2:2">
      <c r="B66" s="789"/>
    </row>
    <row r="67" spans="2:2">
      <c r="B67" s="789"/>
    </row>
    <row r="69" spans="2:2">
      <c r="B69" s="789"/>
    </row>
  </sheetData>
  <mergeCells count="2">
    <mergeCell ref="G11:H11"/>
    <mergeCell ref="I11:M12"/>
  </mergeCell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4A11-C519-6F4F-BFE6-3E83B3FB367C}">
  <sheetPr>
    <tabColor theme="5" tint="-0.249977111117893"/>
  </sheetPr>
  <dimension ref="A1:M93"/>
  <sheetViews>
    <sheetView topLeftCell="A95" zoomScale="180" workbookViewId="0">
      <pane xSplit="1" topLeftCell="B1" activePane="topRight" state="frozen"/>
      <selection pane="topRight" activeCell="C10" sqref="C10"/>
    </sheetView>
  </sheetViews>
  <sheetFormatPr baseColWidth="10" defaultColWidth="11.5" defaultRowHeight="18"/>
  <cols>
    <col min="1" max="1" width="32.6640625" style="621" customWidth="1"/>
    <col min="2" max="3" width="14.83203125" style="621" customWidth="1"/>
    <col min="4" max="4" width="14.83203125" style="792" customWidth="1"/>
    <col min="5" max="8" width="14.83203125" style="621" customWidth="1"/>
    <col min="9" max="9" width="12" style="621" bestFit="1" customWidth="1"/>
    <col min="10" max="10" width="11.5" style="621"/>
    <col min="11" max="11" width="25.5" style="621" customWidth="1"/>
    <col min="12" max="16384" width="11.5" style="621"/>
  </cols>
  <sheetData>
    <row r="1" spans="1:13">
      <c r="A1" s="621" t="s">
        <v>894</v>
      </c>
    </row>
    <row r="2" spans="1:13" ht="15" customHeight="1">
      <c r="A2" s="1160" t="s">
        <v>895</v>
      </c>
      <c r="B2" s="1161" t="s">
        <v>1216</v>
      </c>
      <c r="C2" s="1164" t="s">
        <v>895</v>
      </c>
      <c r="D2" s="1164"/>
      <c r="E2" s="1164"/>
      <c r="F2" s="1164"/>
      <c r="G2" s="1164"/>
    </row>
    <row r="3" spans="1:13" ht="15">
      <c r="A3" s="1160"/>
      <c r="B3" s="1161"/>
      <c r="C3" s="1052" t="s">
        <v>1223</v>
      </c>
      <c r="D3" s="1052" t="s">
        <v>1217</v>
      </c>
      <c r="E3" s="1052" t="s">
        <v>1218</v>
      </c>
      <c r="F3" s="1052" t="s">
        <v>1219</v>
      </c>
      <c r="G3" s="1052" t="s">
        <v>1220</v>
      </c>
      <c r="H3" s="794" t="s">
        <v>897</v>
      </c>
      <c r="I3" s="795"/>
      <c r="J3" s="795"/>
      <c r="K3" s="795"/>
      <c r="L3" s="795"/>
      <c r="M3" s="795"/>
    </row>
    <row r="4" spans="1:13" ht="18" customHeight="1">
      <c r="A4" s="1052" t="s">
        <v>898</v>
      </c>
      <c r="B4" s="1053">
        <v>35747</v>
      </c>
      <c r="C4" s="1053">
        <v>21050</v>
      </c>
      <c r="D4" s="1053">
        <v>1155</v>
      </c>
      <c r="E4" s="1054">
        <f>1030000/E22</f>
        <v>764.38982396770268</v>
      </c>
      <c r="F4" s="1054">
        <f>196420/F22</f>
        <v>145.76839730459821</v>
      </c>
      <c r="G4" s="1054">
        <f>159030/G22</f>
        <v>118.02030456852792</v>
      </c>
      <c r="H4" s="621" t="s">
        <v>1226</v>
      </c>
    </row>
    <row r="5" spans="1:13" ht="18" customHeight="1">
      <c r="A5" s="1052" t="s">
        <v>899</v>
      </c>
      <c r="B5" s="1053">
        <v>34350</v>
      </c>
      <c r="C5" s="1053">
        <v>20670</v>
      </c>
      <c r="D5" s="1053">
        <v>905</v>
      </c>
      <c r="E5" s="1054">
        <f>968440/E22</f>
        <v>718.7045447798854</v>
      </c>
      <c r="F5" s="1054">
        <f>181870/F22</f>
        <v>134.97046338350106</v>
      </c>
      <c r="G5" s="1054">
        <f>153950/G22</f>
        <v>114.25030427167751</v>
      </c>
      <c r="H5" s="621" t="s">
        <v>1226</v>
      </c>
    </row>
    <row r="6" spans="1:13" ht="18" customHeight="1">
      <c r="A6" s="1052" t="s">
        <v>900</v>
      </c>
      <c r="B6" s="1053">
        <v>66.319999999999993</v>
      </c>
      <c r="C6" s="1053">
        <v>42.43</v>
      </c>
      <c r="D6" s="1053">
        <v>56.49</v>
      </c>
      <c r="E6" s="1053">
        <v>73.91</v>
      </c>
      <c r="F6" s="1053">
        <v>50.18</v>
      </c>
      <c r="G6" s="1053">
        <v>106.96</v>
      </c>
      <c r="I6" s="792" t="s">
        <v>901</v>
      </c>
    </row>
    <row r="7" spans="1:13" ht="18" customHeight="1">
      <c r="A7" s="1052" t="s">
        <v>904</v>
      </c>
      <c r="B7" s="1053">
        <v>9.5</v>
      </c>
      <c r="C7" s="1053">
        <v>7.78</v>
      </c>
      <c r="D7" s="1053">
        <v>2.3199999999999998</v>
      </c>
      <c r="E7" s="1053">
        <v>4.9400000000000004</v>
      </c>
      <c r="F7" s="1053">
        <v>2.3199999999999998</v>
      </c>
      <c r="G7" s="1053">
        <v>3.1</v>
      </c>
      <c r="I7" s="792"/>
    </row>
    <row r="8" spans="1:13" ht="18" customHeight="1">
      <c r="A8" s="1052" t="s">
        <v>905</v>
      </c>
      <c r="B8" s="1053">
        <v>10.87</v>
      </c>
      <c r="C8" s="1053">
        <v>7.71</v>
      </c>
      <c r="D8" s="1053">
        <v>1.28</v>
      </c>
      <c r="E8" s="1053">
        <v>3.15</v>
      </c>
      <c r="F8" s="1053">
        <v>1.51</v>
      </c>
      <c r="G8" s="1053">
        <v>1.07</v>
      </c>
      <c r="I8" s="637"/>
    </row>
    <row r="9" spans="1:13" ht="18" customHeight="1">
      <c r="A9" s="1052" t="s">
        <v>906</v>
      </c>
      <c r="B9" s="1053">
        <v>9.64</v>
      </c>
      <c r="C9" s="1053">
        <v>7.64</v>
      </c>
      <c r="D9" s="1053">
        <v>1.81</v>
      </c>
      <c r="E9" s="1053">
        <v>4.6399999999999997</v>
      </c>
      <c r="F9" s="1053">
        <v>2.15</v>
      </c>
      <c r="G9" s="1053">
        <v>3.56</v>
      </c>
      <c r="I9" s="637"/>
      <c r="J9" s="802"/>
    </row>
    <row r="10" spans="1:13" ht="18" customHeight="1">
      <c r="A10" s="1052" t="s">
        <v>907</v>
      </c>
      <c r="B10" s="1053">
        <v>39.42</v>
      </c>
      <c r="C10" s="1053">
        <v>29.75</v>
      </c>
      <c r="D10" s="1053">
        <v>29.23</v>
      </c>
      <c r="E10" s="1053">
        <v>33.39</v>
      </c>
      <c r="F10" s="1053">
        <v>-16.32</v>
      </c>
      <c r="G10" s="1053">
        <v>78.22</v>
      </c>
      <c r="I10" s="792" t="s">
        <v>908</v>
      </c>
    </row>
    <row r="11" spans="1:13" ht="18" customHeight="1">
      <c r="A11" s="1052" t="s">
        <v>909</v>
      </c>
      <c r="B11" s="1053">
        <v>1</v>
      </c>
      <c r="C11" s="1053">
        <v>1.49</v>
      </c>
      <c r="D11" s="1053">
        <v>1.53</v>
      </c>
      <c r="E11" s="1053">
        <v>1.37</v>
      </c>
      <c r="F11" s="1053">
        <v>1.32</v>
      </c>
      <c r="G11" s="1053">
        <v>1.18</v>
      </c>
    </row>
    <row r="12" spans="1:13" ht="18" customHeight="1">
      <c r="A12" s="1052" t="s">
        <v>1322</v>
      </c>
      <c r="B12" s="1053">
        <v>26.51</v>
      </c>
      <c r="C12" s="1053">
        <v>82.13</v>
      </c>
      <c r="D12" s="1053">
        <v>13.8</v>
      </c>
      <c r="E12" s="1055">
        <f>19830/E22</f>
        <v>14.716359426484994</v>
      </c>
      <c r="F12" s="1054">
        <f>15650/F22</f>
        <v>11.614272568052957</v>
      </c>
      <c r="G12" s="1054">
        <f>23868/G22</f>
        <v>17.713064386855464</v>
      </c>
    </row>
    <row r="13" spans="1:13" ht="18" customHeight="1">
      <c r="A13" s="1052" t="s">
        <v>1323</v>
      </c>
      <c r="B13" s="1056">
        <v>4.7000000000000002E-3</v>
      </c>
      <c r="C13" s="1056">
        <v>3.7000000000000002E-3</v>
      </c>
      <c r="D13" s="1056">
        <v>0</v>
      </c>
      <c r="E13" s="1056">
        <v>0</v>
      </c>
      <c r="F13" s="1056">
        <v>0</v>
      </c>
      <c r="G13" s="1056">
        <v>0</v>
      </c>
    </row>
    <row r="14" spans="1:13" ht="18" customHeight="1">
      <c r="A14" s="1052" t="s">
        <v>1324</v>
      </c>
      <c r="B14" s="1056">
        <v>4.4999999999999997E-3</v>
      </c>
      <c r="C14" s="1056">
        <v>3.5999999999999999E-3</v>
      </c>
      <c r="D14" s="1056">
        <v>0</v>
      </c>
      <c r="E14" s="1056">
        <v>0</v>
      </c>
      <c r="F14" s="1056">
        <v>0</v>
      </c>
      <c r="G14" s="1056">
        <v>0</v>
      </c>
    </row>
    <row r="15" spans="1:13" ht="18" customHeight="1">
      <c r="A15" s="1052" t="s">
        <v>1325</v>
      </c>
      <c r="B15" s="1056">
        <v>0.32540000000000002</v>
      </c>
      <c r="C15" s="1056">
        <v>0.15129999999999999</v>
      </c>
      <c r="D15" s="1056">
        <v>0</v>
      </c>
      <c r="E15" s="1056">
        <v>0</v>
      </c>
      <c r="F15" s="1056">
        <v>0</v>
      </c>
      <c r="G15" s="1056">
        <v>0</v>
      </c>
    </row>
    <row r="16" spans="1:13" s="942" customFormat="1" ht="18" customHeight="1">
      <c r="A16" s="1052" t="s">
        <v>914</v>
      </c>
      <c r="B16" s="1053">
        <f>C93</f>
        <v>197</v>
      </c>
      <c r="C16" s="1053">
        <f t="shared" ref="C16:G16" si="0">D93</f>
        <v>13724</v>
      </c>
      <c r="D16" s="1053">
        <f t="shared" si="0"/>
        <v>1503</v>
      </c>
      <c r="E16" s="1053">
        <f t="shared" si="0"/>
        <v>9</v>
      </c>
      <c r="F16" s="1053">
        <f t="shared" si="0"/>
        <v>5</v>
      </c>
      <c r="G16" s="1053">
        <f t="shared" si="0"/>
        <v>28251051</v>
      </c>
      <c r="H16" s="941"/>
    </row>
    <row r="17" spans="1:8" ht="19" customHeight="1">
      <c r="A17" s="1052" t="s">
        <v>915</v>
      </c>
      <c r="B17" s="1056">
        <v>0.2107</v>
      </c>
      <c r="C17" s="1056">
        <v>2.9399999999999999E-2</v>
      </c>
      <c r="D17" s="1056">
        <v>3.8199999999999998E-2</v>
      </c>
      <c r="E17" s="1056">
        <v>0.27610000000000001</v>
      </c>
      <c r="F17" s="1056">
        <v>0.38619999999999999</v>
      </c>
      <c r="G17" s="1056">
        <v>9.7500000000000003E-2</v>
      </c>
      <c r="H17" s="620"/>
    </row>
    <row r="18" spans="1:8" ht="14">
      <c r="A18" s="806" t="s">
        <v>1225</v>
      </c>
      <c r="B18" s="807"/>
      <c r="C18" s="807"/>
      <c r="D18" s="807"/>
      <c r="E18" s="807"/>
      <c r="F18" s="807"/>
      <c r="G18" s="807"/>
    </row>
    <row r="19" spans="1:8">
      <c r="E19" s="621" t="s">
        <v>1227</v>
      </c>
      <c r="F19" s="621" t="s">
        <v>1227</v>
      </c>
      <c r="G19" s="621" t="s">
        <v>1227</v>
      </c>
    </row>
    <row r="20" spans="1:8">
      <c r="E20" s="621" t="s">
        <v>1228</v>
      </c>
      <c r="F20" s="621" t="s">
        <v>1228</v>
      </c>
      <c r="G20" s="621" t="s">
        <v>1228</v>
      </c>
    </row>
    <row r="21" spans="1:8">
      <c r="E21" s="857">
        <v>45569</v>
      </c>
      <c r="F21" s="857">
        <v>45569</v>
      </c>
      <c r="G21" s="857">
        <v>45569</v>
      </c>
    </row>
    <row r="22" spans="1:8">
      <c r="E22" s="621">
        <v>1347.48</v>
      </c>
      <c r="F22" s="621">
        <v>1347.48</v>
      </c>
      <c r="G22" s="621">
        <v>1347.48</v>
      </c>
    </row>
    <row r="63" spans="2:5">
      <c r="C63" s="621">
        <v>2021</v>
      </c>
      <c r="D63" s="792">
        <v>2022</v>
      </c>
      <c r="E63" s="621">
        <v>2023</v>
      </c>
    </row>
    <row r="64" spans="2:5">
      <c r="B64" s="621" t="s">
        <v>1305</v>
      </c>
      <c r="C64" s="621">
        <v>5.6</v>
      </c>
      <c r="D64" s="792">
        <v>5.2</v>
      </c>
      <c r="E64" s="621">
        <v>4.4000000000000004</v>
      </c>
    </row>
    <row r="65" spans="2:5">
      <c r="B65" s="621" t="s">
        <v>1306</v>
      </c>
    </row>
    <row r="66" spans="2:5" ht="13">
      <c r="B66" s="621" t="s">
        <v>1307</v>
      </c>
      <c r="C66" s="621">
        <f>1-C67</f>
        <v>0.53</v>
      </c>
      <c r="D66" s="621">
        <f>1-D67</f>
        <v>0.43000000000000005</v>
      </c>
      <c r="E66" s="621">
        <f>1-E67</f>
        <v>0.42000000000000004</v>
      </c>
    </row>
    <row r="67" spans="2:5" ht="13">
      <c r="B67" s="621" t="s">
        <v>1216</v>
      </c>
      <c r="C67" s="845">
        <v>0.47</v>
      </c>
      <c r="D67" s="845">
        <v>0.56999999999999995</v>
      </c>
      <c r="E67" s="845">
        <v>0.57999999999999996</v>
      </c>
    </row>
    <row r="90" spans="2:8" ht="16">
      <c r="B90" s="1049"/>
      <c r="C90" s="1163" t="s">
        <v>1216</v>
      </c>
      <c r="D90" s="1162" t="s">
        <v>895</v>
      </c>
      <c r="E90" s="1162"/>
      <c r="F90" s="1162"/>
      <c r="G90" s="1162"/>
      <c r="H90" s="1162"/>
    </row>
    <row r="91" spans="2:8" ht="16">
      <c r="B91" s="1049"/>
      <c r="C91" s="1163"/>
      <c r="D91" s="1049" t="s">
        <v>1223</v>
      </c>
      <c r="E91" s="1049" t="s">
        <v>1217</v>
      </c>
      <c r="F91" s="1049" t="s">
        <v>1218</v>
      </c>
      <c r="G91" s="1049" t="s">
        <v>1219</v>
      </c>
      <c r="H91" s="1049" t="s">
        <v>1220</v>
      </c>
    </row>
    <row r="92" spans="2:8" ht="16">
      <c r="B92" s="1049" t="s">
        <v>1320</v>
      </c>
      <c r="C92" s="1050">
        <v>0.21</v>
      </c>
      <c r="D92" s="1050">
        <v>0.03</v>
      </c>
      <c r="E92" s="1050">
        <v>0.04</v>
      </c>
      <c r="F92" s="1050">
        <v>0.28000000000000003</v>
      </c>
      <c r="G92" s="1050">
        <v>0.39</v>
      </c>
      <c r="H92" s="1050">
        <v>0.1</v>
      </c>
    </row>
    <row r="93" spans="2:8" ht="16">
      <c r="B93" s="1049" t="s">
        <v>1321</v>
      </c>
      <c r="C93" s="1050">
        <v>197</v>
      </c>
      <c r="D93" s="1050">
        <v>13724</v>
      </c>
      <c r="E93" s="1050">
        <v>1503</v>
      </c>
      <c r="F93" s="1050">
        <v>9</v>
      </c>
      <c r="G93" s="1050">
        <v>5</v>
      </c>
      <c r="H93" s="1050">
        <v>28251051</v>
      </c>
    </row>
  </sheetData>
  <mergeCells count="5">
    <mergeCell ref="A2:A3"/>
    <mergeCell ref="B2:B3"/>
    <mergeCell ref="D90:H90"/>
    <mergeCell ref="C90:C91"/>
    <mergeCell ref="C2:G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77217-4552-3E47-9F6D-5F02EFC8005D}">
  <sheetPr>
    <tabColor theme="5" tint="-0.249977111117893"/>
  </sheetPr>
  <dimension ref="A1:O319"/>
  <sheetViews>
    <sheetView zoomScale="125" workbookViewId="0">
      <selection activeCell="B315" sqref="B315:E321"/>
    </sheetView>
  </sheetViews>
  <sheetFormatPr baseColWidth="10" defaultColWidth="11.5" defaultRowHeight="13"/>
  <cols>
    <col min="1" max="1" width="11.5" style="621"/>
    <col min="2" max="2" width="21.6640625" style="621" customWidth="1"/>
    <col min="3" max="7" width="11.5" style="621"/>
    <col min="8" max="8" width="11.1640625" style="621" bestFit="1" customWidth="1"/>
    <col min="9" max="10" width="12.6640625" style="621" bestFit="1" customWidth="1"/>
    <col min="11" max="11" width="7.1640625" style="621" customWidth="1"/>
    <col min="12" max="16384" width="11.5" style="621"/>
  </cols>
  <sheetData>
    <row r="1" spans="1:15">
      <c r="D1" s="1165" t="s">
        <v>917</v>
      </c>
      <c r="E1" s="1166"/>
      <c r="F1" s="1166"/>
      <c r="G1" s="1166"/>
      <c r="H1" s="1166"/>
      <c r="I1" s="1166"/>
      <c r="J1" s="1166"/>
      <c r="K1" s="1167"/>
    </row>
    <row r="2" spans="1:15">
      <c r="D2" s="1168"/>
      <c r="E2" s="1169"/>
      <c r="F2" s="1169"/>
      <c r="G2" s="1169"/>
      <c r="H2" s="1169"/>
      <c r="I2" s="1169"/>
      <c r="J2" s="1169"/>
      <c r="K2" s="1170"/>
    </row>
    <row r="3" spans="1:15" ht="14" thickBot="1">
      <c r="D3" s="1171"/>
      <c r="E3" s="1172"/>
      <c r="F3" s="1172"/>
      <c r="G3" s="1172"/>
      <c r="H3" s="1172"/>
      <c r="I3" s="1172"/>
      <c r="J3" s="1172"/>
      <c r="K3" s="1173"/>
    </row>
    <row r="4" spans="1:15" ht="15.75" customHeight="1">
      <c r="A4" s="808" t="s">
        <v>918</v>
      </c>
    </row>
    <row r="5" spans="1:15" ht="14">
      <c r="C5" s="772" t="s">
        <v>473</v>
      </c>
      <c r="D5" s="771"/>
      <c r="E5" s="771"/>
      <c r="F5" s="773" t="s">
        <v>474</v>
      </c>
      <c r="G5" s="774"/>
      <c r="H5" s="774"/>
      <c r="I5" s="774"/>
      <c r="J5" s="774"/>
    </row>
    <row r="6" spans="1:15" ht="14">
      <c r="C6" s="775"/>
      <c r="D6" s="775"/>
      <c r="E6" s="775"/>
      <c r="F6" s="775" t="s">
        <v>475</v>
      </c>
      <c r="G6" s="775" t="s">
        <v>476</v>
      </c>
      <c r="H6" s="775" t="s">
        <v>477</v>
      </c>
      <c r="I6" s="775" t="s">
        <v>478</v>
      </c>
      <c r="J6" s="775" t="s">
        <v>479</v>
      </c>
    </row>
    <row r="7" spans="1:15" s="809" customFormat="1">
      <c r="B7" s="638" t="s">
        <v>18</v>
      </c>
      <c r="C7" s="639" t="s">
        <v>876</v>
      </c>
      <c r="D7" s="639" t="s">
        <v>877</v>
      </c>
      <c r="E7" s="639" t="s">
        <v>878</v>
      </c>
      <c r="F7" s="640" t="s">
        <v>919</v>
      </c>
      <c r="G7" s="640" t="s">
        <v>920</v>
      </c>
      <c r="H7" s="640" t="s">
        <v>921</v>
      </c>
      <c r="I7" s="640" t="s">
        <v>922</v>
      </c>
      <c r="J7" s="640" t="s">
        <v>923</v>
      </c>
    </row>
    <row r="8" spans="1:15" ht="14" thickBot="1">
      <c r="B8" s="641" t="s">
        <v>764</v>
      </c>
      <c r="C8" s="642"/>
      <c r="D8" s="642"/>
      <c r="E8" s="642"/>
      <c r="F8" s="642"/>
      <c r="G8" s="642"/>
      <c r="H8" s="642"/>
      <c r="I8" s="642"/>
      <c r="J8" s="642"/>
      <c r="K8" s="766" t="s">
        <v>924</v>
      </c>
    </row>
    <row r="9" spans="1:15" ht="15" customHeight="1">
      <c r="B9" s="643" t="s">
        <v>836</v>
      </c>
      <c r="C9" s="479">
        <v>274623</v>
      </c>
      <c r="D9" s="479">
        <v>385071</v>
      </c>
      <c r="E9" s="479">
        <v>499981</v>
      </c>
      <c r="F9" s="482">
        <f>'Forecast Development'!E22</f>
        <v>599977.19999999995</v>
      </c>
      <c r="G9" s="482">
        <f>'Forecast Development'!F22</f>
        <v>689973.77999999991</v>
      </c>
      <c r="H9" s="482">
        <f>'Forecast Development'!G22</f>
        <v>772770.63359999994</v>
      </c>
      <c r="I9" s="482">
        <f>'Forecast Development'!H22</f>
        <v>826864.57795199996</v>
      </c>
      <c r="J9" s="482">
        <f>'Forecast Development'!I22</f>
        <v>868207.80684960005</v>
      </c>
      <c r="K9" s="644">
        <f>(J9/C9)^(1/7)-1</f>
        <v>0.17872473495012664</v>
      </c>
      <c r="L9" s="810" t="s">
        <v>869</v>
      </c>
      <c r="M9" s="1174" t="s">
        <v>926</v>
      </c>
      <c r="N9" s="1175"/>
      <c r="O9" s="1176"/>
    </row>
    <row r="10" spans="1:15" ht="15" customHeight="1" thickBot="1">
      <c r="B10" s="643" t="s">
        <v>838</v>
      </c>
      <c r="C10" s="445">
        <v>30164</v>
      </c>
      <c r="D10" s="445">
        <v>20250</v>
      </c>
      <c r="E10" s="445">
        <v>42882</v>
      </c>
      <c r="F10" s="482">
        <f>'Forecast Development'!E23</f>
        <v>68611.199999999997</v>
      </c>
      <c r="G10" s="482">
        <f>'Forecast Development'!F23</f>
        <v>89194.559999999998</v>
      </c>
      <c r="H10" s="482">
        <f>'Forecast Development'!G23</f>
        <v>115952.928</v>
      </c>
      <c r="I10" s="482">
        <f>'Forecast Development'!H23</f>
        <v>144941.16</v>
      </c>
      <c r="J10" s="482">
        <f>'Forecast Development'!I23</f>
        <v>172479.9804</v>
      </c>
      <c r="K10" s="644">
        <f>(J10/C10)^(1/7)-1</f>
        <v>0.28285785409758546</v>
      </c>
      <c r="M10" s="1177"/>
      <c r="N10" s="1178"/>
      <c r="O10" s="1179"/>
    </row>
    <row r="11" spans="1:15">
      <c r="B11" s="643" t="s">
        <v>837</v>
      </c>
      <c r="C11" s="445">
        <v>8002</v>
      </c>
      <c r="D11" s="445">
        <v>11580</v>
      </c>
      <c r="E11" s="445">
        <v>17328</v>
      </c>
      <c r="F11" s="482">
        <f>'Forecast Development'!E24</f>
        <v>22526.400000000001</v>
      </c>
      <c r="G11" s="482">
        <f>'Forecast Development'!F24</f>
        <v>28833.792000000001</v>
      </c>
      <c r="H11" s="482">
        <f>'Forecast Development'!G24</f>
        <v>36042.240000000005</v>
      </c>
      <c r="I11" s="482">
        <f>'Forecast Development'!H24</f>
        <v>45052.800000000003</v>
      </c>
      <c r="J11" s="482">
        <f>'Forecast Development'!I24</f>
        <v>53162.304000000004</v>
      </c>
      <c r="K11" s="644">
        <f>(J11/C11)^(1/7)-1</f>
        <v>0.31064919147930792</v>
      </c>
    </row>
    <row r="12" spans="1:15" ht="14" thickBot="1">
      <c r="B12" s="638" t="s">
        <v>930</v>
      </c>
      <c r="C12" s="481">
        <f t="shared" ref="C12:J12" si="0">SUM(C9:C11)</f>
        <v>312789</v>
      </c>
      <c r="D12" s="481">
        <f t="shared" si="0"/>
        <v>416901</v>
      </c>
      <c r="E12" s="481">
        <f t="shared" si="0"/>
        <v>560191</v>
      </c>
      <c r="F12" s="483">
        <f t="shared" si="0"/>
        <v>691114.79999999993</v>
      </c>
      <c r="G12" s="483">
        <f t="shared" si="0"/>
        <v>808002.13199999987</v>
      </c>
      <c r="H12" s="483">
        <f t="shared" si="0"/>
        <v>924765.80159999989</v>
      </c>
      <c r="I12" s="483">
        <f t="shared" si="0"/>
        <v>1016858.537952</v>
      </c>
      <c r="J12" s="483">
        <f t="shared" si="0"/>
        <v>1093850.0912496001</v>
      </c>
      <c r="K12" s="644">
        <f>(J12/C12)^(1/7)-1</f>
        <v>0.19583795553683281</v>
      </c>
    </row>
    <row r="13" spans="1:15" ht="15" thickTop="1">
      <c r="B13" s="811" t="s">
        <v>1229</v>
      </c>
    </row>
    <row r="15" spans="1:15" ht="16">
      <c r="A15" s="812" t="s">
        <v>932</v>
      </c>
      <c r="B15" s="813"/>
    </row>
    <row r="16" spans="1:15">
      <c r="A16" s="813"/>
      <c r="B16" s="813"/>
    </row>
    <row r="17" spans="1:2">
      <c r="A17" s="813"/>
      <c r="B17" s="813"/>
    </row>
    <row r="18" spans="1:2">
      <c r="A18" s="813"/>
      <c r="B18" s="813"/>
    </row>
    <row r="19" spans="1:2">
      <c r="A19" s="813"/>
      <c r="B19" s="813"/>
    </row>
    <row r="20" spans="1:2">
      <c r="A20" s="813"/>
      <c r="B20" s="813"/>
    </row>
    <row r="21" spans="1:2">
      <c r="A21" s="813"/>
      <c r="B21" s="813"/>
    </row>
    <row r="22" spans="1:2">
      <c r="A22" s="813"/>
      <c r="B22" s="813"/>
    </row>
    <row r="23" spans="1:2">
      <c r="A23" s="813"/>
      <c r="B23" s="813"/>
    </row>
    <row r="24" spans="1:2">
      <c r="A24" s="813"/>
      <c r="B24" s="813"/>
    </row>
    <row r="25" spans="1:2">
      <c r="A25" s="813"/>
      <c r="B25" s="813"/>
    </row>
    <row r="26" spans="1:2">
      <c r="A26" s="813"/>
      <c r="B26" s="813"/>
    </row>
    <row r="27" spans="1:2">
      <c r="A27" s="813"/>
      <c r="B27" s="813"/>
    </row>
    <row r="28" spans="1:2">
      <c r="A28" s="813"/>
      <c r="B28" s="813"/>
    </row>
    <row r="29" spans="1:2">
      <c r="A29" s="813"/>
      <c r="B29" s="813"/>
    </row>
    <row r="30" spans="1:2">
      <c r="A30" s="813"/>
      <c r="B30" s="813"/>
    </row>
    <row r="31" spans="1:2">
      <c r="A31" s="813"/>
      <c r="B31" s="813"/>
    </row>
    <row r="32" spans="1:2">
      <c r="A32" s="813"/>
      <c r="B32" s="813"/>
    </row>
    <row r="33" spans="1:2">
      <c r="A33" s="813"/>
      <c r="B33" s="813"/>
    </row>
    <row r="34" spans="1:2" ht="16">
      <c r="A34" s="812" t="s">
        <v>933</v>
      </c>
      <c r="B34" s="813"/>
    </row>
    <row r="35" spans="1:2">
      <c r="A35" s="813"/>
      <c r="B35" s="813"/>
    </row>
    <row r="36" spans="1:2">
      <c r="A36" s="813"/>
      <c r="B36" s="813"/>
    </row>
    <row r="37" spans="1:2">
      <c r="A37" s="813"/>
      <c r="B37" s="813"/>
    </row>
    <row r="57" spans="1:11" ht="16">
      <c r="A57" s="812" t="s">
        <v>934</v>
      </c>
    </row>
    <row r="58" spans="1:11" ht="14">
      <c r="B58" s="1021" t="s">
        <v>481</v>
      </c>
      <c r="C58" s="1182" t="s">
        <v>473</v>
      </c>
      <c r="D58" s="1182"/>
      <c r="E58" s="1182"/>
      <c r="F58" s="1182" t="s">
        <v>474</v>
      </c>
      <c r="G58" s="1182"/>
      <c r="H58" s="1182"/>
      <c r="I58" s="1182"/>
      <c r="J58" s="1182"/>
      <c r="K58" s="1182"/>
    </row>
    <row r="59" spans="1:11" ht="14" customHeight="1">
      <c r="B59" s="1022" t="s">
        <v>18</v>
      </c>
      <c r="C59" s="1183">
        <v>2021</v>
      </c>
      <c r="D59" s="1183">
        <v>2022</v>
      </c>
      <c r="E59" s="1183">
        <v>2023</v>
      </c>
      <c r="F59" s="1183">
        <v>2024</v>
      </c>
      <c r="G59" s="1183">
        <v>2025</v>
      </c>
      <c r="H59" s="1183">
        <v>2026</v>
      </c>
      <c r="I59" s="1183">
        <v>2027</v>
      </c>
      <c r="J59" s="1183">
        <v>2028</v>
      </c>
      <c r="K59" s="1184" t="str">
        <f>'Table &amp; charts 2'!$J$7</f>
        <v>CAGR</v>
      </c>
    </row>
    <row r="60" spans="1:11" ht="13" customHeight="1">
      <c r="B60" s="1022" t="s">
        <v>1230</v>
      </c>
      <c r="C60" s="1183"/>
      <c r="D60" s="1183"/>
      <c r="E60" s="1183"/>
      <c r="F60" s="1183"/>
      <c r="G60" s="1183"/>
      <c r="H60" s="1183"/>
      <c r="I60" s="1183"/>
      <c r="J60" s="1183"/>
      <c r="K60" s="1184"/>
    </row>
    <row r="61" spans="1:11">
      <c r="B61" s="1022" t="s">
        <v>17</v>
      </c>
      <c r="C61" s="1025">
        <f>Forecasts!B21</f>
        <v>312789</v>
      </c>
      <c r="D61" s="1025">
        <f>Forecasts!C21</f>
        <v>416901</v>
      </c>
      <c r="E61" s="1025">
        <f>Forecasts!D21</f>
        <v>560191</v>
      </c>
      <c r="F61" s="1025">
        <f>Forecasts!E21</f>
        <v>691114.79999999993</v>
      </c>
      <c r="G61" s="1025">
        <f>Forecasts!F21</f>
        <v>808002.13199999987</v>
      </c>
      <c r="H61" s="1025">
        <f>Forecasts!G21</f>
        <v>924765.80159999989</v>
      </c>
      <c r="I61" s="1025">
        <f>Forecasts!H21</f>
        <v>1016858.537952</v>
      </c>
      <c r="J61" s="1025">
        <f>Forecasts!I21</f>
        <v>1093850.0912496001</v>
      </c>
      <c r="K61" s="1026"/>
    </row>
    <row r="62" spans="1:11" ht="14" thickBot="1">
      <c r="B62" s="1022" t="s">
        <v>1231</v>
      </c>
      <c r="C62" s="1027">
        <f>Forecasts!B24</f>
        <v>-144498</v>
      </c>
      <c r="D62" s="1027">
        <f>Forecasts!C24</f>
        <v>-180994</v>
      </c>
      <c r="E62" s="1027">
        <f>Forecasts!D24</f>
        <v>-241130</v>
      </c>
      <c r="F62" s="1027">
        <f>Forecasts!E24</f>
        <v>-297179.36399999994</v>
      </c>
      <c r="G62" s="1027">
        <f>Forecasts!F24</f>
        <v>-347440.91675999993</v>
      </c>
      <c r="H62" s="1027">
        <f>Forecasts!G24</f>
        <v>-397649.29468799994</v>
      </c>
      <c r="I62" s="1027">
        <f>Forecasts!H24</f>
        <v>-437249.17131936003</v>
      </c>
      <c r="J62" s="1027">
        <f>Forecasts!I24</f>
        <v>-470355.53923732799</v>
      </c>
      <c r="K62" s="1026"/>
    </row>
    <row r="63" spans="1:11" ht="14" thickBot="1">
      <c r="B63" s="1021" t="s">
        <v>1232</v>
      </c>
      <c r="C63" s="1028">
        <f>C61+C62</f>
        <v>168291</v>
      </c>
      <c r="D63" s="1029">
        <f t="shared" ref="D63:J63" si="1">D61+D62</f>
        <v>235907</v>
      </c>
      <c r="E63" s="1029">
        <f t="shared" si="1"/>
        <v>319061</v>
      </c>
      <c r="F63" s="1029">
        <f t="shared" si="1"/>
        <v>393935.43599999999</v>
      </c>
      <c r="G63" s="1029">
        <f t="shared" si="1"/>
        <v>460561.21523999993</v>
      </c>
      <c r="H63" s="1029">
        <f t="shared" si="1"/>
        <v>527116.50691200001</v>
      </c>
      <c r="I63" s="1029">
        <f t="shared" si="1"/>
        <v>579609.36663264001</v>
      </c>
      <c r="J63" s="1029">
        <f t="shared" si="1"/>
        <v>623494.55201227206</v>
      </c>
      <c r="K63" s="1030">
        <f>'Table &amp; charts 2'!$J$10</f>
        <v>0.20573844961303944</v>
      </c>
    </row>
    <row r="64" spans="1:11" ht="14" thickBot="1">
      <c r="B64" s="1022" t="s">
        <v>1233</v>
      </c>
      <c r="C64" s="1031">
        <f>Forecasts!B40+Forecasts!B43+Forecasts!B52</f>
        <v>-97565</v>
      </c>
      <c r="D64" s="1031">
        <f>Forecasts!C40+Forecasts!C43+Forecasts!C52</f>
        <v>-121173</v>
      </c>
      <c r="E64" s="1031">
        <f>Forecasts!D40+Forecasts!D43+Forecasts!D52</f>
        <v>-151374</v>
      </c>
      <c r="F64" s="1031">
        <f>Forecasts!E40+Forecasts!E43+Forecasts!E52</f>
        <v>-185909.8812</v>
      </c>
      <c r="G64" s="1031">
        <f>Forecasts!F40+Forecasts!F43+Forecasts!F52</f>
        <v>-217352.57350799997</v>
      </c>
      <c r="H64" s="1031">
        <f>Forecasts!G40+Forecasts!G43+Forecasts!G52</f>
        <v>-248762.00063039997</v>
      </c>
      <c r="I64" s="1031">
        <f>Forecasts!H40+Forecasts!H43+Forecasts!H52</f>
        <v>-273534.94670908805</v>
      </c>
      <c r="J64" s="1031">
        <f>Forecasts!I40+Forecasts!I43+Forecasts!I52</f>
        <v>-294245.67454614246</v>
      </c>
      <c r="K64" s="1026"/>
    </row>
    <row r="65" spans="2:11" ht="14" thickBot="1">
      <c r="B65" s="1021" t="s">
        <v>1235</v>
      </c>
      <c r="C65" s="1028">
        <f>C63+C64</f>
        <v>70726</v>
      </c>
      <c r="D65" s="1029">
        <f t="shared" ref="D65:J65" si="2">D63+D64</f>
        <v>114734</v>
      </c>
      <c r="E65" s="1029">
        <f t="shared" si="2"/>
        <v>167687</v>
      </c>
      <c r="F65" s="1029">
        <f t="shared" si="2"/>
        <v>208025.55479999998</v>
      </c>
      <c r="G65" s="1029">
        <f t="shared" si="2"/>
        <v>243208.64173199996</v>
      </c>
      <c r="H65" s="1029">
        <f t="shared" si="2"/>
        <v>278354.50628160004</v>
      </c>
      <c r="I65" s="1029">
        <f t="shared" si="2"/>
        <v>306074.41992355196</v>
      </c>
      <c r="J65" s="1029">
        <f t="shared" si="2"/>
        <v>329248.8774661296</v>
      </c>
      <c r="K65" s="1030">
        <f>'Table &amp; charts 2'!$J$14</f>
        <v>0.24572087962359834</v>
      </c>
    </row>
    <row r="66" spans="2:11">
      <c r="B66" s="1022" t="s">
        <v>572</v>
      </c>
      <c r="C66" s="1032">
        <f>Forecasts!B59</f>
        <v>767</v>
      </c>
      <c r="D66" s="1032">
        <f>Forecasts!C59</f>
        <v>1912</v>
      </c>
      <c r="E66" s="1032">
        <f>Forecasts!D59</f>
        <v>4458</v>
      </c>
      <c r="F66" s="1032">
        <f>Forecasts!E59</f>
        <v>868.20054999999991</v>
      </c>
      <c r="G66" s="1032">
        <f>Forecasts!F59</f>
        <v>894.24656650000009</v>
      </c>
      <c r="H66" s="1032">
        <f>Forecasts!G59</f>
        <v>921.07396349500004</v>
      </c>
      <c r="I66" s="1032">
        <f>Forecasts!H59</f>
        <v>948.70618239985015</v>
      </c>
      <c r="J66" s="1032">
        <f>Forecasts!I59</f>
        <v>977.16736787184561</v>
      </c>
      <c r="K66" s="1026"/>
    </row>
    <row r="67" spans="2:11" ht="14" thickBot="1">
      <c r="B67" s="1022" t="s">
        <v>1234</v>
      </c>
      <c r="C67" s="1027">
        <f>Forecasts!B62</f>
        <v>-1875</v>
      </c>
      <c r="D67" s="1027">
        <f>Forecasts!C62</f>
        <v>-303</v>
      </c>
      <c r="E67" s="1027">
        <f>Forecasts!D62</f>
        <v>-875</v>
      </c>
      <c r="F67" s="1027">
        <f>Forecasts!E62</f>
        <v>-1079.4986888400563</v>
      </c>
      <c r="G67" s="1027">
        <f>Forecasts!F62</f>
        <v>-1262.0728742518174</v>
      </c>
      <c r="H67" s="1027">
        <f>Forecasts!G62</f>
        <v>-1444.4539030437832</v>
      </c>
      <c r="I67" s="1027">
        <f>Forecasts!H62</f>
        <v>-1588.2997418880348</v>
      </c>
      <c r="J67" s="1027">
        <f>Forecasts!I62</f>
        <v>-1708.5580272503487</v>
      </c>
      <c r="K67" s="1026"/>
    </row>
    <row r="68" spans="2:11" ht="14" thickBot="1">
      <c r="B68" s="1021" t="s">
        <v>1236</v>
      </c>
      <c r="C68" s="1028">
        <f>C65+C66+C67</f>
        <v>69618</v>
      </c>
      <c r="D68" s="1029">
        <f t="shared" ref="D68:J68" si="3">D65+D66+D67</f>
        <v>116343</v>
      </c>
      <c r="E68" s="1029">
        <f t="shared" si="3"/>
        <v>171270</v>
      </c>
      <c r="F68" s="1029">
        <f t="shared" si="3"/>
        <v>207814.25666115995</v>
      </c>
      <c r="G68" s="1029">
        <f t="shared" si="3"/>
        <v>242840.81542424814</v>
      </c>
      <c r="H68" s="1029">
        <f t="shared" si="3"/>
        <v>277831.12634205126</v>
      </c>
      <c r="I68" s="1029">
        <f t="shared" si="3"/>
        <v>305434.82636406377</v>
      </c>
      <c r="J68" s="1029">
        <f t="shared" si="3"/>
        <v>328517.48680675111</v>
      </c>
      <c r="K68" s="1030">
        <f>'Table &amp; charts 2'!$J$16</f>
        <v>0.24813747023737087</v>
      </c>
    </row>
    <row r="69" spans="2:11" ht="14" thickBot="1">
      <c r="B69" s="1023" t="s">
        <v>1237</v>
      </c>
      <c r="C69" s="1031">
        <f>Forecasts!B75</f>
        <v>169</v>
      </c>
      <c r="D69" s="1031">
        <f>Forecasts!C75</f>
        <v>-29042</v>
      </c>
      <c r="E69" s="1031">
        <f>Forecasts!D75</f>
        <v>-40870</v>
      </c>
      <c r="F69" s="1031">
        <f>Forecasts!E75</f>
        <v>-43640.99389884359</v>
      </c>
      <c r="G69" s="1031">
        <f>Forecasts!F75</f>
        <v>-50996.571239092111</v>
      </c>
      <c r="H69" s="1031">
        <f>Forecasts!G75</f>
        <v>-58344.536531830759</v>
      </c>
      <c r="I69" s="1031">
        <f>Forecasts!H75</f>
        <v>-64141.313536453388</v>
      </c>
      <c r="J69" s="1031">
        <f>Forecasts!I75</f>
        <v>-68988.672229417731</v>
      </c>
      <c r="K69" s="1026"/>
    </row>
    <row r="70" spans="2:11" ht="14" thickBot="1">
      <c r="B70" s="1024" t="s">
        <v>413</v>
      </c>
      <c r="C70" s="1028">
        <f>C68+C69</f>
        <v>69787</v>
      </c>
      <c r="D70" s="1029">
        <f t="shared" ref="D70:J70" si="4">D68+D69</f>
        <v>87301</v>
      </c>
      <c r="E70" s="1029">
        <f t="shared" si="4"/>
        <v>130400</v>
      </c>
      <c r="F70" s="1029">
        <f t="shared" si="4"/>
        <v>164173.26276231636</v>
      </c>
      <c r="G70" s="1029">
        <f t="shared" si="4"/>
        <v>191844.24418515601</v>
      </c>
      <c r="H70" s="1029">
        <f t="shared" si="4"/>
        <v>219486.5898102205</v>
      </c>
      <c r="I70" s="1029">
        <f t="shared" si="4"/>
        <v>241293.51282761039</v>
      </c>
      <c r="J70" s="1029">
        <f t="shared" si="4"/>
        <v>259528.8145773334</v>
      </c>
      <c r="K70" s="1030">
        <f>'Table &amp; charts 2'!$J$19</f>
        <v>0.20638879110882069</v>
      </c>
    </row>
    <row r="71" spans="2:11">
      <c r="B71" s="645"/>
      <c r="C71" s="647"/>
      <c r="D71" s="647"/>
      <c r="E71" s="647"/>
      <c r="F71" s="648"/>
      <c r="G71" s="648"/>
      <c r="H71" s="648"/>
      <c r="I71" s="648"/>
      <c r="J71" s="648"/>
    </row>
    <row r="72" spans="2:11">
      <c r="B72" s="645"/>
      <c r="C72" s="647"/>
      <c r="D72" s="647"/>
      <c r="E72" s="647"/>
      <c r="F72" s="648"/>
      <c r="G72" s="648"/>
      <c r="H72" s="648"/>
      <c r="I72" s="648"/>
      <c r="J72" s="648"/>
    </row>
    <row r="73" spans="2:11">
      <c r="B73" s="645"/>
      <c r="C73" s="647"/>
      <c r="D73" s="647"/>
      <c r="E73" s="647"/>
      <c r="F73" s="648"/>
      <c r="G73" s="648"/>
      <c r="H73" s="648"/>
      <c r="I73" s="648"/>
      <c r="J73" s="648"/>
    </row>
    <row r="74" spans="2:11">
      <c r="B74" s="645"/>
      <c r="C74" s="647"/>
      <c r="D74" s="647"/>
      <c r="E74" s="647"/>
      <c r="F74" s="648"/>
      <c r="G74" s="648"/>
      <c r="H74" s="648"/>
      <c r="I74" s="648"/>
      <c r="J74" s="648"/>
    </row>
    <row r="75" spans="2:11">
      <c r="B75" s="645"/>
      <c r="C75" s="647"/>
      <c r="D75" s="647"/>
      <c r="E75" s="647"/>
      <c r="F75" s="648"/>
      <c r="G75" s="648"/>
      <c r="H75" s="648"/>
      <c r="I75" s="648"/>
      <c r="J75" s="648"/>
    </row>
    <row r="76" spans="2:11">
      <c r="B76" s="645"/>
      <c r="C76" s="649"/>
      <c r="D76" s="649"/>
      <c r="E76" s="649"/>
      <c r="F76" s="650"/>
      <c r="G76" s="650"/>
      <c r="H76" s="650"/>
      <c r="I76" s="650"/>
      <c r="J76" s="650"/>
    </row>
    <row r="77" spans="2:11">
      <c r="B77" s="645"/>
      <c r="C77" s="647"/>
      <c r="D77" s="647"/>
      <c r="E77" s="647"/>
      <c r="F77" s="648"/>
      <c r="G77" s="648"/>
      <c r="H77" s="648"/>
      <c r="I77" s="648"/>
      <c r="J77" s="648"/>
    </row>
    <row r="78" spans="2:11">
      <c r="B78" s="645"/>
      <c r="C78" s="647"/>
      <c r="D78" s="647"/>
      <c r="E78" s="647"/>
      <c r="F78" s="648"/>
      <c r="G78" s="648"/>
      <c r="H78" s="648"/>
      <c r="I78" s="648"/>
      <c r="J78" s="648"/>
    </row>
    <row r="79" spans="2:11">
      <c r="B79" s="645"/>
      <c r="C79" s="647"/>
      <c r="D79" s="647"/>
      <c r="E79" s="647"/>
      <c r="F79" s="648"/>
      <c r="G79" s="648"/>
      <c r="H79" s="648"/>
      <c r="I79" s="648"/>
      <c r="J79" s="648"/>
    </row>
    <row r="80" spans="2:11">
      <c r="B80" s="645"/>
      <c r="C80" s="647"/>
      <c r="D80" s="647"/>
      <c r="E80" s="647"/>
      <c r="F80" s="648"/>
      <c r="G80" s="648"/>
      <c r="H80" s="648"/>
      <c r="I80" s="648"/>
      <c r="J80" s="648"/>
    </row>
    <row r="81" spans="1:10">
      <c r="B81" s="645"/>
      <c r="C81" s="647"/>
      <c r="D81" s="647"/>
      <c r="E81" s="647"/>
      <c r="F81" s="648"/>
      <c r="G81" s="648"/>
      <c r="H81" s="648"/>
      <c r="I81" s="648"/>
      <c r="J81" s="648"/>
    </row>
    <row r="82" spans="1:10">
      <c r="B82" s="645"/>
      <c r="C82" s="647"/>
      <c r="D82" s="647"/>
      <c r="E82" s="647"/>
      <c r="F82" s="648"/>
      <c r="G82" s="648"/>
      <c r="H82" s="648"/>
      <c r="I82" s="648"/>
      <c r="J82" s="648"/>
    </row>
    <row r="83" spans="1:10">
      <c r="B83" s="645"/>
      <c r="C83" s="647"/>
      <c r="D83" s="647"/>
      <c r="E83" s="647"/>
      <c r="F83" s="648"/>
      <c r="G83" s="648"/>
      <c r="H83" s="648"/>
      <c r="I83" s="648"/>
      <c r="J83" s="648"/>
    </row>
    <row r="84" spans="1:10">
      <c r="B84" s="645"/>
      <c r="C84" s="647"/>
      <c r="D84" s="647"/>
      <c r="E84" s="647"/>
      <c r="F84" s="648"/>
      <c r="G84" s="648"/>
      <c r="H84" s="648"/>
      <c r="I84" s="648"/>
      <c r="J84" s="648"/>
    </row>
    <row r="85" spans="1:10">
      <c r="B85" s="645"/>
      <c r="C85" s="649"/>
      <c r="D85" s="649"/>
      <c r="E85" s="649"/>
      <c r="F85" s="650"/>
      <c r="G85" s="650"/>
      <c r="H85" s="650"/>
      <c r="I85" s="650"/>
      <c r="J85" s="650"/>
    </row>
    <row r="86" spans="1:10">
      <c r="B86" s="645"/>
      <c r="C86" s="647"/>
      <c r="D86" s="647"/>
      <c r="E86" s="647"/>
      <c r="F86" s="648"/>
      <c r="G86" s="648"/>
      <c r="H86" s="648"/>
      <c r="I86" s="648"/>
      <c r="J86" s="648"/>
    </row>
    <row r="87" spans="1:10">
      <c r="B87" s="645"/>
      <c r="C87" s="647"/>
      <c r="D87" s="647"/>
      <c r="E87" s="647"/>
      <c r="F87" s="648"/>
      <c r="G87" s="648"/>
      <c r="H87" s="648"/>
      <c r="I87" s="648"/>
      <c r="J87" s="648"/>
    </row>
    <row r="88" spans="1:10">
      <c r="B88" s="645"/>
      <c r="C88" s="647"/>
      <c r="D88" s="647"/>
      <c r="E88" s="647"/>
      <c r="F88" s="648"/>
      <c r="G88" s="648"/>
      <c r="H88" s="648"/>
      <c r="I88" s="648"/>
      <c r="J88" s="648"/>
    </row>
    <row r="89" spans="1:10">
      <c r="B89" s="645"/>
      <c r="C89" s="649"/>
      <c r="D89" s="649"/>
      <c r="E89" s="649"/>
      <c r="F89" s="650"/>
      <c r="G89" s="650"/>
      <c r="H89" s="650"/>
      <c r="I89" s="650"/>
      <c r="J89" s="650"/>
    </row>
    <row r="90" spans="1:10" ht="14">
      <c r="B90" s="811" t="s">
        <v>931</v>
      </c>
    </row>
    <row r="94" spans="1:10" ht="16">
      <c r="A94" s="814" t="s">
        <v>936</v>
      </c>
    </row>
    <row r="98" spans="2:6">
      <c r="B98" s="815" t="s">
        <v>775</v>
      </c>
      <c r="C98" s="815"/>
      <c r="D98" s="815"/>
      <c r="E98" s="816"/>
      <c r="F98" s="817"/>
    </row>
    <row r="99" spans="2:6">
      <c r="B99" s="651"/>
      <c r="C99" s="691"/>
      <c r="D99" s="691"/>
      <c r="E99" s="691"/>
      <c r="F99" s="691"/>
    </row>
    <row r="100" spans="2:6" ht="39">
      <c r="B100" s="652" t="s">
        <v>770</v>
      </c>
      <c r="C100" s="818" t="s">
        <v>769</v>
      </c>
      <c r="D100" s="818" t="s">
        <v>772</v>
      </c>
      <c r="E100" s="818" t="s">
        <v>773</v>
      </c>
      <c r="F100" s="818" t="s">
        <v>774</v>
      </c>
    </row>
    <row r="101" spans="2:6">
      <c r="B101" s="651" t="s">
        <v>1238</v>
      </c>
      <c r="C101" s="653"/>
      <c r="D101" s="819"/>
      <c r="E101" s="654"/>
      <c r="F101" s="655"/>
    </row>
    <row r="102" spans="2:6">
      <c r="B102" s="651"/>
      <c r="C102" s="653"/>
      <c r="D102" s="819"/>
      <c r="E102" s="654"/>
      <c r="F102" s="655"/>
    </row>
    <row r="103" spans="2:6">
      <c r="B103" s="651"/>
      <c r="C103" s="653"/>
      <c r="D103" s="819"/>
      <c r="E103" s="654"/>
      <c r="F103" s="655"/>
    </row>
    <row r="104" spans="2:6">
      <c r="B104" s="651"/>
      <c r="C104" s="653"/>
      <c r="D104" s="819"/>
      <c r="E104" s="654"/>
      <c r="F104" s="655"/>
    </row>
    <row r="105" spans="2:6">
      <c r="B105" s="651"/>
      <c r="C105" s="653"/>
      <c r="D105" s="819"/>
      <c r="E105" s="654"/>
      <c r="F105" s="655"/>
    </row>
    <row r="106" spans="2:6">
      <c r="B106" s="651"/>
      <c r="C106" s="653"/>
      <c r="D106" s="819"/>
      <c r="E106" s="654"/>
      <c r="F106" s="655"/>
    </row>
    <row r="107" spans="2:6">
      <c r="B107" s="651"/>
      <c r="C107" s="653"/>
      <c r="D107" s="819"/>
      <c r="E107" s="654"/>
      <c r="F107" s="655"/>
    </row>
    <row r="108" spans="2:6">
      <c r="B108" s="651"/>
      <c r="C108" s="653"/>
      <c r="D108" s="819"/>
      <c r="E108" s="654"/>
      <c r="F108" s="655"/>
    </row>
    <row r="109" spans="2:6">
      <c r="B109" s="651"/>
      <c r="C109" s="653"/>
      <c r="D109" s="819"/>
      <c r="E109" s="654"/>
      <c r="F109" s="655"/>
    </row>
    <row r="110" spans="2:6">
      <c r="B110" s="651"/>
      <c r="C110" s="653"/>
      <c r="D110" s="819"/>
      <c r="E110" s="654"/>
      <c r="F110" s="655"/>
    </row>
    <row r="111" spans="2:6">
      <c r="B111" s="651"/>
      <c r="C111" s="653"/>
      <c r="D111" s="819"/>
      <c r="E111" s="654"/>
      <c r="F111" s="655"/>
    </row>
    <row r="112" spans="2:6">
      <c r="B112" s="651"/>
      <c r="C112" s="653"/>
      <c r="D112" s="819"/>
      <c r="E112" s="654"/>
      <c r="F112" s="655"/>
    </row>
    <row r="113" spans="2:6">
      <c r="B113" s="651"/>
      <c r="C113" s="653"/>
      <c r="D113" s="819"/>
      <c r="E113" s="654"/>
      <c r="F113" s="655"/>
    </row>
    <row r="114" spans="2:6">
      <c r="B114" s="651"/>
      <c r="C114" s="653"/>
      <c r="D114" s="819"/>
      <c r="E114" s="654"/>
      <c r="F114" s="655"/>
    </row>
    <row r="115" spans="2:6">
      <c r="B115" s="651"/>
      <c r="C115" s="653"/>
      <c r="D115" s="819"/>
      <c r="E115" s="654"/>
      <c r="F115" s="655"/>
    </row>
    <row r="116" spans="2:6">
      <c r="B116" s="651"/>
      <c r="C116" s="653"/>
      <c r="D116" s="819"/>
      <c r="E116" s="654"/>
      <c r="F116" s="655"/>
    </row>
    <row r="117" spans="2:6">
      <c r="B117" s="651"/>
      <c r="C117" s="653"/>
      <c r="D117" s="819"/>
      <c r="E117" s="654"/>
      <c r="F117" s="655"/>
    </row>
    <row r="118" spans="2:6">
      <c r="B118" s="651"/>
      <c r="C118" s="653"/>
      <c r="D118" s="819"/>
      <c r="E118" s="654"/>
      <c r="F118" s="655"/>
    </row>
    <row r="119" spans="2:6">
      <c r="B119" s="651"/>
      <c r="C119" s="653"/>
      <c r="D119" s="819"/>
      <c r="E119" s="654"/>
      <c r="F119" s="655"/>
    </row>
    <row r="120" spans="2:6">
      <c r="B120" s="651"/>
      <c r="C120" s="653"/>
      <c r="D120" s="819"/>
      <c r="E120" s="654"/>
      <c r="F120" s="655"/>
    </row>
    <row r="121" spans="2:6">
      <c r="B121" s="651"/>
      <c r="C121" s="653"/>
      <c r="D121" s="819"/>
      <c r="E121" s="654"/>
      <c r="F121" s="655"/>
    </row>
    <row r="122" spans="2:6">
      <c r="B122" s="651"/>
      <c r="C122" s="653"/>
      <c r="D122" s="819"/>
      <c r="E122" s="654"/>
      <c r="F122" s="655"/>
    </row>
    <row r="123" spans="2:6">
      <c r="B123" s="651"/>
      <c r="C123" s="653"/>
      <c r="D123" s="819"/>
      <c r="E123" s="654"/>
      <c r="F123" s="655"/>
    </row>
    <row r="124" spans="2:6">
      <c r="B124" s="651"/>
      <c r="C124" s="653"/>
      <c r="D124" s="819"/>
      <c r="E124" s="654"/>
      <c r="F124" s="655"/>
    </row>
    <row r="125" spans="2:6">
      <c r="B125" s="651"/>
      <c r="C125" s="653"/>
      <c r="D125" s="819"/>
      <c r="E125" s="654"/>
      <c r="F125" s="655"/>
    </row>
    <row r="126" spans="2:6">
      <c r="B126" s="651"/>
      <c r="C126" s="653"/>
      <c r="D126" s="819"/>
      <c r="E126" s="654"/>
      <c r="F126" s="655"/>
    </row>
    <row r="127" spans="2:6">
      <c r="B127" s="651"/>
      <c r="C127" s="656"/>
      <c r="D127" s="820"/>
      <c r="E127" s="691"/>
      <c r="F127" s="657"/>
    </row>
    <row r="128" spans="2:6">
      <c r="B128" s="651"/>
      <c r="C128" s="691"/>
      <c r="D128" s="691"/>
      <c r="E128" s="691"/>
      <c r="F128" s="691"/>
    </row>
    <row r="129" spans="1:6">
      <c r="B129" s="651"/>
      <c r="C129" s="691"/>
      <c r="D129" s="691"/>
      <c r="E129" s="785" t="s">
        <v>776</v>
      </c>
      <c r="F129" s="658">
        <v>3.4622133672321899E-2</v>
      </c>
    </row>
    <row r="130" spans="1:6" ht="14">
      <c r="B130" s="811" t="s">
        <v>931</v>
      </c>
    </row>
    <row r="134" spans="1:6" ht="16">
      <c r="A134" s="814" t="s">
        <v>937</v>
      </c>
    </row>
    <row r="135" spans="1:6">
      <c r="B135" s="659" t="s">
        <v>938</v>
      </c>
      <c r="C135" s="660" t="s">
        <v>939</v>
      </c>
      <c r="D135" s="660" t="s">
        <v>55</v>
      </c>
    </row>
    <row r="136" spans="1:6">
      <c r="B136" s="646" t="s">
        <v>940</v>
      </c>
      <c r="C136" s="661">
        <f>D136/D138</f>
        <v>0.38573932398571198</v>
      </c>
      <c r="D136" s="641">
        <f>Data!G50</f>
        <v>231530</v>
      </c>
    </row>
    <row r="137" spans="1:6">
      <c r="B137" s="646" t="s">
        <v>941</v>
      </c>
      <c r="C137" s="661">
        <f>D137/D138</f>
        <v>0.61426067601428802</v>
      </c>
      <c r="D137" s="641">
        <f>Data!G59</f>
        <v>368694</v>
      </c>
    </row>
    <row r="138" spans="1:6">
      <c r="B138" s="646" t="s">
        <v>942</v>
      </c>
      <c r="C138" s="661">
        <v>1</v>
      </c>
      <c r="D138" s="641">
        <f>Data!G33</f>
        <v>600224</v>
      </c>
    </row>
    <row r="149" spans="1:5" ht="16">
      <c r="A149" s="814" t="s">
        <v>943</v>
      </c>
    </row>
    <row r="152" spans="1:5">
      <c r="B152" s="659" t="s">
        <v>944</v>
      </c>
      <c r="C152" s="662" t="s">
        <v>876</v>
      </c>
      <c r="D152" s="662" t="s">
        <v>877</v>
      </c>
      <c r="E152" s="662" t="s">
        <v>878</v>
      </c>
    </row>
    <row r="153" spans="1:5">
      <c r="B153" s="787" t="s">
        <v>1239</v>
      </c>
      <c r="C153" s="641"/>
      <c r="D153" s="641"/>
      <c r="E153" s="641"/>
    </row>
    <row r="154" spans="1:5">
      <c r="B154" s="787"/>
      <c r="C154" s="641"/>
      <c r="D154" s="641"/>
      <c r="E154" s="641"/>
    </row>
    <row r="168" spans="1:5" ht="16">
      <c r="A168" s="812" t="s">
        <v>947</v>
      </c>
    </row>
    <row r="169" spans="1:5">
      <c r="B169" s="663" t="s">
        <v>948</v>
      </c>
      <c r="C169" s="664" t="s">
        <v>949</v>
      </c>
      <c r="D169" s="664" t="s">
        <v>919</v>
      </c>
      <c r="E169" s="664" t="s">
        <v>920</v>
      </c>
    </row>
    <row r="170" spans="1:5">
      <c r="B170" s="665" t="s">
        <v>950</v>
      </c>
      <c r="C170" s="666">
        <f>Data!E50/Data!E33</f>
        <v>0.33662612004041254</v>
      </c>
      <c r="D170" s="666">
        <f>Forecasts!E213/Forecasts!E166</f>
        <v>0.37009242456182417</v>
      </c>
      <c r="E170" s="666">
        <f>Forecasts!F213/Forecasts!F166</f>
        <v>0.3540742576838698</v>
      </c>
    </row>
    <row r="171" spans="1:5">
      <c r="B171" s="667" t="s">
        <v>951</v>
      </c>
      <c r="C171" s="668">
        <f>Forecasts!D213/Forecasts!D240</f>
        <v>0.71444000098743488</v>
      </c>
      <c r="D171" s="668">
        <f>Forecasts!E213/Forecasts!E240</f>
        <v>0.6601557532592085</v>
      </c>
      <c r="E171" s="668">
        <f>Forecasts!F213/Forecasts!F240</f>
        <v>0.60887567173937862</v>
      </c>
    </row>
    <row r="172" spans="1:5">
      <c r="B172" s="665" t="s">
        <v>952</v>
      </c>
      <c r="C172" s="669">
        <f>Forecasts!D55/ABS(Forecasts!D62)</f>
        <v>191.64228571428572</v>
      </c>
      <c r="D172" s="669">
        <f>Forecasts!E55/ABS(Forecasts!E62)</f>
        <v>192.705704</v>
      </c>
      <c r="E172" s="669">
        <f>Forecasts!F55/ABS(Forecasts!F62)</f>
        <v>192.705704</v>
      </c>
    </row>
    <row r="173" spans="1:5">
      <c r="B173" s="670" t="s">
        <v>953</v>
      </c>
      <c r="C173" s="668">
        <f>Forecasts!D297/Forecasts!D213</f>
        <v>0.24736751176953312</v>
      </c>
      <c r="D173" s="668">
        <f>Forecasts!E297/Forecasts!E213</f>
        <v>0.67343470976717779</v>
      </c>
      <c r="E173" s="668">
        <f>Forecasts!F297/Forecasts!F213</f>
        <v>0.76657403567326532</v>
      </c>
    </row>
    <row r="174" spans="1:5">
      <c r="B174" s="665" t="s">
        <v>954</v>
      </c>
      <c r="C174" s="666">
        <f>Forecasts!D314/Forecasts!E213</f>
        <v>-0.22477108243489519</v>
      </c>
      <c r="D174" s="666">
        <f>Forecasts!E314/Forecasts!F213</f>
        <v>-0.51457845090847332</v>
      </c>
      <c r="E174" s="666">
        <f>Forecasts!F314/Forecasts!G213</f>
        <v>-0.58973502118166754</v>
      </c>
    </row>
    <row r="175" spans="1:5" ht="14">
      <c r="B175" s="811" t="s">
        <v>1240</v>
      </c>
    </row>
    <row r="182" spans="1:12" ht="16">
      <c r="A182" s="814" t="s">
        <v>956</v>
      </c>
    </row>
    <row r="184" spans="1:12">
      <c r="B184" s="641"/>
      <c r="C184" s="671" t="s">
        <v>957</v>
      </c>
      <c r="D184" s="671" t="s">
        <v>875</v>
      </c>
      <c r="E184" s="671" t="s">
        <v>876</v>
      </c>
      <c r="F184" s="671" t="s">
        <v>877</v>
      </c>
      <c r="G184" s="671" t="s">
        <v>878</v>
      </c>
      <c r="H184" s="671" t="s">
        <v>919</v>
      </c>
      <c r="I184" s="671" t="s">
        <v>920</v>
      </c>
      <c r="J184" s="671" t="s">
        <v>921</v>
      </c>
      <c r="K184" s="671" t="s">
        <v>922</v>
      </c>
      <c r="L184" s="671" t="s">
        <v>923</v>
      </c>
    </row>
    <row r="185" spans="1:12">
      <c r="B185" s="672" t="s">
        <v>958</v>
      </c>
      <c r="C185" s="673">
        <f>C187/C188</f>
        <v>0.34944642289973776</v>
      </c>
      <c r="D185" s="673">
        <f t="shared" ref="D185:L185" si="5">D187/D188</f>
        <v>0.33662612004041254</v>
      </c>
      <c r="E185" s="673">
        <f t="shared" si="5"/>
        <v>0.40444030273137443</v>
      </c>
      <c r="F185" s="673">
        <f t="shared" si="5"/>
        <v>0.38573932398571198</v>
      </c>
      <c r="G185" s="673">
        <f t="shared" si="5"/>
        <v>0.35762906549031703</v>
      </c>
      <c r="H185" s="673">
        <f t="shared" si="5"/>
        <v>0.3540742576838698</v>
      </c>
      <c r="I185" s="673">
        <f t="shared" si="5"/>
        <v>0.33809340098552426</v>
      </c>
      <c r="J185" s="673">
        <f t="shared" si="5"/>
        <v>0.32284668114397186</v>
      </c>
      <c r="K185" s="673">
        <f t="shared" si="5"/>
        <v>0.3086242498179797</v>
      </c>
      <c r="L185" s="673">
        <f t="shared" si="5"/>
        <v>0.3086242498179797</v>
      </c>
    </row>
    <row r="186" spans="1:12">
      <c r="B186" s="672" t="s">
        <v>959</v>
      </c>
      <c r="C186" s="673">
        <f>C187/C189</f>
        <v>0.53715241173115813</v>
      </c>
      <c r="D186" s="673">
        <f t="shared" ref="D186:K186" si="6">D187/D189</f>
        <v>0.50744554497822514</v>
      </c>
      <c r="E186" s="673">
        <f t="shared" si="6"/>
        <v>0.67909280058108556</v>
      </c>
      <c r="F186" s="673">
        <f t="shared" si="6"/>
        <v>0.62797333289936907</v>
      </c>
      <c r="G186" s="673">
        <f t="shared" si="6"/>
        <v>0.55673295019690239</v>
      </c>
      <c r="H186" s="673">
        <f t="shared" si="6"/>
        <v>0.54816557769357044</v>
      </c>
      <c r="I186" s="673">
        <f t="shared" si="6"/>
        <v>0.5107871737325439</v>
      </c>
      <c r="J186" s="673">
        <f t="shared" si="6"/>
        <v>0.47677043315594153</v>
      </c>
      <c r="K186" s="673">
        <f t="shared" si="6"/>
        <v>0.44639148789457456</v>
      </c>
      <c r="L186" s="673">
        <f>L187/L189</f>
        <v>0.44639148789457456</v>
      </c>
    </row>
    <row r="187" spans="1:12">
      <c r="B187" s="645" t="s">
        <v>945</v>
      </c>
      <c r="C187" s="674">
        <v>124325</v>
      </c>
      <c r="D187" s="674">
        <v>142272</v>
      </c>
      <c r="E187" s="674">
        <v>200075</v>
      </c>
      <c r="F187" s="674">
        <v>231530</v>
      </c>
      <c r="G187" s="674">
        <v>240051</v>
      </c>
      <c r="H187" s="674">
        <f>Forecasts!F213</f>
        <v>245317.487624</v>
      </c>
      <c r="I187" s="674">
        <f>Forecasts!G213</f>
        <v>252521.11148284803</v>
      </c>
      <c r="J187" s="674">
        <f>Forecasts!H213</f>
        <v>259939.59000995377</v>
      </c>
      <c r="K187" s="674">
        <f>Forecasts!I213</f>
        <v>267579.35691481014</v>
      </c>
      <c r="L187" s="674">
        <f>Forecasts!J213</f>
        <v>275606.73762225447</v>
      </c>
    </row>
    <row r="188" spans="1:12">
      <c r="B188" s="645" t="s">
        <v>942</v>
      </c>
      <c r="C188" s="674">
        <v>355777</v>
      </c>
      <c r="D188" s="674">
        <v>422641</v>
      </c>
      <c r="E188" s="674">
        <v>494696</v>
      </c>
      <c r="F188" s="674">
        <v>600224</v>
      </c>
      <c r="G188" s="674">
        <v>671229</v>
      </c>
      <c r="H188" s="674">
        <f>Forecasts!F166</f>
        <v>692841.91748000006</v>
      </c>
      <c r="I188" s="674">
        <f>Forecasts!G166</f>
        <v>746897.48674999992</v>
      </c>
      <c r="J188" s="674">
        <f>Forecasts!H166</f>
        <v>805148.7135902599</v>
      </c>
      <c r="K188" s="674">
        <f>Forecasts!I166</f>
        <v>867006.90912208939</v>
      </c>
      <c r="L188" s="674">
        <f>Forecasts!J166</f>
        <v>893017.11639575218</v>
      </c>
    </row>
    <row r="189" spans="1:12">
      <c r="B189" s="645" t="s">
        <v>941</v>
      </c>
      <c r="C189" s="674">
        <v>231452</v>
      </c>
      <c r="D189" s="674">
        <v>280369</v>
      </c>
      <c r="E189" s="674">
        <v>294621</v>
      </c>
      <c r="F189" s="837">
        <v>368694</v>
      </c>
      <c r="G189" s="674">
        <v>431178</v>
      </c>
      <c r="H189" s="674">
        <f>H188-H187</f>
        <v>447524.42985600006</v>
      </c>
      <c r="I189" s="674">
        <f>I188-I187</f>
        <v>494376.37526715186</v>
      </c>
      <c r="J189" s="674">
        <f>J188-J187</f>
        <v>545209.12358030607</v>
      </c>
      <c r="K189" s="674">
        <f>K188-K187</f>
        <v>599427.55220727925</v>
      </c>
      <c r="L189" s="674">
        <f>L188-L187</f>
        <v>617410.37877349765</v>
      </c>
    </row>
    <row r="190" spans="1:12">
      <c r="B190" s="645" t="s">
        <v>960</v>
      </c>
      <c r="C190" s="674">
        <v>53788</v>
      </c>
      <c r="D190" s="674">
        <v>52461</v>
      </c>
      <c r="E190" s="674">
        <v>49193</v>
      </c>
      <c r="F190" s="674">
        <v>56841</v>
      </c>
      <c r="G190" s="674">
        <v>113774</v>
      </c>
      <c r="H190" s="674">
        <f>Forecasts!E198</f>
        <v>20600</v>
      </c>
      <c r="I190" s="674">
        <f>Forecasts!F198</f>
        <v>21218</v>
      </c>
      <c r="J190" s="674">
        <f>Forecasts!G198</f>
        <v>21854.54</v>
      </c>
      <c r="K190" s="674">
        <f>Forecasts!H198</f>
        <v>22510.176200000002</v>
      </c>
      <c r="L190" s="674">
        <f>Forecasts!I198</f>
        <v>23185.481486000001</v>
      </c>
    </row>
    <row r="214" spans="1:3" ht="16">
      <c r="A214" s="812" t="s">
        <v>961</v>
      </c>
    </row>
    <row r="215" spans="1:3">
      <c r="B215" s="675" t="s">
        <v>962</v>
      </c>
      <c r="C215" s="676"/>
    </row>
    <row r="216" spans="1:3">
      <c r="B216" s="677" t="s">
        <v>963</v>
      </c>
      <c r="C216" s="678">
        <v>4.4999999999999998E-2</v>
      </c>
    </row>
    <row r="217" spans="1:3">
      <c r="B217" s="679" t="s">
        <v>964</v>
      </c>
      <c r="C217" s="680">
        <v>1</v>
      </c>
    </row>
    <row r="218" spans="1:3">
      <c r="B218" s="677" t="s">
        <v>965</v>
      </c>
      <c r="C218" s="681">
        <v>7.0000000000000007E-2</v>
      </c>
    </row>
    <row r="219" spans="1:3">
      <c r="B219" s="682" t="s">
        <v>966</v>
      </c>
      <c r="C219" s="683">
        <v>9.7279453545880107E-2</v>
      </c>
    </row>
    <row r="220" spans="1:3">
      <c r="B220" s="677" t="s">
        <v>967</v>
      </c>
      <c r="C220" s="684">
        <v>0.75927097438930458</v>
      </c>
    </row>
    <row r="221" spans="1:3">
      <c r="B221" s="682" t="s">
        <v>968</v>
      </c>
      <c r="C221" s="683">
        <v>2.73514856011343E-2</v>
      </c>
    </row>
    <row r="222" spans="1:3">
      <c r="B222" s="677" t="s">
        <v>969</v>
      </c>
      <c r="C222" s="684">
        <v>0.24072902561069534</v>
      </c>
    </row>
    <row r="223" spans="1:3">
      <c r="B223" s="679" t="s">
        <v>45</v>
      </c>
      <c r="C223" s="685">
        <v>0.21</v>
      </c>
    </row>
    <row r="224" spans="1:3">
      <c r="B224" s="659" t="s">
        <v>970</v>
      </c>
      <c r="C224" s="686">
        <v>8.0445761959605497E-2</v>
      </c>
    </row>
    <row r="225" spans="1:8">
      <c r="B225" s="687" t="s">
        <v>955</v>
      </c>
      <c r="C225" s="674"/>
    </row>
    <row r="228" spans="1:8" ht="14">
      <c r="A228" s="821" t="s">
        <v>971</v>
      </c>
    </row>
    <row r="229" spans="1:8" ht="14">
      <c r="A229" s="821"/>
    </row>
    <row r="230" spans="1:8" ht="14">
      <c r="A230" s="821"/>
      <c r="B230" s="822"/>
      <c r="C230" s="822"/>
      <c r="D230" s="822"/>
      <c r="E230" s="822"/>
      <c r="F230" s="822"/>
      <c r="G230" s="822"/>
      <c r="H230" s="823" t="s">
        <v>54</v>
      </c>
    </row>
    <row r="231" spans="1:8" ht="14">
      <c r="A231" s="821"/>
      <c r="B231" s="822"/>
      <c r="C231" s="824">
        <v>1</v>
      </c>
      <c r="D231" s="824">
        <v>2</v>
      </c>
      <c r="E231" s="824">
        <v>3</v>
      </c>
      <c r="F231" s="824">
        <v>4</v>
      </c>
      <c r="G231" s="824">
        <v>5</v>
      </c>
      <c r="H231" s="823" t="s">
        <v>55</v>
      </c>
    </row>
    <row r="232" spans="1:8" ht="14">
      <c r="A232" s="821"/>
      <c r="B232" s="825" t="s">
        <v>191</v>
      </c>
      <c r="C232" s="826" t="s">
        <v>475</v>
      </c>
      <c r="D232" s="826" t="s">
        <v>476</v>
      </c>
      <c r="E232" s="826" t="s">
        <v>477</v>
      </c>
      <c r="F232" s="826" t="s">
        <v>478</v>
      </c>
      <c r="G232" s="826" t="s">
        <v>479</v>
      </c>
      <c r="H232" s="826" t="s">
        <v>480</v>
      </c>
    </row>
    <row r="233" spans="1:8" ht="14">
      <c r="A233" s="821"/>
      <c r="B233" s="822"/>
      <c r="C233" s="823"/>
      <c r="D233" s="823"/>
      <c r="E233" s="823"/>
      <c r="F233" s="823"/>
      <c r="G233" s="823"/>
      <c r="H233" s="823"/>
    </row>
    <row r="234" spans="1:8" ht="14">
      <c r="A234" s="821"/>
      <c r="B234" s="822" t="s">
        <v>56</v>
      </c>
      <c r="C234" s="827">
        <f>Valuation!E97</f>
        <v>160494.62476231635</v>
      </c>
      <c r="D234" s="827">
        <f>Valuation!F97</f>
        <v>188054.016509156</v>
      </c>
      <c r="E234" s="827">
        <f>Valuation!G97</f>
        <v>215581.41307006852</v>
      </c>
      <c r="F234" s="827">
        <f>Valuation!H97</f>
        <v>237269.92673774608</v>
      </c>
      <c r="G234" s="827">
        <f>Valuation!I97</f>
        <v>255383.25492671071</v>
      </c>
      <c r="H234" s="827">
        <f>Valuation!J97</f>
        <v>263203.17336995422</v>
      </c>
    </row>
    <row r="235" spans="1:8" ht="14">
      <c r="A235" s="821"/>
      <c r="B235" s="822" t="s">
        <v>196</v>
      </c>
      <c r="C235" s="827">
        <f>Valuation!E98</f>
        <v>-2566.109999999826</v>
      </c>
      <c r="D235" s="827">
        <f>Valuation!F98</f>
        <v>-2643.0933000003861</v>
      </c>
      <c r="E235" s="827">
        <f>Valuation!G98</f>
        <v>-2722.3860989996465</v>
      </c>
      <c r="F235" s="827">
        <f>Valuation!H98</f>
        <v>-2804.0576819701237</v>
      </c>
      <c r="G235" s="827">
        <f>Valuation!I98</f>
        <v>-2888.1794124290755</v>
      </c>
      <c r="H235" s="827">
        <f>Valuation!J98</f>
        <v>-2974.8247948016797</v>
      </c>
    </row>
    <row r="236" spans="1:8" ht="14">
      <c r="A236" s="821"/>
      <c r="B236" s="822" t="s">
        <v>60</v>
      </c>
      <c r="C236" s="827">
        <f>Valuation!E99</f>
        <v>-31693.422000000013</v>
      </c>
      <c r="D236" s="827">
        <f>Valuation!F99</f>
        <v>-36490.380179999993</v>
      </c>
      <c r="E236" s="827">
        <f>Valuation!G99</f>
        <v>-41286.035811000016</v>
      </c>
      <c r="F236" s="827">
        <f>Valuation!H99</f>
        <v>-45098.607377490014</v>
      </c>
      <c r="G236" s="827">
        <f>Valuation!I99</f>
        <v>-48310.997485176296</v>
      </c>
      <c r="H236" s="827">
        <f>Valuation!J99</f>
        <v>-12056.593285610008</v>
      </c>
    </row>
    <row r="237" spans="1:8" ht="14">
      <c r="A237" s="821"/>
      <c r="B237" s="822" t="s">
        <v>67</v>
      </c>
      <c r="C237" s="827">
        <f>Valuation!E100</f>
        <v>1000.7100000000009</v>
      </c>
      <c r="D237" s="827">
        <f>Valuation!F100</f>
        <v>1030.7313000000013</v>
      </c>
      <c r="E237" s="827">
        <f>Valuation!G100</f>
        <v>1061.6532390000011</v>
      </c>
      <c r="F237" s="827">
        <f>Valuation!H100</f>
        <v>1093.5028361700006</v>
      </c>
      <c r="G237" s="827">
        <f>Valuation!I100</f>
        <v>1126.3079212551002</v>
      </c>
      <c r="H237" s="827">
        <f>Valuation!J100</f>
        <v>1160.0971588927532</v>
      </c>
    </row>
    <row r="238" spans="1:8" ht="14">
      <c r="A238" s="821"/>
      <c r="B238" s="822" t="s">
        <v>68</v>
      </c>
      <c r="C238" s="827">
        <f>Valuation!E101</f>
        <v>0</v>
      </c>
      <c r="D238" s="827">
        <f>Valuation!F101</f>
        <v>0</v>
      </c>
      <c r="E238" s="827">
        <f>Valuation!G101</f>
        <v>0</v>
      </c>
      <c r="F238" s="827">
        <f>Valuation!H101</f>
        <v>0</v>
      </c>
      <c r="G238" s="827">
        <f>Valuation!I101</f>
        <v>0</v>
      </c>
      <c r="H238" s="827">
        <f>Valuation!J101</f>
        <v>0</v>
      </c>
    </row>
    <row r="239" spans="1:8" ht="14">
      <c r="A239" s="821"/>
      <c r="B239" s="822" t="s">
        <v>712</v>
      </c>
      <c r="C239" s="827">
        <f>Valuation!E102</f>
        <v>0</v>
      </c>
      <c r="D239" s="827">
        <f>Valuation!F102</f>
        <v>0</v>
      </c>
      <c r="E239" s="827">
        <f>Valuation!G102</f>
        <v>0</v>
      </c>
      <c r="F239" s="827">
        <f>Valuation!H102</f>
        <v>0</v>
      </c>
      <c r="G239" s="827">
        <f>Valuation!I102</f>
        <v>0</v>
      </c>
      <c r="H239" s="827">
        <f>Valuation!J102</f>
        <v>1338.6600000000035</v>
      </c>
    </row>
    <row r="240" spans="1:8" ht="14">
      <c r="A240" s="821"/>
      <c r="B240" s="825" t="s">
        <v>69</v>
      </c>
      <c r="C240" s="827">
        <f>Valuation!E103</f>
        <v>127235.80276231653</v>
      </c>
      <c r="D240" s="827">
        <f>Valuation!F103</f>
        <v>149951.27432915565</v>
      </c>
      <c r="E240" s="827">
        <f>Valuation!G103</f>
        <v>172634.64439906887</v>
      </c>
      <c r="F240" s="827">
        <f>Valuation!H103</f>
        <v>190460.76451445595</v>
      </c>
      <c r="G240" s="827">
        <f>Valuation!I103</f>
        <v>205310.38595036042</v>
      </c>
      <c r="H240" s="827">
        <f>Valuation!J103</f>
        <v>250670.5124484353</v>
      </c>
    </row>
    <row r="241" spans="1:8" ht="14">
      <c r="A241" s="821"/>
      <c r="B241" s="822"/>
      <c r="C241" s="827">
        <f>Valuation!E104</f>
        <v>0</v>
      </c>
      <c r="D241" s="827">
        <f>Valuation!F104</f>
        <v>0</v>
      </c>
      <c r="E241" s="827">
        <f>Valuation!G104</f>
        <v>0</v>
      </c>
      <c r="F241" s="827">
        <f>Valuation!H104</f>
        <v>0</v>
      </c>
      <c r="G241" s="827">
        <f>Valuation!I104</f>
        <v>0</v>
      </c>
      <c r="H241" s="827">
        <f>Valuation!J104</f>
        <v>0</v>
      </c>
    </row>
    <row r="242" spans="1:8" ht="14">
      <c r="A242" s="821"/>
      <c r="B242" s="822" t="s">
        <v>61</v>
      </c>
      <c r="C242" s="827">
        <f>Valuation!E105</f>
        <v>0.9121757215309958</v>
      </c>
      <c r="D242" s="827">
        <f>Valuation!F105</f>
        <v>0.83206454695059273</v>
      </c>
      <c r="E242" s="827">
        <f>Valuation!G105</f>
        <v>0.75898907847501795</v>
      </c>
      <c r="F242" s="827">
        <f>Valuation!H105</f>
        <v>0.69233141029209511</v>
      </c>
      <c r="G242" s="827">
        <f>Valuation!I105</f>
        <v>0.63152790372176382</v>
      </c>
      <c r="H242" s="827">
        <f>Valuation!J105</f>
        <v>0</v>
      </c>
    </row>
    <row r="243" spans="1:8" ht="14">
      <c r="A243" s="821"/>
      <c r="B243" s="822" t="s">
        <v>652</v>
      </c>
      <c r="C243" s="827">
        <f>Valuation!E106</f>
        <v>116061.41018929155</v>
      </c>
      <c r="D243" s="827">
        <f>Valuation!F106</f>
        <v>124769.13913935295</v>
      </c>
      <c r="E243" s="827">
        <f>Valuation!G106</f>
        <v>131027.8096653117</v>
      </c>
      <c r="F243" s="827">
        <f>Valuation!H106</f>
        <v>131861.9697016039</v>
      </c>
      <c r="G243" s="827">
        <f>Valuation!I106</f>
        <v>129659.23765153739</v>
      </c>
      <c r="H243" s="827">
        <f>Valuation!J106</f>
        <v>0</v>
      </c>
    </row>
    <row r="244" spans="1:8" ht="14">
      <c r="A244" s="821"/>
      <c r="B244" s="822" t="s">
        <v>653</v>
      </c>
      <c r="C244" s="827">
        <f>Valuation!E107</f>
        <v>633379.56634709751</v>
      </c>
      <c r="D244" s="827"/>
      <c r="E244" s="827"/>
      <c r="F244" s="827"/>
      <c r="G244" s="827"/>
      <c r="H244" s="827"/>
    </row>
    <row r="245" spans="1:8" ht="14">
      <c r="A245" s="821"/>
      <c r="B245" s="822" t="s">
        <v>650</v>
      </c>
      <c r="C245" s="827">
        <f>Valuation!E108</f>
        <v>2388434.2675229427</v>
      </c>
      <c r="D245" s="827"/>
      <c r="E245" s="827"/>
      <c r="F245" s="827"/>
      <c r="G245" s="827"/>
      <c r="H245" s="827"/>
    </row>
    <row r="246" spans="1:8" ht="14">
      <c r="A246" s="821"/>
      <c r="B246" s="822" t="s">
        <v>70</v>
      </c>
      <c r="C246" s="827">
        <f>Valuation!E109</f>
        <v>3021813.8338700403</v>
      </c>
      <c r="D246" s="827"/>
      <c r="E246" s="827"/>
      <c r="F246" s="827"/>
      <c r="G246" s="827"/>
      <c r="H246" s="827"/>
    </row>
    <row r="247" spans="1:8" ht="14">
      <c r="A247" s="821"/>
      <c r="B247" s="822" t="s">
        <v>62</v>
      </c>
      <c r="C247" s="827">
        <f>Valuation!E110</f>
        <v>1.0481400000000001</v>
      </c>
      <c r="D247" s="827"/>
      <c r="E247" s="827"/>
      <c r="F247" s="827"/>
      <c r="G247" s="827"/>
      <c r="H247" s="827"/>
    </row>
    <row r="248" spans="1:8" ht="14">
      <c r="A248" s="821"/>
      <c r="B248" s="822" t="s">
        <v>654</v>
      </c>
      <c r="C248" s="827">
        <f>Valuation!E111</f>
        <v>3167283.9518325441</v>
      </c>
      <c r="D248" s="827"/>
      <c r="E248" s="827"/>
      <c r="F248" s="827"/>
      <c r="G248" s="827"/>
      <c r="H248" s="827"/>
    </row>
    <row r="249" spans="1:8" ht="14">
      <c r="A249" s="821"/>
      <c r="B249" s="822" t="s">
        <v>63</v>
      </c>
      <c r="C249" s="827">
        <f>Valuation!E112</f>
        <v>74791.212400000004</v>
      </c>
      <c r="D249" s="827"/>
      <c r="E249" s="827"/>
      <c r="F249" s="827"/>
      <c r="G249" s="827"/>
      <c r="H249" s="827"/>
    </row>
    <row r="250" spans="1:8" ht="14">
      <c r="A250" s="821"/>
      <c r="B250" s="822" t="s">
        <v>64</v>
      </c>
      <c r="C250" s="827">
        <f>Valuation!E113</f>
        <v>42.34834347774985</v>
      </c>
      <c r="D250" s="827"/>
      <c r="E250" s="827"/>
      <c r="F250" s="827"/>
      <c r="G250" s="827"/>
      <c r="H250" s="827"/>
    </row>
    <row r="251" spans="1:8" ht="14">
      <c r="A251" s="821"/>
      <c r="B251" s="822"/>
      <c r="C251" s="827">
        <f>Valuation!E114</f>
        <v>0</v>
      </c>
      <c r="D251" s="827"/>
      <c r="E251" s="827"/>
      <c r="F251" s="827"/>
      <c r="G251" s="827"/>
      <c r="H251" s="827"/>
    </row>
    <row r="252" spans="1:8" ht="14">
      <c r="A252" s="821"/>
      <c r="B252" s="822" t="s">
        <v>48</v>
      </c>
      <c r="C252" s="827">
        <f>Valuation!E115</f>
        <v>50.3</v>
      </c>
      <c r="D252" s="827"/>
      <c r="E252" s="827"/>
      <c r="F252" s="827"/>
      <c r="G252" s="827"/>
      <c r="H252" s="827"/>
    </row>
    <row r="253" spans="1:8" ht="14">
      <c r="A253" s="821"/>
      <c r="B253" s="822" t="s">
        <v>65</v>
      </c>
      <c r="C253" s="827">
        <f>Valuation!E116</f>
        <v>-0.15808462270875046</v>
      </c>
      <c r="D253" s="827"/>
      <c r="E253" s="827"/>
      <c r="F253" s="827"/>
      <c r="G253" s="827"/>
      <c r="H253" s="827"/>
    </row>
    <row r="254" spans="1:8" ht="14">
      <c r="A254" s="821"/>
    </row>
    <row r="256" spans="1:8" ht="16">
      <c r="A256" s="812" t="s">
        <v>972</v>
      </c>
    </row>
    <row r="257" spans="2:8" ht="14">
      <c r="B257" s="828"/>
      <c r="C257" s="828"/>
      <c r="D257" s="828"/>
      <c r="E257" s="828"/>
      <c r="F257" s="828"/>
      <c r="G257" s="828"/>
    </row>
    <row r="258" spans="2:8" ht="15">
      <c r="B258" s="829"/>
      <c r="C258" s="1181" t="s">
        <v>1216</v>
      </c>
      <c r="D258" s="1180" t="s">
        <v>895</v>
      </c>
      <c r="E258" s="1180"/>
      <c r="F258" s="1180"/>
      <c r="G258" s="1180"/>
      <c r="H258" s="793"/>
    </row>
    <row r="259" spans="2:8" ht="15" customHeight="1">
      <c r="B259" s="793" t="s">
        <v>896</v>
      </c>
      <c r="C259" s="1181"/>
      <c r="D259" s="793" t="s">
        <v>1223</v>
      </c>
      <c r="E259" s="793" t="s">
        <v>1217</v>
      </c>
      <c r="F259" s="793" t="s">
        <v>1218</v>
      </c>
      <c r="G259" s="793" t="s">
        <v>1219</v>
      </c>
      <c r="H259" s="793" t="s">
        <v>1220</v>
      </c>
    </row>
    <row r="260" spans="2:8" ht="15">
      <c r="B260" s="796" t="s">
        <v>898</v>
      </c>
      <c r="C260" s="796">
        <v>35747</v>
      </c>
      <c r="D260" s="797">
        <v>21050</v>
      </c>
      <c r="E260" s="797">
        <v>1155</v>
      </c>
      <c r="F260" s="943">
        <f>1030000/F280</f>
        <v>764.38982396770268</v>
      </c>
      <c r="G260" s="943">
        <f>196420/G280</f>
        <v>145.76839730459821</v>
      </c>
      <c r="H260" s="943">
        <f>159030/H280</f>
        <v>118.02030456852792</v>
      </c>
    </row>
    <row r="261" spans="2:8" ht="15">
      <c r="B261" s="798" t="s">
        <v>899</v>
      </c>
      <c r="C261" s="798">
        <v>34350</v>
      </c>
      <c r="D261" s="799">
        <v>20670</v>
      </c>
      <c r="E261" s="799">
        <v>905</v>
      </c>
      <c r="F261" s="944">
        <f>968440/F280</f>
        <v>718.7045447798854</v>
      </c>
      <c r="G261" s="944">
        <f>181870/G280</f>
        <v>134.97046338350106</v>
      </c>
      <c r="H261" s="944">
        <f>153950/H280</f>
        <v>114.25030427167751</v>
      </c>
    </row>
    <row r="262" spans="2:8" ht="15">
      <c r="B262" s="796" t="s">
        <v>900</v>
      </c>
      <c r="C262" s="796">
        <v>66.319999999999993</v>
      </c>
      <c r="D262" s="800">
        <v>42.43</v>
      </c>
      <c r="E262" s="800" t="s">
        <v>1224</v>
      </c>
      <c r="F262" s="800">
        <v>73.91</v>
      </c>
      <c r="G262" s="800" t="s">
        <v>1224</v>
      </c>
      <c r="H262" s="800">
        <v>106.96</v>
      </c>
    </row>
    <row r="263" spans="2:8" ht="15">
      <c r="B263" s="798" t="s">
        <v>902</v>
      </c>
      <c r="C263" s="938" t="s">
        <v>1224</v>
      </c>
      <c r="D263" s="801">
        <v>25.77</v>
      </c>
      <c r="E263" s="801">
        <v>30.49</v>
      </c>
      <c r="F263" s="801" t="s">
        <v>1224</v>
      </c>
      <c r="G263" s="801" t="s">
        <v>1224</v>
      </c>
      <c r="H263" s="801" t="s">
        <v>1224</v>
      </c>
    </row>
    <row r="264" spans="2:8" ht="15">
      <c r="B264" s="796" t="s">
        <v>903</v>
      </c>
      <c r="C264" s="938" t="s">
        <v>1224</v>
      </c>
      <c r="D264" s="800">
        <v>1.1000000000000001</v>
      </c>
      <c r="E264" s="800" t="s">
        <v>1224</v>
      </c>
      <c r="F264" s="800" t="s">
        <v>1224</v>
      </c>
      <c r="G264" s="800" t="s">
        <v>1224</v>
      </c>
      <c r="H264" s="800" t="s">
        <v>1224</v>
      </c>
    </row>
    <row r="265" spans="2:8" ht="15">
      <c r="B265" s="798" t="s">
        <v>904</v>
      </c>
      <c r="C265" s="798">
        <v>9.5</v>
      </c>
      <c r="D265" s="801">
        <v>7.78</v>
      </c>
      <c r="E265" s="801">
        <v>2.3199999999999998</v>
      </c>
      <c r="F265" s="801">
        <v>4.9400000000000004</v>
      </c>
      <c r="G265" s="801">
        <v>2.3199999999999998</v>
      </c>
      <c r="H265" s="801">
        <v>3.1</v>
      </c>
    </row>
    <row r="266" spans="2:8" ht="15">
      <c r="B266" s="796" t="s">
        <v>905</v>
      </c>
      <c r="C266" s="796">
        <v>10.87</v>
      </c>
      <c r="D266" s="800">
        <v>7.71</v>
      </c>
      <c r="E266" s="800">
        <v>1.28</v>
      </c>
      <c r="F266" s="800">
        <v>3.15</v>
      </c>
      <c r="G266" s="800">
        <v>1.51</v>
      </c>
      <c r="H266" s="800">
        <v>1.07</v>
      </c>
    </row>
    <row r="267" spans="2:8" ht="15">
      <c r="B267" s="798" t="s">
        <v>906</v>
      </c>
      <c r="C267" s="798">
        <v>9.64</v>
      </c>
      <c r="D267" s="801">
        <v>7.64</v>
      </c>
      <c r="E267" s="801">
        <v>1.81</v>
      </c>
      <c r="F267" s="801">
        <v>4.6399999999999997</v>
      </c>
      <c r="G267" s="801">
        <v>2.15</v>
      </c>
      <c r="H267" s="801">
        <v>3.56</v>
      </c>
    </row>
    <row r="268" spans="2:8" ht="15">
      <c r="B268" s="796" t="s">
        <v>907</v>
      </c>
      <c r="C268" s="796">
        <v>39.42</v>
      </c>
      <c r="D268" s="800">
        <v>29.75</v>
      </c>
      <c r="E268" s="800">
        <v>29.23</v>
      </c>
      <c r="F268" s="800">
        <v>33.39</v>
      </c>
      <c r="G268" s="800">
        <v>-16.32</v>
      </c>
      <c r="H268" s="800">
        <v>78.22</v>
      </c>
    </row>
    <row r="269" spans="2:8" ht="15">
      <c r="B269" s="798" t="s">
        <v>909</v>
      </c>
      <c r="C269" s="798">
        <v>1</v>
      </c>
      <c r="D269" s="801">
        <v>1.49</v>
      </c>
      <c r="E269" s="801">
        <v>1.53</v>
      </c>
      <c r="F269" s="801">
        <v>1.37</v>
      </c>
      <c r="G269" s="801">
        <v>1.32</v>
      </c>
      <c r="H269" s="801">
        <v>1.18</v>
      </c>
    </row>
    <row r="270" spans="2:8" ht="17">
      <c r="B270" s="796" t="s">
        <v>910</v>
      </c>
      <c r="C270" s="796">
        <v>26.51</v>
      </c>
      <c r="D270" s="800">
        <v>82.13</v>
      </c>
      <c r="E270" s="800">
        <v>13.8</v>
      </c>
      <c r="F270" s="945">
        <f>19830/F280</f>
        <v>14.716359426484994</v>
      </c>
      <c r="G270" s="946">
        <f>15650/G280</f>
        <v>11.614272568052957</v>
      </c>
      <c r="H270" s="946">
        <f>23868/H280</f>
        <v>17.713064386855464</v>
      </c>
    </row>
    <row r="271" spans="2:8" ht="17">
      <c r="B271" s="798" t="s">
        <v>911</v>
      </c>
      <c r="C271" s="937">
        <v>4.7999999999999996E-3</v>
      </c>
      <c r="D271" s="804">
        <v>3.7000000000000002E-3</v>
      </c>
      <c r="E271" s="804" t="s">
        <v>1224</v>
      </c>
      <c r="F271" s="804" t="s">
        <v>1224</v>
      </c>
      <c r="G271" s="804" t="s">
        <v>1224</v>
      </c>
      <c r="H271" s="804" t="s">
        <v>1224</v>
      </c>
    </row>
    <row r="272" spans="2:8" ht="17">
      <c r="B272" s="796" t="s">
        <v>912</v>
      </c>
      <c r="C272" s="939">
        <v>0.71970000000000001</v>
      </c>
      <c r="D272" s="803">
        <v>3.5999999999999999E-3</v>
      </c>
      <c r="E272" s="803">
        <v>0</v>
      </c>
      <c r="F272" s="803" t="s">
        <v>1224</v>
      </c>
      <c r="G272" s="803" t="s">
        <v>1224</v>
      </c>
      <c r="H272" s="803" t="s">
        <v>1224</v>
      </c>
    </row>
    <row r="273" spans="1:8" ht="17">
      <c r="B273" s="798" t="s">
        <v>913</v>
      </c>
      <c r="C273" s="937">
        <v>0.32540000000000002</v>
      </c>
      <c r="D273" s="804">
        <v>0.15129999999999999</v>
      </c>
      <c r="E273" s="804">
        <v>0</v>
      </c>
      <c r="F273" s="804">
        <v>0</v>
      </c>
      <c r="G273" s="804">
        <v>0</v>
      </c>
      <c r="H273" s="804">
        <v>0</v>
      </c>
    </row>
    <row r="274" spans="1:8" ht="15">
      <c r="B274" s="796" t="s">
        <v>914</v>
      </c>
      <c r="C274" s="939"/>
      <c r="D274" s="940"/>
      <c r="E274" s="940"/>
      <c r="F274" s="940"/>
      <c r="G274" s="940"/>
      <c r="H274" s="940"/>
    </row>
    <row r="275" spans="1:8" ht="15">
      <c r="B275" s="798" t="s">
        <v>915</v>
      </c>
      <c r="C275" s="937">
        <v>0.2107</v>
      </c>
      <c r="D275" s="805">
        <v>2.9399999999999999E-2</v>
      </c>
      <c r="E275" s="805">
        <v>3.8199999999999998E-2</v>
      </c>
      <c r="F275" s="805">
        <v>0.27610000000000001</v>
      </c>
      <c r="G275" s="805">
        <v>0.38619999999999999</v>
      </c>
      <c r="H275" s="947">
        <v>9.7500000000000003E-2</v>
      </c>
    </row>
    <row r="276" spans="1:8" ht="15">
      <c r="B276" s="830" t="s">
        <v>916</v>
      </c>
      <c r="C276" s="807"/>
      <c r="D276" s="807"/>
      <c r="E276" s="807"/>
      <c r="F276" s="807"/>
      <c r="G276" s="807"/>
      <c r="H276" s="807"/>
    </row>
    <row r="277" spans="1:8" ht="18">
      <c r="E277" s="792"/>
      <c r="F277" s="621" t="s">
        <v>1227</v>
      </c>
      <c r="G277" s="621" t="s">
        <v>1227</v>
      </c>
      <c r="H277" s="621" t="s">
        <v>1227</v>
      </c>
    </row>
    <row r="278" spans="1:8" ht="18">
      <c r="E278" s="792"/>
      <c r="F278" s="621" t="s">
        <v>1228</v>
      </c>
      <c r="G278" s="621" t="s">
        <v>1228</v>
      </c>
      <c r="H278" s="621" t="s">
        <v>1228</v>
      </c>
    </row>
    <row r="279" spans="1:8" ht="18">
      <c r="E279" s="792"/>
      <c r="F279" s="857">
        <v>45569</v>
      </c>
      <c r="G279" s="857">
        <v>45569</v>
      </c>
      <c r="H279" s="857">
        <v>45569</v>
      </c>
    </row>
    <row r="280" spans="1:8" ht="18">
      <c r="A280" s="812" t="s">
        <v>973</v>
      </c>
      <c r="E280" s="792"/>
      <c r="F280" s="621">
        <v>1347.48</v>
      </c>
      <c r="G280" s="621">
        <v>1347.48</v>
      </c>
      <c r="H280" s="621">
        <v>1347.48</v>
      </c>
    </row>
    <row r="282" spans="1:8">
      <c r="C282" s="622"/>
      <c r="D282" s="622"/>
      <c r="E282" s="622"/>
      <c r="F282" s="622"/>
      <c r="G282" s="622"/>
      <c r="H282" s="622"/>
    </row>
    <row r="283" spans="1:8" ht="14">
      <c r="B283" s="623" t="s">
        <v>865</v>
      </c>
      <c r="C283" s="624" t="s">
        <v>974</v>
      </c>
      <c r="D283" s="624" t="s">
        <v>975</v>
      </c>
      <c r="E283" s="624" t="s">
        <v>866</v>
      </c>
      <c r="F283" s="624" t="s">
        <v>867</v>
      </c>
      <c r="G283" s="624" t="s">
        <v>868</v>
      </c>
      <c r="H283" s="625" t="s">
        <v>869</v>
      </c>
    </row>
    <row r="284" spans="1:8" ht="14">
      <c r="B284" s="627" t="s">
        <v>871</v>
      </c>
      <c r="C284" s="628">
        <v>101251</v>
      </c>
      <c r="D284" s="628">
        <v>116260</v>
      </c>
      <c r="E284" s="628">
        <v>133233</v>
      </c>
      <c r="F284" s="628">
        <v>131832</v>
      </c>
      <c r="G284" s="628">
        <v>138.69999999999999</v>
      </c>
      <c r="H284" s="622"/>
    </row>
    <row r="285" spans="1:8" ht="14">
      <c r="B285" s="627" t="s">
        <v>872</v>
      </c>
      <c r="C285" s="629" t="s">
        <v>1211</v>
      </c>
      <c r="D285" s="629" t="s">
        <v>1211</v>
      </c>
      <c r="E285" s="629" t="s">
        <v>1211</v>
      </c>
      <c r="F285" s="629" t="s">
        <v>1211</v>
      </c>
      <c r="G285" s="629" t="s">
        <v>1211</v>
      </c>
      <c r="H285" s="622"/>
    </row>
    <row r="286" spans="1:8" ht="140">
      <c r="B286" s="627" t="s">
        <v>873</v>
      </c>
      <c r="C286" s="933">
        <v>49.76</v>
      </c>
      <c r="D286" s="933">
        <v>22.62</v>
      </c>
      <c r="E286" s="933">
        <v>63.71</v>
      </c>
      <c r="F286" s="934">
        <v>21.035</v>
      </c>
      <c r="G286" s="933">
        <v>32.25</v>
      </c>
      <c r="H286" s="932" t="s">
        <v>1214</v>
      </c>
    </row>
    <row r="287" spans="1:8" ht="14">
      <c r="B287" s="627" t="s">
        <v>874</v>
      </c>
      <c r="C287" s="630"/>
      <c r="D287" s="630"/>
      <c r="E287" s="630"/>
      <c r="F287" s="630"/>
      <c r="G287" s="630"/>
      <c r="H287" s="622"/>
    </row>
    <row r="288" spans="1:8" ht="14">
      <c r="B288" s="811" t="s">
        <v>1215</v>
      </c>
    </row>
    <row r="290" spans="1:6" ht="16">
      <c r="A290" s="812" t="s">
        <v>976</v>
      </c>
    </row>
    <row r="292" spans="1:6" ht="14">
      <c r="B292" s="623"/>
      <c r="C292" s="632"/>
      <c r="D292" s="632"/>
      <c r="E292" s="632"/>
      <c r="F292" s="632"/>
    </row>
    <row r="293" spans="1:6" ht="14">
      <c r="B293" s="627"/>
      <c r="C293" s="688"/>
      <c r="D293" s="688"/>
      <c r="E293" s="688"/>
      <c r="F293" s="688"/>
    </row>
    <row r="294" spans="1:6" ht="14">
      <c r="B294" s="627"/>
      <c r="C294" s="688"/>
      <c r="D294" s="688"/>
      <c r="E294" s="688"/>
      <c r="F294" s="688"/>
    </row>
    <row r="295" spans="1:6" ht="14">
      <c r="B295" s="627"/>
      <c r="C295" s="688"/>
      <c r="D295" s="688"/>
      <c r="E295" s="688"/>
      <c r="F295" s="688"/>
    </row>
    <row r="296" spans="1:6" ht="14">
      <c r="B296" s="627"/>
      <c r="C296" s="689"/>
      <c r="D296" s="689"/>
      <c r="E296" s="689"/>
      <c r="F296" s="689"/>
    </row>
    <row r="297" spans="1:6" ht="14">
      <c r="B297" s="627"/>
      <c r="C297" s="689"/>
      <c r="D297" s="689"/>
      <c r="E297" s="689"/>
      <c r="F297" s="689"/>
    </row>
    <row r="298" spans="1:6" ht="14">
      <c r="B298" s="633"/>
      <c r="C298" s="690"/>
      <c r="D298" s="690"/>
      <c r="E298" s="690"/>
      <c r="F298" s="690"/>
    </row>
    <row r="299" spans="1:6" ht="14">
      <c r="B299" s="811"/>
    </row>
    <row r="302" spans="1:6" ht="16">
      <c r="A302" s="812" t="s">
        <v>977</v>
      </c>
    </row>
    <row r="303" spans="1:6">
      <c r="B303" s="691"/>
      <c r="C303" s="692"/>
      <c r="D303" s="692"/>
      <c r="E303" s="692"/>
    </row>
    <row r="304" spans="1:6">
      <c r="B304" s="693"/>
      <c r="C304" s="694"/>
      <c r="D304" s="694"/>
      <c r="E304" s="695"/>
    </row>
    <row r="305" spans="1:5">
      <c r="B305" s="696"/>
      <c r="C305" s="697"/>
      <c r="D305" s="697"/>
      <c r="E305" s="697"/>
    </row>
    <row r="306" spans="1:5">
      <c r="B306" s="696"/>
      <c r="C306" s="698"/>
      <c r="D306" s="698"/>
      <c r="E306" s="697"/>
    </row>
    <row r="307" spans="1:5">
      <c r="B307" s="696"/>
      <c r="C307" s="698"/>
      <c r="D307" s="698"/>
      <c r="E307" s="699"/>
    </row>
    <row r="308" spans="1:5">
      <c r="B308" s="700"/>
      <c r="C308" s="691"/>
      <c r="D308" s="691"/>
      <c r="E308" s="691"/>
    </row>
    <row r="312" spans="1:5" ht="16">
      <c r="A312" s="812" t="s">
        <v>978</v>
      </c>
    </row>
    <row r="315" spans="1:5" ht="14">
      <c r="B315" s="623"/>
      <c r="C315" s="635"/>
      <c r="D315" s="635"/>
    </row>
    <row r="316" spans="1:5">
      <c r="B316" s="789"/>
      <c r="C316" s="789"/>
      <c r="D316" s="789"/>
    </row>
    <row r="317" spans="1:5">
      <c r="B317" s="789"/>
      <c r="C317" s="789"/>
      <c r="D317" s="789"/>
    </row>
    <row r="318" spans="1:5">
      <c r="B318" s="789"/>
      <c r="C318" s="789"/>
      <c r="D318" s="789"/>
    </row>
    <row r="319" spans="1:5">
      <c r="B319" s="789"/>
    </row>
  </sheetData>
  <mergeCells count="15">
    <mergeCell ref="D1:K3"/>
    <mergeCell ref="M9:O10"/>
    <mergeCell ref="D258:G258"/>
    <mergeCell ref="C258:C259"/>
    <mergeCell ref="C58:E58"/>
    <mergeCell ref="F58:K58"/>
    <mergeCell ref="C59:C60"/>
    <mergeCell ref="D59:D60"/>
    <mergeCell ref="E59:E60"/>
    <mergeCell ref="F59:F60"/>
    <mergeCell ref="G59:G60"/>
    <mergeCell ref="H59:H60"/>
    <mergeCell ref="I59:I60"/>
    <mergeCell ref="J59:J60"/>
    <mergeCell ref="K59:K60"/>
  </mergeCells>
  <pageMargins left="0.7" right="0.7" top="0.75" bottom="0.75" header="0.3" footer="0.3"/>
  <ignoredErrors>
    <ignoredError sqref="C64:J64" formula="1"/>
  </ignoredErrors>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47689-4F6F-2A40-8623-031A6D6EED82}">
  <sheetPr>
    <tabColor theme="8" tint="0.39997558519241921"/>
  </sheetPr>
  <dimension ref="A1:O124"/>
  <sheetViews>
    <sheetView showGridLines="0" zoomScale="150" zoomScaleNormal="100" workbookViewId="0">
      <selection activeCell="B75" sqref="B75"/>
    </sheetView>
  </sheetViews>
  <sheetFormatPr baseColWidth="10" defaultColWidth="11.5" defaultRowHeight="13" outlineLevelCol="1"/>
  <cols>
    <col min="1" max="1" width="43.33203125" style="621" bestFit="1" customWidth="1"/>
    <col min="2" max="5" width="10.83203125" style="621" customWidth="1" outlineLevel="1"/>
    <col min="6" max="9" width="11.5" style="621"/>
    <col min="10" max="10" width="10.83203125" style="621" customWidth="1"/>
    <col min="11" max="12" width="10.83203125" style="621" customWidth="1" outlineLevel="1"/>
    <col min="13" max="16384" width="11.5" style="621"/>
  </cols>
  <sheetData>
    <row r="1" spans="1:13" ht="14" thickBot="1"/>
    <row r="2" spans="1:13">
      <c r="B2" s="1165" t="s">
        <v>917</v>
      </c>
      <c r="C2" s="1166"/>
      <c r="D2" s="1166"/>
      <c r="E2" s="1166"/>
      <c r="F2" s="1166"/>
      <c r="G2" s="1166"/>
      <c r="H2" s="1166"/>
      <c r="I2" s="1167"/>
      <c r="K2" s="1185" t="s">
        <v>983</v>
      </c>
      <c r="L2" s="1186"/>
      <c r="M2" s="1187"/>
    </row>
    <row r="3" spans="1:13">
      <c r="B3" s="1168"/>
      <c r="C3" s="1169"/>
      <c r="D3" s="1169"/>
      <c r="E3" s="1169"/>
      <c r="F3" s="1169"/>
      <c r="G3" s="1169"/>
      <c r="H3" s="1169"/>
      <c r="I3" s="1170"/>
      <c r="K3" s="1188"/>
      <c r="L3" s="1189"/>
      <c r="M3" s="1190"/>
    </row>
    <row r="4" spans="1:13" ht="14" thickBot="1">
      <c r="B4" s="1171"/>
      <c r="C4" s="1172"/>
      <c r="D4" s="1172"/>
      <c r="E4" s="1172"/>
      <c r="F4" s="1172"/>
      <c r="G4" s="1172"/>
      <c r="H4" s="1172"/>
      <c r="I4" s="1173"/>
      <c r="K4" s="1191"/>
      <c r="L4" s="1192"/>
      <c r="M4" s="1193"/>
    </row>
    <row r="6" spans="1:13">
      <c r="A6" s="831" t="s">
        <v>481</v>
      </c>
    </row>
    <row r="7" spans="1:13">
      <c r="B7" s="832">
        <v>2021</v>
      </c>
      <c r="C7" s="832">
        <v>2022</v>
      </c>
      <c r="D7" s="832">
        <v>2023</v>
      </c>
      <c r="E7" s="833" t="s">
        <v>919</v>
      </c>
      <c r="F7" s="833" t="s">
        <v>920</v>
      </c>
      <c r="G7" s="833" t="s">
        <v>984</v>
      </c>
      <c r="H7" s="833" t="s">
        <v>985</v>
      </c>
      <c r="I7" s="833" t="s">
        <v>986</v>
      </c>
      <c r="J7" s="833" t="s">
        <v>924</v>
      </c>
    </row>
    <row r="8" spans="1:13">
      <c r="A8" s="834" t="s">
        <v>17</v>
      </c>
      <c r="B8" s="701">
        <f>'Table &amp; Charts 1'!C61</f>
        <v>312789</v>
      </c>
      <c r="C8" s="701">
        <f>'Table &amp; Charts 1'!D61</f>
        <v>416901</v>
      </c>
      <c r="D8" s="701">
        <f>'Table &amp; Charts 1'!E61</f>
        <v>560191</v>
      </c>
      <c r="E8" s="701">
        <f>'Table &amp; Charts 1'!F61</f>
        <v>691114.79999999993</v>
      </c>
      <c r="F8" s="701">
        <f>'Table &amp; Charts 1'!G61</f>
        <v>808002.13199999987</v>
      </c>
      <c r="G8" s="701">
        <f>'Table &amp; Charts 1'!H61</f>
        <v>924765.80159999989</v>
      </c>
      <c r="H8" s="701">
        <f>'Table &amp; Charts 1'!I61</f>
        <v>1016858.537952</v>
      </c>
      <c r="I8" s="701">
        <f>'Table &amp; Charts 1'!J61</f>
        <v>1093850.0912496001</v>
      </c>
      <c r="J8" s="703">
        <f>(I8/B8)^(1/7)-1</f>
        <v>0.19583795553683281</v>
      </c>
    </row>
    <row r="9" spans="1:13">
      <c r="A9" s="835" t="s">
        <v>987</v>
      </c>
      <c r="B9" s="701">
        <f>'Table &amp; Charts 1'!C62</f>
        <v>-144498</v>
      </c>
      <c r="C9" s="701">
        <f>'Table &amp; Charts 1'!D62</f>
        <v>-180994</v>
      </c>
      <c r="D9" s="701">
        <f>'Table &amp; Charts 1'!E62</f>
        <v>-241130</v>
      </c>
      <c r="E9" s="701">
        <f>'Table &amp; Charts 1'!F62</f>
        <v>-297179.36399999994</v>
      </c>
      <c r="F9" s="701">
        <f>'Table &amp; Charts 1'!G62</f>
        <v>-347440.91675999993</v>
      </c>
      <c r="G9" s="701">
        <f>'Table &amp; Charts 1'!H62</f>
        <v>-397649.29468799994</v>
      </c>
      <c r="H9" s="701">
        <f>'Table &amp; Charts 1'!I62</f>
        <v>-437249.17131936003</v>
      </c>
      <c r="I9" s="701">
        <f>'Table &amp; Charts 1'!J62</f>
        <v>-470355.53923732799</v>
      </c>
      <c r="J9" s="703"/>
    </row>
    <row r="10" spans="1:13">
      <c r="A10" s="704" t="s">
        <v>422</v>
      </c>
      <c r="B10" s="949">
        <f>'Table &amp; Charts 1'!C63</f>
        <v>168291</v>
      </c>
      <c r="C10" s="949">
        <f>'Table &amp; Charts 1'!D63</f>
        <v>235907</v>
      </c>
      <c r="D10" s="949">
        <f>'Table &amp; Charts 1'!E63</f>
        <v>319061</v>
      </c>
      <c r="E10" s="949">
        <f>'Table &amp; Charts 1'!F63</f>
        <v>393935.43599999999</v>
      </c>
      <c r="F10" s="949">
        <f>'Table &amp; Charts 1'!G63</f>
        <v>460561.21523999993</v>
      </c>
      <c r="G10" s="949">
        <f>'Table &amp; Charts 1'!H63</f>
        <v>527116.50691200001</v>
      </c>
      <c r="H10" s="949">
        <f>'Table &amp; Charts 1'!I63</f>
        <v>579609.36663264001</v>
      </c>
      <c r="I10" s="949">
        <f>'Table &amp; Charts 1'!J63</f>
        <v>623494.55201227206</v>
      </c>
      <c r="J10" s="706">
        <f>(I10/B10)^(1/7)-1</f>
        <v>0.20573844961303944</v>
      </c>
    </row>
    <row r="11" spans="1:13">
      <c r="A11" s="835" t="s">
        <v>988</v>
      </c>
      <c r="B11" s="707"/>
      <c r="C11" s="707"/>
      <c r="D11" s="707"/>
      <c r="E11" s="708"/>
      <c r="F11" s="708"/>
      <c r="G11" s="708"/>
      <c r="H11" s="708"/>
      <c r="I11" s="708"/>
      <c r="J11" s="709"/>
    </row>
    <row r="12" spans="1:13">
      <c r="A12" s="836" t="s">
        <v>989</v>
      </c>
      <c r="B12" s="707"/>
      <c r="C12" s="707"/>
      <c r="D12" s="707"/>
      <c r="E12" s="708"/>
      <c r="F12" s="708"/>
      <c r="G12" s="708"/>
      <c r="H12" s="708"/>
      <c r="I12" s="708"/>
      <c r="J12" s="709"/>
    </row>
    <row r="13" spans="1:13">
      <c r="A13" s="836" t="s">
        <v>990</v>
      </c>
      <c r="B13" s="710"/>
      <c r="C13" s="710"/>
      <c r="D13" s="710"/>
      <c r="E13" s="702"/>
      <c r="F13" s="702"/>
      <c r="G13" s="702"/>
      <c r="H13" s="702"/>
      <c r="I13" s="702"/>
      <c r="J13" s="703"/>
    </row>
    <row r="14" spans="1:13">
      <c r="A14" s="704" t="s">
        <v>423</v>
      </c>
      <c r="B14" s="705">
        <f>'Table &amp; Charts 1'!C65</f>
        <v>70726</v>
      </c>
      <c r="C14" s="705">
        <f>'Table &amp; Charts 1'!D65</f>
        <v>114734</v>
      </c>
      <c r="D14" s="705">
        <f>'Table &amp; Charts 1'!E65</f>
        <v>167687</v>
      </c>
      <c r="E14" s="705">
        <f>'Table &amp; Charts 1'!F65</f>
        <v>208025.55479999998</v>
      </c>
      <c r="F14" s="705">
        <f>'Table &amp; Charts 1'!G65</f>
        <v>243208.64173199996</v>
      </c>
      <c r="G14" s="705">
        <f>'Table &amp; Charts 1'!H65</f>
        <v>278354.50628160004</v>
      </c>
      <c r="H14" s="705">
        <f>'Table &amp; Charts 1'!I65</f>
        <v>306074.41992355196</v>
      </c>
      <c r="I14" s="705">
        <f>'Table &amp; Charts 1'!J65</f>
        <v>329248.8774661296</v>
      </c>
      <c r="J14" s="706">
        <f>(I14/B14)^(1/7)-1</f>
        <v>0.24572087962359834</v>
      </c>
    </row>
    <row r="15" spans="1:13">
      <c r="A15" s="836" t="s">
        <v>991</v>
      </c>
      <c r="B15" s="711"/>
      <c r="C15" s="711"/>
      <c r="D15" s="711"/>
      <c r="E15" s="708"/>
      <c r="F15" s="708"/>
      <c r="G15" s="708"/>
      <c r="H15" s="708"/>
      <c r="I15" s="708"/>
      <c r="J15" s="709"/>
    </row>
    <row r="16" spans="1:13">
      <c r="A16" s="704" t="s">
        <v>424</v>
      </c>
      <c r="B16" s="705">
        <f>'Table &amp; Charts 1'!C68</f>
        <v>69618</v>
      </c>
      <c r="C16" s="705">
        <f>'Table &amp; Charts 1'!D68</f>
        <v>116343</v>
      </c>
      <c r="D16" s="705">
        <f>'Table &amp; Charts 1'!E68</f>
        <v>171270</v>
      </c>
      <c r="E16" s="705">
        <f>'Table &amp; Charts 1'!F68</f>
        <v>207814.25666115995</v>
      </c>
      <c r="F16" s="705">
        <f>'Table &amp; Charts 1'!G68</f>
        <v>242840.81542424814</v>
      </c>
      <c r="G16" s="705">
        <f>'Table &amp; Charts 1'!H68</f>
        <v>277831.12634205126</v>
      </c>
      <c r="H16" s="705">
        <f>'Table &amp; Charts 1'!I68</f>
        <v>305434.82636406377</v>
      </c>
      <c r="I16" s="705">
        <f>'Table &amp; Charts 1'!J68</f>
        <v>328517.48680675111</v>
      </c>
      <c r="J16" s="706">
        <f>(I16/B16)^(1/7)-1</f>
        <v>0.24813747023737087</v>
      </c>
    </row>
    <row r="17" spans="1:10">
      <c r="A17" s="835" t="s">
        <v>992</v>
      </c>
      <c r="B17" s="707"/>
      <c r="C17" s="707"/>
      <c r="D17" s="707"/>
      <c r="E17" s="708"/>
      <c r="F17" s="708"/>
      <c r="G17" s="708"/>
      <c r="H17" s="708"/>
      <c r="I17" s="708"/>
      <c r="J17" s="709"/>
    </row>
    <row r="18" spans="1:10">
      <c r="A18" s="835" t="s">
        <v>993</v>
      </c>
      <c r="B18" s="707"/>
      <c r="C18" s="707"/>
      <c r="D18" s="707"/>
      <c r="E18" s="708"/>
      <c r="F18" s="708"/>
      <c r="G18" s="708"/>
      <c r="H18" s="708"/>
      <c r="I18" s="708"/>
      <c r="J18" s="709"/>
    </row>
    <row r="19" spans="1:10">
      <c r="A19" s="704" t="s">
        <v>671</v>
      </c>
      <c r="B19" s="705">
        <f>'Table &amp; Charts 1'!C70</f>
        <v>69787</v>
      </c>
      <c r="C19" s="705">
        <f>'Table &amp; Charts 1'!D70</f>
        <v>87301</v>
      </c>
      <c r="D19" s="705">
        <f>'Table &amp; Charts 1'!E70</f>
        <v>130400</v>
      </c>
      <c r="E19" s="705">
        <f>'Table &amp; Charts 1'!F70</f>
        <v>164173.26276231636</v>
      </c>
      <c r="F19" s="705">
        <f>'Table &amp; Charts 1'!G70</f>
        <v>191844.24418515601</v>
      </c>
      <c r="G19" s="705">
        <f>'Table &amp; Charts 1'!H70</f>
        <v>219486.5898102205</v>
      </c>
      <c r="H19" s="705">
        <f>'Table &amp; Charts 1'!I70</f>
        <v>241293.51282761039</v>
      </c>
      <c r="I19" s="705">
        <f>'Table &amp; Charts 1'!J70</f>
        <v>259528.8145773334</v>
      </c>
      <c r="J19" s="706">
        <f>(I19/B19)^(1/7)-1</f>
        <v>0.20638879110882069</v>
      </c>
    </row>
    <row r="20" spans="1:10">
      <c r="A20" s="831"/>
      <c r="E20" s="837"/>
      <c r="F20" s="837"/>
      <c r="G20" s="837"/>
      <c r="H20" s="837"/>
      <c r="I20" s="837"/>
    </row>
    <row r="21" spans="1:10">
      <c r="A21" s="838"/>
      <c r="B21" s="712"/>
      <c r="C21" s="712"/>
      <c r="D21" s="712"/>
      <c r="E21" s="712"/>
      <c r="F21" s="712"/>
      <c r="G21" s="712"/>
      <c r="H21" s="712"/>
      <c r="I21" s="712"/>
    </row>
    <row r="22" spans="1:10">
      <c r="A22" s="1086" t="s">
        <v>484</v>
      </c>
      <c r="B22" s="1023"/>
      <c r="C22" s="1023"/>
      <c r="D22" s="1023"/>
      <c r="E22" s="1092"/>
      <c r="F22" s="1092"/>
      <c r="G22" s="1092"/>
      <c r="H22" s="1092"/>
      <c r="I22" s="1092"/>
    </row>
    <row r="23" spans="1:10">
      <c r="A23" s="1086" t="s">
        <v>453</v>
      </c>
      <c r="B23" s="1093">
        <v>2021</v>
      </c>
      <c r="C23" s="1093">
        <v>2022</v>
      </c>
      <c r="D23" s="1093">
        <v>2023</v>
      </c>
      <c r="E23" s="1057" t="s">
        <v>919</v>
      </c>
      <c r="F23" s="1057" t="s">
        <v>920</v>
      </c>
      <c r="G23" s="1057" t="s">
        <v>921</v>
      </c>
      <c r="H23" s="1057" t="s">
        <v>922</v>
      </c>
      <c r="I23" s="1057" t="s">
        <v>923</v>
      </c>
    </row>
    <row r="24" spans="1:10">
      <c r="A24" s="1095" t="s">
        <v>558</v>
      </c>
      <c r="B24" s="1098">
        <f>Forecasts!B115</f>
        <v>149164</v>
      </c>
      <c r="C24" s="1099">
        <f>Forecasts!C115</f>
        <v>116582</v>
      </c>
      <c r="D24" s="1099">
        <f>Forecasts!D115</f>
        <v>85537</v>
      </c>
      <c r="E24" s="1099">
        <f>Forecasts!E115</f>
        <v>88103.11</v>
      </c>
      <c r="F24" s="1099">
        <f>Forecasts!F115</f>
        <v>90746.203300000008</v>
      </c>
      <c r="G24" s="1099">
        <f>Forecasts!G115</f>
        <v>93468.589399000004</v>
      </c>
      <c r="H24" s="1099">
        <f>Forecasts!H115</f>
        <v>96272.647080970011</v>
      </c>
      <c r="I24" s="1099">
        <f>Forecasts!I115</f>
        <v>99160.826493399116</v>
      </c>
      <c r="J24" s="837"/>
    </row>
    <row r="25" spans="1:10">
      <c r="A25" s="1095" t="s">
        <v>666</v>
      </c>
      <c r="B25" s="1098">
        <f>Forecasts!B121</f>
        <v>57028</v>
      </c>
      <c r="C25" s="1099">
        <f>Forecasts!C121</f>
        <v>82155</v>
      </c>
      <c r="D25" s="1099">
        <f>Forecasts!D121</f>
        <v>102152</v>
      </c>
      <c r="E25" s="1099">
        <f>Forecasts!E121</f>
        <v>105216.56</v>
      </c>
      <c r="F25" s="1099">
        <f>Forecasts!F121</f>
        <v>108373.05680000001</v>
      </c>
      <c r="G25" s="1099">
        <f>Forecasts!G121</f>
        <v>111624.248504</v>
      </c>
      <c r="H25" s="1099">
        <f>Forecasts!H121</f>
        <v>114972.97595912001</v>
      </c>
      <c r="I25" s="1099">
        <f>Forecasts!I121</f>
        <v>118422.16523789361</v>
      </c>
    </row>
    <row r="26" spans="1:10">
      <c r="A26" s="1095" t="s">
        <v>418</v>
      </c>
      <c r="B26" s="1098">
        <f>Forecasts!B124</f>
        <v>64340</v>
      </c>
      <c r="C26" s="1099">
        <f>Forecasts!C124</f>
        <v>95013</v>
      </c>
      <c r="D26" s="1099">
        <f>Forecasts!D124</f>
        <v>169082</v>
      </c>
      <c r="E26" s="1099">
        <f>Forecasts!E124</f>
        <v>174154.46</v>
      </c>
      <c r="F26" s="1099">
        <f>Forecasts!F124</f>
        <v>179379.0938</v>
      </c>
      <c r="G26" s="1099">
        <f>Forecasts!G124</f>
        <v>184760.466614</v>
      </c>
      <c r="H26" s="1099">
        <f>Forecasts!H124</f>
        <v>190303.28061242</v>
      </c>
      <c r="I26" s="1099">
        <f>Forecasts!I124</f>
        <v>196012.3790307926</v>
      </c>
    </row>
    <row r="27" spans="1:10">
      <c r="A27" s="1095" t="s">
        <v>997</v>
      </c>
      <c r="B27" s="1098">
        <f>Forecasts!B130</f>
        <v>8563</v>
      </c>
      <c r="C27" s="1099">
        <f>Forecasts!C130</f>
        <v>11007</v>
      </c>
      <c r="D27" s="1099">
        <f>Forecasts!D130</f>
        <v>17924</v>
      </c>
      <c r="E27" s="1099">
        <f>Forecasts!E130</f>
        <v>18461.72</v>
      </c>
      <c r="F27" s="1099">
        <f>Forecasts!F130</f>
        <v>19015.571600000003</v>
      </c>
      <c r="G27" s="1099">
        <f>Forecasts!G130</f>
        <v>19586.038748000003</v>
      </c>
      <c r="H27" s="1099">
        <f>Forecasts!H130</f>
        <v>20173.619910440004</v>
      </c>
      <c r="I27" s="1099">
        <f>Forecasts!I130</f>
        <v>20778.828507753205</v>
      </c>
    </row>
    <row r="28" spans="1:10">
      <c r="A28" s="1096" t="s">
        <v>407</v>
      </c>
      <c r="B28" s="1100">
        <f>SUM(B24:B27)</f>
        <v>279095</v>
      </c>
      <c r="C28" s="1101">
        <f t="shared" ref="C28:I28" si="0">SUM(C24:C27)</f>
        <v>304757</v>
      </c>
      <c r="D28" s="1101">
        <f t="shared" si="0"/>
        <v>374695</v>
      </c>
      <c r="E28" s="1101">
        <f t="shared" si="0"/>
        <v>385935.85</v>
      </c>
      <c r="F28" s="1101">
        <f t="shared" si="0"/>
        <v>397513.92550000001</v>
      </c>
      <c r="G28" s="1101">
        <f t="shared" si="0"/>
        <v>409439.34326499997</v>
      </c>
      <c r="H28" s="1101">
        <f t="shared" si="0"/>
        <v>421722.52356295002</v>
      </c>
      <c r="I28" s="1101">
        <f t="shared" si="0"/>
        <v>434374.19926983851</v>
      </c>
    </row>
    <row r="29" spans="1:10">
      <c r="A29" s="1094" t="s">
        <v>561</v>
      </c>
      <c r="B29" s="1098">
        <f>Forecasts!B148</f>
        <v>41613</v>
      </c>
      <c r="C29" s="1099">
        <f>Forecasts!C148</f>
        <v>51392</v>
      </c>
      <c r="D29" s="1099">
        <f>Forecasts!D148</f>
        <v>64046</v>
      </c>
      <c r="E29" s="1099">
        <f>Forecasts!E148</f>
        <v>91690.592000000004</v>
      </c>
      <c r="F29" s="1099">
        <f>Forecasts!F148</f>
        <v>124010.67728</v>
      </c>
      <c r="G29" s="1099">
        <f>Forecasts!G148</f>
        <v>161001.30934400001</v>
      </c>
      <c r="H29" s="1099">
        <f>Forecasts!H148</f>
        <v>201675.65086208002</v>
      </c>
      <c r="I29" s="1099">
        <f>Forecasts!I148</f>
        <v>245429.65451206401</v>
      </c>
    </row>
    <row r="30" spans="1:10">
      <c r="A30" s="1094" t="s">
        <v>752</v>
      </c>
      <c r="B30" s="1098">
        <f>Forecasts!B154</f>
        <v>25242</v>
      </c>
      <c r="C30" s="1099">
        <f>Forecasts!C154</f>
        <v>25494</v>
      </c>
      <c r="D30" s="1099">
        <f>Forecasts!D154</f>
        <v>26522</v>
      </c>
      <c r="E30" s="1099">
        <f>Forecasts!E154</f>
        <v>27317.66</v>
      </c>
      <c r="F30" s="1099">
        <f>Forecasts!F154</f>
        <v>28137.1898</v>
      </c>
      <c r="G30" s="1099">
        <f>Forecasts!G154</f>
        <v>28981.305494</v>
      </c>
      <c r="H30" s="1099">
        <f>Forecasts!H154</f>
        <v>29850.74465882</v>
      </c>
      <c r="I30" s="1099">
        <f>Forecasts!I154</f>
        <v>30746.266998584601</v>
      </c>
    </row>
    <row r="31" spans="1:10">
      <c r="A31" s="1094" t="s">
        <v>750</v>
      </c>
      <c r="B31" s="1098">
        <f>Forecasts!B157</f>
        <v>10211</v>
      </c>
      <c r="C31" s="1099">
        <f>Forecasts!C157</f>
        <v>12645</v>
      </c>
      <c r="D31" s="1099">
        <f>Forecasts!D157</f>
        <v>17312</v>
      </c>
      <c r="E31" s="1099">
        <f>Forecasts!E157</f>
        <v>17831.36</v>
      </c>
      <c r="F31" s="1099">
        <f>Forecasts!F157</f>
        <v>18366.300800000001</v>
      </c>
      <c r="G31" s="1099">
        <f>Forecasts!G157</f>
        <v>18917.289824000003</v>
      </c>
      <c r="H31" s="1099">
        <f>Forecasts!H157</f>
        <v>19484.808518720005</v>
      </c>
      <c r="I31" s="1099">
        <f>Forecasts!I157</f>
        <v>20069.352774281604</v>
      </c>
    </row>
    <row r="32" spans="1:10">
      <c r="A32" s="1094" t="s">
        <v>751</v>
      </c>
      <c r="B32" s="1098">
        <f>Forecasts!B160</f>
        <v>11937</v>
      </c>
      <c r="C32" s="1099">
        <f>Forecasts!C160</f>
        <v>14913</v>
      </c>
      <c r="D32" s="1099">
        <f>Forecasts!D160</f>
        <v>21882</v>
      </c>
      <c r="E32" s="1099">
        <f>Forecasts!E160</f>
        <v>22538.46</v>
      </c>
      <c r="F32" s="1099">
        <f>Forecasts!F160</f>
        <v>23214.613799999999</v>
      </c>
      <c r="G32" s="1099">
        <f>Forecasts!G160</f>
        <v>23911.052213999999</v>
      </c>
      <c r="H32" s="1099">
        <f>Forecasts!H160</f>
        <v>24628.383780420001</v>
      </c>
      <c r="I32" s="1099">
        <f>Forecasts!I160</f>
        <v>25367.2352938326</v>
      </c>
    </row>
    <row r="33" spans="1:9">
      <c r="A33" s="1094" t="s">
        <v>748</v>
      </c>
      <c r="B33" s="1098">
        <f>Forecasts!B163</f>
        <v>54543</v>
      </c>
      <c r="C33" s="1099">
        <f>Forecasts!C163</f>
        <v>85307</v>
      </c>
      <c r="D33" s="1099">
        <f>Forecasts!D163</f>
        <v>95767</v>
      </c>
      <c r="E33" s="1099">
        <f>Forecasts!E163</f>
        <v>98640.010000000009</v>
      </c>
      <c r="F33" s="1099">
        <f>Forecasts!F163</f>
        <v>101599.21030000001</v>
      </c>
      <c r="G33" s="1099">
        <f>Forecasts!G163</f>
        <v>104647.18660900001</v>
      </c>
      <c r="H33" s="1099">
        <f>Forecasts!H163</f>
        <v>107786.60220727001</v>
      </c>
      <c r="I33" s="1099">
        <f>Forecasts!I163</f>
        <v>111020.20027348812</v>
      </c>
    </row>
    <row r="34" spans="1:9">
      <c r="A34" s="1096" t="s">
        <v>408</v>
      </c>
      <c r="B34" s="1100">
        <f>SUM(B28:B33)</f>
        <v>422641</v>
      </c>
      <c r="C34" s="1101">
        <f t="shared" ref="C34:I34" si="1">SUM(C28:C33)</f>
        <v>494508</v>
      </c>
      <c r="D34" s="1101">
        <f t="shared" si="1"/>
        <v>600224</v>
      </c>
      <c r="E34" s="1101">
        <f t="shared" si="1"/>
        <v>643953.93199999991</v>
      </c>
      <c r="F34" s="1101">
        <f t="shared" si="1"/>
        <v>692841.91748000006</v>
      </c>
      <c r="G34" s="1101">
        <f t="shared" si="1"/>
        <v>746897.48674999992</v>
      </c>
      <c r="H34" s="1101">
        <f t="shared" si="1"/>
        <v>805148.7135902599</v>
      </c>
      <c r="I34" s="1101">
        <f t="shared" si="1"/>
        <v>867006.90912208939</v>
      </c>
    </row>
    <row r="35" spans="1:9">
      <c r="A35" s="1086" t="s">
        <v>454</v>
      </c>
      <c r="B35" s="850"/>
      <c r="C35" s="850"/>
      <c r="D35" s="850"/>
      <c r="E35" s="1102"/>
      <c r="F35" s="1102"/>
      <c r="G35" s="1102"/>
      <c r="H35" s="1102"/>
      <c r="I35" s="1102"/>
    </row>
    <row r="36" spans="1:9">
      <c r="A36" s="1094" t="s">
        <v>676</v>
      </c>
      <c r="B36" s="1099">
        <f>Forecasts!B171</f>
        <v>58558</v>
      </c>
      <c r="C36" s="1099">
        <f>Forecasts!C171</f>
        <v>70352</v>
      </c>
      <c r="D36" s="1099">
        <f>Forecasts!D171</f>
        <v>89262</v>
      </c>
      <c r="E36" s="1099">
        <f>Forecasts!E171</f>
        <v>91939.86</v>
      </c>
      <c r="F36" s="1099">
        <f>Forecasts!F171</f>
        <v>94698.055800000002</v>
      </c>
      <c r="G36" s="1099">
        <f>Forecasts!G171</f>
        <v>97538.997474000003</v>
      </c>
      <c r="H36" s="1099">
        <f>Forecasts!H171</f>
        <v>100465.16739822</v>
      </c>
      <c r="I36" s="1099">
        <f>Forecasts!I171</f>
        <v>103479.1224201666</v>
      </c>
    </row>
    <row r="37" spans="1:9">
      <c r="A37" s="1094" t="s">
        <v>563</v>
      </c>
      <c r="B37" s="1099">
        <f>Forecasts!B177</f>
        <v>0</v>
      </c>
      <c r="C37" s="1099">
        <f>Forecasts!C177</f>
        <v>18359</v>
      </c>
      <c r="D37" s="1099">
        <f>Forecasts!D177</f>
        <v>13357</v>
      </c>
      <c r="E37" s="1099">
        <f>Forecasts!E177</f>
        <v>13757.710000000001</v>
      </c>
      <c r="F37" s="1099">
        <f>Forecasts!F177</f>
        <v>14170.441300000002</v>
      </c>
      <c r="G37" s="1099">
        <f>Forecasts!G177</f>
        <v>14595.554539000002</v>
      </c>
      <c r="H37" s="1099">
        <f>Forecasts!H177</f>
        <v>15033.421175170002</v>
      </c>
      <c r="I37" s="1099">
        <f>Forecasts!I177</f>
        <v>15484.423810425104</v>
      </c>
    </row>
    <row r="38" spans="1:9">
      <c r="A38" s="1094" t="s">
        <v>565</v>
      </c>
      <c r="B38" s="1099">
        <f>Forecasts!B183</f>
        <v>8619</v>
      </c>
      <c r="C38" s="1099">
        <f>Forecasts!C183</f>
        <v>26814</v>
      </c>
      <c r="D38" s="1099">
        <f>Forecasts!D183</f>
        <v>30635</v>
      </c>
      <c r="E38" s="1099">
        <f>Forecasts!E183</f>
        <v>31554.05</v>
      </c>
      <c r="F38" s="1099">
        <f>Forecasts!F183</f>
        <v>32500.6715</v>
      </c>
      <c r="G38" s="1099">
        <f>Forecasts!G183</f>
        <v>33475.691644999999</v>
      </c>
      <c r="H38" s="1099">
        <f>Forecasts!H183</f>
        <v>34479.962394349997</v>
      </c>
      <c r="I38" s="1099">
        <f>Forecasts!I183</f>
        <v>35514.361266180495</v>
      </c>
    </row>
    <row r="39" spans="1:9">
      <c r="A39" s="1094" t="s">
        <v>801</v>
      </c>
      <c r="B39" s="1099">
        <f>Forecasts!B186</f>
        <v>6544</v>
      </c>
      <c r="C39" s="1099">
        <f>Forecasts!C186</f>
        <v>9454</v>
      </c>
      <c r="D39" s="1099">
        <f>Forecasts!D186</f>
        <v>13680</v>
      </c>
      <c r="E39" s="1099">
        <f>Forecasts!E186</f>
        <v>14090.4</v>
      </c>
      <c r="F39" s="1099">
        <f>Forecasts!F186</f>
        <v>14513.111999999999</v>
      </c>
      <c r="G39" s="1099">
        <f>Forecasts!G186</f>
        <v>14948.505359999999</v>
      </c>
      <c r="H39" s="1099">
        <f>Forecasts!H186</f>
        <v>15396.960520799999</v>
      </c>
      <c r="I39" s="1099">
        <f>Forecasts!I186</f>
        <v>15858.869336423999</v>
      </c>
    </row>
    <row r="40" spans="1:9">
      <c r="A40" s="1094" t="s">
        <v>802</v>
      </c>
      <c r="B40" s="1099">
        <f>Forecasts!B189</f>
        <v>3509</v>
      </c>
      <c r="C40" s="1099">
        <f>Forecasts!C189</f>
        <v>3276</v>
      </c>
      <c r="D40" s="1099">
        <f>Forecasts!D189</f>
        <v>4903</v>
      </c>
      <c r="E40" s="1099">
        <f>Forecasts!E189</f>
        <v>5050.09</v>
      </c>
      <c r="F40" s="1099">
        <f>Forecasts!F189</f>
        <v>5201.5927000000001</v>
      </c>
      <c r="G40" s="1099">
        <f>Forecasts!G189</f>
        <v>5357.6404810000004</v>
      </c>
      <c r="H40" s="1099">
        <f>Forecasts!H189</f>
        <v>5518.3696954300003</v>
      </c>
      <c r="I40" s="1099">
        <f>Forecasts!I189</f>
        <v>5683.9207862929006</v>
      </c>
    </row>
    <row r="41" spans="1:9">
      <c r="A41" s="1094" t="s">
        <v>803</v>
      </c>
      <c r="B41" s="1099">
        <f>Forecasts!B192</f>
        <v>12581</v>
      </c>
      <c r="C41" s="1099">
        <f>Forecasts!C192</f>
        <v>22627</v>
      </c>
      <c r="D41" s="1099">
        <f>Forecasts!D192</f>
        <v>22852</v>
      </c>
      <c r="E41" s="1099">
        <f>Forecasts!E192</f>
        <v>23537.56</v>
      </c>
      <c r="F41" s="1099">
        <f>Forecasts!F192</f>
        <v>24243.686800000003</v>
      </c>
      <c r="G41" s="1099">
        <f>Forecasts!G192</f>
        <v>24970.997404000005</v>
      </c>
      <c r="H41" s="1099">
        <f>Forecasts!H192</f>
        <v>25720.127326120008</v>
      </c>
      <c r="I41" s="1099">
        <f>Forecasts!I192</f>
        <v>26491.73114590361</v>
      </c>
    </row>
    <row r="42" spans="1:9">
      <c r="A42" s="1096" t="s">
        <v>409</v>
      </c>
      <c r="B42" s="1101">
        <f>SUM(B36:B41)</f>
        <v>89811</v>
      </c>
      <c r="C42" s="1101">
        <f t="shared" ref="C42:I42" si="2">SUM(C36:C41)</f>
        <v>150882</v>
      </c>
      <c r="D42" s="1101">
        <f t="shared" si="2"/>
        <v>174689</v>
      </c>
      <c r="E42" s="1101">
        <f t="shared" si="2"/>
        <v>179929.66999999998</v>
      </c>
      <c r="F42" s="1101">
        <f t="shared" si="2"/>
        <v>185327.5601</v>
      </c>
      <c r="G42" s="1101">
        <f t="shared" si="2"/>
        <v>190887.38690300004</v>
      </c>
      <c r="H42" s="1101">
        <f t="shared" si="2"/>
        <v>196614.00851009003</v>
      </c>
      <c r="I42" s="1101">
        <f t="shared" si="2"/>
        <v>202512.42876539269</v>
      </c>
    </row>
    <row r="43" spans="1:9">
      <c r="A43" s="1094" t="s">
        <v>754</v>
      </c>
      <c r="B43" s="1099">
        <f>Forecasts!B198</f>
        <v>0</v>
      </c>
      <c r="C43" s="1099">
        <f>Forecasts!C198</f>
        <v>12239</v>
      </c>
      <c r="D43" s="1099">
        <f>Forecasts!D198</f>
        <v>20000</v>
      </c>
      <c r="E43" s="1099">
        <f>Forecasts!E198</f>
        <v>20600</v>
      </c>
      <c r="F43" s="1099">
        <f>Forecasts!F198</f>
        <v>21218</v>
      </c>
      <c r="G43" s="1099">
        <f>Forecasts!G198</f>
        <v>21854.54</v>
      </c>
      <c r="H43" s="1099">
        <f>Forecasts!H198</f>
        <v>22510.176200000002</v>
      </c>
      <c r="I43" s="1099">
        <f>Forecasts!I198</f>
        <v>23185.481486000001</v>
      </c>
    </row>
    <row r="44" spans="1:9">
      <c r="A44" s="1094" t="s">
        <v>675</v>
      </c>
      <c r="B44" s="1099">
        <f>Forecasts!B204</f>
        <v>4473</v>
      </c>
      <c r="C44" s="1099">
        <f>Forecasts!C204</f>
        <v>3445</v>
      </c>
      <c r="D44" s="1099">
        <f>Forecasts!D204</f>
        <v>5773</v>
      </c>
      <c r="E44" s="1099">
        <f>Forecasts!E204</f>
        <v>5830.7300000000005</v>
      </c>
      <c r="F44" s="1099">
        <f>Forecasts!F204</f>
        <v>5889.0373000000009</v>
      </c>
      <c r="G44" s="1099">
        <f>Forecasts!G204</f>
        <v>5947.9276730000011</v>
      </c>
      <c r="H44" s="1099">
        <f>Forecasts!H204</f>
        <v>6007.4069497300015</v>
      </c>
      <c r="I44" s="1099">
        <f>Forecasts!I204</f>
        <v>6067.4810192273017</v>
      </c>
    </row>
    <row r="45" spans="1:9">
      <c r="A45" s="1094" t="s">
        <v>665</v>
      </c>
      <c r="B45" s="1099">
        <f>Forecasts!B207</f>
        <v>1733</v>
      </c>
      <c r="C45" s="1099">
        <f>Forecasts!C207</f>
        <v>1221</v>
      </c>
      <c r="D45" s="1099">
        <f>Forecasts!D207</f>
        <v>1356</v>
      </c>
      <c r="E45" s="1099">
        <f>Forecasts!E207</f>
        <v>1358.712</v>
      </c>
      <c r="F45" s="1099">
        <f>Forecasts!F207</f>
        <v>1361.4294239999999</v>
      </c>
      <c r="G45" s="1099">
        <f>Forecasts!G207</f>
        <v>1364.1522828479999</v>
      </c>
      <c r="H45" s="1099">
        <f>Forecasts!H207</f>
        <v>1366.8805874136958</v>
      </c>
      <c r="I45" s="1099">
        <f>Forecasts!I207</f>
        <v>1369.6143485885232</v>
      </c>
    </row>
    <row r="46" spans="1:9">
      <c r="A46" s="1094" t="s">
        <v>567</v>
      </c>
      <c r="B46" s="1099">
        <f>Forecasts!B210</f>
        <v>46255</v>
      </c>
      <c r="C46" s="1099">
        <f>Forecasts!C210</f>
        <v>32288</v>
      </c>
      <c r="D46" s="1099">
        <f>Forecasts!D210</f>
        <v>29712</v>
      </c>
      <c r="E46" s="1099">
        <f>Forecasts!E210</f>
        <v>30603.360000000001</v>
      </c>
      <c r="F46" s="1099">
        <f>Forecasts!F210</f>
        <v>31521.460800000001</v>
      </c>
      <c r="G46" s="1099">
        <f>Forecasts!G210</f>
        <v>32467.104624000003</v>
      </c>
      <c r="H46" s="1099">
        <f>Forecasts!H210</f>
        <v>33441.117762720001</v>
      </c>
      <c r="I46" s="1099">
        <f>Forecasts!I210</f>
        <v>34444.351295601606</v>
      </c>
    </row>
    <row r="47" spans="1:9">
      <c r="A47" s="1096" t="s">
        <v>410</v>
      </c>
      <c r="B47" s="1101">
        <f>SUM(B42:B46)</f>
        <v>142272</v>
      </c>
      <c r="C47" s="1101">
        <f t="shared" ref="C47:I47" si="3">SUM(C42:C46)</f>
        <v>200075</v>
      </c>
      <c r="D47" s="1101">
        <f t="shared" si="3"/>
        <v>231530</v>
      </c>
      <c r="E47" s="1101">
        <f t="shared" si="3"/>
        <v>238322.47200000001</v>
      </c>
      <c r="F47" s="1101">
        <f t="shared" si="3"/>
        <v>245317.487624</v>
      </c>
      <c r="G47" s="1101">
        <f t="shared" si="3"/>
        <v>252521.11148284803</v>
      </c>
      <c r="H47" s="1101">
        <f t="shared" si="3"/>
        <v>259939.59000995377</v>
      </c>
      <c r="I47" s="1101">
        <f t="shared" si="3"/>
        <v>267579.35691481014</v>
      </c>
    </row>
    <row r="48" spans="1:9">
      <c r="A48" s="1097"/>
      <c r="B48" s="1103"/>
      <c r="C48" s="1103"/>
      <c r="D48" s="1103"/>
      <c r="E48" s="1104"/>
      <c r="F48" s="1104"/>
      <c r="G48" s="1104"/>
      <c r="H48" s="1104"/>
      <c r="I48" s="1104"/>
    </row>
    <row r="49" spans="1:9">
      <c r="A49" s="1086" t="s">
        <v>1000</v>
      </c>
      <c r="B49" s="1105"/>
      <c r="C49" s="1105"/>
      <c r="D49" s="1105"/>
      <c r="E49" s="1102"/>
      <c r="F49" s="1102"/>
      <c r="G49" s="1102"/>
      <c r="H49" s="1102"/>
      <c r="I49" s="1102"/>
    </row>
    <row r="50" spans="1:9">
      <c r="A50" s="1094" t="s">
        <v>568</v>
      </c>
      <c r="B50" s="1106">
        <f>Forecasts!B218</f>
        <v>44573</v>
      </c>
      <c r="C50" s="1106">
        <f>Forecasts!C218</f>
        <v>44995</v>
      </c>
      <c r="D50" s="1106">
        <f>Forecasts!D218</f>
        <v>44622</v>
      </c>
      <c r="E50" s="1106">
        <f>Forecasts!E218</f>
        <v>44622</v>
      </c>
      <c r="F50" s="1106">
        <f>Forecasts!F218</f>
        <v>44622</v>
      </c>
      <c r="G50" s="1106">
        <f>Forecasts!G218</f>
        <v>44622</v>
      </c>
      <c r="H50" s="1106">
        <f>Forecasts!H218</f>
        <v>44622</v>
      </c>
      <c r="I50" s="1106">
        <f>Forecasts!I218</f>
        <v>44622</v>
      </c>
    </row>
    <row r="51" spans="1:9">
      <c r="A51" s="1094" t="s">
        <v>569</v>
      </c>
      <c r="B51" s="1099">
        <f>Forecasts!B222</f>
        <v>32363</v>
      </c>
      <c r="C51" s="1099">
        <f>Forecasts!C222</f>
        <v>32363</v>
      </c>
      <c r="D51" s="1099">
        <f>Forecasts!D222</f>
        <v>32363</v>
      </c>
      <c r="E51" s="1099">
        <f>Forecasts!E222</f>
        <v>32363</v>
      </c>
      <c r="F51" s="1099">
        <f>Forecasts!F222</f>
        <v>32363</v>
      </c>
      <c r="G51" s="1099">
        <f>Forecasts!G222</f>
        <v>32363</v>
      </c>
      <c r="H51" s="1099">
        <f>Forecasts!H222</f>
        <v>32363</v>
      </c>
      <c r="I51" s="1099">
        <f>Forecasts!I222</f>
        <v>32363</v>
      </c>
    </row>
    <row r="52" spans="1:9">
      <c r="A52" s="1094" t="s">
        <v>570</v>
      </c>
      <c r="B52" s="1099">
        <f>Forecasts!B225</f>
        <v>214858</v>
      </c>
      <c r="C52" s="1099">
        <f>Forecasts!C225</f>
        <v>279828</v>
      </c>
      <c r="D52" s="1099">
        <f>Forecasts!D225</f>
        <v>319171</v>
      </c>
      <c r="E52" s="1099">
        <f>Forecasts!E225</f>
        <v>356108.45999999985</v>
      </c>
      <c r="F52" s="1099">
        <f>Forecasts!F225</f>
        <v>398001.42985600024</v>
      </c>
      <c r="G52" s="1099">
        <f>Forecasts!G225</f>
        <v>444853.37526715186</v>
      </c>
      <c r="H52" s="1099">
        <f>Forecasts!H225</f>
        <v>495686.1235803063</v>
      </c>
      <c r="I52" s="1099">
        <f>Forecasts!I225</f>
        <v>549904.55220727925</v>
      </c>
    </row>
    <row r="53" spans="1:9">
      <c r="A53" s="1094" t="s">
        <v>571</v>
      </c>
      <c r="B53" s="1099">
        <f>Forecasts!B228</f>
        <v>3576</v>
      </c>
      <c r="C53" s="1099">
        <f>Forecasts!C228</f>
        <v>18982</v>
      </c>
      <c r="D53" s="1099">
        <f>Forecasts!D228</f>
        <v>31637</v>
      </c>
      <c r="E53" s="1099">
        <f>Forecasts!E228</f>
        <v>31637</v>
      </c>
      <c r="F53" s="1099">
        <f>Forecasts!F228</f>
        <v>31637</v>
      </c>
      <c r="G53" s="1099">
        <f>Forecasts!G228</f>
        <v>31637</v>
      </c>
      <c r="H53" s="1099">
        <f>Forecasts!H228</f>
        <v>31637</v>
      </c>
      <c r="I53" s="1099">
        <f>Forecasts!I228</f>
        <v>31637</v>
      </c>
    </row>
    <row r="54" spans="1:9">
      <c r="A54" s="1094" t="s">
        <v>707</v>
      </c>
      <c r="B54" s="1099">
        <f>Forecasts!B231</f>
        <v>-15001</v>
      </c>
      <c r="C54" s="1099">
        <f>Forecasts!C231</f>
        <v>-81547</v>
      </c>
      <c r="D54" s="1099">
        <f>Forecasts!D231</f>
        <v>-59099</v>
      </c>
      <c r="E54" s="1099">
        <f>Forecasts!E231</f>
        <v>-59099</v>
      </c>
      <c r="F54" s="1099">
        <f>Forecasts!F231</f>
        <v>-59099</v>
      </c>
      <c r="G54" s="1099">
        <f>Forecasts!G231</f>
        <v>-59099</v>
      </c>
      <c r="H54" s="1099">
        <f>Forecasts!H231</f>
        <v>-59099</v>
      </c>
      <c r="I54" s="1099">
        <f>Forecasts!I231</f>
        <v>-59099</v>
      </c>
    </row>
    <row r="55" spans="1:9">
      <c r="A55" s="1096" t="s">
        <v>1001</v>
      </c>
      <c r="B55" s="1101">
        <f>SUM(B50:B54)</f>
        <v>280369</v>
      </c>
      <c r="C55" s="1101">
        <f t="shared" ref="C55:I55" si="4">SUM(C50:C54)</f>
        <v>294621</v>
      </c>
      <c r="D55" s="1101">
        <f t="shared" si="4"/>
        <v>368694</v>
      </c>
      <c r="E55" s="1101">
        <f t="shared" si="4"/>
        <v>405631.45999999985</v>
      </c>
      <c r="F55" s="1101">
        <f t="shared" si="4"/>
        <v>447524.42985600024</v>
      </c>
      <c r="G55" s="1101">
        <f t="shared" si="4"/>
        <v>494376.37526715186</v>
      </c>
      <c r="H55" s="1101">
        <f t="shared" si="4"/>
        <v>545209.1235803063</v>
      </c>
      <c r="I55" s="1101">
        <f t="shared" si="4"/>
        <v>599427.55220727925</v>
      </c>
    </row>
    <row r="56" spans="1:9">
      <c r="A56" s="1096" t="s">
        <v>1002</v>
      </c>
      <c r="B56" s="1101">
        <f>Forecasts!B240</f>
        <v>235796</v>
      </c>
      <c r="C56" s="1101">
        <f>Forecasts!C240</f>
        <v>249626</v>
      </c>
      <c r="D56" s="1101">
        <f>Forecasts!D240</f>
        <v>324072</v>
      </c>
      <c r="E56" s="1101">
        <f>Forecasts!E240</f>
        <v>361009.45999999985</v>
      </c>
      <c r="F56" s="1101">
        <f>Forecasts!F240</f>
        <v>402902.42985600024</v>
      </c>
      <c r="G56" s="1101">
        <f>Forecasts!G240</f>
        <v>449754.37526715186</v>
      </c>
      <c r="H56" s="1101">
        <f>Forecasts!H240</f>
        <v>500587.1235803063</v>
      </c>
      <c r="I56" s="1101">
        <f>Forecasts!I240</f>
        <v>554805.55220727925</v>
      </c>
    </row>
    <row r="57" spans="1:9">
      <c r="A57" s="1096" t="s">
        <v>1003</v>
      </c>
      <c r="B57" s="1101">
        <f>Forecasts!B243</f>
        <v>422641</v>
      </c>
      <c r="C57" s="1101">
        <f>Forecasts!C243</f>
        <v>494696</v>
      </c>
      <c r="D57" s="1101">
        <f>Forecasts!D243</f>
        <v>600224</v>
      </c>
      <c r="E57" s="1101">
        <f>Forecasts!E243</f>
        <v>643953.9319999998</v>
      </c>
      <c r="F57" s="1101">
        <f>Forecasts!F243</f>
        <v>692841.91748000029</v>
      </c>
      <c r="G57" s="1101">
        <f>Forecasts!G243</f>
        <v>746897.48674999992</v>
      </c>
      <c r="H57" s="1101">
        <f>Forecasts!H243</f>
        <v>805148.71359026013</v>
      </c>
      <c r="I57" s="1101">
        <f>Forecasts!I243</f>
        <v>867006.90912208939</v>
      </c>
    </row>
    <row r="59" spans="1:9">
      <c r="A59" s="713" t="s">
        <v>1241</v>
      </c>
      <c r="B59" s="837">
        <f>'Forecast Development'!B57</f>
        <v>12306</v>
      </c>
      <c r="C59" s="837">
        <f>'Forecast Development'!C57</f>
        <v>17113</v>
      </c>
      <c r="D59" s="837">
        <f>'Forecast Development'!D57</f>
        <v>22179</v>
      </c>
      <c r="E59" s="837">
        <f>'Forecast Development'!E57</f>
        <v>27644.591999999997</v>
      </c>
      <c r="F59" s="837">
        <f>'Forecast Development'!F57</f>
        <v>32320.085279999996</v>
      </c>
      <c r="G59" s="837">
        <f>'Forecast Development'!G57</f>
        <v>36990.632063999998</v>
      </c>
      <c r="H59" s="837">
        <f>'Forecast Development'!H57</f>
        <v>40674.34151808</v>
      </c>
      <c r="I59" s="837">
        <f>'Forecast Development'!I57</f>
        <v>43754.003649984006</v>
      </c>
    </row>
    <row r="60" spans="1:9">
      <c r="A60" s="713" t="s">
        <v>1004</v>
      </c>
      <c r="B60" s="837">
        <f>-Forecasts!C314</f>
        <v>42451</v>
      </c>
      <c r="C60" s="837">
        <f>-Forecasts!D314</f>
        <v>53568</v>
      </c>
      <c r="D60" s="837">
        <f>-Forecasts!E314</f>
        <v>126235.0927623165</v>
      </c>
      <c r="E60" s="837">
        <f>-Forecasts!F314</f>
        <v>148920.54302915561</v>
      </c>
      <c r="F60" s="837">
        <f>-Forecasts!G314</f>
        <v>171572.99116006886</v>
      </c>
      <c r="G60" s="837">
        <f>-Forecasts!H314</f>
        <v>189367.26167828595</v>
      </c>
      <c r="H60" s="837">
        <f>-Forecasts!I314</f>
        <v>204184.07802910535</v>
      </c>
      <c r="I60" s="837">
        <f>-Forecasts!J314</f>
        <v>248171.75528954255</v>
      </c>
    </row>
    <row r="61" spans="1:9">
      <c r="A61" s="713" t="s">
        <v>1005</v>
      </c>
      <c r="B61" s="950">
        <f>B60/Valuation!$F$24</f>
        <v>843.95626242544733</v>
      </c>
      <c r="C61" s="950">
        <f>C60/Valuation!$F$24</f>
        <v>1064.9701789264413</v>
      </c>
      <c r="D61" s="950">
        <f>D60/Valuation!$F$24</f>
        <v>2509.6439912985388</v>
      </c>
      <c r="E61" s="950">
        <f>E60/Valuation!$F$24</f>
        <v>2960.6469787108472</v>
      </c>
      <c r="F61" s="950">
        <f>F60/Valuation!$F$24</f>
        <v>3410.9938600411306</v>
      </c>
      <c r="G61" s="950">
        <f>G60/Valuation!$F$24</f>
        <v>3764.7566934052875</v>
      </c>
      <c r="H61" s="950">
        <f>H60/Valuation!$F$24</f>
        <v>4059.3256069404647</v>
      </c>
      <c r="I61" s="950">
        <f>I60/Valuation!$F$24</f>
        <v>4933.8321131121784</v>
      </c>
    </row>
    <row r="62" spans="1:9">
      <c r="A62" s="713" t="s">
        <v>1006</v>
      </c>
      <c r="B62" s="714">
        <f>B47/B57</f>
        <v>0.33662612004041254</v>
      </c>
      <c r="C62" s="714">
        <f t="shared" ref="C62:I62" si="5">C47/C57</f>
        <v>0.40444030273137443</v>
      </c>
      <c r="D62" s="714">
        <f t="shared" si="5"/>
        <v>0.38573932398571198</v>
      </c>
      <c r="E62" s="714">
        <f t="shared" si="5"/>
        <v>0.37009242456182423</v>
      </c>
      <c r="F62" s="714">
        <f t="shared" si="5"/>
        <v>0.35407425768386969</v>
      </c>
      <c r="G62" s="714">
        <f t="shared" si="5"/>
        <v>0.33809340098552426</v>
      </c>
      <c r="H62" s="714">
        <f t="shared" si="5"/>
        <v>0.3228466811439718</v>
      </c>
      <c r="I62" s="714">
        <f t="shared" si="5"/>
        <v>0.3086242498179797</v>
      </c>
    </row>
    <row r="67" spans="1:4">
      <c r="A67" s="831" t="s">
        <v>1007</v>
      </c>
      <c r="B67" s="832">
        <v>2021</v>
      </c>
      <c r="C67" s="832">
        <v>2022</v>
      </c>
      <c r="D67" s="832">
        <v>2023</v>
      </c>
    </row>
    <row r="68" spans="1:4">
      <c r="A68" s="704" t="s">
        <v>413</v>
      </c>
      <c r="B68" s="705">
        <f>Data!E97</f>
        <v>69787</v>
      </c>
      <c r="C68" s="705">
        <f>Data!F97</f>
        <v>87301</v>
      </c>
      <c r="D68" s="705">
        <f>Data!G97</f>
        <v>130400</v>
      </c>
    </row>
    <row r="69" spans="1:4">
      <c r="A69" s="393" t="s">
        <v>580</v>
      </c>
      <c r="B69" s="715">
        <f>Data!E98</f>
        <v>11756</v>
      </c>
      <c r="C69" s="715">
        <f>Data!F98</f>
        <v>14968</v>
      </c>
      <c r="D69" s="715">
        <f>Data!G98</f>
        <v>21396</v>
      </c>
    </row>
    <row r="70" spans="1:4">
      <c r="A70" s="508" t="s">
        <v>831</v>
      </c>
      <c r="B70" s="715">
        <f>Data!E99</f>
        <v>1624</v>
      </c>
      <c r="C70" s="715">
        <f>Data!F99</f>
        <v>1782</v>
      </c>
      <c r="D70" s="715">
        <f>Data!G99</f>
        <v>1520</v>
      </c>
    </row>
    <row r="71" spans="1:4">
      <c r="A71" s="393" t="s">
        <v>583</v>
      </c>
      <c r="B71" s="715">
        <f>Data!E102</f>
        <v>-9365</v>
      </c>
      <c r="C71" s="715">
        <f>Data!F102</f>
        <v>-19368</v>
      </c>
      <c r="D71" s="715">
        <f>Data!G102</f>
        <v>-15582</v>
      </c>
    </row>
    <row r="72" spans="1:4">
      <c r="A72" s="393" t="s">
        <v>584</v>
      </c>
      <c r="B72" s="715">
        <f>Data!E103</f>
        <v>-4457</v>
      </c>
      <c r="C72" s="715">
        <f>Data!F103</f>
        <v>-28004</v>
      </c>
      <c r="D72" s="715">
        <f>Data!G103</f>
        <v>-71638</v>
      </c>
    </row>
    <row r="73" spans="1:4">
      <c r="A73" s="393" t="s">
        <v>588</v>
      </c>
      <c r="B73" s="715">
        <f>Data!E107</f>
        <v>11048</v>
      </c>
      <c r="C73" s="715">
        <f>Data!F107</f>
        <v>9823</v>
      </c>
      <c r="D73" s="715">
        <f>Data!G107</f>
        <v>16484</v>
      </c>
    </row>
    <row r="74" spans="1:4">
      <c r="A74" s="393" t="s">
        <v>592</v>
      </c>
      <c r="B74" s="715">
        <f>Data!E112</f>
        <v>-12563</v>
      </c>
      <c r="C74" s="715">
        <f>Data!F112</f>
        <v>12387</v>
      </c>
      <c r="D74" s="715">
        <f>Data!G112</f>
        <v>-12356</v>
      </c>
    </row>
    <row r="75" spans="1:4">
      <c r="A75" s="704" t="s">
        <v>681</v>
      </c>
      <c r="B75" s="705">
        <f>Data!E113</f>
        <v>67830</v>
      </c>
      <c r="C75" s="705">
        <f>Data!F113</f>
        <v>78889</v>
      </c>
      <c r="D75" s="705">
        <f>Data!G113</f>
        <v>70224</v>
      </c>
    </row>
    <row r="76" spans="1:4">
      <c r="A76" s="393" t="s">
        <v>593</v>
      </c>
      <c r="B76" s="715">
        <f>Data!E114</f>
        <v>109</v>
      </c>
      <c r="C76" s="715">
        <f>Data!F114</f>
        <v>45</v>
      </c>
      <c r="D76" s="715">
        <f>Data!G114</f>
        <v>356</v>
      </c>
    </row>
    <row r="77" spans="1:4">
      <c r="A77" s="393" t="s">
        <v>594</v>
      </c>
      <c r="B77" s="715">
        <f>Data!E115</f>
        <v>-12415</v>
      </c>
      <c r="C77" s="715">
        <f>Data!F115</f>
        <v>-17158</v>
      </c>
      <c r="D77" s="715">
        <f>Data!G115</f>
        <v>-22535</v>
      </c>
    </row>
    <row r="78" spans="1:4">
      <c r="A78" s="393" t="s">
        <v>596</v>
      </c>
      <c r="B78" s="715">
        <f>Data!E117</f>
        <v>0</v>
      </c>
      <c r="C78" s="715">
        <f>Data!F117</f>
        <v>920</v>
      </c>
      <c r="D78" s="715">
        <f>Data!G117</f>
        <v>0</v>
      </c>
    </row>
    <row r="79" spans="1:4">
      <c r="A79" s="393" t="s">
        <v>597</v>
      </c>
      <c r="B79" s="715">
        <f>Data!E118</f>
        <v>-6817</v>
      </c>
      <c r="C79" s="715">
        <f>Data!F118</f>
        <v>-881</v>
      </c>
      <c r="D79" s="715">
        <f>Data!G118</f>
        <v>0</v>
      </c>
    </row>
    <row r="80" spans="1:4">
      <c r="A80" s="393" t="s">
        <v>663</v>
      </c>
      <c r="B80" s="715">
        <f>Data!E119</f>
        <v>-862</v>
      </c>
      <c r="C80" s="715">
        <f>Data!F119</f>
        <v>-1061</v>
      </c>
      <c r="D80" s="715">
        <f>Data!G119</f>
        <v>-1053</v>
      </c>
    </row>
    <row r="81" spans="1:4">
      <c r="A81" s="508" t="s">
        <v>809</v>
      </c>
      <c r="B81" s="715">
        <f>Data!E120</f>
        <v>3154</v>
      </c>
      <c r="C81" s="715">
        <f>Data!F120</f>
        <v>-28772</v>
      </c>
      <c r="D81" s="715">
        <f>Data!G120</f>
        <v>-3474</v>
      </c>
    </row>
    <row r="82" spans="1:4">
      <c r="A82" s="704" t="s">
        <v>414</v>
      </c>
      <c r="B82" s="705">
        <f>Data!E121</f>
        <v>-16831</v>
      </c>
      <c r="C82" s="705">
        <f>Data!F121</f>
        <v>-46907</v>
      </c>
      <c r="D82" s="705">
        <f>Data!G121</f>
        <v>-26706</v>
      </c>
    </row>
    <row r="83" spans="1:4">
      <c r="A83" s="393" t="s">
        <v>598</v>
      </c>
      <c r="B83" s="715">
        <f>Data!E122</f>
        <v>0</v>
      </c>
      <c r="C83" s="715">
        <f>Data!F122</f>
        <v>16967</v>
      </c>
      <c r="D83" s="715">
        <f>Data!G122</f>
        <v>-19968</v>
      </c>
    </row>
    <row r="84" spans="1:4">
      <c r="A84" s="393" t="s">
        <v>599</v>
      </c>
      <c r="B84" s="715">
        <f>Data!E123</f>
        <v>0</v>
      </c>
      <c r="C84" s="715">
        <f>Data!F123</f>
        <v>11501</v>
      </c>
      <c r="D84" s="715">
        <f>Data!G123</f>
        <v>20000</v>
      </c>
    </row>
    <row r="85" spans="1:4">
      <c r="A85" s="393" t="s">
        <v>602</v>
      </c>
      <c r="B85" s="715">
        <f>Data!E126</f>
        <v>1415</v>
      </c>
      <c r="C85" s="715">
        <f>Data!F126</f>
        <v>955</v>
      </c>
      <c r="D85" s="715">
        <f>Data!G126</f>
        <v>1134</v>
      </c>
    </row>
    <row r="86" spans="1:4">
      <c r="A86" s="393" t="s">
        <v>757</v>
      </c>
      <c r="B86" s="715">
        <f>Data!E128</f>
        <v>-14028</v>
      </c>
      <c r="C86" s="715">
        <f>Data!F128</f>
        <v>-70148</v>
      </c>
      <c r="D86" s="715">
        <f>Data!G128</f>
        <v>-50042</v>
      </c>
    </row>
    <row r="87" spans="1:4">
      <c r="A87" s="393" t="s">
        <v>604</v>
      </c>
      <c r="B87" s="715">
        <f>Data!E129</f>
        <v>-15594</v>
      </c>
      <c r="C87" s="715">
        <f>Data!F129</f>
        <v>-25456</v>
      </c>
      <c r="D87" s="715">
        <f>Data!G129</f>
        <v>-25418</v>
      </c>
    </row>
    <row r="88" spans="1:4">
      <c r="A88" s="393" t="s">
        <v>605</v>
      </c>
      <c r="B88" s="715">
        <f>Data!E130</f>
        <v>-2208</v>
      </c>
      <c r="C88" s="715">
        <f>Data!F130</f>
        <v>-2555</v>
      </c>
      <c r="D88" s="715">
        <f>Data!G130</f>
        <v>-3140</v>
      </c>
    </row>
    <row r="89" spans="1:4">
      <c r="A89" s="704" t="s">
        <v>415</v>
      </c>
      <c r="B89" s="705">
        <f>Data!E132</f>
        <v>-30415</v>
      </c>
      <c r="C89" s="705">
        <f>Data!F132</f>
        <v>-68736</v>
      </c>
      <c r="D89" s="705">
        <f>Data!G132</f>
        <v>-77434</v>
      </c>
    </row>
    <row r="90" spans="1:4">
      <c r="A90" s="836" t="s">
        <v>34</v>
      </c>
      <c r="B90" s="715">
        <f>Data!E133</f>
        <v>877</v>
      </c>
      <c r="C90" s="715">
        <f>Data!F133</f>
        <v>4172</v>
      </c>
      <c r="D90" s="715">
        <f>Data!G133</f>
        <v>2871</v>
      </c>
    </row>
    <row r="91" spans="1:4">
      <c r="A91" s="836" t="s">
        <v>1008</v>
      </c>
      <c r="B91" s="715"/>
      <c r="C91" s="715"/>
      <c r="D91" s="715"/>
    </row>
    <row r="92" spans="1:4">
      <c r="A92" s="704" t="s">
        <v>363</v>
      </c>
      <c r="B92" s="705">
        <f>Data!E134</f>
        <v>21461</v>
      </c>
      <c r="C92" s="705">
        <f>Data!F134</f>
        <v>-32582</v>
      </c>
      <c r="D92" s="705">
        <f>Data!G134</f>
        <v>-31045</v>
      </c>
    </row>
    <row r="93" spans="1:4">
      <c r="A93" s="704" t="s">
        <v>607</v>
      </c>
      <c r="B93" s="705"/>
      <c r="C93" s="705"/>
      <c r="D93" s="705"/>
    </row>
    <row r="94" spans="1:4">
      <c r="A94" s="704" t="s">
        <v>608</v>
      </c>
      <c r="B94" s="705"/>
      <c r="C94" s="705"/>
      <c r="D94" s="705"/>
    </row>
    <row r="97" spans="1:15">
      <c r="A97" s="831" t="s">
        <v>487</v>
      </c>
      <c r="B97" s="832" t="s">
        <v>994</v>
      </c>
      <c r="C97" s="832" t="s">
        <v>995</v>
      </c>
      <c r="D97" s="832" t="s">
        <v>996</v>
      </c>
      <c r="E97" s="832" t="s">
        <v>919</v>
      </c>
      <c r="F97" s="832" t="s">
        <v>920</v>
      </c>
      <c r="G97" s="831" t="s">
        <v>921</v>
      </c>
    </row>
    <row r="98" spans="1:15">
      <c r="A98" s="704" t="s">
        <v>413</v>
      </c>
      <c r="B98" s="716">
        <v>3439.7058546370713</v>
      </c>
      <c r="C98" s="716">
        <v>4238.9148540122433</v>
      </c>
      <c r="D98" s="716">
        <v>4735.5068922266009</v>
      </c>
      <c r="E98" s="716">
        <v>5288.045142193906</v>
      </c>
      <c r="F98" s="716">
        <v>5902.9201503432023</v>
      </c>
      <c r="G98" s="716">
        <v>6080.0077548534964</v>
      </c>
      <c r="J98" s="840"/>
      <c r="K98" s="840"/>
      <c r="L98" s="840"/>
      <c r="M98" s="840"/>
      <c r="N98" s="840"/>
      <c r="O98" s="840"/>
    </row>
    <row r="99" spans="1:15">
      <c r="A99" s="836" t="s">
        <v>1009</v>
      </c>
      <c r="B99" s="708">
        <v>1879.9046923149635</v>
      </c>
      <c r="C99" s="708">
        <v>2330.3672407599961</v>
      </c>
      <c r="D99" s="708">
        <v>2928.3560865866334</v>
      </c>
      <c r="E99" s="708">
        <v>3582.8478154835043</v>
      </c>
      <c r="F99" s="708">
        <v>4300.9052878343882</v>
      </c>
      <c r="G99" s="708">
        <v>331.96743368938405</v>
      </c>
      <c r="J99" s="840"/>
      <c r="K99" s="840"/>
      <c r="L99" s="840"/>
      <c r="M99" s="840"/>
      <c r="N99" s="840"/>
      <c r="O99" s="840"/>
    </row>
    <row r="100" spans="1:15">
      <c r="A100" s="836" t="s">
        <v>1010</v>
      </c>
      <c r="B100" s="708">
        <v>-140.11399999999992</v>
      </c>
      <c r="C100" s="708">
        <v>-135.00396000000012</v>
      </c>
      <c r="D100" s="708">
        <v>-54.965898000000152</v>
      </c>
      <c r="E100" s="708">
        <v>-57.714192900000171</v>
      </c>
      <c r="F100" s="708">
        <v>-60.599902545000077</v>
      </c>
      <c r="G100" s="708">
        <v>-38.177938603349958</v>
      </c>
      <c r="J100" s="840"/>
      <c r="K100" s="840"/>
      <c r="L100" s="840"/>
      <c r="M100" s="840"/>
      <c r="N100" s="840"/>
      <c r="O100" s="840"/>
    </row>
    <row r="101" spans="1:15">
      <c r="A101" s="836" t="s">
        <v>418</v>
      </c>
      <c r="B101" s="708">
        <v>-199.1850000000004</v>
      </c>
      <c r="C101" s="708">
        <v>-182.68110000000024</v>
      </c>
      <c r="D101" s="708">
        <v>-193.64196600000014</v>
      </c>
      <c r="E101" s="708">
        <v>-205.26048396000033</v>
      </c>
      <c r="F101" s="708">
        <v>-217.57611299760038</v>
      </c>
      <c r="G101" s="708">
        <v>-115.31533988872798</v>
      </c>
      <c r="J101" s="840"/>
      <c r="K101" s="840"/>
      <c r="L101" s="840"/>
      <c r="M101" s="840"/>
      <c r="N101" s="840"/>
      <c r="O101" s="840"/>
    </row>
    <row r="102" spans="1:15">
      <c r="A102" s="836" t="s">
        <v>1011</v>
      </c>
      <c r="B102" s="708">
        <v>-1.5800000000000125</v>
      </c>
      <c r="C102" s="708">
        <v>-1.595799999999997</v>
      </c>
      <c r="D102" s="708">
        <v>-1.6117580000000089</v>
      </c>
      <c r="E102" s="708">
        <v>-1.6278755799999942</v>
      </c>
      <c r="F102" s="708">
        <v>-1.6441543358000104</v>
      </c>
      <c r="G102" s="708">
        <v>-4.9817876374740138</v>
      </c>
      <c r="J102" s="840"/>
      <c r="K102" s="840"/>
      <c r="L102" s="840"/>
      <c r="M102" s="840"/>
      <c r="N102" s="840"/>
      <c r="O102" s="840"/>
    </row>
    <row r="103" spans="1:15">
      <c r="A103" s="836" t="s">
        <v>997</v>
      </c>
      <c r="B103" s="708">
        <v>-34.472999999999956</v>
      </c>
      <c r="C103" s="708">
        <v>-35.507190000000037</v>
      </c>
      <c r="D103" s="708">
        <v>-36.57240569999999</v>
      </c>
      <c r="E103" s="708">
        <v>-37.669577871000001</v>
      </c>
      <c r="F103" s="708">
        <v>-38.79966520712992</v>
      </c>
      <c r="G103" s="708">
        <v>-39.963655163343901</v>
      </c>
      <c r="J103" s="840"/>
      <c r="K103" s="840"/>
      <c r="L103" s="840"/>
      <c r="M103" s="840"/>
      <c r="N103" s="840"/>
      <c r="O103" s="840"/>
    </row>
    <row r="104" spans="1:15">
      <c r="A104" s="836" t="s">
        <v>1012</v>
      </c>
      <c r="B104" s="708">
        <v>106.57200000000012</v>
      </c>
      <c r="C104" s="708">
        <v>112.96632000000022</v>
      </c>
      <c r="D104" s="708">
        <v>99.786916000000019</v>
      </c>
      <c r="E104" s="708">
        <v>104.77626180000016</v>
      </c>
      <c r="F104" s="708">
        <v>110.01507489000005</v>
      </c>
      <c r="G104" s="708">
        <v>69.309497180699964</v>
      </c>
      <c r="J104" s="840"/>
      <c r="K104" s="840"/>
      <c r="L104" s="840"/>
      <c r="M104" s="840"/>
      <c r="N104" s="840"/>
      <c r="O104" s="840"/>
    </row>
    <row r="105" spans="1:15">
      <c r="A105" s="836" t="s">
        <v>1013</v>
      </c>
      <c r="B105" s="708">
        <v>-430.40000000000003</v>
      </c>
      <c r="C105" s="708">
        <v>-21.519999999999996</v>
      </c>
      <c r="D105" s="708">
        <v>-17.215999999999994</v>
      </c>
      <c r="E105" s="708">
        <v>-13.772799999999997</v>
      </c>
      <c r="F105" s="708">
        <v>-11.018239999999999</v>
      </c>
      <c r="G105" s="708">
        <v>1.3221887999999993</v>
      </c>
      <c r="J105" s="840"/>
      <c r="K105" s="840"/>
      <c r="L105" s="840"/>
      <c r="M105" s="840"/>
      <c r="N105" s="840"/>
      <c r="O105" s="840"/>
    </row>
    <row r="106" spans="1:15">
      <c r="A106" s="836" t="s">
        <v>1014</v>
      </c>
      <c r="B106" s="708">
        <v>-86.813354400000023</v>
      </c>
      <c r="C106" s="708">
        <v>23.69594260800001</v>
      </c>
      <c r="D106" s="708">
        <v>14.78948746079999</v>
      </c>
      <c r="E106" s="708">
        <v>16.257334498080041</v>
      </c>
      <c r="F106" s="708">
        <v>17.871078102383962</v>
      </c>
      <c r="G106" s="708">
        <v>5.9460146480779201</v>
      </c>
      <c r="J106" s="840"/>
      <c r="K106" s="840"/>
      <c r="L106" s="840"/>
      <c r="M106" s="840"/>
      <c r="N106" s="840"/>
      <c r="O106" s="840"/>
    </row>
    <row r="107" spans="1:15">
      <c r="A107" s="836" t="s">
        <v>1015</v>
      </c>
      <c r="B107" s="708">
        <v>-96.257399999999961</v>
      </c>
      <c r="C107" s="708">
        <v>151.89706799999999</v>
      </c>
      <c r="D107" s="708">
        <v>94.804406799999924</v>
      </c>
      <c r="E107" s="708">
        <v>104.21368268000037</v>
      </c>
      <c r="F107" s="708">
        <v>114.55819296399977</v>
      </c>
      <c r="G107" s="708">
        <v>38.115478513320113</v>
      </c>
      <c r="J107" s="840"/>
      <c r="K107" s="840"/>
      <c r="L107" s="840"/>
      <c r="M107" s="840"/>
      <c r="N107" s="840"/>
      <c r="O107" s="840"/>
    </row>
    <row r="108" spans="1:15">
      <c r="A108" s="836" t="s">
        <v>998</v>
      </c>
      <c r="B108" s="708">
        <v>25.595192614803182</v>
      </c>
      <c r="C108" s="708">
        <v>120.69455353920057</v>
      </c>
      <c r="D108" s="708">
        <v>83.306371057069555</v>
      </c>
      <c r="E108" s="708">
        <v>74.827821824198963</v>
      </c>
      <c r="F108" s="708">
        <v>69.272889493598086</v>
      </c>
      <c r="G108" s="708">
        <v>79.922904855866364</v>
      </c>
      <c r="J108" s="840"/>
      <c r="K108" s="840"/>
      <c r="L108" s="840"/>
      <c r="M108" s="840"/>
      <c r="N108" s="840"/>
      <c r="O108" s="840"/>
    </row>
    <row r="109" spans="1:15">
      <c r="A109" s="836" t="s">
        <v>637</v>
      </c>
      <c r="B109" s="708">
        <v>3.6203407999999939</v>
      </c>
      <c r="C109" s="708">
        <v>11.304376544000007</v>
      </c>
      <c r="D109" s="708">
        <v>11.594697254400032</v>
      </c>
      <c r="E109" s="708">
        <v>12.456812581440005</v>
      </c>
      <c r="F109" s="708">
        <v>13.368202119912112</v>
      </c>
      <c r="G109" s="708">
        <v>-6.8476671210073548</v>
      </c>
      <c r="J109" s="840"/>
      <c r="K109" s="840"/>
      <c r="L109" s="840"/>
      <c r="M109" s="840"/>
      <c r="N109" s="840"/>
      <c r="O109" s="840"/>
    </row>
    <row r="110" spans="1:15">
      <c r="A110" s="836" t="s">
        <v>665</v>
      </c>
      <c r="B110" s="708">
        <v>-43.096592000000001</v>
      </c>
      <c r="C110" s="708">
        <v>12.151765440000005</v>
      </c>
      <c r="D110" s="708">
        <v>7.5843525439999837</v>
      </c>
      <c r="E110" s="708">
        <v>8.33709461440003</v>
      </c>
      <c r="F110" s="708">
        <v>9.1646554371199898</v>
      </c>
      <c r="G110" s="708">
        <v>3.0492382810655982</v>
      </c>
      <c r="J110" s="840"/>
      <c r="K110" s="840"/>
      <c r="L110" s="840"/>
      <c r="M110" s="840"/>
      <c r="N110" s="840"/>
      <c r="O110" s="840"/>
    </row>
    <row r="111" spans="1:15">
      <c r="A111" s="836" t="s">
        <v>567</v>
      </c>
      <c r="B111" s="708">
        <v>7.4993990768499543</v>
      </c>
      <c r="C111" s="708">
        <v>15.086819192400071</v>
      </c>
      <c r="D111" s="708">
        <v>10.413296382133694</v>
      </c>
      <c r="E111" s="708">
        <v>9.3534777280248704</v>
      </c>
      <c r="F111" s="708">
        <v>8.6591111866997608</v>
      </c>
      <c r="G111" s="708">
        <v>9.9903631069832954</v>
      </c>
      <c r="J111" s="840"/>
      <c r="K111" s="840"/>
      <c r="L111" s="840"/>
      <c r="M111" s="840"/>
      <c r="N111" s="840"/>
      <c r="O111" s="840"/>
    </row>
    <row r="112" spans="1:15">
      <c r="A112" s="704" t="s">
        <v>175</v>
      </c>
      <c r="B112" s="716">
        <v>4430.9781330436881</v>
      </c>
      <c r="C112" s="716">
        <v>6640.7708900958405</v>
      </c>
      <c r="D112" s="716">
        <v>7682.134478611637</v>
      </c>
      <c r="E112" s="716">
        <v>8885.0705130925526</v>
      </c>
      <c r="F112" s="716">
        <v>10217.096567285775</v>
      </c>
      <c r="G112" s="716">
        <v>6414.3444855149919</v>
      </c>
      <c r="J112" s="840"/>
      <c r="K112" s="840"/>
      <c r="L112" s="840"/>
      <c r="M112" s="840"/>
      <c r="N112" s="840"/>
      <c r="O112" s="840"/>
    </row>
    <row r="113" spans="1:15">
      <c r="A113" s="838" t="s">
        <v>1016</v>
      </c>
      <c r="B113" s="708">
        <v>-1063</v>
      </c>
      <c r="C113" s="708">
        <v>-1216</v>
      </c>
      <c r="D113" s="708">
        <v>-1270</v>
      </c>
      <c r="E113" s="708">
        <v>-1390</v>
      </c>
      <c r="F113" s="708">
        <v>-1525.0000000000009</v>
      </c>
      <c r="G113" s="708">
        <v>-274.02599999999984</v>
      </c>
      <c r="J113" s="840"/>
      <c r="K113" s="840"/>
      <c r="L113" s="840"/>
      <c r="M113" s="840"/>
      <c r="N113" s="840"/>
      <c r="O113" s="840"/>
    </row>
    <row r="114" spans="1:15">
      <c r="A114" s="838" t="s">
        <v>725</v>
      </c>
      <c r="B114" s="708">
        <v>1347.9840000000002</v>
      </c>
      <c r="C114" s="708">
        <v>-36.899680000000053</v>
      </c>
      <c r="D114" s="708">
        <v>-40.52709440000001</v>
      </c>
      <c r="E114" s="708">
        <v>-44.512245952000015</v>
      </c>
      <c r="F114" s="708">
        <v>-48.89050802816007</v>
      </c>
      <c r="G114" s="708">
        <v>-16.429365851404818</v>
      </c>
      <c r="J114" s="840"/>
      <c r="K114" s="840"/>
      <c r="L114" s="840"/>
      <c r="M114" s="840"/>
      <c r="N114" s="840"/>
      <c r="O114" s="840"/>
    </row>
    <row r="115" spans="1:15">
      <c r="A115" s="838" t="s">
        <v>1017</v>
      </c>
      <c r="B115" s="708">
        <v>-1746.4499999999998</v>
      </c>
      <c r="C115" s="708">
        <v>-873.22500000000036</v>
      </c>
      <c r="D115" s="708">
        <v>-960.54750000000058</v>
      </c>
      <c r="E115" s="708">
        <v>-1056.6022500000017</v>
      </c>
      <c r="F115" s="708">
        <v>-1162.2624750000014</v>
      </c>
      <c r="G115" s="708">
        <v>-383.54661674999988</v>
      </c>
      <c r="J115" s="840"/>
      <c r="K115" s="840"/>
      <c r="L115" s="840"/>
      <c r="M115" s="840"/>
      <c r="N115" s="840"/>
      <c r="O115" s="840"/>
    </row>
    <row r="116" spans="1:15">
      <c r="A116" s="838" t="s">
        <v>1018</v>
      </c>
      <c r="B116" s="708">
        <v>-245.22000000000025</v>
      </c>
      <c r="C116" s="708">
        <v>-53.94840000000022</v>
      </c>
      <c r="D116" s="708">
        <v>-55.027368000000024</v>
      </c>
      <c r="E116" s="708">
        <v>-56.127915359999861</v>
      </c>
      <c r="F116" s="708">
        <v>-57.250473667199913</v>
      </c>
      <c r="G116" s="708">
        <v>-87.59322471081623</v>
      </c>
      <c r="J116" s="840"/>
      <c r="K116" s="840"/>
      <c r="L116" s="840"/>
      <c r="M116" s="840"/>
      <c r="N116" s="840"/>
      <c r="O116" s="840"/>
    </row>
    <row r="117" spans="1:15">
      <c r="A117" s="704" t="s">
        <v>521</v>
      </c>
      <c r="B117" s="716">
        <v>-1706.6853786757222</v>
      </c>
      <c r="C117" s="716">
        <v>-2180.0730800000006</v>
      </c>
      <c r="D117" s="716">
        <v>-2326.1019624000005</v>
      </c>
      <c r="E117" s="716">
        <v>-2547.2424113120014</v>
      </c>
      <c r="F117" s="716">
        <v>-2793.4034566953624</v>
      </c>
      <c r="G117" s="716">
        <v>-762.11720731222078</v>
      </c>
      <c r="J117" s="840"/>
      <c r="K117" s="840"/>
      <c r="L117" s="840"/>
      <c r="M117" s="840"/>
      <c r="N117" s="840"/>
      <c r="O117" s="840"/>
    </row>
    <row r="118" spans="1:15">
      <c r="A118" s="838" t="s">
        <v>1019</v>
      </c>
      <c r="B118" s="708">
        <v>-36.579000000000065</v>
      </c>
      <c r="C118" s="708">
        <v>-34.147590000000037</v>
      </c>
      <c r="D118" s="708">
        <v>-31.859697899999901</v>
      </c>
      <c r="E118" s="708">
        <v>-29.706688958999962</v>
      </c>
      <c r="F118" s="708">
        <v>-27.680446283789991</v>
      </c>
      <c r="G118" s="708">
        <v>25.323797305716312</v>
      </c>
      <c r="J118" s="840"/>
      <c r="K118" s="840"/>
      <c r="L118" s="840"/>
      <c r="M118" s="840"/>
      <c r="N118" s="840"/>
      <c r="O118" s="840"/>
    </row>
    <row r="119" spans="1:15">
      <c r="A119" s="838" t="s">
        <v>1020</v>
      </c>
      <c r="B119" s="708">
        <v>-736.10999999999967</v>
      </c>
      <c r="C119" s="708">
        <v>-596.2491</v>
      </c>
      <c r="D119" s="708">
        <v>-542.58668099999977</v>
      </c>
      <c r="E119" s="708">
        <v>-493.75387970999964</v>
      </c>
      <c r="F119" s="708">
        <v>-449.31603053609979</v>
      </c>
      <c r="G119" s="708">
        <v>136.29252926261688</v>
      </c>
      <c r="J119" s="840"/>
      <c r="K119" s="840"/>
      <c r="L119" s="840"/>
      <c r="M119" s="840"/>
      <c r="N119" s="840"/>
      <c r="O119" s="840"/>
    </row>
    <row r="120" spans="1:15">
      <c r="A120" s="838" t="s">
        <v>1021</v>
      </c>
      <c r="B120" s="708">
        <v>69.094952245543482</v>
      </c>
      <c r="C120" s="708">
        <v>126.72928121616087</v>
      </c>
      <c r="D120" s="708">
        <v>87.471689609923033</v>
      </c>
      <c r="E120" s="708">
        <v>78.569212915409025</v>
      </c>
      <c r="F120" s="708">
        <v>72.736533968277854</v>
      </c>
      <c r="G120" s="708">
        <v>83.919050098659682</v>
      </c>
      <c r="J120" s="840"/>
      <c r="K120" s="840"/>
      <c r="L120" s="840"/>
      <c r="M120" s="840"/>
      <c r="N120" s="840"/>
      <c r="O120" s="840"/>
    </row>
    <row r="121" spans="1:15">
      <c r="A121" s="838" t="s">
        <v>1022</v>
      </c>
      <c r="B121" s="708">
        <v>0</v>
      </c>
      <c r="C121" s="708">
        <v>0</v>
      </c>
      <c r="D121" s="708">
        <v>0</v>
      </c>
      <c r="E121" s="708">
        <v>0</v>
      </c>
      <c r="F121" s="708">
        <v>0</v>
      </c>
      <c r="G121" s="708">
        <v>-1.6170000000000044</v>
      </c>
      <c r="J121" s="840"/>
      <c r="K121" s="840"/>
      <c r="L121" s="840"/>
      <c r="M121" s="840"/>
      <c r="N121" s="840"/>
      <c r="O121" s="840"/>
    </row>
    <row r="122" spans="1:15">
      <c r="A122" s="838" t="s">
        <v>788</v>
      </c>
      <c r="B122" s="708">
        <v>-1343.0664852892255</v>
      </c>
      <c r="C122" s="708">
        <v>-2720.7209213119959</v>
      </c>
      <c r="D122" s="708">
        <v>-3583.2959677215667</v>
      </c>
      <c r="E122" s="708">
        <v>-4298.5920406189643</v>
      </c>
      <c r="F122" s="708">
        <v>-5042.4457330328778</v>
      </c>
      <c r="G122" s="708">
        <v>-5591.3296024903457</v>
      </c>
      <c r="J122" s="840"/>
      <c r="K122" s="840"/>
      <c r="L122" s="840"/>
      <c r="M122" s="840"/>
      <c r="N122" s="840"/>
      <c r="O122" s="840"/>
    </row>
    <row r="123" spans="1:15">
      <c r="A123" s="704" t="s">
        <v>522</v>
      </c>
      <c r="B123" s="716">
        <v>-2046.6605330436819</v>
      </c>
      <c r="C123" s="716">
        <v>-3224.388330095835</v>
      </c>
      <c r="D123" s="716">
        <v>-4070.2706570116434</v>
      </c>
      <c r="E123" s="716">
        <v>-4743.483396372555</v>
      </c>
      <c r="F123" s="716">
        <v>-5446.7056758844901</v>
      </c>
      <c r="G123" s="716">
        <v>-5347.4112258233527</v>
      </c>
      <c r="J123" s="840"/>
      <c r="K123" s="840"/>
      <c r="L123" s="840"/>
      <c r="M123" s="840"/>
      <c r="N123" s="840"/>
      <c r="O123" s="840"/>
    </row>
    <row r="124" spans="1:15">
      <c r="A124" s="704" t="s">
        <v>363</v>
      </c>
      <c r="B124" s="716">
        <v>677.63222132428427</v>
      </c>
      <c r="C124" s="716">
        <v>1236.3094800000054</v>
      </c>
      <c r="D124" s="716">
        <v>1285.7618591999935</v>
      </c>
      <c r="E124" s="716">
        <v>1594.3447054079961</v>
      </c>
      <c r="F124" s="716">
        <v>1976.9874347059222</v>
      </c>
      <c r="G124" s="716">
        <v>304.81605237941858</v>
      </c>
      <c r="J124" s="840"/>
      <c r="K124" s="840"/>
      <c r="L124" s="840"/>
      <c r="M124" s="840"/>
      <c r="N124" s="840"/>
      <c r="O124" s="840"/>
    </row>
  </sheetData>
  <mergeCells count="2">
    <mergeCell ref="B2:I4"/>
    <mergeCell ref="K2:M4"/>
  </mergeCells>
  <pageMargins left="0.7" right="0.7" top="0.75" bottom="0.75" header="0.3" footer="0.3"/>
  <ignoredErrors>
    <ignoredError sqref="B36:I47 B24:I34 B51:I57" unlockedFormula="1"/>
  </ignoredErrors>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E67BB-997B-684E-8E77-BBDFE43B0570}">
  <sheetPr>
    <tabColor theme="5" tint="-0.249977111117893"/>
  </sheetPr>
  <dimension ref="A1:M321"/>
  <sheetViews>
    <sheetView zoomScale="112" workbookViewId="0">
      <selection activeCell="B30" sqref="B30"/>
    </sheetView>
  </sheetViews>
  <sheetFormatPr baseColWidth="10" defaultColWidth="11.5" defaultRowHeight="13"/>
  <cols>
    <col min="1" max="1" width="20.33203125" style="621" customWidth="1"/>
    <col min="2" max="2" width="68.1640625" style="641" bestFit="1" customWidth="1"/>
    <col min="3" max="3" width="10.83203125" style="674" customWidth="1"/>
    <col min="4" max="4" width="8.33203125" style="674" customWidth="1"/>
    <col min="5" max="5" width="8" style="674" customWidth="1"/>
    <col min="6" max="6" width="8.5" style="674" customWidth="1"/>
    <col min="7" max="7" width="8.33203125" style="674" customWidth="1"/>
    <col min="8" max="8" width="8.83203125" style="674" customWidth="1"/>
    <col min="9" max="9" width="10.5" style="674" customWidth="1"/>
    <col min="10" max="10" width="10.33203125" style="621" customWidth="1"/>
    <col min="11" max="11" width="8.83203125" style="621" customWidth="1"/>
    <col min="12" max="12" width="8" style="621" customWidth="1"/>
    <col min="13" max="16384" width="11.5" style="621"/>
  </cols>
  <sheetData>
    <row r="1" spans="1:13">
      <c r="B1" s="1165" t="s">
        <v>917</v>
      </c>
      <c r="C1" s="1166"/>
      <c r="D1" s="1166"/>
      <c r="E1" s="1166"/>
      <c r="F1" s="1166"/>
      <c r="G1" s="1166"/>
      <c r="H1" s="1166"/>
      <c r="I1" s="1167"/>
      <c r="K1" s="1185" t="s">
        <v>983</v>
      </c>
      <c r="L1" s="1186"/>
      <c r="M1" s="1187"/>
    </row>
    <row r="2" spans="1:13">
      <c r="B2" s="1168"/>
      <c r="C2" s="1169"/>
      <c r="D2" s="1169"/>
      <c r="E2" s="1169"/>
      <c r="F2" s="1169"/>
      <c r="G2" s="1169"/>
      <c r="H2" s="1169"/>
      <c r="I2" s="1170"/>
      <c r="K2" s="1188"/>
      <c r="L2" s="1189"/>
      <c r="M2" s="1190"/>
    </row>
    <row r="3" spans="1:13" ht="14" thickBot="1">
      <c r="B3" s="1171"/>
      <c r="C3" s="1172"/>
      <c r="D3" s="1172"/>
      <c r="E3" s="1172"/>
      <c r="F3" s="1172"/>
      <c r="G3" s="1172"/>
      <c r="H3" s="1172"/>
      <c r="I3" s="1173"/>
      <c r="K3" s="1191"/>
      <c r="L3" s="1192"/>
      <c r="M3" s="1193"/>
    </row>
    <row r="6" spans="1:13" ht="11" customHeight="1">
      <c r="A6" s="1194" t="s">
        <v>1065</v>
      </c>
      <c r="B6" s="725" t="s">
        <v>481</v>
      </c>
      <c r="C6" s="1195" t="s">
        <v>473</v>
      </c>
      <c r="D6" s="1195"/>
      <c r="E6" s="1195"/>
      <c r="F6" s="1195" t="s">
        <v>474</v>
      </c>
      <c r="G6" s="1195"/>
      <c r="H6" s="1195"/>
      <c r="I6" s="1195"/>
      <c r="J6" s="1195"/>
      <c r="K6" s="1195"/>
    </row>
    <row r="7" spans="1:13" ht="11" customHeight="1">
      <c r="A7" s="1194"/>
      <c r="B7" s="725"/>
      <c r="C7" s="1195"/>
      <c r="D7" s="1195"/>
      <c r="E7" s="1195"/>
      <c r="F7" s="1195"/>
      <c r="G7" s="1195"/>
      <c r="H7" s="1195"/>
      <c r="I7" s="1195"/>
      <c r="J7" s="1195"/>
      <c r="K7" s="1195"/>
    </row>
    <row r="8" spans="1:13" ht="11" customHeight="1">
      <c r="A8" s="726"/>
      <c r="B8" s="727" t="s">
        <v>18</v>
      </c>
      <c r="C8" s="728" t="s">
        <v>876</v>
      </c>
      <c r="D8" s="728" t="s">
        <v>877</v>
      </c>
      <c r="E8" s="728" t="s">
        <v>878</v>
      </c>
      <c r="F8" s="729" t="s">
        <v>475</v>
      </c>
      <c r="G8" s="729" t="s">
        <v>476</v>
      </c>
      <c r="H8" s="729" t="s">
        <v>477</v>
      </c>
      <c r="I8" s="729" t="s">
        <v>478</v>
      </c>
      <c r="J8" s="729" t="s">
        <v>479</v>
      </c>
      <c r="K8" s="729" t="s">
        <v>480</v>
      </c>
    </row>
    <row r="9" spans="1:13" ht="14" customHeight="1">
      <c r="B9" s="727" t="s">
        <v>1066</v>
      </c>
      <c r="C9" s="730"/>
      <c r="D9" s="730"/>
      <c r="E9" s="730"/>
      <c r="F9" s="730"/>
      <c r="G9" s="730"/>
      <c r="H9" s="730"/>
      <c r="I9" s="730"/>
      <c r="J9" s="730"/>
      <c r="K9" s="730"/>
    </row>
    <row r="10" spans="1:13" ht="14" customHeight="1">
      <c r="B10" s="731" t="s">
        <v>1067</v>
      </c>
      <c r="C10" s="732"/>
      <c r="D10" s="732"/>
      <c r="E10" s="732"/>
      <c r="F10" s="732"/>
      <c r="G10" s="732"/>
      <c r="H10" s="732"/>
      <c r="I10" s="732"/>
      <c r="J10" s="732"/>
      <c r="K10" s="732"/>
    </row>
    <row r="11" spans="1:13" ht="14" customHeight="1">
      <c r="B11" s="733" t="s">
        <v>422</v>
      </c>
      <c r="C11" s="734"/>
      <c r="D11" s="734"/>
      <c r="E11" s="734"/>
      <c r="F11" s="734"/>
      <c r="G11" s="734"/>
      <c r="H11" s="734"/>
      <c r="I11" s="734"/>
      <c r="J11" s="734"/>
      <c r="K11" s="734"/>
    </row>
    <row r="12" spans="1:13" ht="14" customHeight="1">
      <c r="B12" s="731" t="s">
        <v>1068</v>
      </c>
      <c r="C12" s="732"/>
      <c r="D12" s="732"/>
      <c r="E12" s="732"/>
      <c r="F12" s="732"/>
      <c r="G12" s="732"/>
      <c r="H12" s="732"/>
      <c r="I12" s="732"/>
      <c r="J12" s="732"/>
      <c r="K12" s="732"/>
    </row>
    <row r="13" spans="1:13" ht="14" customHeight="1">
      <c r="B13" s="731" t="s">
        <v>1069</v>
      </c>
      <c r="C13" s="732"/>
      <c r="D13" s="732"/>
      <c r="E13" s="732"/>
      <c r="F13" s="732"/>
      <c r="G13" s="732"/>
      <c r="H13" s="732"/>
      <c r="I13" s="732"/>
      <c r="J13" s="732"/>
      <c r="K13" s="732"/>
    </row>
    <row r="14" spans="1:13" ht="14" customHeight="1">
      <c r="B14" s="731" t="s">
        <v>1070</v>
      </c>
      <c r="C14" s="732"/>
      <c r="D14" s="732"/>
      <c r="E14" s="732"/>
      <c r="F14" s="732"/>
      <c r="G14" s="732"/>
      <c r="H14" s="732"/>
      <c r="I14" s="732"/>
      <c r="J14" s="732"/>
      <c r="K14" s="732"/>
    </row>
    <row r="15" spans="1:13" ht="14" customHeight="1">
      <c r="B15" s="731" t="s">
        <v>1071</v>
      </c>
      <c r="C15" s="732"/>
      <c r="D15" s="732"/>
      <c r="E15" s="732"/>
      <c r="F15" s="732"/>
      <c r="G15" s="732"/>
      <c r="H15" s="732"/>
      <c r="I15" s="732"/>
      <c r="J15" s="732"/>
      <c r="K15" s="732"/>
    </row>
    <row r="16" spans="1:13" ht="14" customHeight="1">
      <c r="B16" s="731" t="s">
        <v>1072</v>
      </c>
      <c r="C16" s="732"/>
      <c r="D16" s="732"/>
      <c r="E16" s="732"/>
      <c r="F16" s="732"/>
      <c r="G16" s="732"/>
      <c r="H16" s="732"/>
      <c r="I16" s="732"/>
      <c r="J16" s="732"/>
      <c r="K16" s="732"/>
    </row>
    <row r="17" spans="2:11" ht="14" customHeight="1">
      <c r="B17" s="731" t="s">
        <v>1073</v>
      </c>
      <c r="C17" s="732"/>
      <c r="D17" s="732"/>
      <c r="E17" s="732"/>
      <c r="F17" s="732"/>
      <c r="G17" s="732"/>
      <c r="H17" s="732"/>
      <c r="I17" s="732"/>
      <c r="J17" s="732"/>
      <c r="K17" s="732"/>
    </row>
    <row r="18" spans="2:11" ht="14" customHeight="1">
      <c r="B18" s="731" t="s">
        <v>1074</v>
      </c>
      <c r="C18" s="732"/>
      <c r="D18" s="732"/>
      <c r="E18" s="732"/>
      <c r="F18" s="732"/>
      <c r="G18" s="732"/>
      <c r="H18" s="732"/>
      <c r="I18" s="732"/>
      <c r="J18" s="732"/>
      <c r="K18" s="732"/>
    </row>
    <row r="19" spans="2:11" ht="14" customHeight="1">
      <c r="B19" s="731" t="s">
        <v>1075</v>
      </c>
      <c r="C19" s="732"/>
      <c r="D19" s="732"/>
      <c r="E19" s="732"/>
      <c r="F19" s="732"/>
      <c r="G19" s="732"/>
      <c r="H19" s="732"/>
      <c r="I19" s="732"/>
      <c r="J19" s="732"/>
      <c r="K19" s="732"/>
    </row>
    <row r="20" spans="2:11" ht="14" customHeight="1">
      <c r="B20" s="731" t="s">
        <v>1076</v>
      </c>
      <c r="C20" s="732"/>
      <c r="D20" s="732"/>
      <c r="E20" s="732"/>
      <c r="F20" s="732"/>
      <c r="G20" s="732"/>
      <c r="H20" s="732"/>
      <c r="I20" s="732"/>
      <c r="J20" s="732"/>
      <c r="K20" s="732"/>
    </row>
    <row r="21" spans="2:11" ht="14" customHeight="1">
      <c r="B21" s="731" t="s">
        <v>1077</v>
      </c>
      <c r="C21" s="732"/>
      <c r="D21" s="732"/>
      <c r="E21" s="732"/>
      <c r="F21" s="732"/>
      <c r="G21" s="732"/>
      <c r="H21" s="732"/>
      <c r="I21" s="732"/>
      <c r="J21" s="732"/>
      <c r="K21" s="732"/>
    </row>
    <row r="22" spans="2:11" ht="14" customHeight="1">
      <c r="B22" s="731" t="s">
        <v>1078</v>
      </c>
      <c r="C22" s="732"/>
      <c r="D22" s="732"/>
      <c r="E22" s="732"/>
      <c r="F22" s="732"/>
      <c r="G22" s="732"/>
      <c r="H22" s="732"/>
      <c r="I22" s="732"/>
      <c r="J22" s="732"/>
      <c r="K22" s="732"/>
    </row>
    <row r="23" spans="2:11" ht="14" customHeight="1">
      <c r="B23" s="731" t="s">
        <v>1079</v>
      </c>
      <c r="C23" s="732"/>
      <c r="D23" s="732"/>
      <c r="E23" s="732"/>
      <c r="F23" s="732"/>
      <c r="G23" s="732"/>
      <c r="H23" s="732"/>
      <c r="I23" s="732"/>
      <c r="J23" s="732"/>
      <c r="K23" s="732"/>
    </row>
    <row r="24" spans="2:11" ht="14" customHeight="1">
      <c r="B24" s="727" t="s">
        <v>423</v>
      </c>
      <c r="C24" s="730"/>
      <c r="D24" s="730"/>
      <c r="E24" s="730"/>
      <c r="F24" s="730"/>
      <c r="G24" s="730"/>
      <c r="H24" s="730"/>
      <c r="I24" s="730"/>
      <c r="J24" s="730"/>
      <c r="K24" s="730"/>
    </row>
    <row r="25" spans="2:11" ht="14" customHeight="1">
      <c r="B25" s="731" t="s">
        <v>1080</v>
      </c>
      <c r="C25" s="732"/>
      <c r="D25" s="732"/>
      <c r="E25" s="732"/>
      <c r="F25" s="732"/>
      <c r="G25" s="732"/>
      <c r="H25" s="732"/>
      <c r="I25" s="732"/>
      <c r="J25" s="732"/>
      <c r="K25" s="732"/>
    </row>
    <row r="26" spans="2:11" ht="14" customHeight="1">
      <c r="B26" s="731" t="s">
        <v>1081</v>
      </c>
      <c r="C26" s="732"/>
      <c r="D26" s="732"/>
      <c r="E26" s="732"/>
      <c r="F26" s="732"/>
      <c r="G26" s="732"/>
      <c r="H26" s="732"/>
      <c r="I26" s="732"/>
      <c r="J26" s="732"/>
      <c r="K26" s="732"/>
    </row>
    <row r="27" spans="2:11" ht="14" customHeight="1">
      <c r="B27" s="731" t="s">
        <v>1082</v>
      </c>
      <c r="C27" s="732"/>
      <c r="D27" s="732"/>
      <c r="E27" s="732"/>
      <c r="F27" s="732"/>
      <c r="G27" s="732"/>
      <c r="H27" s="732"/>
      <c r="I27" s="732"/>
      <c r="J27" s="732"/>
      <c r="K27" s="732"/>
    </row>
    <row r="28" spans="2:11" ht="14" customHeight="1">
      <c r="B28" s="731" t="s">
        <v>1083</v>
      </c>
      <c r="C28" s="732"/>
      <c r="D28" s="732"/>
      <c r="E28" s="732"/>
      <c r="F28" s="732"/>
      <c r="G28" s="732"/>
      <c r="H28" s="732"/>
      <c r="I28" s="732"/>
      <c r="J28" s="732"/>
      <c r="K28" s="732"/>
    </row>
    <row r="29" spans="2:11" ht="14" customHeight="1">
      <c r="B29" s="731" t="s">
        <v>1084</v>
      </c>
      <c r="C29" s="732"/>
      <c r="D29" s="732"/>
      <c r="E29" s="732"/>
      <c r="F29" s="732"/>
      <c r="G29" s="732"/>
      <c r="H29" s="732"/>
      <c r="I29" s="732"/>
      <c r="J29" s="732"/>
      <c r="K29" s="732"/>
    </row>
    <row r="30" spans="2:11" ht="14" customHeight="1">
      <c r="B30" s="731" t="s">
        <v>1085</v>
      </c>
      <c r="C30" s="732"/>
      <c r="D30" s="732"/>
      <c r="E30" s="732"/>
      <c r="F30" s="732"/>
      <c r="G30" s="732"/>
      <c r="H30" s="732"/>
      <c r="I30" s="732"/>
      <c r="J30" s="732"/>
      <c r="K30" s="732"/>
    </row>
    <row r="31" spans="2:11" ht="14" customHeight="1">
      <c r="B31" s="731" t="s">
        <v>1086</v>
      </c>
      <c r="C31" s="732"/>
      <c r="D31" s="732"/>
      <c r="E31" s="732"/>
      <c r="F31" s="732"/>
      <c r="G31" s="732"/>
      <c r="H31" s="732"/>
      <c r="I31" s="732"/>
      <c r="J31" s="732"/>
      <c r="K31" s="732"/>
    </row>
    <row r="32" spans="2:11" ht="14" customHeight="1">
      <c r="B32" s="731" t="s">
        <v>1087</v>
      </c>
      <c r="C32" s="732"/>
      <c r="D32" s="732"/>
      <c r="E32" s="732"/>
      <c r="F32" s="732"/>
      <c r="G32" s="732"/>
      <c r="H32" s="732"/>
      <c r="I32" s="732"/>
      <c r="J32" s="732"/>
      <c r="K32" s="732"/>
    </row>
    <row r="33" spans="2:11" ht="14" customHeight="1">
      <c r="B33" s="727" t="s">
        <v>671</v>
      </c>
      <c r="C33" s="730"/>
      <c r="D33" s="730"/>
      <c r="E33" s="730"/>
      <c r="F33" s="730"/>
      <c r="G33" s="730"/>
      <c r="H33" s="730"/>
      <c r="I33" s="730"/>
      <c r="J33" s="730"/>
      <c r="K33" s="730"/>
    </row>
    <row r="34" spans="2:11" ht="14" customHeight="1">
      <c r="B34" s="731" t="s">
        <v>1088</v>
      </c>
      <c r="C34" s="732"/>
      <c r="D34" s="732"/>
      <c r="E34" s="732"/>
      <c r="F34" s="732"/>
      <c r="G34" s="732"/>
      <c r="H34" s="732"/>
      <c r="I34" s="732"/>
      <c r="J34" s="732"/>
      <c r="K34" s="732"/>
    </row>
    <row r="35" spans="2:11" ht="14" customHeight="1">
      <c r="B35" s="731" t="s">
        <v>1089</v>
      </c>
      <c r="C35" s="732"/>
      <c r="D35" s="732"/>
      <c r="E35" s="732"/>
      <c r="F35" s="732"/>
      <c r="G35" s="732"/>
      <c r="H35" s="732"/>
      <c r="I35" s="732"/>
      <c r="J35" s="732"/>
      <c r="K35" s="732"/>
    </row>
    <row r="36" spans="2:11" ht="14" customHeight="1">
      <c r="B36" s="731" t="s">
        <v>1090</v>
      </c>
      <c r="C36" s="732"/>
      <c r="D36" s="732"/>
      <c r="E36" s="732"/>
      <c r="F36" s="732"/>
      <c r="G36" s="732"/>
      <c r="H36" s="732"/>
      <c r="I36" s="732"/>
      <c r="J36" s="732"/>
      <c r="K36" s="732"/>
    </row>
    <row r="37" spans="2:11" ht="14" customHeight="1">
      <c r="B37" s="727" t="s">
        <v>935</v>
      </c>
      <c r="C37" s="730"/>
      <c r="D37" s="730"/>
      <c r="E37" s="730"/>
      <c r="F37" s="730"/>
      <c r="G37" s="730"/>
      <c r="H37" s="730"/>
      <c r="I37" s="730"/>
      <c r="J37" s="730"/>
      <c r="K37" s="730"/>
    </row>
    <row r="38" spans="2:11" ht="14" customHeight="1">
      <c r="B38" s="735" t="s">
        <v>1091</v>
      </c>
      <c r="C38" s="736"/>
      <c r="D38" s="736"/>
      <c r="E38" s="736"/>
      <c r="F38" s="736"/>
      <c r="G38" s="736"/>
      <c r="H38" s="736"/>
      <c r="I38" s="736"/>
      <c r="J38" s="737"/>
      <c r="K38" s="737"/>
    </row>
    <row r="39" spans="2:11" ht="14" customHeight="1">
      <c r="B39" s="735"/>
      <c r="C39" s="736"/>
      <c r="D39" s="736"/>
      <c r="E39" s="736"/>
      <c r="F39" s="736"/>
      <c r="G39" s="736"/>
      <c r="H39" s="736"/>
      <c r="I39" s="736"/>
      <c r="J39" s="737"/>
      <c r="K39" s="737"/>
    </row>
    <row r="40" spans="2:11" ht="14" customHeight="1">
      <c r="B40" s="735"/>
      <c r="C40" s="736"/>
      <c r="D40" s="736"/>
      <c r="E40" s="736"/>
      <c r="F40" s="736"/>
      <c r="G40" s="736"/>
      <c r="H40" s="736"/>
      <c r="I40" s="736"/>
      <c r="J40" s="737"/>
      <c r="K40" s="737"/>
    </row>
    <row r="41" spans="2:11" ht="14">
      <c r="B41" s="738" t="s">
        <v>484</v>
      </c>
      <c r="C41" s="1195" t="s">
        <v>473</v>
      </c>
      <c r="D41" s="1195"/>
      <c r="E41" s="1195"/>
      <c r="F41" s="1195" t="s">
        <v>474</v>
      </c>
      <c r="G41" s="1195"/>
      <c r="H41" s="1195"/>
      <c r="I41" s="1195"/>
      <c r="J41" s="1195"/>
      <c r="K41" s="1195"/>
    </row>
    <row r="42" spans="2:11" ht="14">
      <c r="B42" s="739"/>
      <c r="C42" s="1195"/>
      <c r="D42" s="1195"/>
      <c r="E42" s="1195"/>
      <c r="F42" s="1195"/>
      <c r="G42" s="1195"/>
      <c r="H42" s="1195"/>
      <c r="I42" s="1195"/>
      <c r="J42" s="1195"/>
      <c r="K42" s="1195"/>
    </row>
    <row r="43" spans="2:11" ht="14">
      <c r="B43" s="727" t="s">
        <v>18</v>
      </c>
      <c r="C43" s="728" t="s">
        <v>876</v>
      </c>
      <c r="D43" s="728" t="s">
        <v>877</v>
      </c>
      <c r="E43" s="728" t="s">
        <v>878</v>
      </c>
      <c r="F43" s="729" t="s">
        <v>475</v>
      </c>
      <c r="G43" s="729" t="s">
        <v>476</v>
      </c>
      <c r="H43" s="729" t="s">
        <v>477</v>
      </c>
      <c r="I43" s="729" t="s">
        <v>478</v>
      </c>
      <c r="J43" s="729" t="s">
        <v>479</v>
      </c>
      <c r="K43" s="729" t="s">
        <v>480</v>
      </c>
    </row>
    <row r="44" spans="2:11" ht="13" customHeight="1">
      <c r="B44" s="740" t="s">
        <v>1092</v>
      </c>
      <c r="C44" s="741"/>
      <c r="D44" s="741"/>
      <c r="E44" s="741"/>
      <c r="F44" s="741"/>
      <c r="G44" s="741"/>
      <c r="H44" s="741"/>
      <c r="I44" s="741"/>
      <c r="J44" s="741"/>
      <c r="K44" s="741"/>
    </row>
    <row r="45" spans="2:11" ht="13" customHeight="1">
      <c r="B45" s="742" t="s">
        <v>558</v>
      </c>
      <c r="C45" s="743"/>
      <c r="D45" s="743"/>
      <c r="E45" s="743"/>
      <c r="F45" s="743"/>
      <c r="G45" s="743"/>
      <c r="H45" s="743"/>
      <c r="I45" s="743"/>
      <c r="J45" s="743"/>
      <c r="K45" s="743"/>
    </row>
    <row r="46" spans="2:11" ht="13" customHeight="1">
      <c r="B46" s="742" t="s">
        <v>783</v>
      </c>
      <c r="C46" s="743"/>
      <c r="D46" s="743"/>
      <c r="E46" s="743"/>
      <c r="F46" s="743"/>
      <c r="G46" s="743"/>
      <c r="H46" s="743"/>
      <c r="I46" s="743"/>
      <c r="J46" s="743"/>
      <c r="K46" s="743"/>
    </row>
    <row r="47" spans="2:11" ht="13" customHeight="1">
      <c r="B47" s="742" t="s">
        <v>666</v>
      </c>
      <c r="C47" s="743"/>
      <c r="D47" s="743"/>
      <c r="E47" s="743"/>
      <c r="F47" s="743"/>
      <c r="G47" s="743"/>
      <c r="H47" s="743"/>
      <c r="I47" s="743"/>
      <c r="J47" s="743"/>
      <c r="K47" s="743"/>
    </row>
    <row r="48" spans="2:11" ht="13" customHeight="1">
      <c r="B48" s="742" t="s">
        <v>418</v>
      </c>
      <c r="C48" s="743"/>
      <c r="D48" s="743"/>
      <c r="E48" s="743"/>
      <c r="F48" s="743"/>
      <c r="G48" s="743"/>
      <c r="H48" s="743"/>
      <c r="I48" s="743"/>
      <c r="J48" s="743"/>
      <c r="K48" s="743"/>
    </row>
    <row r="49" spans="2:11" ht="13" customHeight="1">
      <c r="B49" s="742" t="s">
        <v>559</v>
      </c>
      <c r="C49" s="743"/>
      <c r="D49" s="743"/>
      <c r="E49" s="743"/>
      <c r="F49" s="743"/>
      <c r="G49" s="743"/>
      <c r="H49" s="743"/>
      <c r="I49" s="743"/>
      <c r="J49" s="743"/>
      <c r="K49" s="743"/>
    </row>
    <row r="50" spans="2:11" ht="13" customHeight="1">
      <c r="B50" s="742" t="s">
        <v>664</v>
      </c>
      <c r="C50" s="743"/>
      <c r="D50" s="743"/>
      <c r="E50" s="743"/>
      <c r="F50" s="743"/>
      <c r="G50" s="743"/>
      <c r="H50" s="743"/>
      <c r="I50" s="743"/>
      <c r="J50" s="743"/>
      <c r="K50" s="743"/>
    </row>
    <row r="51" spans="2:11" ht="13" customHeight="1">
      <c r="B51" s="744" t="s">
        <v>407</v>
      </c>
      <c r="C51" s="734"/>
      <c r="D51" s="734"/>
      <c r="E51" s="734"/>
      <c r="F51" s="734"/>
      <c r="G51" s="734"/>
      <c r="H51" s="734"/>
      <c r="I51" s="734"/>
      <c r="J51" s="734"/>
      <c r="K51" s="734"/>
    </row>
    <row r="52" spans="2:11" ht="13" customHeight="1">
      <c r="B52" s="742" t="s">
        <v>725</v>
      </c>
      <c r="C52" s="743"/>
      <c r="D52" s="743"/>
      <c r="E52" s="743"/>
      <c r="F52" s="743"/>
      <c r="G52" s="743"/>
      <c r="H52" s="743"/>
      <c r="I52" s="743"/>
      <c r="J52" s="743"/>
      <c r="K52" s="743"/>
    </row>
    <row r="53" spans="2:11" ht="13" customHeight="1">
      <c r="B53" s="742" t="s">
        <v>749</v>
      </c>
      <c r="C53" s="743"/>
      <c r="D53" s="743"/>
      <c r="E53" s="743"/>
      <c r="F53" s="743"/>
      <c r="G53" s="743"/>
      <c r="H53" s="743"/>
      <c r="I53" s="743"/>
      <c r="J53" s="743"/>
      <c r="K53" s="743"/>
    </row>
    <row r="54" spans="2:11" ht="13" customHeight="1">
      <c r="B54" s="742" t="s">
        <v>561</v>
      </c>
      <c r="C54" s="743"/>
      <c r="D54" s="743"/>
      <c r="E54" s="743"/>
      <c r="F54" s="743"/>
      <c r="G54" s="743"/>
      <c r="H54" s="743"/>
      <c r="I54" s="743"/>
      <c r="J54" s="743"/>
      <c r="K54" s="743"/>
    </row>
    <row r="55" spans="2:11" ht="13" customHeight="1">
      <c r="B55" s="742" t="s">
        <v>1093</v>
      </c>
      <c r="C55" s="743"/>
      <c r="D55" s="743"/>
      <c r="E55" s="743"/>
      <c r="F55" s="743"/>
      <c r="G55" s="743"/>
      <c r="H55" s="743"/>
      <c r="I55" s="743"/>
      <c r="J55" s="743"/>
      <c r="K55" s="743"/>
    </row>
    <row r="56" spans="2:11" ht="13" customHeight="1">
      <c r="B56" s="742" t="s">
        <v>748</v>
      </c>
      <c r="C56" s="743"/>
      <c r="D56" s="743"/>
      <c r="E56" s="743"/>
      <c r="F56" s="743"/>
      <c r="G56" s="743"/>
      <c r="H56" s="743"/>
      <c r="I56" s="743"/>
      <c r="J56" s="743"/>
      <c r="K56" s="743"/>
    </row>
    <row r="57" spans="2:11" ht="13" customHeight="1">
      <c r="B57" s="742" t="s">
        <v>1094</v>
      </c>
      <c r="C57" s="743"/>
      <c r="D57" s="743"/>
      <c r="E57" s="743"/>
      <c r="F57" s="743"/>
      <c r="G57" s="743"/>
      <c r="H57" s="743"/>
      <c r="I57" s="743"/>
      <c r="J57" s="743"/>
      <c r="K57" s="743"/>
    </row>
    <row r="58" spans="2:11" ht="13" customHeight="1">
      <c r="B58" s="742" t="s">
        <v>752</v>
      </c>
      <c r="C58" s="743"/>
      <c r="D58" s="743"/>
      <c r="E58" s="743"/>
      <c r="F58" s="743"/>
      <c r="G58" s="743"/>
      <c r="H58" s="743"/>
      <c r="I58" s="743"/>
      <c r="J58" s="743"/>
      <c r="K58" s="743"/>
    </row>
    <row r="59" spans="2:11" ht="13" customHeight="1">
      <c r="B59" s="742" t="s">
        <v>1095</v>
      </c>
      <c r="C59" s="743"/>
      <c r="D59" s="743"/>
      <c r="E59" s="743"/>
      <c r="F59" s="743"/>
      <c r="G59" s="743"/>
      <c r="H59" s="743"/>
      <c r="I59" s="743"/>
      <c r="J59" s="743"/>
      <c r="K59" s="743"/>
    </row>
    <row r="60" spans="2:11" ht="13" customHeight="1">
      <c r="B60" s="744" t="s">
        <v>408</v>
      </c>
      <c r="C60" s="734"/>
      <c r="D60" s="734"/>
      <c r="E60" s="734"/>
      <c r="F60" s="734"/>
      <c r="G60" s="734"/>
      <c r="H60" s="734"/>
      <c r="I60" s="734"/>
      <c r="J60" s="734"/>
      <c r="K60" s="734"/>
    </row>
    <row r="61" spans="2:11" ht="13" customHeight="1">
      <c r="B61" s="740" t="s">
        <v>454</v>
      </c>
      <c r="C61" s="745"/>
      <c r="D61" s="745"/>
      <c r="E61" s="745"/>
      <c r="F61" s="745"/>
      <c r="G61" s="745"/>
      <c r="H61" s="745"/>
      <c r="I61" s="745"/>
      <c r="J61" s="745"/>
      <c r="K61" s="745"/>
    </row>
    <row r="62" spans="2:11" ht="13" customHeight="1">
      <c r="B62" s="742" t="s">
        <v>676</v>
      </c>
      <c r="C62" s="743"/>
      <c r="D62" s="743"/>
      <c r="E62" s="743"/>
      <c r="F62" s="743"/>
      <c r="G62" s="743"/>
      <c r="H62" s="743"/>
      <c r="I62" s="743"/>
      <c r="J62" s="743"/>
      <c r="K62" s="743"/>
    </row>
    <row r="63" spans="2:11" ht="13" customHeight="1">
      <c r="B63" s="742" t="s">
        <v>1096</v>
      </c>
      <c r="C63" s="743"/>
      <c r="D63" s="743"/>
      <c r="E63" s="743"/>
      <c r="F63" s="743"/>
      <c r="G63" s="743"/>
      <c r="H63" s="743"/>
      <c r="I63" s="743"/>
      <c r="J63" s="743"/>
      <c r="K63" s="743"/>
    </row>
    <row r="64" spans="2:11" ht="13" customHeight="1">
      <c r="B64" s="742" t="s">
        <v>563</v>
      </c>
      <c r="C64" s="743"/>
      <c r="D64" s="743"/>
      <c r="E64" s="743"/>
      <c r="F64" s="743"/>
      <c r="G64" s="743"/>
      <c r="H64" s="743"/>
      <c r="I64" s="743"/>
      <c r="J64" s="743"/>
      <c r="K64" s="743"/>
    </row>
    <row r="65" spans="2:11" ht="13" customHeight="1">
      <c r="B65" s="742" t="s">
        <v>564</v>
      </c>
      <c r="C65" s="743"/>
      <c r="D65" s="743"/>
      <c r="E65" s="743"/>
      <c r="F65" s="743"/>
      <c r="G65" s="743"/>
      <c r="H65" s="743"/>
      <c r="I65" s="743"/>
      <c r="J65" s="743"/>
      <c r="K65" s="743"/>
    </row>
    <row r="66" spans="2:11" ht="13" customHeight="1">
      <c r="B66" s="742" t="s">
        <v>565</v>
      </c>
      <c r="C66" s="743"/>
      <c r="D66" s="743"/>
      <c r="E66" s="743"/>
      <c r="F66" s="743"/>
      <c r="G66" s="743"/>
      <c r="H66" s="743"/>
      <c r="I66" s="743"/>
      <c r="J66" s="743"/>
      <c r="K66" s="743"/>
    </row>
    <row r="67" spans="2:11" ht="13" customHeight="1">
      <c r="B67" s="742" t="s">
        <v>1097</v>
      </c>
      <c r="C67" s="743"/>
      <c r="D67" s="743"/>
      <c r="E67" s="743"/>
      <c r="F67" s="743"/>
      <c r="G67" s="743"/>
      <c r="H67" s="743"/>
      <c r="I67" s="743"/>
      <c r="J67" s="743"/>
      <c r="K67" s="743"/>
    </row>
    <row r="68" spans="2:11" ht="13" customHeight="1">
      <c r="B68" s="742" t="s">
        <v>1098</v>
      </c>
      <c r="C68" s="743"/>
      <c r="D68" s="743"/>
      <c r="E68" s="743"/>
      <c r="F68" s="743"/>
      <c r="G68" s="743"/>
      <c r="H68" s="743"/>
      <c r="I68" s="743"/>
      <c r="J68" s="743"/>
      <c r="K68" s="743"/>
    </row>
    <row r="69" spans="2:11" ht="13" customHeight="1">
      <c r="B69" s="742" t="s">
        <v>1099</v>
      </c>
      <c r="C69" s="743"/>
      <c r="D69" s="743"/>
      <c r="E69" s="743"/>
      <c r="F69" s="743"/>
      <c r="G69" s="743"/>
      <c r="H69" s="743"/>
      <c r="I69" s="743"/>
      <c r="J69" s="743"/>
      <c r="K69" s="743"/>
    </row>
    <row r="70" spans="2:11" ht="13" customHeight="1">
      <c r="B70" s="744" t="s">
        <v>409</v>
      </c>
      <c r="C70" s="734"/>
      <c r="D70" s="734"/>
      <c r="E70" s="734"/>
      <c r="F70" s="734"/>
      <c r="G70" s="734"/>
      <c r="H70" s="734"/>
      <c r="I70" s="734"/>
      <c r="J70" s="734"/>
      <c r="K70" s="734"/>
    </row>
    <row r="71" spans="2:11" ht="13" customHeight="1">
      <c r="B71" s="742" t="s">
        <v>754</v>
      </c>
      <c r="C71" s="743"/>
      <c r="D71" s="743"/>
      <c r="E71" s="743"/>
      <c r="F71" s="743"/>
      <c r="G71" s="743"/>
      <c r="H71" s="743"/>
      <c r="I71" s="743"/>
      <c r="J71" s="743"/>
      <c r="K71" s="743"/>
    </row>
    <row r="72" spans="2:11" ht="13" customHeight="1">
      <c r="B72" s="742" t="s">
        <v>566</v>
      </c>
      <c r="C72" s="743"/>
      <c r="D72" s="743"/>
      <c r="E72" s="743"/>
      <c r="F72" s="743"/>
      <c r="G72" s="743"/>
      <c r="H72" s="743"/>
      <c r="I72" s="743"/>
      <c r="J72" s="743"/>
      <c r="K72" s="743"/>
    </row>
    <row r="73" spans="2:11" ht="13" customHeight="1">
      <c r="B73" s="742" t="s">
        <v>675</v>
      </c>
      <c r="C73" s="743"/>
      <c r="D73" s="743"/>
      <c r="E73" s="743"/>
      <c r="F73" s="743"/>
      <c r="G73" s="743"/>
      <c r="H73" s="743"/>
      <c r="I73" s="743"/>
      <c r="J73" s="743"/>
      <c r="K73" s="743"/>
    </row>
    <row r="74" spans="2:11" ht="13" customHeight="1">
      <c r="B74" s="742" t="s">
        <v>1100</v>
      </c>
      <c r="C74" s="743"/>
      <c r="D74" s="743"/>
      <c r="E74" s="743"/>
      <c r="F74" s="743"/>
      <c r="G74" s="743"/>
      <c r="H74" s="743"/>
      <c r="I74" s="743"/>
      <c r="J74" s="743"/>
      <c r="K74" s="743"/>
    </row>
    <row r="75" spans="2:11" ht="13" customHeight="1">
      <c r="B75" s="742" t="s">
        <v>1101</v>
      </c>
      <c r="C75" s="743"/>
      <c r="D75" s="743"/>
      <c r="E75" s="743"/>
      <c r="F75" s="743"/>
      <c r="G75" s="743"/>
      <c r="H75" s="743"/>
      <c r="I75" s="743"/>
      <c r="J75" s="743"/>
      <c r="K75" s="743"/>
    </row>
    <row r="76" spans="2:11" ht="13" customHeight="1">
      <c r="B76" s="742" t="s">
        <v>999</v>
      </c>
      <c r="C76" s="743"/>
      <c r="D76" s="743"/>
      <c r="E76" s="743"/>
      <c r="F76" s="743"/>
      <c r="G76" s="743"/>
      <c r="H76" s="743"/>
      <c r="I76" s="743"/>
      <c r="J76" s="743"/>
      <c r="K76" s="743"/>
    </row>
    <row r="77" spans="2:11" ht="13" customHeight="1">
      <c r="B77" s="744" t="s">
        <v>410</v>
      </c>
      <c r="C77" s="734"/>
      <c r="D77" s="734"/>
      <c r="E77" s="734"/>
      <c r="F77" s="734"/>
      <c r="G77" s="734"/>
      <c r="H77" s="734"/>
      <c r="I77" s="734"/>
      <c r="J77" s="734"/>
      <c r="K77" s="734"/>
    </row>
    <row r="78" spans="2:11" ht="13" customHeight="1">
      <c r="B78" s="740" t="s">
        <v>260</v>
      </c>
      <c r="C78" s="745"/>
      <c r="D78" s="745"/>
      <c r="E78" s="745"/>
      <c r="F78" s="745"/>
      <c r="G78" s="745"/>
      <c r="H78" s="745"/>
      <c r="I78" s="745"/>
      <c r="J78" s="745"/>
      <c r="K78" s="745"/>
    </row>
    <row r="79" spans="2:11" ht="13" customHeight="1">
      <c r="B79" s="742" t="s">
        <v>568</v>
      </c>
      <c r="C79" s="743"/>
      <c r="D79" s="743"/>
      <c r="E79" s="743"/>
      <c r="F79" s="743"/>
      <c r="G79" s="743"/>
      <c r="H79" s="743"/>
      <c r="I79" s="743"/>
      <c r="J79" s="743"/>
      <c r="K79" s="743"/>
    </row>
    <row r="80" spans="2:11" ht="13" customHeight="1">
      <c r="B80" s="742" t="s">
        <v>569</v>
      </c>
      <c r="C80" s="743"/>
      <c r="D80" s="743"/>
      <c r="E80" s="743"/>
      <c r="F80" s="743"/>
      <c r="G80" s="743"/>
      <c r="H80" s="743"/>
      <c r="I80" s="743"/>
      <c r="J80" s="743"/>
      <c r="K80" s="743"/>
    </row>
    <row r="81" spans="2:11" ht="13" customHeight="1">
      <c r="B81" s="742" t="s">
        <v>570</v>
      </c>
      <c r="C81" s="743"/>
      <c r="D81" s="743"/>
      <c r="E81" s="743"/>
      <c r="F81" s="743"/>
      <c r="G81" s="743"/>
      <c r="H81" s="743"/>
      <c r="I81" s="743"/>
      <c r="J81" s="743"/>
      <c r="K81" s="743"/>
    </row>
    <row r="82" spans="2:11" ht="13" customHeight="1">
      <c r="B82" s="742" t="s">
        <v>571</v>
      </c>
      <c r="C82" s="743"/>
      <c r="D82" s="743"/>
      <c r="E82" s="743"/>
      <c r="F82" s="743"/>
      <c r="G82" s="743"/>
      <c r="H82" s="743"/>
      <c r="I82" s="743"/>
      <c r="J82" s="743"/>
      <c r="K82" s="743"/>
    </row>
    <row r="83" spans="2:11" ht="13" customHeight="1">
      <c r="B83" s="742" t="s">
        <v>707</v>
      </c>
      <c r="C83" s="743"/>
      <c r="D83" s="743"/>
      <c r="E83" s="743"/>
      <c r="F83" s="743"/>
      <c r="G83" s="743"/>
      <c r="H83" s="743"/>
      <c r="I83" s="743"/>
      <c r="J83" s="743"/>
      <c r="K83" s="743"/>
    </row>
    <row r="84" spans="2:11" ht="13" customHeight="1">
      <c r="B84" s="742" t="s">
        <v>669</v>
      </c>
      <c r="C84" s="743"/>
      <c r="D84" s="743"/>
      <c r="E84" s="743"/>
      <c r="F84" s="743"/>
      <c r="G84" s="743"/>
      <c r="H84" s="743"/>
      <c r="I84" s="743"/>
      <c r="J84" s="743"/>
      <c r="K84" s="743"/>
    </row>
    <row r="85" spans="2:11" ht="13" customHeight="1">
      <c r="B85" s="742" t="s">
        <v>667</v>
      </c>
      <c r="C85" s="743"/>
      <c r="D85" s="743"/>
      <c r="E85" s="743"/>
      <c r="F85" s="743"/>
      <c r="G85" s="743"/>
      <c r="H85" s="743"/>
      <c r="I85" s="743"/>
      <c r="J85" s="743"/>
      <c r="K85" s="743"/>
    </row>
    <row r="86" spans="2:11" ht="13" customHeight="1">
      <c r="B86" s="744" t="s">
        <v>668</v>
      </c>
      <c r="C86" s="734"/>
      <c r="D86" s="734"/>
      <c r="E86" s="734"/>
      <c r="F86" s="734"/>
      <c r="G86" s="734"/>
      <c r="H86" s="734"/>
      <c r="I86" s="734"/>
      <c r="J86" s="734"/>
      <c r="K86" s="734"/>
    </row>
    <row r="87" spans="2:11" ht="13" customHeight="1">
      <c r="B87" s="746" t="s">
        <v>411</v>
      </c>
      <c r="C87" s="734"/>
      <c r="D87" s="734"/>
      <c r="E87" s="734"/>
      <c r="F87" s="734"/>
      <c r="G87" s="734"/>
      <c r="H87" s="734"/>
      <c r="I87" s="734"/>
      <c r="J87" s="734"/>
      <c r="K87" s="734"/>
    </row>
    <row r="88" spans="2:11" ht="13" customHeight="1">
      <c r="B88" s="735" t="s">
        <v>1091</v>
      </c>
      <c r="C88" s="736"/>
      <c r="D88" s="736"/>
      <c r="E88" s="736"/>
      <c r="F88" s="736"/>
      <c r="G88" s="736"/>
      <c r="H88" s="736"/>
      <c r="I88" s="736"/>
      <c r="J88" s="737"/>
      <c r="K88" s="737"/>
    </row>
    <row r="89" spans="2:11" ht="14">
      <c r="B89" s="735"/>
    </row>
    <row r="91" spans="2:11" ht="14">
      <c r="B91" s="725" t="s">
        <v>1102</v>
      </c>
      <c r="C91" s="1195" t="s">
        <v>473</v>
      </c>
      <c r="D91" s="1195"/>
      <c r="E91" s="1195"/>
      <c r="F91" s="1195" t="s">
        <v>474</v>
      </c>
      <c r="G91" s="1195"/>
      <c r="H91" s="1195"/>
      <c r="I91" s="1195"/>
      <c r="J91" s="1195"/>
      <c r="K91" s="1195"/>
    </row>
    <row r="92" spans="2:11" ht="14">
      <c r="B92" s="725"/>
      <c r="C92" s="1195"/>
      <c r="D92" s="1195"/>
      <c r="E92" s="1195"/>
      <c r="F92" s="1195"/>
      <c r="G92" s="1195"/>
      <c r="H92" s="1195"/>
      <c r="I92" s="1195"/>
      <c r="J92" s="1195"/>
      <c r="K92" s="1195"/>
    </row>
    <row r="93" spans="2:11" ht="14">
      <c r="B93" s="727" t="s">
        <v>18</v>
      </c>
      <c r="C93" s="728" t="s">
        <v>876</v>
      </c>
      <c r="D93" s="728" t="s">
        <v>877</v>
      </c>
      <c r="E93" s="728" t="s">
        <v>878</v>
      </c>
      <c r="F93" s="729" t="s">
        <v>475</v>
      </c>
      <c r="G93" s="729" t="s">
        <v>476</v>
      </c>
      <c r="H93" s="729" t="s">
        <v>477</v>
      </c>
      <c r="I93" s="729" t="s">
        <v>478</v>
      </c>
      <c r="J93" s="729" t="s">
        <v>479</v>
      </c>
      <c r="K93" s="729" t="s">
        <v>480</v>
      </c>
    </row>
    <row r="94" spans="2:11" ht="15" customHeight="1">
      <c r="B94" s="645" t="s">
        <v>1103</v>
      </c>
      <c r="C94" s="743"/>
      <c r="D94" s="743"/>
      <c r="E94" s="743"/>
      <c r="F94" s="743"/>
      <c r="G94" s="743"/>
      <c r="H94" s="743"/>
      <c r="I94" s="743"/>
      <c r="J94" s="743"/>
      <c r="K94" s="743"/>
    </row>
    <row r="95" spans="2:11" ht="15" customHeight="1">
      <c r="B95" s="645" t="s">
        <v>632</v>
      </c>
      <c r="C95" s="743"/>
      <c r="D95" s="743"/>
      <c r="E95" s="743"/>
      <c r="F95" s="743"/>
      <c r="G95" s="743"/>
      <c r="H95" s="743"/>
      <c r="I95" s="743"/>
      <c r="J95" s="743"/>
      <c r="K95" s="743"/>
    </row>
    <row r="96" spans="2:11" ht="15" customHeight="1">
      <c r="B96" s="645" t="s">
        <v>633</v>
      </c>
      <c r="C96" s="743"/>
      <c r="D96" s="743"/>
      <c r="E96" s="743"/>
      <c r="F96" s="743"/>
      <c r="G96" s="743"/>
      <c r="H96" s="743"/>
      <c r="I96" s="743"/>
      <c r="J96" s="743"/>
      <c r="K96" s="743"/>
    </row>
    <row r="97" spans="2:11" ht="15" customHeight="1">
      <c r="B97" s="645" t="s">
        <v>584</v>
      </c>
      <c r="C97" s="743"/>
      <c r="D97" s="743"/>
      <c r="E97" s="743"/>
      <c r="F97" s="743"/>
      <c r="G97" s="743"/>
      <c r="H97" s="743"/>
      <c r="I97" s="743"/>
      <c r="J97" s="743"/>
      <c r="K97" s="743"/>
    </row>
    <row r="98" spans="2:11" ht="15" customHeight="1">
      <c r="B98" s="645" t="s">
        <v>585</v>
      </c>
      <c r="C98" s="743"/>
      <c r="D98" s="743"/>
      <c r="E98" s="743"/>
      <c r="F98" s="743"/>
      <c r="G98" s="743"/>
      <c r="H98" s="743"/>
      <c r="I98" s="743"/>
      <c r="J98" s="743"/>
      <c r="K98" s="743"/>
    </row>
    <row r="99" spans="2:11" ht="15" customHeight="1">
      <c r="B99" s="645" t="s">
        <v>586</v>
      </c>
      <c r="C99" s="743"/>
      <c r="D99" s="743"/>
      <c r="E99" s="743"/>
      <c r="F99" s="743"/>
      <c r="G99" s="743"/>
      <c r="H99" s="743"/>
      <c r="I99" s="743"/>
      <c r="J99" s="743"/>
      <c r="K99" s="743"/>
    </row>
    <row r="100" spans="2:11" ht="15" customHeight="1">
      <c r="B100" s="645" t="s">
        <v>587</v>
      </c>
      <c r="C100" s="743"/>
      <c r="D100" s="743"/>
      <c r="E100" s="743"/>
      <c r="F100" s="743"/>
      <c r="G100" s="743"/>
      <c r="H100" s="743"/>
      <c r="I100" s="743"/>
      <c r="J100" s="743"/>
      <c r="K100" s="743"/>
    </row>
    <row r="101" spans="2:11" ht="15" customHeight="1">
      <c r="B101" s="645" t="s">
        <v>634</v>
      </c>
      <c r="C101" s="743"/>
      <c r="D101" s="743"/>
      <c r="E101" s="743"/>
      <c r="F101" s="743"/>
      <c r="G101" s="743"/>
      <c r="H101" s="743"/>
      <c r="I101" s="743"/>
      <c r="J101" s="743"/>
      <c r="K101" s="743"/>
    </row>
    <row r="102" spans="2:11" ht="15" customHeight="1">
      <c r="B102" s="645" t="s">
        <v>635</v>
      </c>
      <c r="C102" s="743"/>
      <c r="D102" s="743"/>
      <c r="E102" s="743"/>
      <c r="F102" s="743"/>
      <c r="G102" s="743"/>
      <c r="H102" s="743"/>
      <c r="I102" s="743"/>
      <c r="J102" s="743"/>
      <c r="K102" s="743"/>
    </row>
    <row r="103" spans="2:11" ht="15" customHeight="1">
      <c r="B103" s="645" t="s">
        <v>1104</v>
      </c>
      <c r="C103" s="743"/>
      <c r="D103" s="743"/>
      <c r="E103" s="743"/>
      <c r="F103" s="743"/>
      <c r="G103" s="743"/>
      <c r="H103" s="743"/>
      <c r="I103" s="743"/>
      <c r="J103" s="743"/>
      <c r="K103" s="743"/>
    </row>
    <row r="104" spans="2:11" ht="15" customHeight="1">
      <c r="B104" s="645" t="s">
        <v>1105</v>
      </c>
      <c r="C104" s="743"/>
      <c r="D104" s="743"/>
      <c r="E104" s="743"/>
      <c r="F104" s="743"/>
      <c r="G104" s="743"/>
      <c r="H104" s="743"/>
      <c r="I104" s="743"/>
      <c r="J104" s="743"/>
      <c r="K104" s="743"/>
    </row>
    <row r="105" spans="2:11" ht="15" customHeight="1">
      <c r="B105" s="645" t="s">
        <v>589</v>
      </c>
      <c r="C105" s="743"/>
      <c r="D105" s="743"/>
      <c r="E105" s="743"/>
      <c r="F105" s="743"/>
      <c r="G105" s="743"/>
      <c r="H105" s="743"/>
      <c r="I105" s="743"/>
      <c r="J105" s="743"/>
      <c r="K105" s="743"/>
    </row>
    <row r="106" spans="2:11" ht="15" customHeight="1">
      <c r="B106" s="645" t="s">
        <v>637</v>
      </c>
      <c r="C106" s="743"/>
      <c r="D106" s="743"/>
      <c r="E106" s="743"/>
      <c r="F106" s="743"/>
      <c r="G106" s="743"/>
      <c r="H106" s="743"/>
      <c r="I106" s="743"/>
      <c r="J106" s="743"/>
      <c r="K106" s="743"/>
    </row>
    <row r="107" spans="2:11" ht="15" customHeight="1">
      <c r="B107" s="645" t="s">
        <v>638</v>
      </c>
      <c r="C107" s="743"/>
      <c r="D107" s="743"/>
      <c r="E107" s="743"/>
      <c r="F107" s="743"/>
      <c r="G107" s="743"/>
      <c r="H107" s="743"/>
      <c r="I107" s="743"/>
      <c r="J107" s="743"/>
      <c r="K107" s="743"/>
    </row>
    <row r="108" spans="2:11" ht="15" customHeight="1">
      <c r="B108" s="645" t="s">
        <v>590</v>
      </c>
      <c r="C108" s="743"/>
      <c r="D108" s="743"/>
      <c r="E108" s="743"/>
      <c r="F108" s="743"/>
      <c r="G108" s="743"/>
      <c r="H108" s="743"/>
      <c r="I108" s="743"/>
      <c r="J108" s="743"/>
      <c r="K108" s="743"/>
    </row>
    <row r="109" spans="2:11" ht="15" customHeight="1">
      <c r="B109" s="645" t="s">
        <v>591</v>
      </c>
      <c r="C109" s="743"/>
      <c r="D109" s="743"/>
      <c r="E109" s="743"/>
      <c r="F109" s="743"/>
      <c r="G109" s="743"/>
      <c r="H109" s="743"/>
      <c r="I109" s="743"/>
      <c r="J109" s="743"/>
      <c r="K109" s="743"/>
    </row>
    <row r="110" spans="2:11" ht="15" customHeight="1">
      <c r="B110" s="747" t="s">
        <v>175</v>
      </c>
      <c r="C110" s="748"/>
      <c r="D110" s="748"/>
      <c r="E110" s="748"/>
      <c r="F110" s="748"/>
      <c r="G110" s="748"/>
      <c r="H110" s="748"/>
      <c r="I110" s="748"/>
      <c r="J110" s="748"/>
      <c r="K110" s="748"/>
    </row>
    <row r="111" spans="2:11" ht="15" customHeight="1">
      <c r="B111" s="645" t="s">
        <v>639</v>
      </c>
      <c r="C111" s="743"/>
      <c r="D111" s="743"/>
      <c r="E111" s="743"/>
      <c r="F111" s="743"/>
      <c r="G111" s="743"/>
      <c r="H111" s="743"/>
      <c r="I111" s="743"/>
      <c r="J111" s="743"/>
      <c r="K111" s="743"/>
    </row>
    <row r="112" spans="2:11" ht="15" customHeight="1">
      <c r="B112" s="645" t="s">
        <v>791</v>
      </c>
      <c r="C112" s="743"/>
      <c r="D112" s="743"/>
      <c r="E112" s="743"/>
      <c r="F112" s="743"/>
      <c r="G112" s="743"/>
      <c r="H112" s="743"/>
      <c r="I112" s="743"/>
      <c r="J112" s="743"/>
      <c r="K112" s="743"/>
    </row>
    <row r="113" spans="2:11" ht="15" customHeight="1">
      <c r="B113" s="645" t="s">
        <v>792</v>
      </c>
      <c r="C113" s="743"/>
      <c r="D113" s="743"/>
      <c r="E113" s="743"/>
      <c r="F113" s="743"/>
      <c r="G113" s="743"/>
      <c r="H113" s="743"/>
      <c r="I113" s="743"/>
      <c r="J113" s="743"/>
      <c r="K113" s="743"/>
    </row>
    <row r="114" spans="2:11" ht="15" customHeight="1">
      <c r="B114" s="645" t="s">
        <v>640</v>
      </c>
      <c r="C114" s="743"/>
      <c r="D114" s="743"/>
      <c r="E114" s="743"/>
      <c r="F114" s="743"/>
      <c r="G114" s="743"/>
      <c r="H114" s="743"/>
      <c r="I114" s="743"/>
      <c r="J114" s="743"/>
      <c r="K114" s="743"/>
    </row>
    <row r="115" spans="2:11" ht="15" customHeight="1">
      <c r="B115" s="645" t="s">
        <v>641</v>
      </c>
      <c r="C115" s="743"/>
      <c r="D115" s="743"/>
      <c r="E115" s="743"/>
      <c r="F115" s="743"/>
      <c r="G115" s="743"/>
      <c r="H115" s="743"/>
      <c r="I115" s="743"/>
      <c r="J115" s="743"/>
      <c r="K115" s="743"/>
    </row>
    <row r="116" spans="2:11" ht="15" customHeight="1">
      <c r="B116" s="645" t="s">
        <v>1106</v>
      </c>
      <c r="C116" s="743"/>
      <c r="D116" s="743"/>
      <c r="E116" s="743"/>
      <c r="F116" s="743"/>
      <c r="G116" s="743"/>
      <c r="H116" s="743"/>
      <c r="I116" s="743"/>
      <c r="J116" s="743"/>
      <c r="K116" s="743"/>
    </row>
    <row r="117" spans="2:11" ht="15" customHeight="1">
      <c r="B117" s="645" t="s">
        <v>642</v>
      </c>
      <c r="C117" s="743"/>
      <c r="D117" s="743"/>
      <c r="E117" s="743"/>
      <c r="F117" s="743"/>
      <c r="G117" s="743"/>
      <c r="H117" s="743"/>
      <c r="I117" s="743"/>
      <c r="J117" s="743"/>
      <c r="K117" s="743"/>
    </row>
    <row r="118" spans="2:11" ht="15" customHeight="1">
      <c r="B118" s="747" t="s">
        <v>521</v>
      </c>
      <c r="C118" s="748"/>
      <c r="D118" s="748"/>
      <c r="E118" s="748"/>
      <c r="F118" s="748"/>
      <c r="G118" s="748"/>
      <c r="H118" s="748"/>
      <c r="I118" s="748"/>
      <c r="J118" s="748"/>
      <c r="K118" s="748"/>
    </row>
    <row r="119" spans="2:11" ht="15" customHeight="1">
      <c r="B119" s="645" t="s">
        <v>643</v>
      </c>
      <c r="C119" s="743"/>
      <c r="D119" s="743"/>
      <c r="E119" s="743"/>
      <c r="F119" s="743"/>
      <c r="G119" s="743"/>
      <c r="H119" s="743"/>
      <c r="I119" s="743"/>
      <c r="J119" s="743"/>
      <c r="K119" s="743"/>
    </row>
    <row r="120" spans="2:11" ht="15" customHeight="1">
      <c r="B120" s="645" t="s">
        <v>644</v>
      </c>
      <c r="C120" s="743"/>
      <c r="D120" s="743"/>
      <c r="E120" s="743"/>
      <c r="F120" s="743"/>
      <c r="G120" s="743"/>
      <c r="H120" s="743"/>
      <c r="I120" s="743"/>
      <c r="J120" s="743"/>
      <c r="K120" s="743"/>
    </row>
    <row r="121" spans="2:11" ht="15" customHeight="1">
      <c r="B121" s="645" t="s">
        <v>714</v>
      </c>
      <c r="C121" s="743"/>
      <c r="D121" s="743"/>
      <c r="E121" s="743"/>
      <c r="F121" s="743"/>
      <c r="G121" s="743"/>
      <c r="H121" s="743"/>
      <c r="I121" s="743"/>
      <c r="J121" s="743"/>
      <c r="K121" s="743"/>
    </row>
    <row r="122" spans="2:11" ht="15" customHeight="1">
      <c r="B122" s="645" t="s">
        <v>645</v>
      </c>
      <c r="C122" s="743"/>
      <c r="D122" s="743"/>
      <c r="E122" s="743"/>
      <c r="F122" s="743"/>
      <c r="G122" s="743"/>
      <c r="H122" s="743"/>
      <c r="I122" s="743"/>
      <c r="J122" s="743"/>
      <c r="K122" s="743"/>
    </row>
    <row r="123" spans="2:11" ht="15" customHeight="1">
      <c r="B123" s="645" t="s">
        <v>709</v>
      </c>
      <c r="C123" s="743"/>
      <c r="D123" s="743"/>
      <c r="E123" s="743"/>
      <c r="F123" s="743"/>
      <c r="G123" s="743"/>
      <c r="H123" s="743"/>
      <c r="I123" s="743"/>
      <c r="J123" s="743"/>
      <c r="K123" s="743"/>
    </row>
    <row r="124" spans="2:11" ht="15" customHeight="1">
      <c r="B124" s="645" t="s">
        <v>710</v>
      </c>
      <c r="C124" s="743"/>
      <c r="D124" s="743"/>
      <c r="E124" s="743"/>
      <c r="F124" s="743"/>
      <c r="G124" s="743"/>
      <c r="H124" s="743"/>
      <c r="I124" s="743"/>
      <c r="J124" s="743"/>
      <c r="K124" s="743"/>
    </row>
    <row r="125" spans="2:11" ht="15" customHeight="1">
      <c r="B125" s="645" t="s">
        <v>788</v>
      </c>
      <c r="C125" s="743"/>
      <c r="D125" s="743"/>
      <c r="E125" s="743"/>
      <c r="F125" s="743"/>
      <c r="G125" s="743"/>
      <c r="H125" s="743"/>
      <c r="I125" s="743"/>
      <c r="J125" s="743"/>
      <c r="K125" s="743"/>
    </row>
    <row r="126" spans="2:11" ht="15" customHeight="1">
      <c r="B126" s="645" t="s">
        <v>711</v>
      </c>
      <c r="C126" s="743"/>
      <c r="D126" s="743"/>
      <c r="E126" s="743"/>
      <c r="F126" s="743"/>
      <c r="G126" s="743"/>
      <c r="H126" s="743"/>
      <c r="I126" s="743"/>
      <c r="J126" s="743"/>
      <c r="K126" s="743"/>
    </row>
    <row r="127" spans="2:11" ht="15" customHeight="1">
      <c r="B127" s="747" t="s">
        <v>522</v>
      </c>
      <c r="C127" s="748"/>
      <c r="D127" s="748"/>
      <c r="E127" s="748"/>
      <c r="F127" s="748"/>
      <c r="G127" s="748"/>
      <c r="H127" s="748"/>
      <c r="I127" s="748"/>
      <c r="J127" s="748"/>
      <c r="K127" s="748"/>
    </row>
    <row r="128" spans="2:11" ht="17" customHeight="1">
      <c r="B128" s="747" t="s">
        <v>363</v>
      </c>
      <c r="C128" s="748"/>
      <c r="D128" s="748"/>
      <c r="E128" s="748"/>
      <c r="F128" s="748"/>
      <c r="G128" s="748"/>
      <c r="H128" s="748"/>
      <c r="I128" s="748"/>
      <c r="J128" s="748"/>
      <c r="K128" s="748"/>
    </row>
    <row r="129" spans="2:11" ht="15" customHeight="1">
      <c r="B129" s="735" t="s">
        <v>1091</v>
      </c>
      <c r="C129" s="646"/>
      <c r="D129" s="646"/>
      <c r="E129" s="646"/>
      <c r="F129" s="646"/>
      <c r="G129" s="646"/>
      <c r="H129" s="646"/>
      <c r="I129" s="646"/>
    </row>
    <row r="130" spans="2:11" ht="15" customHeight="1">
      <c r="B130" s="735"/>
      <c r="C130" s="646"/>
      <c r="D130" s="646"/>
      <c r="E130" s="646"/>
      <c r="F130" s="646"/>
      <c r="G130" s="646"/>
      <c r="H130" s="646"/>
      <c r="I130" s="646"/>
    </row>
    <row r="131" spans="2:11">
      <c r="B131" s="749" t="s">
        <v>1107</v>
      </c>
      <c r="C131" s="1195" t="s">
        <v>473</v>
      </c>
      <c r="D131" s="1195"/>
      <c r="E131" s="1195"/>
      <c r="F131" s="1195" t="s">
        <v>474</v>
      </c>
      <c r="G131" s="1195"/>
      <c r="H131" s="1195"/>
      <c r="I131" s="750"/>
      <c r="J131" s="751"/>
      <c r="K131" s="751"/>
    </row>
    <row r="132" spans="2:11">
      <c r="B132" s="752"/>
      <c r="C132" s="1195"/>
      <c r="D132" s="1195"/>
      <c r="E132" s="1195"/>
      <c r="F132" s="1195"/>
      <c r="G132" s="1195"/>
      <c r="H132" s="1195"/>
      <c r="I132" s="753"/>
      <c r="J132" s="754"/>
      <c r="K132" s="754"/>
    </row>
    <row r="133" spans="2:11" ht="14">
      <c r="B133" s="727" t="s">
        <v>18</v>
      </c>
      <c r="C133" s="728" t="s">
        <v>876</v>
      </c>
      <c r="D133" s="728" t="s">
        <v>877</v>
      </c>
      <c r="E133" s="728" t="s">
        <v>878</v>
      </c>
      <c r="F133" s="729" t="s">
        <v>475</v>
      </c>
      <c r="G133" s="729" t="s">
        <v>476</v>
      </c>
      <c r="H133" s="729" t="s">
        <v>477</v>
      </c>
      <c r="I133" s="729" t="s">
        <v>478</v>
      </c>
      <c r="J133" s="729" t="s">
        <v>479</v>
      </c>
      <c r="K133" s="729" t="s">
        <v>480</v>
      </c>
    </row>
    <row r="134" spans="2:11" ht="11" customHeight="1">
      <c r="B134" s="755" t="s">
        <v>13</v>
      </c>
      <c r="C134" s="756"/>
      <c r="D134" s="756"/>
      <c r="E134" s="756"/>
      <c r="F134" s="757"/>
      <c r="G134" s="757"/>
      <c r="H134" s="757"/>
      <c r="I134" s="757"/>
      <c r="J134" s="757"/>
      <c r="K134" s="757"/>
    </row>
    <row r="135" spans="2:11" ht="11" customHeight="1">
      <c r="B135" s="755" t="s">
        <v>451</v>
      </c>
      <c r="C135" s="758"/>
      <c r="D135" s="758"/>
      <c r="E135" s="758"/>
      <c r="F135" s="758"/>
      <c r="G135" s="758"/>
      <c r="H135" s="758"/>
      <c r="I135" s="758"/>
      <c r="J135" s="758"/>
      <c r="K135" s="759"/>
    </row>
    <row r="136" spans="2:11" ht="11" customHeight="1">
      <c r="B136" s="641" t="s">
        <v>28</v>
      </c>
      <c r="C136" s="673"/>
      <c r="D136" s="673"/>
      <c r="E136" s="673"/>
      <c r="F136" s="673"/>
      <c r="G136" s="673"/>
      <c r="H136" s="673"/>
      <c r="I136" s="673"/>
      <c r="J136" s="673"/>
      <c r="K136" s="673"/>
    </row>
    <row r="137" spans="2:11" ht="11" customHeight="1">
      <c r="B137" s="641" t="s">
        <v>14</v>
      </c>
      <c r="C137" s="673"/>
      <c r="D137" s="673"/>
      <c r="E137" s="673"/>
      <c r="F137" s="673"/>
      <c r="G137" s="673"/>
      <c r="H137" s="673"/>
      <c r="I137" s="673"/>
      <c r="J137" s="673"/>
      <c r="K137" s="673"/>
    </row>
    <row r="138" spans="2:11" ht="11" customHeight="1">
      <c r="B138" s="641" t="s">
        <v>15</v>
      </c>
      <c r="C138" s="673"/>
      <c r="D138" s="673"/>
      <c r="E138" s="673"/>
      <c r="F138" s="673"/>
      <c r="G138" s="673"/>
      <c r="H138" s="673"/>
      <c r="I138" s="673"/>
      <c r="J138" s="673"/>
      <c r="K138" s="673"/>
    </row>
    <row r="139" spans="2:11" ht="11" customHeight="1">
      <c r="C139" s="673"/>
      <c r="D139" s="673"/>
      <c r="E139" s="673"/>
      <c r="F139" s="673"/>
      <c r="G139" s="673"/>
      <c r="H139" s="673"/>
      <c r="I139" s="673"/>
      <c r="J139" s="673"/>
      <c r="K139" s="673"/>
    </row>
    <row r="140" spans="2:11" ht="11" customHeight="1">
      <c r="B140" s="755" t="s">
        <v>166</v>
      </c>
      <c r="C140" s="758"/>
      <c r="D140" s="758"/>
      <c r="E140" s="758"/>
      <c r="F140" s="758"/>
      <c r="G140" s="758"/>
      <c r="H140" s="758"/>
      <c r="I140" s="758"/>
      <c r="J140" s="758"/>
      <c r="K140" s="758"/>
    </row>
    <row r="141" spans="2:11" ht="11" customHeight="1">
      <c r="B141" s="641" t="s">
        <v>430</v>
      </c>
      <c r="C141" s="673"/>
      <c r="D141" s="673"/>
      <c r="E141" s="673"/>
      <c r="F141" s="673"/>
      <c r="G141" s="673"/>
      <c r="H141" s="673"/>
      <c r="I141" s="673"/>
      <c r="J141" s="673"/>
      <c r="K141" s="673"/>
    </row>
    <row r="142" spans="2:11" ht="11" customHeight="1">
      <c r="B142" s="641" t="s">
        <v>431</v>
      </c>
      <c r="C142" s="760"/>
      <c r="D142" s="760"/>
      <c r="E142" s="760"/>
      <c r="F142" s="760"/>
      <c r="G142" s="760"/>
      <c r="H142" s="760"/>
      <c r="I142" s="760"/>
      <c r="J142" s="760"/>
      <c r="K142" s="760"/>
    </row>
    <row r="143" spans="2:11" ht="11" customHeight="1">
      <c r="B143" s="641" t="s">
        <v>432</v>
      </c>
      <c r="C143" s="673"/>
      <c r="D143" s="673"/>
      <c r="E143" s="673"/>
      <c r="F143" s="673"/>
      <c r="G143" s="673"/>
      <c r="H143" s="673"/>
      <c r="I143" s="673"/>
      <c r="J143" s="673"/>
      <c r="K143" s="673"/>
    </row>
    <row r="144" spans="2:11" ht="11" customHeight="1">
      <c r="C144" s="673"/>
      <c r="D144" s="673"/>
      <c r="E144" s="673"/>
      <c r="F144" s="673"/>
      <c r="G144" s="673"/>
      <c r="H144" s="673"/>
      <c r="I144" s="673"/>
      <c r="J144" s="673"/>
      <c r="K144" s="673"/>
    </row>
    <row r="145" spans="2:11" ht="11" customHeight="1">
      <c r="B145" s="755" t="s">
        <v>167</v>
      </c>
      <c r="C145" s="758"/>
      <c r="D145" s="758"/>
      <c r="E145" s="758"/>
      <c r="F145" s="758"/>
      <c r="G145" s="758"/>
      <c r="H145" s="758"/>
      <c r="I145" s="758"/>
      <c r="J145" s="758"/>
      <c r="K145" s="758"/>
    </row>
    <row r="146" spans="2:11" ht="11" customHeight="1">
      <c r="B146" s="641" t="s">
        <v>430</v>
      </c>
      <c r="C146" s="673"/>
      <c r="D146" s="673"/>
      <c r="E146" s="673"/>
      <c r="F146" s="673"/>
      <c r="G146" s="673"/>
      <c r="H146" s="673"/>
      <c r="I146" s="673"/>
      <c r="J146" s="673"/>
      <c r="K146" s="673"/>
    </row>
    <row r="147" spans="2:11" ht="11" customHeight="1">
      <c r="B147" s="641" t="s">
        <v>431</v>
      </c>
      <c r="C147" s="760"/>
      <c r="D147" s="760"/>
      <c r="E147" s="760"/>
      <c r="F147" s="760"/>
      <c r="G147" s="760"/>
      <c r="H147" s="760"/>
      <c r="I147" s="760"/>
      <c r="J147" s="760"/>
      <c r="K147" s="760"/>
    </row>
    <row r="148" spans="2:11" ht="11" customHeight="1">
      <c r="B148" s="641" t="s">
        <v>432</v>
      </c>
      <c r="C148" s="673"/>
      <c r="D148" s="673"/>
      <c r="E148" s="673"/>
      <c r="F148" s="673"/>
      <c r="G148" s="673"/>
      <c r="H148" s="673"/>
      <c r="I148" s="673"/>
      <c r="J148" s="673"/>
      <c r="K148" s="673"/>
    </row>
    <row r="149" spans="2:11" ht="11" customHeight="1">
      <c r="C149" s="673"/>
      <c r="D149" s="673"/>
      <c r="E149" s="673"/>
      <c r="F149" s="673"/>
      <c r="G149" s="673"/>
      <c r="H149" s="673"/>
      <c r="I149" s="673"/>
      <c r="J149" s="673"/>
      <c r="K149" s="673"/>
    </row>
    <row r="150" spans="2:11" ht="11" customHeight="1">
      <c r="B150" s="755" t="s">
        <v>168</v>
      </c>
      <c r="C150" s="758"/>
      <c r="D150" s="758"/>
      <c r="E150" s="758"/>
      <c r="F150" s="758"/>
      <c r="G150" s="758"/>
      <c r="H150" s="758"/>
      <c r="I150" s="758"/>
      <c r="J150" s="758"/>
      <c r="K150" s="758"/>
    </row>
    <row r="151" spans="2:11" ht="11" customHeight="1">
      <c r="B151" s="641" t="s">
        <v>433</v>
      </c>
      <c r="C151" s="673"/>
      <c r="D151" s="673"/>
      <c r="E151" s="673"/>
      <c r="F151" s="673"/>
      <c r="G151" s="673"/>
      <c r="H151" s="673"/>
      <c r="I151" s="673"/>
      <c r="J151" s="673"/>
      <c r="K151" s="673"/>
    </row>
    <row r="152" spans="2:11" ht="11" customHeight="1">
      <c r="B152" s="641" t="s">
        <v>431</v>
      </c>
      <c r="C152" s="760"/>
      <c r="D152" s="760"/>
      <c r="E152" s="760"/>
      <c r="F152" s="760"/>
      <c r="G152" s="760"/>
      <c r="H152" s="760"/>
      <c r="I152" s="760"/>
      <c r="J152" s="760"/>
      <c r="K152" s="760"/>
    </row>
    <row r="153" spans="2:11" ht="11" customHeight="1">
      <c r="B153" s="641" t="s">
        <v>434</v>
      </c>
      <c r="C153" s="760"/>
      <c r="D153" s="760"/>
      <c r="E153" s="760"/>
      <c r="F153" s="760"/>
      <c r="G153" s="760"/>
      <c r="H153" s="760"/>
      <c r="I153" s="760"/>
      <c r="J153" s="760"/>
      <c r="K153" s="760"/>
    </row>
    <row r="154" spans="2:11" ht="11" customHeight="1">
      <c r="B154" s="641" t="s">
        <v>435</v>
      </c>
      <c r="C154" s="673"/>
      <c r="D154" s="673"/>
      <c r="E154" s="673"/>
      <c r="F154" s="673"/>
      <c r="G154" s="673"/>
      <c r="H154" s="673"/>
      <c r="I154" s="673"/>
      <c r="J154" s="673"/>
      <c r="K154" s="673"/>
    </row>
    <row r="155" spans="2:11" ht="11" customHeight="1">
      <c r="C155" s="673"/>
      <c r="D155" s="673"/>
      <c r="E155" s="673"/>
      <c r="F155" s="673"/>
      <c r="G155" s="673"/>
      <c r="H155" s="673"/>
      <c r="I155" s="673"/>
      <c r="J155" s="673"/>
      <c r="K155" s="673"/>
    </row>
    <row r="156" spans="2:11" ht="11" customHeight="1">
      <c r="B156" s="755" t="s">
        <v>224</v>
      </c>
      <c r="C156" s="758"/>
      <c r="D156" s="758"/>
      <c r="E156" s="758"/>
      <c r="F156" s="758"/>
      <c r="G156" s="758"/>
      <c r="H156" s="758"/>
      <c r="I156" s="758"/>
      <c r="J156" s="758"/>
      <c r="K156" s="758"/>
    </row>
    <row r="157" spans="2:11" ht="11" customHeight="1">
      <c r="B157" s="641" t="s">
        <v>433</v>
      </c>
      <c r="C157" s="673"/>
      <c r="D157" s="673"/>
      <c r="E157" s="673"/>
      <c r="F157" s="673"/>
      <c r="G157" s="673"/>
      <c r="H157" s="673"/>
      <c r="I157" s="673"/>
      <c r="J157" s="673"/>
      <c r="K157" s="673"/>
    </row>
    <row r="158" spans="2:11" ht="11" customHeight="1">
      <c r="B158" s="641" t="s">
        <v>431</v>
      </c>
      <c r="C158" s="760"/>
      <c r="D158" s="760"/>
      <c r="E158" s="760"/>
      <c r="F158" s="760"/>
      <c r="G158" s="760"/>
      <c r="H158" s="760"/>
      <c r="I158" s="760"/>
      <c r="J158" s="760"/>
      <c r="K158" s="760"/>
    </row>
    <row r="159" spans="2:11" ht="11" customHeight="1">
      <c r="B159" s="641" t="s">
        <v>434</v>
      </c>
      <c r="C159" s="760"/>
      <c r="D159" s="760"/>
      <c r="E159" s="760"/>
      <c r="F159" s="760"/>
      <c r="G159" s="760"/>
      <c r="H159" s="760"/>
      <c r="I159" s="760"/>
      <c r="J159" s="760"/>
      <c r="K159" s="760"/>
    </row>
    <row r="160" spans="2:11" ht="11" customHeight="1">
      <c r="B160" s="641" t="s">
        <v>435</v>
      </c>
      <c r="C160" s="673"/>
      <c r="D160" s="673"/>
      <c r="E160" s="673"/>
      <c r="F160" s="673"/>
      <c r="G160" s="673"/>
      <c r="H160" s="673"/>
      <c r="I160" s="673"/>
      <c r="J160" s="673"/>
      <c r="K160" s="673"/>
    </row>
    <row r="161" spans="2:11" ht="11" customHeight="1">
      <c r="C161" s="673"/>
      <c r="D161" s="673"/>
      <c r="E161" s="673"/>
      <c r="F161" s="673"/>
      <c r="G161" s="673"/>
      <c r="H161" s="673"/>
      <c r="I161" s="673"/>
      <c r="J161" s="673"/>
      <c r="K161" s="673"/>
    </row>
    <row r="162" spans="2:11" ht="11" customHeight="1">
      <c r="B162" s="755" t="s">
        <v>436</v>
      </c>
      <c r="C162" s="758"/>
      <c r="D162" s="758"/>
      <c r="E162" s="758"/>
      <c r="F162" s="758"/>
      <c r="G162" s="758"/>
      <c r="H162" s="758"/>
      <c r="I162" s="758"/>
      <c r="J162" s="758"/>
      <c r="K162" s="758"/>
    </row>
    <row r="163" spans="2:11" ht="11" customHeight="1">
      <c r="B163" s="641" t="s">
        <v>29</v>
      </c>
      <c r="C163" s="673"/>
      <c r="D163" s="673"/>
      <c r="E163" s="673"/>
      <c r="F163" s="673"/>
      <c r="G163" s="673"/>
      <c r="H163" s="673"/>
      <c r="I163" s="673"/>
      <c r="J163" s="673"/>
      <c r="K163" s="673"/>
    </row>
    <row r="164" spans="2:11" ht="11" customHeight="1">
      <c r="B164" s="641" t="s">
        <v>437</v>
      </c>
      <c r="C164" s="673"/>
      <c r="D164" s="673"/>
      <c r="E164" s="673"/>
      <c r="F164" s="673"/>
      <c r="G164" s="673"/>
      <c r="H164" s="673"/>
      <c r="I164" s="673"/>
      <c r="J164" s="673"/>
      <c r="K164" s="673"/>
    </row>
    <row r="165" spans="2:11" ht="11" customHeight="1">
      <c r="C165" s="673"/>
      <c r="D165" s="673"/>
      <c r="E165" s="673"/>
      <c r="F165" s="673"/>
      <c r="G165" s="673"/>
      <c r="H165" s="673"/>
      <c r="I165" s="673"/>
      <c r="J165" s="673"/>
      <c r="K165" s="673"/>
    </row>
    <row r="166" spans="2:11" ht="11" customHeight="1">
      <c r="B166" s="755" t="s">
        <v>439</v>
      </c>
      <c r="C166" s="758"/>
      <c r="D166" s="758"/>
      <c r="E166" s="758"/>
      <c r="F166" s="758"/>
      <c r="G166" s="758"/>
      <c r="H166" s="758"/>
      <c r="I166" s="758"/>
      <c r="J166" s="758"/>
      <c r="K166" s="758"/>
    </row>
    <row r="167" spans="2:11" ht="11" customHeight="1">
      <c r="B167" s="641" t="s">
        <v>30</v>
      </c>
      <c r="C167" s="760"/>
      <c r="D167" s="760"/>
      <c r="E167" s="760"/>
      <c r="F167" s="760"/>
      <c r="G167" s="760"/>
      <c r="H167" s="760"/>
      <c r="I167" s="760"/>
      <c r="J167" s="760"/>
      <c r="K167" s="760"/>
    </row>
    <row r="168" spans="2:11" ht="11" customHeight="1">
      <c r="B168" s="641" t="s">
        <v>440</v>
      </c>
      <c r="C168" s="760"/>
      <c r="D168" s="760"/>
      <c r="E168" s="760"/>
      <c r="F168" s="760"/>
      <c r="G168" s="760"/>
      <c r="H168" s="760"/>
      <c r="I168" s="760"/>
      <c r="J168" s="760"/>
      <c r="K168" s="760"/>
    </row>
    <row r="169" spans="2:11" ht="11" customHeight="1">
      <c r="B169" s="641" t="s">
        <v>31</v>
      </c>
      <c r="C169" s="760"/>
      <c r="D169" s="760"/>
      <c r="E169" s="760"/>
      <c r="F169" s="760"/>
      <c r="G169" s="760"/>
      <c r="H169" s="760"/>
      <c r="I169" s="760"/>
      <c r="J169" s="760"/>
      <c r="K169" s="760"/>
    </row>
    <row r="170" spans="2:11" ht="11" customHeight="1">
      <c r="C170" s="760"/>
      <c r="D170" s="760"/>
      <c r="E170" s="760"/>
      <c r="F170" s="760"/>
      <c r="G170" s="760"/>
      <c r="H170" s="760"/>
      <c r="I170" s="760"/>
      <c r="J170" s="760"/>
      <c r="K170" s="760"/>
    </row>
    <row r="171" spans="2:11" ht="11" customHeight="1">
      <c r="B171" s="755" t="s">
        <v>442</v>
      </c>
      <c r="C171" s="761"/>
      <c r="D171" s="761"/>
      <c r="E171" s="761"/>
      <c r="F171" s="761"/>
      <c r="G171" s="761"/>
      <c r="H171" s="761"/>
      <c r="I171" s="761"/>
      <c r="J171" s="761"/>
      <c r="K171" s="761"/>
    </row>
    <row r="172" spans="2:11" ht="11" customHeight="1">
      <c r="B172" s="641" t="s">
        <v>443</v>
      </c>
      <c r="C172" s="760"/>
      <c r="D172" s="760"/>
      <c r="E172" s="760"/>
      <c r="F172" s="760"/>
      <c r="G172" s="760"/>
      <c r="H172" s="760"/>
      <c r="I172" s="760"/>
      <c r="J172" s="760"/>
      <c r="K172" s="760"/>
    </row>
    <row r="173" spans="2:11" ht="11" customHeight="1">
      <c r="B173" s="641" t="s">
        <v>444</v>
      </c>
      <c r="C173" s="760"/>
      <c r="D173" s="760"/>
      <c r="E173" s="760"/>
      <c r="F173" s="760"/>
      <c r="G173" s="760"/>
      <c r="H173" s="760"/>
      <c r="I173" s="760"/>
      <c r="J173" s="760"/>
      <c r="K173" s="760"/>
    </row>
    <row r="174" spans="2:11" ht="11" customHeight="1">
      <c r="C174" s="673"/>
      <c r="D174" s="673"/>
      <c r="E174" s="673"/>
      <c r="F174" s="673"/>
      <c r="G174" s="673"/>
      <c r="H174" s="673"/>
      <c r="I174" s="673"/>
      <c r="J174" s="673"/>
      <c r="K174" s="673"/>
    </row>
    <row r="175" spans="2:11" ht="11" customHeight="1">
      <c r="B175" s="755" t="s">
        <v>446</v>
      </c>
      <c r="C175" s="758"/>
      <c r="D175" s="758"/>
      <c r="E175" s="758"/>
      <c r="F175" s="758"/>
      <c r="G175" s="758"/>
      <c r="H175" s="758"/>
      <c r="I175" s="758"/>
      <c r="J175" s="758"/>
      <c r="K175" s="758"/>
    </row>
    <row r="176" spans="2:11" ht="11" customHeight="1">
      <c r="B176" s="641" t="s">
        <v>447</v>
      </c>
      <c r="C176" s="673"/>
      <c r="D176" s="673"/>
      <c r="E176" s="673"/>
      <c r="F176" s="673"/>
      <c r="G176" s="673"/>
      <c r="H176" s="673"/>
      <c r="I176" s="673"/>
      <c r="J176" s="673"/>
      <c r="K176" s="673"/>
    </row>
    <row r="177" spans="1:11" ht="11" customHeight="1">
      <c r="B177" s="641" t="s">
        <v>16</v>
      </c>
      <c r="C177" s="673"/>
      <c r="D177" s="673"/>
      <c r="E177" s="673"/>
      <c r="F177" s="673"/>
      <c r="G177" s="673"/>
      <c r="H177" s="673"/>
      <c r="I177" s="673"/>
      <c r="J177" s="673"/>
      <c r="K177" s="673"/>
    </row>
    <row r="178" spans="1:11" ht="11" customHeight="1">
      <c r="B178" s="641" t="s">
        <v>449</v>
      </c>
      <c r="C178" s="760"/>
      <c r="D178" s="760"/>
      <c r="E178" s="760"/>
      <c r="F178" s="760"/>
      <c r="G178" s="760"/>
      <c r="H178" s="760"/>
      <c r="I178" s="760"/>
      <c r="J178" s="760"/>
      <c r="K178" s="760"/>
    </row>
    <row r="182" spans="1:11">
      <c r="B182" s="762" t="s">
        <v>1108</v>
      </c>
      <c r="C182" s="763"/>
      <c r="D182" s="764"/>
    </row>
    <row r="189" spans="1:11">
      <c r="A189" s="765" t="s">
        <v>766</v>
      </c>
    </row>
    <row r="190" spans="1:11">
      <c r="B190" s="641" t="s">
        <v>18</v>
      </c>
      <c r="C190" s="671" t="s">
        <v>876</v>
      </c>
      <c r="D190" s="671" t="s">
        <v>877</v>
      </c>
      <c r="E190" s="671" t="s">
        <v>878</v>
      </c>
      <c r="F190" s="671" t="s">
        <v>919</v>
      </c>
      <c r="G190" s="671" t="s">
        <v>920</v>
      </c>
      <c r="H190" s="671" t="s">
        <v>921</v>
      </c>
      <c r="I190" s="671" t="s">
        <v>922</v>
      </c>
      <c r="J190" s="671" t="s">
        <v>923</v>
      </c>
    </row>
    <row r="191" spans="1:11">
      <c r="B191" s="641" t="s">
        <v>764</v>
      </c>
      <c r="C191" s="642"/>
      <c r="D191" s="642"/>
      <c r="E191" s="642"/>
      <c r="F191" s="642"/>
      <c r="G191" s="642"/>
      <c r="H191" s="642"/>
      <c r="I191" s="642"/>
      <c r="J191" s="642"/>
      <c r="K191" s="766" t="s">
        <v>924</v>
      </c>
    </row>
    <row r="192" spans="1:11">
      <c r="B192" s="643" t="s">
        <v>925</v>
      </c>
      <c r="C192" s="767">
        <v>42078</v>
      </c>
      <c r="D192" s="767">
        <v>45814</v>
      </c>
      <c r="E192" s="767">
        <v>42743</v>
      </c>
      <c r="F192" s="767">
        <v>43084.944000000003</v>
      </c>
      <c r="G192" s="767">
        <v>43429.623552000005</v>
      </c>
      <c r="H192" s="767">
        <v>43777.060540416001</v>
      </c>
      <c r="I192" s="767">
        <v>44127.277024739327</v>
      </c>
      <c r="J192" s="767">
        <v>44480.295240937245</v>
      </c>
      <c r="K192" s="644">
        <v>8.0000000000000071E-3</v>
      </c>
    </row>
    <row r="193" spans="2:11">
      <c r="B193" s="643" t="s">
        <v>927</v>
      </c>
      <c r="C193" s="767">
        <v>30496</v>
      </c>
      <c r="D193" s="767">
        <v>33232</v>
      </c>
      <c r="E193" s="767">
        <v>33507</v>
      </c>
      <c r="F193" s="767">
        <v>35115.336000000003</v>
      </c>
      <c r="G193" s="767">
        <v>36800.872128000003</v>
      </c>
      <c r="H193" s="767">
        <v>38567.313990144001</v>
      </c>
      <c r="I193" s="767">
        <v>40418.545061670913</v>
      </c>
      <c r="J193" s="767">
        <v>42358.635224631122</v>
      </c>
      <c r="K193" s="644">
        <v>4.8000000000000043E-2</v>
      </c>
    </row>
    <row r="194" spans="2:11">
      <c r="B194" s="643" t="s">
        <v>928</v>
      </c>
      <c r="C194" s="767">
        <v>7883</v>
      </c>
      <c r="D194" s="767">
        <v>9532</v>
      </c>
      <c r="E194" s="767">
        <v>9632</v>
      </c>
      <c r="F194" s="767">
        <v>10643.36</v>
      </c>
      <c r="G194" s="767">
        <v>11760.9128</v>
      </c>
      <c r="H194" s="767">
        <v>12995.808644000001</v>
      </c>
      <c r="I194" s="767">
        <v>14360.36855162</v>
      </c>
      <c r="J194" s="767">
        <v>15868.207249540101</v>
      </c>
      <c r="K194" s="644">
        <v>0.10499999999999998</v>
      </c>
    </row>
    <row r="195" spans="2:11">
      <c r="B195" s="643" t="s">
        <v>929</v>
      </c>
      <c r="C195" s="767">
        <v>3502</v>
      </c>
      <c r="D195" s="767">
        <v>4934</v>
      </c>
      <c r="E195" s="767">
        <v>4273</v>
      </c>
      <c r="F195" s="767">
        <v>4721.665</v>
      </c>
      <c r="G195" s="767">
        <v>5217.4398249999995</v>
      </c>
      <c r="H195" s="767">
        <v>5765.2710066249992</v>
      </c>
      <c r="I195" s="767">
        <v>6370.6244623206239</v>
      </c>
      <c r="J195" s="767">
        <v>7039.5400308642893</v>
      </c>
      <c r="K195" s="644">
        <v>0.10499999999999998</v>
      </c>
    </row>
    <row r="196" spans="2:11">
      <c r="B196" s="638" t="s">
        <v>930</v>
      </c>
      <c r="C196" s="768">
        <v>83959</v>
      </c>
      <c r="D196" s="768">
        <v>93512</v>
      </c>
      <c r="E196" s="768">
        <v>90155</v>
      </c>
      <c r="F196" s="769">
        <v>93565.304999999993</v>
      </c>
      <c r="G196" s="769">
        <v>97208.848305000007</v>
      </c>
      <c r="H196" s="769">
        <v>101105.45418118501</v>
      </c>
      <c r="I196" s="769">
        <v>105276.81510035088</v>
      </c>
      <c r="J196" s="770">
        <v>109746.67774597275</v>
      </c>
      <c r="K196" s="644">
        <v>4.0112493189731424E-2</v>
      </c>
    </row>
    <row r="198" spans="2:11">
      <c r="B198" s="641" t="s">
        <v>764</v>
      </c>
    </row>
    <row r="203" spans="2:11" ht="14">
      <c r="B203" s="641" t="s">
        <v>766</v>
      </c>
      <c r="C203" s="771"/>
      <c r="D203" s="771"/>
      <c r="E203" s="771"/>
      <c r="F203" s="771"/>
      <c r="G203" s="771"/>
      <c r="H203" s="771"/>
      <c r="I203" s="771"/>
      <c r="J203" s="771"/>
    </row>
    <row r="204" spans="2:11" ht="14">
      <c r="C204" s="737"/>
      <c r="D204" s="737"/>
      <c r="E204" s="737"/>
      <c r="F204" s="737"/>
      <c r="G204" s="737"/>
      <c r="H204" s="737"/>
      <c r="I204" s="737"/>
      <c r="J204" s="737"/>
    </row>
    <row r="205" spans="2:11" ht="14">
      <c r="C205" s="772" t="s">
        <v>473</v>
      </c>
      <c r="D205" s="771"/>
      <c r="E205" s="771"/>
      <c r="F205" s="773" t="s">
        <v>474</v>
      </c>
      <c r="G205" s="774"/>
      <c r="H205" s="774"/>
      <c r="I205" s="774"/>
      <c r="J205" s="774"/>
    </row>
    <row r="206" spans="2:11" ht="14">
      <c r="B206" s="641" t="s">
        <v>18</v>
      </c>
      <c r="C206" s="775">
        <v>2021</v>
      </c>
      <c r="D206" s="775">
        <v>2022</v>
      </c>
      <c r="E206" s="775">
        <v>2023</v>
      </c>
      <c r="F206" s="775" t="s">
        <v>475</v>
      </c>
      <c r="G206" s="775" t="s">
        <v>476</v>
      </c>
      <c r="H206" s="775" t="s">
        <v>477</v>
      </c>
      <c r="I206" s="775" t="s">
        <v>478</v>
      </c>
      <c r="J206" s="775" t="s">
        <v>479</v>
      </c>
    </row>
    <row r="207" spans="2:11" ht="14">
      <c r="C207" s="775"/>
      <c r="D207" s="775"/>
      <c r="E207" s="775"/>
      <c r="F207" s="775"/>
      <c r="G207" s="775"/>
      <c r="H207" s="775"/>
      <c r="I207" s="775"/>
      <c r="J207" s="775"/>
    </row>
    <row r="208" spans="2:11" ht="14">
      <c r="B208" s="641" t="s">
        <v>764</v>
      </c>
      <c r="C208" s="775"/>
      <c r="D208" s="775"/>
      <c r="E208" s="775"/>
      <c r="F208" s="775"/>
      <c r="G208" s="775"/>
      <c r="H208" s="775"/>
      <c r="I208" s="775"/>
      <c r="J208" s="775"/>
    </row>
    <row r="209" spans="2:10" ht="14">
      <c r="B209" s="643" t="s">
        <v>925</v>
      </c>
      <c r="C209" s="776">
        <v>42078</v>
      </c>
      <c r="D209" s="776">
        <v>45814</v>
      </c>
      <c r="E209" s="776">
        <v>42743</v>
      </c>
      <c r="F209" s="777">
        <v>43084.944000000003</v>
      </c>
      <c r="G209" s="777">
        <v>43429.623552000005</v>
      </c>
      <c r="H209" s="777">
        <v>43777.060540416001</v>
      </c>
      <c r="I209" s="777">
        <v>44127.277024739327</v>
      </c>
      <c r="J209" s="778">
        <v>44480.295240937245</v>
      </c>
    </row>
    <row r="210" spans="2:10" ht="14">
      <c r="B210" s="643" t="s">
        <v>927</v>
      </c>
      <c r="C210" s="776">
        <v>30496</v>
      </c>
      <c r="D210" s="776">
        <v>33232</v>
      </c>
      <c r="E210" s="776">
        <v>33507</v>
      </c>
      <c r="F210" s="777">
        <v>35115.336000000003</v>
      </c>
      <c r="G210" s="777">
        <v>36800.872128000003</v>
      </c>
      <c r="H210" s="777">
        <v>38567.313990144001</v>
      </c>
      <c r="I210" s="777">
        <v>40418.545061670913</v>
      </c>
      <c r="J210" s="778">
        <v>42358.635224631122</v>
      </c>
    </row>
    <row r="211" spans="2:10" ht="14">
      <c r="B211" s="643" t="s">
        <v>928</v>
      </c>
      <c r="C211" s="776">
        <v>7883</v>
      </c>
      <c r="D211" s="776">
        <v>9532</v>
      </c>
      <c r="E211" s="776">
        <v>9632</v>
      </c>
      <c r="F211" s="777">
        <v>10643.36</v>
      </c>
      <c r="G211" s="777">
        <v>11760.9128</v>
      </c>
      <c r="H211" s="777">
        <v>12995.808644000001</v>
      </c>
      <c r="I211" s="777">
        <v>14360.36855162</v>
      </c>
      <c r="J211" s="778">
        <v>15868.207249540101</v>
      </c>
    </row>
    <row r="212" spans="2:10" ht="14">
      <c r="B212" s="643" t="s">
        <v>929</v>
      </c>
      <c r="C212" s="776">
        <v>3502</v>
      </c>
      <c r="D212" s="776">
        <v>4934</v>
      </c>
      <c r="E212" s="776">
        <v>4273</v>
      </c>
      <c r="F212" s="777">
        <v>4721.665</v>
      </c>
      <c r="G212" s="777">
        <v>5217.4398249999995</v>
      </c>
      <c r="H212" s="777">
        <v>5765.2710066249992</v>
      </c>
      <c r="I212" s="777">
        <v>6370.6244623206239</v>
      </c>
      <c r="J212" s="778">
        <v>7039.5400308642893</v>
      </c>
    </row>
    <row r="213" spans="2:10" ht="14">
      <c r="B213" s="638" t="s">
        <v>930</v>
      </c>
      <c r="C213" s="779">
        <v>83959</v>
      </c>
      <c r="D213" s="779">
        <v>93512</v>
      </c>
      <c r="E213" s="779">
        <v>90155</v>
      </c>
      <c r="F213" s="777">
        <v>93565.304999999993</v>
      </c>
      <c r="G213" s="777">
        <v>97208.848305000007</v>
      </c>
      <c r="H213" s="777">
        <v>101105.45418118501</v>
      </c>
      <c r="I213" s="777">
        <v>105276.81510035088</v>
      </c>
      <c r="J213" s="778">
        <v>109746.67774597275</v>
      </c>
    </row>
    <row r="215" spans="2:10">
      <c r="B215" s="641" t="s">
        <v>1109</v>
      </c>
      <c r="C215" s="766" t="s">
        <v>924</v>
      </c>
    </row>
    <row r="216" spans="2:10">
      <c r="B216" s="643" t="s">
        <v>925</v>
      </c>
      <c r="C216" s="644">
        <v>8.0000000000000002E-3</v>
      </c>
    </row>
    <row r="217" spans="2:10">
      <c r="B217" s="643" t="s">
        <v>927</v>
      </c>
      <c r="C217" s="780">
        <v>4.8000000000000001E-2</v>
      </c>
    </row>
    <row r="218" spans="2:10">
      <c r="B218" s="643" t="s">
        <v>928</v>
      </c>
      <c r="C218" s="780">
        <v>0.105</v>
      </c>
    </row>
    <row r="219" spans="2:10">
      <c r="B219" s="643" t="s">
        <v>929</v>
      </c>
      <c r="C219" s="780">
        <v>0.105</v>
      </c>
    </row>
    <row r="220" spans="2:10">
      <c r="B220" s="638"/>
    </row>
    <row r="223" spans="2:10">
      <c r="B223" s="781"/>
      <c r="C223" s="782"/>
      <c r="D223" s="782"/>
      <c r="E223" s="782"/>
      <c r="F223" s="782"/>
      <c r="G223" s="782"/>
      <c r="H223" s="782"/>
      <c r="I223" s="782"/>
      <c r="J223" s="782"/>
    </row>
    <row r="224" spans="2:10">
      <c r="B224" s="781"/>
      <c r="C224" s="782"/>
      <c r="D224" s="782"/>
      <c r="E224" s="782"/>
      <c r="F224" s="782"/>
      <c r="G224" s="782"/>
      <c r="H224" s="782"/>
      <c r="I224" s="782"/>
      <c r="J224" s="782"/>
    </row>
    <row r="225" spans="2:10">
      <c r="B225" s="781"/>
      <c r="C225" s="782"/>
      <c r="D225" s="782"/>
      <c r="E225" s="782"/>
      <c r="F225" s="782"/>
      <c r="G225" s="782"/>
      <c r="H225" s="782"/>
      <c r="I225" s="782"/>
      <c r="J225" s="782"/>
    </row>
    <row r="226" spans="2:10">
      <c r="B226" s="781"/>
      <c r="C226" s="782"/>
      <c r="D226" s="782"/>
      <c r="E226" s="782"/>
      <c r="F226" s="782"/>
      <c r="G226" s="782"/>
      <c r="H226" s="782"/>
      <c r="I226" s="782"/>
      <c r="J226" s="782"/>
    </row>
    <row r="227" spans="2:10">
      <c r="B227" s="781"/>
      <c r="C227" s="783"/>
      <c r="D227" s="783"/>
      <c r="E227" s="783"/>
      <c r="F227" s="783"/>
      <c r="G227" s="783"/>
      <c r="H227" s="783"/>
      <c r="I227" s="783"/>
      <c r="J227" s="783"/>
    </row>
    <row r="228" spans="2:10">
      <c r="B228" s="781"/>
      <c r="C228" s="782"/>
      <c r="D228" s="782"/>
      <c r="E228" s="782"/>
      <c r="F228" s="782"/>
      <c r="G228" s="782"/>
      <c r="H228" s="782"/>
      <c r="I228" s="782"/>
      <c r="J228" s="782"/>
    </row>
    <row r="229" spans="2:10">
      <c r="B229" s="781"/>
      <c r="C229" s="782"/>
      <c r="D229" s="782"/>
      <c r="E229" s="782"/>
      <c r="F229" s="782"/>
      <c r="G229" s="782"/>
      <c r="H229" s="782"/>
      <c r="I229" s="782"/>
      <c r="J229" s="782"/>
    </row>
    <row r="230" spans="2:10">
      <c r="B230" s="781"/>
      <c r="C230" s="782"/>
      <c r="D230" s="782"/>
      <c r="E230" s="782"/>
      <c r="F230" s="782"/>
      <c r="G230" s="782"/>
      <c r="H230" s="782"/>
      <c r="I230" s="782"/>
      <c r="J230" s="782"/>
    </row>
    <row r="231" spans="2:10">
      <c r="B231" s="781"/>
      <c r="C231" s="783"/>
      <c r="D231" s="783"/>
      <c r="E231" s="783"/>
      <c r="F231" s="783"/>
      <c r="G231" s="783"/>
      <c r="H231" s="783"/>
      <c r="I231" s="783"/>
      <c r="J231" s="783"/>
    </row>
    <row r="234" spans="2:10" ht="8" customHeight="1">
      <c r="B234" s="784"/>
      <c r="C234" s="691"/>
      <c r="D234" s="691"/>
      <c r="E234" s="691"/>
      <c r="F234" s="691"/>
    </row>
    <row r="235" spans="2:10">
      <c r="B235" s="784"/>
      <c r="C235" s="691"/>
      <c r="D235" s="691"/>
      <c r="E235" s="785"/>
      <c r="F235" s="786"/>
    </row>
    <row r="238" spans="2:10">
      <c r="D238" s="646"/>
      <c r="F238" s="641"/>
      <c r="G238" s="641"/>
      <c r="H238" s="641"/>
    </row>
    <row r="243" spans="2:7">
      <c r="B243" s="659" t="s">
        <v>944</v>
      </c>
      <c r="C243" s="659"/>
      <c r="D243" s="662" t="s">
        <v>876</v>
      </c>
      <c r="E243" s="662" t="s">
        <v>877</v>
      </c>
      <c r="F243" s="662" t="s">
        <v>878</v>
      </c>
    </row>
    <row r="244" spans="2:7">
      <c r="B244" s="787" t="s">
        <v>945</v>
      </c>
      <c r="C244" s="641">
        <v>22003</v>
      </c>
      <c r="D244" s="641">
        <v>20879</v>
      </c>
      <c r="E244" s="641">
        <v>20264</v>
      </c>
      <c r="F244" s="641">
        <v>20579</v>
      </c>
    </row>
    <row r="245" spans="2:7">
      <c r="B245" s="787"/>
      <c r="C245" s="641"/>
      <c r="D245" s="673">
        <v>-5.1083943098668372E-2</v>
      </c>
      <c r="E245" s="673">
        <v>-2.9455433689352883E-2</v>
      </c>
      <c r="F245" s="673">
        <v>1.5544808527437892E-2</v>
      </c>
      <c r="G245" s="673"/>
    </row>
    <row r="246" spans="2:7">
      <c r="B246" s="787" t="s">
        <v>946</v>
      </c>
      <c r="C246" s="674">
        <v>21952</v>
      </c>
      <c r="D246" s="641">
        <v>20733</v>
      </c>
      <c r="E246" s="641">
        <v>20182</v>
      </c>
      <c r="F246" s="641">
        <v>20453</v>
      </c>
    </row>
    <row r="247" spans="2:7">
      <c r="B247" s="621"/>
      <c r="D247" s="673">
        <v>-5.5530247813411093E-2</v>
      </c>
      <c r="E247" s="673">
        <v>-2.6575989967684399E-2</v>
      </c>
      <c r="F247" s="673">
        <v>1.3427806956693988E-2</v>
      </c>
      <c r="G247" s="673"/>
    </row>
    <row r="255" spans="2:7">
      <c r="F255" s="646"/>
      <c r="G255" s="788"/>
    </row>
    <row r="259" spans="2:4">
      <c r="B259" s="674"/>
    </row>
    <row r="260" spans="2:4">
      <c r="B260" s="659" t="s">
        <v>938</v>
      </c>
      <c r="C260" s="660" t="s">
        <v>939</v>
      </c>
      <c r="D260" s="660" t="s">
        <v>55</v>
      </c>
    </row>
    <row r="261" spans="2:4">
      <c r="B261" s="646" t="s">
        <v>940</v>
      </c>
      <c r="C261" s="661">
        <v>0.70062999896721478</v>
      </c>
      <c r="D261" s="641">
        <v>61055</v>
      </c>
    </row>
    <row r="262" spans="2:4">
      <c r="B262" s="646" t="s">
        <v>941</v>
      </c>
      <c r="C262" s="661">
        <v>0.29937000103278522</v>
      </c>
      <c r="D262" s="641">
        <v>26088</v>
      </c>
    </row>
    <row r="263" spans="2:4">
      <c r="B263" s="646" t="s">
        <v>942</v>
      </c>
      <c r="C263" s="661">
        <v>1</v>
      </c>
      <c r="D263" s="641">
        <v>87143</v>
      </c>
    </row>
    <row r="280" spans="2:13">
      <c r="C280" s="671" t="s">
        <v>957</v>
      </c>
      <c r="D280" s="671" t="s">
        <v>875</v>
      </c>
      <c r="E280" s="671" t="s">
        <v>876</v>
      </c>
      <c r="F280" s="671" t="s">
        <v>877</v>
      </c>
      <c r="G280" s="671" t="s">
        <v>878</v>
      </c>
      <c r="H280" s="671" t="s">
        <v>919</v>
      </c>
      <c r="I280" s="671" t="s">
        <v>920</v>
      </c>
      <c r="J280" s="671" t="s">
        <v>921</v>
      </c>
      <c r="K280" s="671" t="s">
        <v>922</v>
      </c>
      <c r="L280" s="671" t="s">
        <v>923</v>
      </c>
    </row>
    <row r="281" spans="2:13" s="673" customFormat="1">
      <c r="B281" s="672" t="s">
        <v>958</v>
      </c>
      <c r="C281" s="673">
        <f>C283/C284</f>
        <v>0.32316232560704372</v>
      </c>
      <c r="D281" s="673">
        <f t="shared" ref="D281:L281" si="0">D283/D284</f>
        <v>0.29920992153609749</v>
      </c>
      <c r="E281" s="673">
        <f t="shared" si="0"/>
        <v>0.2522319001655049</v>
      </c>
      <c r="F281" s="673">
        <f t="shared" si="0"/>
        <v>0.2356443472800428</v>
      </c>
      <c r="G281" s="673">
        <f t="shared" si="0"/>
        <v>0.23615207188184936</v>
      </c>
      <c r="H281" s="673">
        <f t="shared" si="0"/>
        <v>0.23578865915491953</v>
      </c>
      <c r="I281" s="673">
        <f t="shared" si="0"/>
        <v>0.236360149590193</v>
      </c>
      <c r="J281" s="673">
        <f>J283/J284</f>
        <v>0.23780098656822257</v>
      </c>
      <c r="K281" s="673">
        <f t="shared" si="0"/>
        <v>0.24006703551303796</v>
      </c>
      <c r="L281" s="673">
        <f t="shared" si="0"/>
        <v>0.24313182570467853</v>
      </c>
    </row>
    <row r="282" spans="2:13" s="673" customFormat="1">
      <c r="B282" s="672" t="s">
        <v>959</v>
      </c>
      <c r="C282" s="673">
        <f>C286/C285</f>
        <v>0.93579996621050854</v>
      </c>
      <c r="D282" s="673">
        <f t="shared" ref="D282:L282" si="1">D286/D285</f>
        <v>1.1998906805138017</v>
      </c>
      <c r="E282" s="673">
        <f t="shared" si="1"/>
        <v>0.85786991062562068</v>
      </c>
      <c r="F282" s="673">
        <f t="shared" si="1"/>
        <v>0.80925458117807447</v>
      </c>
      <c r="G282" s="673">
        <f t="shared" si="1"/>
        <v>0.78400030665440046</v>
      </c>
      <c r="H282" s="673">
        <f t="shared" si="1"/>
        <v>0.77998466449780357</v>
      </c>
      <c r="I282" s="673">
        <f t="shared" si="1"/>
        <v>0.78631257504484353</v>
      </c>
      <c r="J282" s="673">
        <f t="shared" si="1"/>
        <v>0.80258990244925599</v>
      </c>
      <c r="K282" s="673">
        <f t="shared" si="1"/>
        <v>0.82916816986495923</v>
      </c>
      <c r="L282" s="673">
        <f t="shared" si="1"/>
        <v>0.86715499605912261</v>
      </c>
    </row>
    <row r="283" spans="2:13">
      <c r="B283" s="645" t="s">
        <v>945</v>
      </c>
      <c r="C283" s="674">
        <f>[2]Data!C45+[2]Data!C38+[2]Data!C39</f>
        <v>17581</v>
      </c>
      <c r="D283" s="674">
        <f>[2]Data!D45+[2]Data!D38+[2]Data!D39</f>
        <v>22003</v>
      </c>
      <c r="E283" s="674">
        <f>[2]Data!E45+[2]Data!E38+[2]Data!E39</f>
        <v>20879</v>
      </c>
      <c r="F283" s="674">
        <f>[2]Data!F45+[2]Data!F38+[2]Data!F39</f>
        <v>20264</v>
      </c>
      <c r="G283" s="674">
        <f>[2]Data!G45+[2]Data!G38+[2]Data!G39</f>
        <v>20579</v>
      </c>
      <c r="H283" s="674">
        <f>[2]Forecasts!E189+[2]Forecasts!E192+[2]Forecasts!E210</f>
        <v>21196.37</v>
      </c>
      <c r="I283" s="674">
        <f>[2]Forecasts!F189+[2]Forecasts!F192+[2]Forecasts!F210</f>
        <v>21832.2611</v>
      </c>
      <c r="J283" s="674">
        <f>[2]Forecasts!G189+[2]Forecasts!G192+[2]Forecasts!G210</f>
        <v>22487.228933000002</v>
      </c>
      <c r="K283" s="674">
        <f>[2]Forecasts!H189+[2]Forecasts!H192+[2]Forecasts!H210</f>
        <v>23161.845800990002</v>
      </c>
      <c r="L283" s="674">
        <f>[2]Forecasts!I189+[2]Forecasts!I192+[2]Forecasts!I210</f>
        <v>23856.701175019702</v>
      </c>
    </row>
    <row r="284" spans="2:13">
      <c r="B284" s="645" t="s">
        <v>942</v>
      </c>
      <c r="C284" s="674">
        <f>[2]Data!C33</f>
        <v>54403</v>
      </c>
      <c r="D284" s="674">
        <f>[2]Data!D33</f>
        <v>73537</v>
      </c>
      <c r="E284" s="674">
        <f>[2]Data!E33</f>
        <v>82777</v>
      </c>
      <c r="F284" s="674">
        <f>[2]Data!F33</f>
        <v>85994</v>
      </c>
      <c r="G284" s="674">
        <f>[2]Data!G33</f>
        <v>87143</v>
      </c>
      <c r="H284" s="674">
        <f>[2]Forecasts!E178</f>
        <v>89895.629738805248</v>
      </c>
      <c r="I284" s="674">
        <f>[2]Forecasts!F178</f>
        <v>92368.621097309791</v>
      </c>
      <c r="J284" s="674">
        <f>[2]Forecasts!G178</f>
        <v>94563.228090513643</v>
      </c>
      <c r="K284" s="674">
        <f>[2]Forecasts!H178</f>
        <v>96480.742353866779</v>
      </c>
      <c r="L284" s="674">
        <f>[2]Forecasts!I178</f>
        <v>98122.494271882693</v>
      </c>
      <c r="M284" s="674"/>
    </row>
    <row r="285" spans="2:13">
      <c r="B285" s="645" t="s">
        <v>941</v>
      </c>
      <c r="C285" s="674">
        <f>[2]Data!C60</f>
        <v>17757</v>
      </c>
      <c r="D285" s="674">
        <f>[2]Data!D60</f>
        <v>18295</v>
      </c>
      <c r="E285" s="674">
        <f>[2]Data!E60</f>
        <v>24168</v>
      </c>
      <c r="F285" s="674">
        <f>[2]Data!F60</f>
        <v>24939</v>
      </c>
      <c r="G285" s="674">
        <f>[2]Data!G60</f>
        <v>26088</v>
      </c>
      <c r="H285" s="674">
        <f>[2]Forecasts!E255</f>
        <v>27008.979738805268</v>
      </c>
      <c r="I285" s="674">
        <f>[2]Forecasts!F255</f>
        <v>27595.371597309793</v>
      </c>
      <c r="J285" s="674">
        <f>[2]Forecasts!G255</f>
        <v>27846.78110551367</v>
      </c>
      <c r="K285" s="674">
        <f>[2]Forecasts!H255</f>
        <v>27762.801959316785</v>
      </c>
      <c r="L285" s="674">
        <f>[2]Forecasts!I255</f>
        <v>27343.015665496219</v>
      </c>
    </row>
    <row r="286" spans="2:13">
      <c r="B286" s="645" t="s">
        <v>960</v>
      </c>
      <c r="C286" s="674">
        <f>[2]Data!C45</f>
        <v>16617</v>
      </c>
      <c r="D286" s="674">
        <f>[2]Data!D45</f>
        <v>21952</v>
      </c>
      <c r="E286" s="674">
        <f>[2]Data!E45</f>
        <v>20733</v>
      </c>
      <c r="F286" s="674">
        <f>[2]Data!F45</f>
        <v>20182</v>
      </c>
      <c r="G286" s="674">
        <f>[2]Data!G45</f>
        <v>20453</v>
      </c>
      <c r="H286" s="674">
        <f>[2]Forecasts!E210</f>
        <v>21066.59</v>
      </c>
      <c r="I286" s="674">
        <f>[2]Forecasts!F210</f>
        <v>21698.5877</v>
      </c>
      <c r="J286" s="674">
        <f>[2]Forecasts!G210</f>
        <v>22349.545331000001</v>
      </c>
      <c r="K286" s="674">
        <f>[2]Forecasts!H210</f>
        <v>23020.031690930002</v>
      </c>
      <c r="L286" s="674">
        <f>[2]Forecasts!I210</f>
        <v>23710.632641657903</v>
      </c>
    </row>
    <row r="306" spans="1:4">
      <c r="D306" s="621"/>
    </row>
    <row r="308" spans="1:4" ht="14">
      <c r="A308" s="623" t="s">
        <v>1110</v>
      </c>
      <c r="B308" s="635" t="s">
        <v>886</v>
      </c>
      <c r="C308" s="635" t="s">
        <v>887</v>
      </c>
    </row>
    <row r="309" spans="1:4">
      <c r="A309" s="789" t="s">
        <v>979</v>
      </c>
      <c r="B309" s="789">
        <v>11127</v>
      </c>
      <c r="C309" s="789">
        <v>10085</v>
      </c>
    </row>
    <row r="310" spans="1:4">
      <c r="A310" s="789" t="s">
        <v>980</v>
      </c>
      <c r="B310" s="789">
        <v>8160</v>
      </c>
      <c r="C310" s="789">
        <v>8420</v>
      </c>
    </row>
    <row r="311" spans="1:4">
      <c r="A311" s="789" t="s">
        <v>981</v>
      </c>
      <c r="B311" s="789">
        <v>2723</v>
      </c>
      <c r="C311" s="789">
        <v>2291</v>
      </c>
    </row>
    <row r="312" spans="1:4">
      <c r="A312" s="789" t="s">
        <v>982</v>
      </c>
      <c r="B312" s="621">
        <v>1232</v>
      </c>
      <c r="C312" s="621">
        <v>885</v>
      </c>
    </row>
    <row r="316" spans="1:4">
      <c r="A316" s="691"/>
      <c r="B316" s="692">
        <v>44774</v>
      </c>
      <c r="C316" s="692">
        <v>45139</v>
      </c>
      <c r="D316" s="692">
        <v>45231</v>
      </c>
    </row>
    <row r="317" spans="1:4" ht="39">
      <c r="A317" s="693" t="s">
        <v>885</v>
      </c>
      <c r="B317" s="694" t="s">
        <v>886</v>
      </c>
      <c r="C317" s="694" t="s">
        <v>887</v>
      </c>
      <c r="D317" s="695" t="s">
        <v>888</v>
      </c>
    </row>
    <row r="318" spans="1:4">
      <c r="A318" s="696" t="s">
        <v>889</v>
      </c>
      <c r="B318" s="697">
        <v>23242</v>
      </c>
      <c r="C318" s="697">
        <v>21681</v>
      </c>
      <c r="D318" s="697">
        <v>22418</v>
      </c>
    </row>
    <row r="319" spans="1:4">
      <c r="A319" s="696" t="s">
        <v>890</v>
      </c>
      <c r="B319" s="698">
        <v>1191</v>
      </c>
      <c r="C319" s="698">
        <v>1415</v>
      </c>
      <c r="D319" s="697">
        <v>1470</v>
      </c>
    </row>
    <row r="320" spans="1:4">
      <c r="A320" s="696" t="s">
        <v>891</v>
      </c>
      <c r="B320" s="698">
        <v>3.44</v>
      </c>
      <c r="C320" s="698">
        <v>4.55</v>
      </c>
      <c r="D320" s="699">
        <v>4.16</v>
      </c>
    </row>
    <row r="321" spans="1:4">
      <c r="A321" s="790" t="s">
        <v>892</v>
      </c>
      <c r="B321" s="691"/>
      <c r="C321" s="691"/>
      <c r="D321" s="691"/>
    </row>
  </sheetData>
  <mergeCells count="11">
    <mergeCell ref="C91:E92"/>
    <mergeCell ref="F91:K92"/>
    <mergeCell ref="C131:E132"/>
    <mergeCell ref="F131:H132"/>
    <mergeCell ref="B1:I3"/>
    <mergeCell ref="K1:M3"/>
    <mergeCell ref="A6:A7"/>
    <mergeCell ref="C6:E7"/>
    <mergeCell ref="F6:K7"/>
    <mergeCell ref="C41:E42"/>
    <mergeCell ref="F41:K42"/>
  </mergeCells>
  <pageMargins left="0.7" right="0.7" top="0.75" bottom="0.75" header="0.3" footer="0.3"/>
  <pageSetup paperSize="9"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4D921-EA08-C846-9CC5-549B0A9EFE06}">
  <dimension ref="C2:E46"/>
  <sheetViews>
    <sheetView zoomScale="125" zoomScaleNormal="80" workbookViewId="0">
      <selection activeCell="E4" sqref="E4"/>
    </sheetView>
  </sheetViews>
  <sheetFormatPr baseColWidth="10" defaultColWidth="8.6640625" defaultRowHeight="13"/>
  <cols>
    <col min="1" max="3" width="8.6640625" style="853"/>
    <col min="4" max="4" width="79.33203125" style="853" customWidth="1"/>
    <col min="5" max="5" width="165.1640625" style="853" bestFit="1" customWidth="1"/>
    <col min="6" max="16384" width="8.6640625" style="853"/>
  </cols>
  <sheetData>
    <row r="2" spans="3:5">
      <c r="D2" s="853" t="s">
        <v>1111</v>
      </c>
    </row>
    <row r="3" spans="3:5">
      <c r="C3" s="854" t="s">
        <v>1112</v>
      </c>
      <c r="D3" s="854" t="s">
        <v>1113</v>
      </c>
      <c r="E3" s="854" t="s">
        <v>1114</v>
      </c>
    </row>
    <row r="4" spans="3:5">
      <c r="C4" s="854">
        <v>1</v>
      </c>
      <c r="D4" s="855" t="s">
        <v>1222</v>
      </c>
      <c r="E4" s="936" t="s">
        <v>1221</v>
      </c>
    </row>
    <row r="5" spans="3:5">
      <c r="C5" s="854">
        <v>2</v>
      </c>
      <c r="D5" s="855" t="s">
        <v>1269</v>
      </c>
      <c r="E5" s="936" t="s">
        <v>1270</v>
      </c>
    </row>
    <row r="6" spans="3:5">
      <c r="C6" s="854">
        <v>3</v>
      </c>
      <c r="D6" s="855" t="s">
        <v>1279</v>
      </c>
      <c r="E6" s="855" t="s">
        <v>1280</v>
      </c>
    </row>
    <row r="7" spans="3:5">
      <c r="C7" s="854">
        <v>4</v>
      </c>
      <c r="D7" s="855" t="s">
        <v>1281</v>
      </c>
      <c r="E7" s="855" t="s">
        <v>1282</v>
      </c>
    </row>
    <row r="8" spans="3:5">
      <c r="C8" s="854">
        <v>5</v>
      </c>
      <c r="D8" s="855" t="s">
        <v>1283</v>
      </c>
      <c r="E8" s="856" t="s">
        <v>1284</v>
      </c>
    </row>
    <row r="9" spans="3:5">
      <c r="C9" s="854">
        <v>6</v>
      </c>
      <c r="D9" s="855" t="s">
        <v>1286</v>
      </c>
      <c r="E9" s="855" t="s">
        <v>1285</v>
      </c>
    </row>
    <row r="10" spans="3:5">
      <c r="C10" s="854">
        <v>7</v>
      </c>
      <c r="D10" s="855" t="s">
        <v>1326</v>
      </c>
      <c r="E10" s="855" t="s">
        <v>1327</v>
      </c>
    </row>
    <row r="11" spans="3:5">
      <c r="C11" s="854">
        <v>8</v>
      </c>
      <c r="D11" s="855" t="s">
        <v>1329</v>
      </c>
      <c r="E11" s="855" t="s">
        <v>1328</v>
      </c>
    </row>
    <row r="12" spans="3:5">
      <c r="C12" s="854">
        <v>9</v>
      </c>
      <c r="D12" s="855" t="s">
        <v>1345</v>
      </c>
      <c r="E12" s="855" t="s">
        <v>1346</v>
      </c>
    </row>
    <row r="13" spans="3:5">
      <c r="C13" s="854">
        <v>10</v>
      </c>
      <c r="D13" s="855" t="s">
        <v>1347</v>
      </c>
      <c r="E13" s="855" t="s">
        <v>1348</v>
      </c>
    </row>
    <row r="14" spans="3:5">
      <c r="C14" s="854">
        <v>11</v>
      </c>
      <c r="D14" s="855"/>
      <c r="E14" s="855"/>
    </row>
    <row r="15" spans="3:5">
      <c r="C15" s="854">
        <v>12</v>
      </c>
      <c r="D15" s="855"/>
      <c r="E15" s="855"/>
    </row>
    <row r="16" spans="3:5">
      <c r="C16" s="854">
        <v>13</v>
      </c>
      <c r="D16" s="855"/>
      <c r="E16" s="855"/>
    </row>
    <row r="17" spans="3:5">
      <c r="C17" s="854">
        <v>14</v>
      </c>
      <c r="D17" s="855"/>
      <c r="E17" s="855"/>
    </row>
    <row r="18" spans="3:5">
      <c r="C18" s="854">
        <v>15</v>
      </c>
      <c r="D18" s="855"/>
      <c r="E18" s="855"/>
    </row>
    <row r="19" spans="3:5">
      <c r="C19" s="854">
        <v>16</v>
      </c>
      <c r="D19" s="855"/>
      <c r="E19" s="855"/>
    </row>
    <row r="20" spans="3:5">
      <c r="C20" s="854">
        <v>17</v>
      </c>
      <c r="D20" s="855"/>
      <c r="E20" s="855"/>
    </row>
    <row r="21" spans="3:5">
      <c r="C21" s="854">
        <v>18</v>
      </c>
      <c r="D21" s="855"/>
      <c r="E21" s="855"/>
    </row>
    <row r="22" spans="3:5">
      <c r="C22" s="854">
        <v>19</v>
      </c>
      <c r="D22" s="855"/>
      <c r="E22" s="855"/>
    </row>
    <row r="23" spans="3:5">
      <c r="C23" s="854">
        <v>20</v>
      </c>
      <c r="D23" s="855"/>
      <c r="E23" s="855"/>
    </row>
    <row r="24" spans="3:5">
      <c r="C24" s="854">
        <v>21</v>
      </c>
      <c r="D24" s="855"/>
      <c r="E24" s="855"/>
    </row>
    <row r="25" spans="3:5">
      <c r="C25" s="854">
        <v>22</v>
      </c>
      <c r="D25" s="855"/>
      <c r="E25" s="855"/>
    </row>
    <row r="26" spans="3:5">
      <c r="C26" s="854">
        <v>23</v>
      </c>
      <c r="D26" s="855"/>
      <c r="E26" s="855"/>
    </row>
    <row r="27" spans="3:5">
      <c r="C27" s="854">
        <v>24</v>
      </c>
      <c r="D27" s="855"/>
      <c r="E27" s="855"/>
    </row>
    <row r="28" spans="3:5">
      <c r="C28" s="854">
        <v>25</v>
      </c>
      <c r="D28" s="855"/>
      <c r="E28" s="855"/>
    </row>
    <row r="29" spans="3:5">
      <c r="C29" s="854">
        <v>26</v>
      </c>
      <c r="D29" s="855"/>
      <c r="E29" s="855"/>
    </row>
    <row r="30" spans="3:5">
      <c r="C30" s="854">
        <v>27</v>
      </c>
      <c r="D30" s="855"/>
      <c r="E30" s="855"/>
    </row>
    <row r="31" spans="3:5">
      <c r="C31" s="854">
        <v>28</v>
      </c>
      <c r="D31" s="855"/>
      <c r="E31" s="855"/>
    </row>
    <row r="32" spans="3:5">
      <c r="C32" s="854">
        <v>29</v>
      </c>
      <c r="D32" s="855"/>
      <c r="E32" s="855"/>
    </row>
    <row r="33" spans="3:5">
      <c r="C33" s="854">
        <v>30</v>
      </c>
      <c r="D33" s="855"/>
      <c r="E33" s="855"/>
    </row>
    <row r="34" spans="3:5">
      <c r="C34" s="854">
        <v>31</v>
      </c>
      <c r="D34" s="855"/>
      <c r="E34" s="855"/>
    </row>
    <row r="35" spans="3:5">
      <c r="C35" s="854">
        <v>32</v>
      </c>
      <c r="D35" s="855"/>
      <c r="E35" s="855"/>
    </row>
    <row r="36" spans="3:5">
      <c r="C36" s="854">
        <v>33</v>
      </c>
      <c r="D36" s="855"/>
      <c r="E36" s="855"/>
    </row>
    <row r="37" spans="3:5">
      <c r="C37" s="854">
        <v>34</v>
      </c>
      <c r="D37" s="855"/>
      <c r="E37" s="855"/>
    </row>
    <row r="38" spans="3:5">
      <c r="C38" s="854">
        <v>35</v>
      </c>
      <c r="D38" s="855"/>
      <c r="E38" s="855"/>
    </row>
    <row r="39" spans="3:5">
      <c r="C39" s="854">
        <v>36</v>
      </c>
      <c r="D39" s="855"/>
      <c r="E39" s="855"/>
    </row>
    <row r="40" spans="3:5">
      <c r="C40" s="854">
        <v>37</v>
      </c>
      <c r="D40" s="855"/>
      <c r="E40" s="855"/>
    </row>
    <row r="41" spans="3:5">
      <c r="C41" s="854">
        <v>38</v>
      </c>
      <c r="D41" s="855"/>
      <c r="E41" s="855"/>
    </row>
    <row r="42" spans="3:5">
      <c r="C42" s="854">
        <v>39</v>
      </c>
      <c r="D42" s="855"/>
      <c r="E42" s="855"/>
    </row>
    <row r="43" spans="3:5">
      <c r="C43" s="854">
        <v>40</v>
      </c>
      <c r="D43" s="855"/>
      <c r="E43" s="855"/>
    </row>
    <row r="44" spans="3:5">
      <c r="C44" s="854">
        <v>41</v>
      </c>
      <c r="D44" s="855"/>
      <c r="E44" s="855"/>
    </row>
    <row r="45" spans="3:5">
      <c r="C45" s="854">
        <v>42</v>
      </c>
      <c r="D45" s="855"/>
      <c r="E45" s="855"/>
    </row>
    <row r="46" spans="3:5">
      <c r="C46" s="854">
        <v>43</v>
      </c>
      <c r="D46" s="855"/>
      <c r="E46" s="855"/>
    </row>
  </sheetData>
  <hyperlinks>
    <hyperlink ref="E4" r:id="rId1" xr:uid="{25EA5B3D-A173-BA40-BFE6-71631DD06392}"/>
    <hyperlink ref="E5" r:id="rId2" xr:uid="{DEBB6EE4-41E8-BD48-9E33-FCE1BD36D44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2C7BB-B262-DF48-96F8-C4EF484A37B6}">
  <dimension ref="A1:M515"/>
  <sheetViews>
    <sheetView zoomScale="111" zoomScaleNormal="83" workbookViewId="0">
      <selection activeCell="L15" sqref="L15"/>
    </sheetView>
  </sheetViews>
  <sheetFormatPr baseColWidth="10" defaultColWidth="8.6640625" defaultRowHeight="13"/>
  <cols>
    <col min="1" max="1" width="17.6640625" style="953" bestFit="1" customWidth="1"/>
    <col min="2" max="3" width="12.1640625" style="953" bestFit="1" customWidth="1"/>
    <col min="4" max="4" width="12.6640625" style="953" bestFit="1" customWidth="1"/>
    <col min="5" max="6" width="12.83203125" style="953" bestFit="1" customWidth="1"/>
    <col min="7" max="7" width="15.1640625" style="953" bestFit="1" customWidth="1"/>
    <col min="8" max="8" width="15.33203125" style="953" customWidth="1"/>
    <col min="9" max="9" width="12.83203125" style="953" bestFit="1" customWidth="1"/>
    <col min="10" max="10" width="15.33203125" style="621" customWidth="1"/>
    <col min="11" max="11" width="13" style="621" customWidth="1"/>
    <col min="12" max="12" width="17.6640625" style="621" bestFit="1" customWidth="1"/>
    <col min="13" max="14" width="12.1640625" style="621" bestFit="1" customWidth="1"/>
    <col min="15" max="15" width="11.6640625" style="621" bestFit="1" customWidth="1"/>
    <col min="16" max="18" width="12.83203125" style="621" bestFit="1" customWidth="1"/>
    <col min="19" max="19" width="12.33203125" style="621" bestFit="1" customWidth="1"/>
    <col min="20" max="20" width="12.83203125" style="621" bestFit="1" customWidth="1"/>
    <col min="21" max="21" width="8.6640625" style="621"/>
    <col min="22" max="22" width="17.6640625" style="621" bestFit="1" customWidth="1"/>
    <col min="23" max="16384" width="8.6640625" style="621"/>
  </cols>
  <sheetData>
    <row r="1" spans="1:13" ht="13" customHeight="1">
      <c r="A1" s="1198" t="s">
        <v>1115</v>
      </c>
      <c r="B1" s="1198" t="s">
        <v>1242</v>
      </c>
      <c r="C1" s="1198" t="s">
        <v>1243</v>
      </c>
      <c r="D1" s="1198" t="s">
        <v>1116</v>
      </c>
      <c r="E1" s="1198" t="s">
        <v>1244</v>
      </c>
      <c r="F1" s="1196" t="s">
        <v>1245</v>
      </c>
      <c r="G1" s="1197" t="s">
        <v>1246</v>
      </c>
      <c r="H1" s="1197" t="s">
        <v>1247</v>
      </c>
      <c r="I1" s="1197" t="s">
        <v>1117</v>
      </c>
    </row>
    <row r="2" spans="1:13">
      <c r="A2" s="1199"/>
      <c r="B2" s="1199"/>
      <c r="C2" s="1199"/>
      <c r="D2" s="1199"/>
      <c r="E2" s="1199"/>
      <c r="F2" s="1196"/>
      <c r="G2" s="1197"/>
      <c r="H2" s="1197"/>
      <c r="I2" s="1197"/>
    </row>
    <row r="3" spans="1:13">
      <c r="A3" s="1199"/>
      <c r="B3" s="1199"/>
      <c r="C3" s="1199"/>
      <c r="D3" s="1199"/>
      <c r="E3" s="1199"/>
      <c r="F3" s="1196"/>
      <c r="G3" s="1197"/>
      <c r="H3" s="1197"/>
      <c r="I3" s="1197"/>
    </row>
    <row r="4" spans="1:13">
      <c r="A4" s="1199"/>
      <c r="B4" s="1199"/>
      <c r="C4" s="1199"/>
      <c r="D4" s="1199"/>
      <c r="E4" s="1199"/>
      <c r="F4" s="1196"/>
      <c r="G4" s="1197"/>
      <c r="H4" s="1197"/>
      <c r="I4" s="1197"/>
    </row>
    <row r="5" spans="1:13">
      <c r="A5" s="1200"/>
      <c r="B5" s="1200"/>
      <c r="C5" s="1200"/>
      <c r="D5" s="1200"/>
      <c r="E5" s="1200"/>
      <c r="F5" s="1196"/>
      <c r="G5" s="1197"/>
      <c r="H5" s="1197"/>
      <c r="I5" s="1197"/>
    </row>
    <row r="6" spans="1:13" ht="15">
      <c r="A6" s="951">
        <v>44840</v>
      </c>
      <c r="B6" s="952">
        <v>12.5625</v>
      </c>
      <c r="C6" s="952">
        <v>11073.3095703125</v>
      </c>
      <c r="D6" s="953">
        <f>(B7/B6)-1</f>
        <v>-2.6666669703241497E-2</v>
      </c>
      <c r="E6" s="953">
        <f>(C7/C6)-1</f>
        <v>-3.8011145359464704E-2</v>
      </c>
      <c r="F6" s="953">
        <f>D6-$D$508</f>
        <v>-2.983601320523856E-2</v>
      </c>
      <c r="G6" s="953">
        <f>E6-$E$508</f>
        <v>-3.9074840163638873E-2</v>
      </c>
      <c r="H6" s="953">
        <f>G6^2</f>
        <v>1.5268431338139256E-3</v>
      </c>
      <c r="I6" s="953">
        <f>F6*G6</f>
        <v>1.1658374471149155E-3</v>
      </c>
      <c r="K6" s="948" t="s">
        <v>87</v>
      </c>
      <c r="L6" s="948">
        <v>7.8622449671786193E-2</v>
      </c>
      <c r="M6" s="948">
        <v>0.10096360462766235</v>
      </c>
    </row>
    <row r="7" spans="1:13" ht="15">
      <c r="A7" s="951">
        <v>44841</v>
      </c>
      <c r="B7" s="952">
        <v>12.227499961853029</v>
      </c>
      <c r="C7" s="952">
        <v>10652.400390625</v>
      </c>
      <c r="D7" s="953">
        <f t="shared" ref="D7:D70" si="0">(B8/B7)-1</f>
        <v>-6.5426231000318413E-3</v>
      </c>
      <c r="E7" s="953">
        <f t="shared" ref="E7:E70" si="1">(C8/C7)-1</f>
        <v>-1.0354547069698405E-2</v>
      </c>
      <c r="F7" s="953">
        <f t="shared" ref="F7:F70" si="2">D7-$D$508</f>
        <v>-9.7119666020289049E-3</v>
      </c>
      <c r="G7" s="953">
        <f t="shared" ref="G7:G70" si="3">E7-$E$508</f>
        <v>-1.1418241873872572E-2</v>
      </c>
      <c r="H7" s="953">
        <f t="shared" ref="H7:H70" si="4">G7^2</f>
        <v>1.3037624749025702E-4</v>
      </c>
      <c r="I7" s="953">
        <f t="shared" ref="I7:I70" si="5">F7*G7</f>
        <v>1.1089358373293837E-4</v>
      </c>
      <c r="K7" s="948" t="s">
        <v>1118</v>
      </c>
      <c r="L7" s="948">
        <v>501</v>
      </c>
      <c r="M7" s="948">
        <v>501</v>
      </c>
    </row>
    <row r="8" spans="1:13" ht="15">
      <c r="A8" s="951">
        <v>44844</v>
      </c>
      <c r="B8" s="952">
        <v>12.147500038146971</v>
      </c>
      <c r="C8" s="952">
        <v>10542.099609375</v>
      </c>
      <c r="D8" s="953">
        <f t="shared" si="0"/>
        <v>-2.2020985623874667E-2</v>
      </c>
      <c r="E8" s="953">
        <f t="shared" si="1"/>
        <v>-1.099488564729767E-2</v>
      </c>
      <c r="F8" s="953">
        <f t="shared" si="2"/>
        <v>-2.5190329125871731E-2</v>
      </c>
      <c r="G8" s="953">
        <f t="shared" si="3"/>
        <v>-1.2058580451471837E-2</v>
      </c>
      <c r="H8" s="953">
        <f t="shared" si="4"/>
        <v>1.4540936250461873E-4</v>
      </c>
      <c r="I8" s="953">
        <f t="shared" si="5"/>
        <v>3.0375961036337851E-4</v>
      </c>
      <c r="K8" s="953" t="s">
        <v>1119</v>
      </c>
      <c r="L8" s="953">
        <v>1.5724489934357239E-4</v>
      </c>
      <c r="M8" s="953"/>
    </row>
    <row r="9" spans="1:13" ht="15">
      <c r="A9" s="951">
        <v>44845</v>
      </c>
      <c r="B9" s="952">
        <v>11.88000011444092</v>
      </c>
      <c r="C9" s="952">
        <v>10426.1904296875</v>
      </c>
      <c r="D9" s="953">
        <f t="shared" si="0"/>
        <v>-2.4200368577459441E-2</v>
      </c>
      <c r="E9" s="953">
        <f t="shared" si="1"/>
        <v>-8.7192156845850022E-4</v>
      </c>
      <c r="F9" s="953">
        <f t="shared" si="2"/>
        <v>-2.7369712079456505E-2</v>
      </c>
      <c r="G9" s="953">
        <f t="shared" si="3"/>
        <v>-1.9356163726326669E-3</v>
      </c>
      <c r="H9" s="953">
        <f t="shared" si="4"/>
        <v>3.7466107420036436E-6</v>
      </c>
      <c r="I9" s="953">
        <f t="shared" si="5"/>
        <v>5.297726281523809E-5</v>
      </c>
      <c r="K9" s="953" t="s">
        <v>1120</v>
      </c>
      <c r="L9" s="953"/>
      <c r="M9" s="953">
        <v>2.019272092553247E-4</v>
      </c>
    </row>
    <row r="10" spans="1:13" ht="19">
      <c r="A10" s="951">
        <v>44846</v>
      </c>
      <c r="B10" s="952">
        <v>11.59249973297119</v>
      </c>
      <c r="C10" s="952">
        <v>10417.099609375</v>
      </c>
      <c r="D10" s="953">
        <f t="shared" si="0"/>
        <v>3.1270234986837453E-2</v>
      </c>
      <c r="E10" s="953">
        <f t="shared" si="1"/>
        <v>2.2275949155863284E-2</v>
      </c>
      <c r="F10" s="953">
        <f t="shared" si="2"/>
        <v>2.8100891484840389E-2</v>
      </c>
      <c r="G10" s="953">
        <f t="shared" si="3"/>
        <v>2.1212254351689119E-2</v>
      </c>
      <c r="H10" s="953">
        <f t="shared" si="4"/>
        <v>4.4995973468075394E-4</v>
      </c>
      <c r="I10" s="953">
        <f t="shared" si="5"/>
        <v>5.9608325768564926E-4</v>
      </c>
      <c r="K10" s="954" t="s">
        <v>964</v>
      </c>
      <c r="L10" s="955">
        <v>1.2841574518364736</v>
      </c>
      <c r="M10" s="953"/>
    </row>
    <row r="11" spans="1:13" ht="15">
      <c r="A11" s="951">
        <v>44847</v>
      </c>
      <c r="B11" s="952">
        <v>11.954999923706049</v>
      </c>
      <c r="C11" s="952">
        <v>10649.150390625</v>
      </c>
      <c r="D11" s="953">
        <f t="shared" si="0"/>
        <v>-4.3496403798231942E-2</v>
      </c>
      <c r="E11" s="953">
        <f t="shared" si="1"/>
        <v>-3.0778111883558834E-2</v>
      </c>
      <c r="F11" s="953">
        <f t="shared" si="2"/>
        <v>-4.6665747300229009E-2</v>
      </c>
      <c r="G11" s="953">
        <f t="shared" si="3"/>
        <v>-3.1841806687733003E-2</v>
      </c>
      <c r="H11" s="953">
        <f t="shared" si="4"/>
        <v>1.0139006531389582E-3</v>
      </c>
      <c r="I11" s="953">
        <f t="shared" si="5"/>
        <v>1.4859217044724904E-3</v>
      </c>
    </row>
    <row r="12" spans="1:13" ht="15">
      <c r="A12" s="951">
        <v>44848</v>
      </c>
      <c r="B12" s="952">
        <v>11.435000419616699</v>
      </c>
      <c r="C12" s="952">
        <v>10321.3896484375</v>
      </c>
      <c r="D12" s="953">
        <f t="shared" si="0"/>
        <v>4.2194937027890678E-2</v>
      </c>
      <c r="E12" s="953">
        <f t="shared" si="1"/>
        <v>3.4337445665918898E-2</v>
      </c>
      <c r="F12" s="953">
        <f t="shared" si="2"/>
        <v>3.9025593525893611E-2</v>
      </c>
      <c r="G12" s="953">
        <f t="shared" si="3"/>
        <v>3.3273750861744729E-2</v>
      </c>
      <c r="H12" s="953">
        <f t="shared" si="4"/>
        <v>1.107142496409458E-3</v>
      </c>
      <c r="I12" s="953">
        <f t="shared" si="5"/>
        <v>1.298527876212302E-3</v>
      </c>
    </row>
    <row r="13" spans="1:13" ht="15">
      <c r="A13" s="951">
        <v>44851</v>
      </c>
      <c r="B13" s="952">
        <v>11.91749954223633</v>
      </c>
      <c r="C13" s="952">
        <v>10675.7998046875</v>
      </c>
      <c r="D13" s="953">
        <f t="shared" si="0"/>
        <v>-7.5518525169324668E-3</v>
      </c>
      <c r="E13" s="953">
        <f t="shared" si="1"/>
        <v>9.048557270162183E-3</v>
      </c>
      <c r="F13" s="953">
        <f t="shared" si="2"/>
        <v>-1.072119601892953E-2</v>
      </c>
      <c r="G13" s="953">
        <f t="shared" si="3"/>
        <v>7.9848624659880161E-3</v>
      </c>
      <c r="H13" s="953">
        <f t="shared" si="4"/>
        <v>6.3758028600744218E-5</v>
      </c>
      <c r="I13" s="953">
        <f t="shared" si="5"/>
        <v>-8.5607275682050547E-5</v>
      </c>
    </row>
    <row r="14" spans="1:13" ht="15">
      <c r="A14" s="951">
        <v>44852</v>
      </c>
      <c r="B14" s="952">
        <v>11.82750034332275</v>
      </c>
      <c r="C14" s="952">
        <v>10772.400390625</v>
      </c>
      <c r="D14" s="953">
        <f t="shared" si="0"/>
        <v>1.4795961275062552E-3</v>
      </c>
      <c r="E14" s="953">
        <f t="shared" si="1"/>
        <v>-8.5301902703106558E-3</v>
      </c>
      <c r="F14" s="953">
        <f t="shared" si="2"/>
        <v>-1.6897473744908091E-3</v>
      </c>
      <c r="G14" s="953">
        <f t="shared" si="3"/>
        <v>-9.5938850744848227E-3</v>
      </c>
      <c r="H14" s="953">
        <f t="shared" si="4"/>
        <v>9.2042630822422656E-5</v>
      </c>
      <c r="I14" s="953">
        <f t="shared" si="5"/>
        <v>1.6211242115777291E-5</v>
      </c>
    </row>
    <row r="15" spans="1:13" ht="15">
      <c r="A15" s="951">
        <v>44853</v>
      </c>
      <c r="B15" s="952">
        <v>11.84500026702881</v>
      </c>
      <c r="C15" s="952">
        <v>10680.509765625</v>
      </c>
      <c r="D15" s="953">
        <f t="shared" si="0"/>
        <v>-9.2866701453568901E-3</v>
      </c>
      <c r="E15" s="953">
        <f t="shared" si="1"/>
        <v>-6.1485756125945201E-3</v>
      </c>
      <c r="F15" s="953">
        <f t="shared" si="2"/>
        <v>-1.2456013647353954E-2</v>
      </c>
      <c r="G15" s="953">
        <f t="shared" si="3"/>
        <v>-7.2122704167686871E-3</v>
      </c>
      <c r="H15" s="953">
        <f t="shared" si="4"/>
        <v>5.201684456459677E-5</v>
      </c>
      <c r="I15" s="953">
        <f t="shared" si="5"/>
        <v>8.9836138739677948E-5</v>
      </c>
    </row>
    <row r="16" spans="1:13" ht="15">
      <c r="A16" s="951">
        <v>44854</v>
      </c>
      <c r="B16" s="952">
        <v>11.73499965667725</v>
      </c>
      <c r="C16" s="952">
        <v>10614.83984375</v>
      </c>
      <c r="D16" s="953">
        <f t="shared" si="0"/>
        <v>4.5590184638991671E-2</v>
      </c>
      <c r="E16" s="953">
        <f t="shared" si="1"/>
        <v>2.306957866695325E-2</v>
      </c>
      <c r="F16" s="953">
        <f t="shared" si="2"/>
        <v>4.2420841136994604E-2</v>
      </c>
      <c r="G16" s="953">
        <f t="shared" si="3"/>
        <v>2.2005883862779085E-2</v>
      </c>
      <c r="H16" s="953">
        <f t="shared" si="4"/>
        <v>4.8425892458212093E-4</v>
      </c>
      <c r="I16" s="953">
        <f t="shared" si="5"/>
        <v>9.3350810342210475E-4</v>
      </c>
    </row>
    <row r="17" spans="1:9" ht="15">
      <c r="A17" s="951">
        <v>44855</v>
      </c>
      <c r="B17" s="952">
        <v>12.27000045776367</v>
      </c>
      <c r="C17" s="952">
        <v>10859.7197265625</v>
      </c>
      <c r="D17" s="953">
        <f t="shared" si="0"/>
        <v>1.4669873250703791E-2</v>
      </c>
      <c r="E17" s="953">
        <f t="shared" si="1"/>
        <v>8.5536853011769498E-3</v>
      </c>
      <c r="F17" s="953">
        <f t="shared" si="2"/>
        <v>1.1500529748706727E-2</v>
      </c>
      <c r="G17" s="953">
        <f t="shared" si="3"/>
        <v>7.4899904970027829E-3</v>
      </c>
      <c r="H17" s="953">
        <f t="shared" si="4"/>
        <v>5.6099957645191993E-5</v>
      </c>
      <c r="I17" s="953">
        <f t="shared" si="5"/>
        <v>8.6138858528311195E-5</v>
      </c>
    </row>
    <row r="18" spans="1:9" ht="15">
      <c r="A18" s="951">
        <v>44858</v>
      </c>
      <c r="B18" s="952">
        <v>12.44999980926514</v>
      </c>
      <c r="C18" s="952">
        <v>10952.6103515625</v>
      </c>
      <c r="D18" s="953">
        <f t="shared" si="0"/>
        <v>2.590363323875966E-2</v>
      </c>
      <c r="E18" s="953">
        <f t="shared" si="1"/>
        <v>2.2506941972041616E-2</v>
      </c>
      <c r="F18" s="953">
        <f t="shared" si="2"/>
        <v>2.2734289736762597E-2</v>
      </c>
      <c r="G18" s="953">
        <f t="shared" si="3"/>
        <v>2.1443247167867451E-2</v>
      </c>
      <c r="H18" s="953">
        <f t="shared" si="4"/>
        <v>4.5981284910225545E-4</v>
      </c>
      <c r="I18" s="953">
        <f t="shared" si="5"/>
        <v>4.8749699401131263E-4</v>
      </c>
    </row>
    <row r="19" spans="1:9" ht="15">
      <c r="A19" s="951">
        <v>44859</v>
      </c>
      <c r="B19" s="952">
        <v>12.772500038146971</v>
      </c>
      <c r="C19" s="952">
        <v>11199.1201171875</v>
      </c>
      <c r="D19" s="953">
        <f t="shared" si="0"/>
        <v>-7.0464006513283328E-3</v>
      </c>
      <c r="E19" s="953">
        <f t="shared" si="1"/>
        <v>-2.0370339850394603E-2</v>
      </c>
      <c r="F19" s="953">
        <f t="shared" si="2"/>
        <v>-1.0215744153325396E-2</v>
      </c>
      <c r="G19" s="953">
        <f t="shared" si="3"/>
        <v>-2.1434034654568768E-2</v>
      </c>
      <c r="H19" s="953">
        <f t="shared" si="4"/>
        <v>4.5941784157325493E-4</v>
      </c>
      <c r="I19" s="953">
        <f t="shared" si="5"/>
        <v>2.1896461420458483E-4</v>
      </c>
    </row>
    <row r="20" spans="1:9" ht="15">
      <c r="A20" s="951">
        <v>44860</v>
      </c>
      <c r="B20" s="952">
        <v>12.68249988555908</v>
      </c>
      <c r="C20" s="952">
        <v>10970.990234375</v>
      </c>
      <c r="D20" s="953">
        <f t="shared" si="0"/>
        <v>3.094815117270211E-2</v>
      </c>
      <c r="E20" s="953">
        <f t="shared" si="1"/>
        <v>-1.625380286469269E-2</v>
      </c>
      <c r="F20" s="953">
        <f t="shared" si="2"/>
        <v>2.7778807670705046E-2</v>
      </c>
      <c r="G20" s="953">
        <f t="shared" si="3"/>
        <v>-1.7317497668866855E-2</v>
      </c>
      <c r="H20" s="953">
        <f t="shared" si="4"/>
        <v>2.9989572551120895E-4</v>
      </c>
      <c r="I20" s="953">
        <f t="shared" si="5"/>
        <v>-4.8105943708133536E-4</v>
      </c>
    </row>
    <row r="21" spans="1:9" ht="15">
      <c r="A21" s="951">
        <v>44861</v>
      </c>
      <c r="B21" s="952">
        <v>13.07499980926514</v>
      </c>
      <c r="C21" s="952">
        <v>10792.669921875</v>
      </c>
      <c r="D21" s="953">
        <f t="shared" si="0"/>
        <v>1.6826024492399227E-2</v>
      </c>
      <c r="E21" s="953">
        <f t="shared" si="1"/>
        <v>2.8702839582782413E-2</v>
      </c>
      <c r="F21" s="953">
        <f t="shared" si="2"/>
        <v>1.3656680990402164E-2</v>
      </c>
      <c r="G21" s="953">
        <f t="shared" si="3"/>
        <v>2.7639144778608248E-2</v>
      </c>
      <c r="H21" s="953">
        <f t="shared" si="4"/>
        <v>7.6392232409286756E-4</v>
      </c>
      <c r="I21" s="953">
        <f t="shared" si="5"/>
        <v>3.7745898308899249E-4</v>
      </c>
    </row>
    <row r="22" spans="1:9" ht="15">
      <c r="A22" s="951">
        <v>44862</v>
      </c>
      <c r="B22" s="952">
        <v>13.295000076293951</v>
      </c>
      <c r="C22" s="952">
        <v>11102.4501953125</v>
      </c>
      <c r="D22" s="953">
        <f t="shared" si="0"/>
        <v>-6.2053747491724875E-3</v>
      </c>
      <c r="E22" s="953">
        <f t="shared" si="1"/>
        <v>-1.0295007199019768E-2</v>
      </c>
      <c r="F22" s="953">
        <f t="shared" si="2"/>
        <v>-9.3747182511695511E-3</v>
      </c>
      <c r="G22" s="953">
        <f t="shared" si="3"/>
        <v>-1.1358702003193935E-2</v>
      </c>
      <c r="H22" s="953">
        <f t="shared" si="4"/>
        <v>1.290201111973619E-4</v>
      </c>
      <c r="I22" s="953">
        <f t="shared" si="5"/>
        <v>1.0648463097893832E-4</v>
      </c>
    </row>
    <row r="23" spans="1:9" ht="15">
      <c r="A23" s="951">
        <v>44865</v>
      </c>
      <c r="B23" s="952">
        <v>13.21249961853027</v>
      </c>
      <c r="C23" s="952">
        <v>10988.150390625</v>
      </c>
      <c r="D23" s="953">
        <f t="shared" si="0"/>
        <v>0</v>
      </c>
      <c r="E23" s="953">
        <f t="shared" si="1"/>
        <v>-8.8550645732894395E-3</v>
      </c>
      <c r="F23" s="953">
        <f t="shared" si="2"/>
        <v>-3.1693435019970644E-3</v>
      </c>
      <c r="G23" s="953">
        <f t="shared" si="3"/>
        <v>-9.9187593774636065E-3</v>
      </c>
      <c r="H23" s="953">
        <f t="shared" si="4"/>
        <v>9.838178758802223E-5</v>
      </c>
      <c r="I23" s="953">
        <f t="shared" si="5"/>
        <v>3.1435955580836728E-5</v>
      </c>
    </row>
    <row r="24" spans="1:9" ht="15">
      <c r="A24" s="951">
        <v>44866</v>
      </c>
      <c r="B24" s="952">
        <v>13.21249961853027</v>
      </c>
      <c r="C24" s="952">
        <v>10890.849609375</v>
      </c>
      <c r="D24" s="953">
        <f t="shared" si="0"/>
        <v>-2.9328274017254796E-2</v>
      </c>
      <c r="E24" s="953">
        <f t="shared" si="1"/>
        <v>-3.361076663591045E-2</v>
      </c>
      <c r="F24" s="953">
        <f t="shared" si="2"/>
        <v>-3.2497617519251863E-2</v>
      </c>
      <c r="G24" s="953">
        <f t="shared" si="3"/>
        <v>-3.4674461440084618E-2</v>
      </c>
      <c r="H24" s="953">
        <f t="shared" si="4"/>
        <v>1.202318276159915E-3</v>
      </c>
      <c r="I24" s="953">
        <f t="shared" si="5"/>
        <v>1.126837385565917E-3</v>
      </c>
    </row>
    <row r="25" spans="1:9" ht="15">
      <c r="A25" s="951">
        <v>44867</v>
      </c>
      <c r="B25" s="952">
        <v>12.82499980926514</v>
      </c>
      <c r="C25" s="952">
        <v>10524.7998046875</v>
      </c>
      <c r="D25" s="953">
        <f t="shared" si="0"/>
        <v>1.7543889654263456E-3</v>
      </c>
      <c r="E25" s="953">
        <f t="shared" si="1"/>
        <v>-1.7279129140205018E-2</v>
      </c>
      <c r="F25" s="953">
        <f t="shared" si="2"/>
        <v>-1.4149545365707188E-3</v>
      </c>
      <c r="G25" s="953">
        <f t="shared" si="3"/>
        <v>-1.8342823944379184E-2</v>
      </c>
      <c r="H25" s="953">
        <f t="shared" si="4"/>
        <v>3.3645919025449033E-4</v>
      </c>
      <c r="I25" s="953">
        <f t="shared" si="5"/>
        <v>2.5954261953617332E-5</v>
      </c>
    </row>
    <row r="26" spans="1:9" ht="15">
      <c r="A26" s="951">
        <v>44868</v>
      </c>
      <c r="B26" s="952">
        <v>12.847499847412109</v>
      </c>
      <c r="C26" s="952">
        <v>10342.9404296875</v>
      </c>
      <c r="D26" s="953">
        <f t="shared" si="0"/>
        <v>2.4323798693248966E-2</v>
      </c>
      <c r="E26" s="953">
        <f t="shared" si="1"/>
        <v>1.2792258759678266E-2</v>
      </c>
      <c r="F26" s="953">
        <f t="shared" si="2"/>
        <v>2.1154455191251902E-2</v>
      </c>
      <c r="G26" s="953">
        <f t="shared" si="3"/>
        <v>1.1728563955504099E-2</v>
      </c>
      <c r="H26" s="953">
        <f t="shared" si="4"/>
        <v>1.3755921245834995E-4</v>
      </c>
      <c r="I26" s="953">
        <f t="shared" si="5"/>
        <v>2.4811138065444364E-4</v>
      </c>
    </row>
    <row r="27" spans="1:9" ht="15">
      <c r="A27" s="951">
        <v>44869</v>
      </c>
      <c r="B27" s="952">
        <v>13.159999847412109</v>
      </c>
      <c r="C27" s="952">
        <v>10475.25</v>
      </c>
      <c r="D27" s="953">
        <f t="shared" si="0"/>
        <v>1.576751217094241E-2</v>
      </c>
      <c r="E27" s="953">
        <f t="shared" si="1"/>
        <v>8.5219475668838474E-3</v>
      </c>
      <c r="F27" s="953">
        <f t="shared" si="2"/>
        <v>1.2598168668945347E-2</v>
      </c>
      <c r="G27" s="953">
        <f t="shared" si="3"/>
        <v>7.4582527627096804E-3</v>
      </c>
      <c r="H27" s="953">
        <f t="shared" si="4"/>
        <v>5.5625534272466583E-5</v>
      </c>
      <c r="I27" s="953">
        <f t="shared" si="5"/>
        <v>9.3960326280244171E-5</v>
      </c>
    </row>
    <row r="28" spans="1:9" ht="15">
      <c r="A28" s="951">
        <v>44872</v>
      </c>
      <c r="B28" s="952">
        <v>13.367500305175779</v>
      </c>
      <c r="C28" s="952">
        <v>10564.51953125</v>
      </c>
      <c r="D28" s="953">
        <f t="shared" si="0"/>
        <v>3.4598811144308961E-2</v>
      </c>
      <c r="E28" s="953">
        <f t="shared" si="1"/>
        <v>4.8919086106686827E-3</v>
      </c>
      <c r="F28" s="953">
        <f t="shared" si="2"/>
        <v>3.1429467642311894E-2</v>
      </c>
      <c r="G28" s="953">
        <f t="shared" si="3"/>
        <v>3.8282138064945157E-3</v>
      </c>
      <c r="H28" s="953">
        <f t="shared" si="4"/>
        <v>1.4655220948235229E-5</v>
      </c>
      <c r="I28" s="953">
        <f t="shared" si="5"/>
        <v>1.2031872195907103E-4</v>
      </c>
    </row>
    <row r="29" spans="1:9" ht="15">
      <c r="A29" s="951">
        <v>44873</v>
      </c>
      <c r="B29" s="952">
        <v>13.829999923706049</v>
      </c>
      <c r="C29" s="952">
        <v>10616.2001953125</v>
      </c>
      <c r="D29" s="953">
        <f t="shared" si="0"/>
        <v>-7.2306856125362584E-3</v>
      </c>
      <c r="E29" s="953">
        <f t="shared" si="1"/>
        <v>-2.4776310600627016E-2</v>
      </c>
      <c r="F29" s="953">
        <f t="shared" si="2"/>
        <v>-1.0400029114533322E-2</v>
      </c>
      <c r="G29" s="953">
        <f t="shared" si="3"/>
        <v>-2.5840005404801181E-2</v>
      </c>
      <c r="H29" s="953">
        <f t="shared" si="4"/>
        <v>6.6770587932015422E-4</v>
      </c>
      <c r="I29" s="953">
        <f t="shared" si="5"/>
        <v>2.6873680852963067E-4</v>
      </c>
    </row>
    <row r="30" spans="1:9" ht="15">
      <c r="A30" s="951">
        <v>44874</v>
      </c>
      <c r="B30" s="952">
        <v>13.72999954223633</v>
      </c>
      <c r="C30" s="952">
        <v>10353.169921875</v>
      </c>
      <c r="D30" s="953">
        <f t="shared" si="0"/>
        <v>0.10597239081505316</v>
      </c>
      <c r="E30" s="953">
        <f t="shared" si="1"/>
        <v>7.3502171266612848E-2</v>
      </c>
      <c r="F30" s="953">
        <f t="shared" si="2"/>
        <v>0.1028030473130561</v>
      </c>
      <c r="G30" s="953">
        <f t="shared" si="3"/>
        <v>7.2438476462438686E-2</v>
      </c>
      <c r="H30" s="953">
        <f t="shared" si="4"/>
        <v>5.2473328721992837E-3</v>
      </c>
      <c r="I30" s="953">
        <f t="shared" si="5"/>
        <v>7.4468961230537848E-3</v>
      </c>
    </row>
    <row r="31" spans="1:9" ht="15">
      <c r="A31" s="951">
        <v>44875</v>
      </c>
      <c r="B31" s="952">
        <v>15.185000419616699</v>
      </c>
      <c r="C31" s="952">
        <v>11114.150390625</v>
      </c>
      <c r="D31" s="953">
        <f t="shared" si="0"/>
        <v>5.268351761301715E-2</v>
      </c>
      <c r="E31" s="953">
        <f t="shared" si="1"/>
        <v>1.8821023663351477E-2</v>
      </c>
      <c r="F31" s="953">
        <f t="shared" si="2"/>
        <v>4.9514174111020083E-2</v>
      </c>
      <c r="G31" s="953">
        <f t="shared" si="3"/>
        <v>1.7757328859177312E-2</v>
      </c>
      <c r="H31" s="953">
        <f t="shared" si="4"/>
        <v>3.1532272821297141E-4</v>
      </c>
      <c r="I31" s="953">
        <f t="shared" si="5"/>
        <v>8.7923947287994709E-4</v>
      </c>
    </row>
    <row r="32" spans="1:9" ht="15">
      <c r="A32" s="951">
        <v>44876</v>
      </c>
      <c r="B32" s="952">
        <v>15.98499965667725</v>
      </c>
      <c r="C32" s="952">
        <v>11323.330078125</v>
      </c>
      <c r="D32" s="953">
        <f t="shared" si="0"/>
        <v>6.2560081930640443E-4</v>
      </c>
      <c r="E32" s="953">
        <f t="shared" si="1"/>
        <v>-1.1225527356838128E-2</v>
      </c>
      <c r="F32" s="953">
        <f t="shared" si="2"/>
        <v>-2.54374268269066E-3</v>
      </c>
      <c r="G32" s="953">
        <f t="shared" si="3"/>
        <v>-1.2289222161012294E-2</v>
      </c>
      <c r="H32" s="953">
        <f t="shared" si="4"/>
        <v>1.510249813227157E-4</v>
      </c>
      <c r="I32" s="953">
        <f t="shared" si="5"/>
        <v>3.1260618948034924E-5</v>
      </c>
    </row>
    <row r="33" spans="1:9" ht="15">
      <c r="A33" s="951">
        <v>44879</v>
      </c>
      <c r="B33" s="952">
        <v>15.99499988555908</v>
      </c>
      <c r="C33" s="952">
        <v>11196.2197265625</v>
      </c>
      <c r="D33" s="953">
        <f t="shared" si="0"/>
        <v>3.4698302936691183E-2</v>
      </c>
      <c r="E33" s="953">
        <f t="shared" si="1"/>
        <v>1.4486177803630484E-2</v>
      </c>
      <c r="F33" s="953">
        <f t="shared" si="2"/>
        <v>3.1528959434694116E-2</v>
      </c>
      <c r="G33" s="953">
        <f t="shared" si="3"/>
        <v>1.3422482999456318E-2</v>
      </c>
      <c r="H33" s="953">
        <f t="shared" si="4"/>
        <v>1.8016304987069387E-4</v>
      </c>
      <c r="I33" s="953">
        <f t="shared" si="5"/>
        <v>4.2319692200272962E-4</v>
      </c>
    </row>
    <row r="34" spans="1:9" ht="15">
      <c r="A34" s="951">
        <v>44880</v>
      </c>
      <c r="B34" s="952">
        <v>16.54999923706055</v>
      </c>
      <c r="C34" s="952">
        <v>11358.41015625</v>
      </c>
      <c r="D34" s="953">
        <f t="shared" si="0"/>
        <v>-1.5558894664333134E-2</v>
      </c>
      <c r="E34" s="953">
        <f t="shared" si="1"/>
        <v>-1.538507569246772E-2</v>
      </c>
      <c r="F34" s="953">
        <f t="shared" si="2"/>
        <v>-1.8728238166330197E-2</v>
      </c>
      <c r="G34" s="953">
        <f t="shared" si="3"/>
        <v>-1.6448770496641885E-2</v>
      </c>
      <c r="H34" s="953">
        <f t="shared" si="4"/>
        <v>2.7056205085119653E-4</v>
      </c>
      <c r="I34" s="953">
        <f t="shared" si="5"/>
        <v>3.0805649140441468E-4</v>
      </c>
    </row>
    <row r="35" spans="1:9" ht="15">
      <c r="A35" s="951">
        <v>44881</v>
      </c>
      <c r="B35" s="952">
        <v>16.292499542236332</v>
      </c>
      <c r="C35" s="952">
        <v>11183.66015625</v>
      </c>
      <c r="D35" s="953">
        <f t="shared" si="0"/>
        <v>-1.8566811699701313E-2</v>
      </c>
      <c r="E35" s="953">
        <f t="shared" si="1"/>
        <v>-3.4604230432442318E-3</v>
      </c>
      <c r="F35" s="953">
        <f t="shared" si="2"/>
        <v>-2.1736155201698377E-2</v>
      </c>
      <c r="G35" s="953">
        <f t="shared" si="3"/>
        <v>-4.5241178474183987E-3</v>
      </c>
      <c r="H35" s="953">
        <f t="shared" si="4"/>
        <v>2.0467642297329685E-5</v>
      </c>
      <c r="I35" s="953">
        <f t="shared" si="5"/>
        <v>9.8336927682259897E-5</v>
      </c>
    </row>
    <row r="36" spans="1:9" ht="15">
      <c r="A36" s="951">
        <v>44882</v>
      </c>
      <c r="B36" s="952">
        <v>15.989999771118161</v>
      </c>
      <c r="C36" s="952">
        <v>11144.9599609375</v>
      </c>
      <c r="D36" s="953">
        <f t="shared" si="0"/>
        <v>5.4721463278770699E-3</v>
      </c>
      <c r="E36" s="953">
        <f t="shared" si="1"/>
        <v>9.8664273254778223E-5</v>
      </c>
      <c r="F36" s="953">
        <f t="shared" si="2"/>
        <v>2.3028028258800055E-3</v>
      </c>
      <c r="G36" s="953">
        <f t="shared" si="3"/>
        <v>-9.650305309193885E-4</v>
      </c>
      <c r="H36" s="953">
        <f t="shared" si="4"/>
        <v>9.3128392560655681E-7</v>
      </c>
      <c r="I36" s="953">
        <f t="shared" si="5"/>
        <v>-2.2222750336616499E-6</v>
      </c>
    </row>
    <row r="37" spans="1:9" ht="15">
      <c r="A37" s="951">
        <v>44883</v>
      </c>
      <c r="B37" s="952">
        <v>16.077499389648441</v>
      </c>
      <c r="C37" s="952">
        <v>11146.0595703125</v>
      </c>
      <c r="D37" s="953">
        <f t="shared" si="0"/>
        <v>4.8204820363402234E-3</v>
      </c>
      <c r="E37" s="953">
        <f t="shared" si="1"/>
        <v>-1.0905181685126442E-2</v>
      </c>
      <c r="F37" s="953">
        <f t="shared" si="2"/>
        <v>1.651138534343159E-3</v>
      </c>
      <c r="G37" s="953">
        <f t="shared" si="3"/>
        <v>-1.1968876489300609E-2</v>
      </c>
      <c r="H37" s="953">
        <f t="shared" si="4"/>
        <v>1.4325400441613287E-4</v>
      </c>
      <c r="I37" s="953">
        <f t="shared" si="5"/>
        <v>-1.9762273184278101E-5</v>
      </c>
    </row>
    <row r="38" spans="1:9" ht="15">
      <c r="A38" s="951">
        <v>44886</v>
      </c>
      <c r="B38" s="952">
        <v>16.155000686645511</v>
      </c>
      <c r="C38" s="952">
        <v>11024.509765625</v>
      </c>
      <c r="D38" s="953">
        <f t="shared" si="0"/>
        <v>-2.1665023784892545E-3</v>
      </c>
      <c r="E38" s="953">
        <f t="shared" si="1"/>
        <v>1.3597011913617951E-2</v>
      </c>
      <c r="F38" s="953">
        <f t="shared" si="2"/>
        <v>-5.3358458804863189E-3</v>
      </c>
      <c r="G38" s="953">
        <f t="shared" si="3"/>
        <v>1.2533317109443784E-2</v>
      </c>
      <c r="H38" s="953">
        <f t="shared" si="4"/>
        <v>1.570840377658763E-4</v>
      </c>
      <c r="I38" s="953">
        <f t="shared" si="5"/>
        <v>-6.6875848467254313E-5</v>
      </c>
    </row>
    <row r="39" spans="1:9" ht="15">
      <c r="A39" s="951">
        <v>44887</v>
      </c>
      <c r="B39" s="952">
        <v>16.120000839233398</v>
      </c>
      <c r="C39" s="952">
        <v>11174.41015625</v>
      </c>
      <c r="D39" s="953">
        <f t="shared" si="0"/>
        <v>2.0471458221198446E-2</v>
      </c>
      <c r="E39" s="953">
        <f t="shared" si="1"/>
        <v>9.9253700821038127E-3</v>
      </c>
      <c r="F39" s="953">
        <f t="shared" si="2"/>
        <v>1.7302114719201383E-2</v>
      </c>
      <c r="G39" s="953">
        <f t="shared" si="3"/>
        <v>8.8616752779296457E-3</v>
      </c>
      <c r="H39" s="953">
        <f t="shared" si="4"/>
        <v>7.8529288731469458E-5</v>
      </c>
      <c r="I39" s="953">
        <f t="shared" si="5"/>
        <v>1.5332572226304953E-4</v>
      </c>
    </row>
    <row r="40" spans="1:9" ht="15">
      <c r="A40" s="951">
        <v>44888</v>
      </c>
      <c r="B40" s="952">
        <v>16.45000076293945</v>
      </c>
      <c r="C40" s="952">
        <v>11285.3203125</v>
      </c>
      <c r="D40" s="953">
        <f t="shared" si="0"/>
        <v>2.0668701326378214E-2</v>
      </c>
      <c r="E40" s="953">
        <f t="shared" si="1"/>
        <v>-5.224482717800627E-3</v>
      </c>
      <c r="F40" s="953">
        <f t="shared" si="2"/>
        <v>1.749935782438115E-2</v>
      </c>
      <c r="G40" s="953">
        <f t="shared" si="3"/>
        <v>-6.2881775219747939E-3</v>
      </c>
      <c r="H40" s="953">
        <f t="shared" si="4"/>
        <v>3.9541176547869063E-5</v>
      </c>
      <c r="I40" s="953">
        <f t="shared" si="5"/>
        <v>-1.1003906852026728E-4</v>
      </c>
    </row>
    <row r="41" spans="1:9" ht="15">
      <c r="A41" s="951">
        <v>44890</v>
      </c>
      <c r="B41" s="952">
        <v>16.79000091552734</v>
      </c>
      <c r="C41" s="952">
        <v>11226.3603515625</v>
      </c>
      <c r="D41" s="953">
        <f t="shared" si="0"/>
        <v>-1.5932210629440502E-2</v>
      </c>
      <c r="E41" s="953">
        <f t="shared" si="1"/>
        <v>-1.5754024102556441E-2</v>
      </c>
      <c r="F41" s="953">
        <f t="shared" si="2"/>
        <v>-1.9101554131437565E-2</v>
      </c>
      <c r="G41" s="953">
        <f t="shared" si="3"/>
        <v>-1.6817718906730606E-2</v>
      </c>
      <c r="H41" s="953">
        <f t="shared" si="4"/>
        <v>2.8283566922580411E-4</v>
      </c>
      <c r="I41" s="953">
        <f t="shared" si="5"/>
        <v>3.2124456806421566E-4</v>
      </c>
    </row>
    <row r="42" spans="1:9" ht="15">
      <c r="A42" s="951">
        <v>44893</v>
      </c>
      <c r="B42" s="952">
        <v>16.52249908447266</v>
      </c>
      <c r="C42" s="952">
        <v>11049.5</v>
      </c>
      <c r="D42" s="953">
        <f t="shared" si="0"/>
        <v>-1.1802070245382712E-2</v>
      </c>
      <c r="E42" s="953">
        <f t="shared" si="1"/>
        <v>-5.9477556959590672E-3</v>
      </c>
      <c r="F42" s="953">
        <f t="shared" si="2"/>
        <v>-1.4971413747379776E-2</v>
      </c>
      <c r="G42" s="953">
        <f t="shared" si="3"/>
        <v>-7.0114505001332341E-3</v>
      </c>
      <c r="H42" s="953">
        <f t="shared" si="4"/>
        <v>4.9160438115818577E-5</v>
      </c>
      <c r="I42" s="953">
        <f t="shared" si="5"/>
        <v>1.0497132640676751E-4</v>
      </c>
    </row>
    <row r="43" spans="1:9" ht="15">
      <c r="A43" s="951">
        <v>44894</v>
      </c>
      <c r="B43" s="952">
        <v>16.327499389648441</v>
      </c>
      <c r="C43" s="952">
        <v>10983.7802734375</v>
      </c>
      <c r="D43" s="953">
        <f t="shared" si="0"/>
        <v>3.7972798187729584E-2</v>
      </c>
      <c r="E43" s="953">
        <f t="shared" si="1"/>
        <v>4.4084979352100317E-2</v>
      </c>
      <c r="F43" s="953">
        <f t="shared" si="2"/>
        <v>3.4803454685732517E-2</v>
      </c>
      <c r="G43" s="953">
        <f t="shared" si="3"/>
        <v>4.3021284547926149E-2</v>
      </c>
      <c r="H43" s="953">
        <f t="shared" si="4"/>
        <v>1.8508309241536292E-3</v>
      </c>
      <c r="I43" s="953">
        <f t="shared" si="5"/>
        <v>1.4972893272857523E-3</v>
      </c>
    </row>
    <row r="44" spans="1:9" ht="15">
      <c r="A44" s="951">
        <v>44895</v>
      </c>
      <c r="B44" s="952">
        <v>16.947500228881839</v>
      </c>
      <c r="C44" s="952">
        <v>11468</v>
      </c>
      <c r="D44" s="953">
        <f t="shared" si="0"/>
        <v>3.0092947159999994E-2</v>
      </c>
      <c r="E44" s="953">
        <f t="shared" si="1"/>
        <v>1.2600449348185716E-3</v>
      </c>
      <c r="F44" s="953">
        <f t="shared" si="2"/>
        <v>2.6923603658002931E-2</v>
      </c>
      <c r="G44" s="953">
        <f t="shared" si="3"/>
        <v>1.9635013064440488E-4</v>
      </c>
      <c r="H44" s="953">
        <f t="shared" si="4"/>
        <v>3.8553373804074868E-8</v>
      </c>
      <c r="I44" s="953">
        <f t="shared" si="5"/>
        <v>5.2864530956670528E-6</v>
      </c>
    </row>
    <row r="45" spans="1:9" ht="15">
      <c r="A45" s="951">
        <v>44896</v>
      </c>
      <c r="B45" s="952">
        <v>17.457500457763668</v>
      </c>
      <c r="C45" s="952">
        <v>11482.4501953125</v>
      </c>
      <c r="D45" s="953">
        <f t="shared" si="0"/>
        <v>1.2029161046321013E-2</v>
      </c>
      <c r="E45" s="953">
        <f t="shared" si="1"/>
        <v>-1.8245404905873341E-3</v>
      </c>
      <c r="F45" s="953">
        <f t="shared" si="2"/>
        <v>8.8598175443239495E-3</v>
      </c>
      <c r="G45" s="953">
        <f t="shared" si="3"/>
        <v>-2.8882352947615011E-3</v>
      </c>
      <c r="H45" s="953">
        <f t="shared" si="4"/>
        <v>8.3419031179060549E-6</v>
      </c>
      <c r="I45" s="953">
        <f t="shared" si="5"/>
        <v>-2.5589237736663602E-5</v>
      </c>
    </row>
    <row r="46" spans="1:9" ht="15">
      <c r="A46" s="951">
        <v>44897</v>
      </c>
      <c r="B46" s="952">
        <v>17.667499542236332</v>
      </c>
      <c r="C46" s="952">
        <v>11461.5</v>
      </c>
      <c r="D46" s="953">
        <f t="shared" si="0"/>
        <v>-3.1696588677058379E-2</v>
      </c>
      <c r="E46" s="953">
        <f t="shared" si="1"/>
        <v>-1.9330765633861158E-2</v>
      </c>
      <c r="F46" s="953">
        <f t="shared" si="2"/>
        <v>-3.4865932179055446E-2</v>
      </c>
      <c r="G46" s="953">
        <f t="shared" si="3"/>
        <v>-2.0394460438035323E-2</v>
      </c>
      <c r="H46" s="953">
        <f t="shared" si="4"/>
        <v>4.1593401655858796E-4</v>
      </c>
      <c r="I46" s="953">
        <f t="shared" si="5"/>
        <v>7.1107187446096899E-4</v>
      </c>
    </row>
    <row r="47" spans="1:9" ht="15">
      <c r="A47" s="951">
        <v>44900</v>
      </c>
      <c r="B47" s="952">
        <v>17.107500076293949</v>
      </c>
      <c r="C47" s="952">
        <v>11239.9404296875</v>
      </c>
      <c r="D47" s="953">
        <f t="shared" si="0"/>
        <v>4.0917547573890989E-3</v>
      </c>
      <c r="E47" s="953">
        <f t="shared" si="1"/>
        <v>-2.0022417614917631E-2</v>
      </c>
      <c r="F47" s="953">
        <f t="shared" si="2"/>
        <v>9.2241125539203449E-4</v>
      </c>
      <c r="G47" s="953">
        <f t="shared" si="3"/>
        <v>-2.1086112419091797E-2</v>
      </c>
      <c r="H47" s="953">
        <f t="shared" si="4"/>
        <v>4.4462413695057731E-4</v>
      </c>
      <c r="I47" s="953">
        <f t="shared" si="5"/>
        <v>-1.9450067427832034E-5</v>
      </c>
    </row>
    <row r="48" spans="1:9" ht="15">
      <c r="A48" s="951">
        <v>44901</v>
      </c>
      <c r="B48" s="952">
        <v>17.177499771118161</v>
      </c>
      <c r="C48" s="952">
        <v>11014.8896484375</v>
      </c>
      <c r="D48" s="953">
        <f t="shared" si="0"/>
        <v>4.3659990826072637E-4</v>
      </c>
      <c r="E48" s="953">
        <f t="shared" si="1"/>
        <v>-5.1148804525692482E-3</v>
      </c>
      <c r="F48" s="953">
        <f t="shared" si="2"/>
        <v>-2.732743593736338E-3</v>
      </c>
      <c r="G48" s="953">
        <f t="shared" si="3"/>
        <v>-6.1785752567434151E-3</v>
      </c>
      <c r="H48" s="953">
        <f t="shared" si="4"/>
        <v>3.8174792203241955E-5</v>
      </c>
      <c r="I48" s="953">
        <f t="shared" si="5"/>
        <v>1.6884461951283419E-5</v>
      </c>
    </row>
    <row r="49" spans="1:9" ht="15">
      <c r="A49" s="951">
        <v>44902</v>
      </c>
      <c r="B49" s="952">
        <v>17.184999465942379</v>
      </c>
      <c r="C49" s="952">
        <v>10958.5498046875</v>
      </c>
      <c r="D49" s="953">
        <f t="shared" si="0"/>
        <v>6.1100641750413409E-3</v>
      </c>
      <c r="E49" s="953">
        <f t="shared" si="1"/>
        <v>1.1265194529635147E-2</v>
      </c>
      <c r="F49" s="953">
        <f t="shared" si="2"/>
        <v>2.9407206730442765E-3</v>
      </c>
      <c r="G49" s="953">
        <f t="shared" si="3"/>
        <v>1.0201499725460981E-2</v>
      </c>
      <c r="H49" s="953">
        <f t="shared" si="4"/>
        <v>1.0407059664858046E-4</v>
      </c>
      <c r="I49" s="953">
        <f t="shared" si="5"/>
        <v>2.9999761138718617E-5</v>
      </c>
    </row>
    <row r="50" spans="1:9" ht="15">
      <c r="A50" s="951">
        <v>44903</v>
      </c>
      <c r="B50" s="952">
        <v>17.29000091552734</v>
      </c>
      <c r="C50" s="952">
        <v>11082</v>
      </c>
      <c r="D50" s="953">
        <f t="shared" si="0"/>
        <v>4.482357301868567E-2</v>
      </c>
      <c r="E50" s="953">
        <f t="shared" si="1"/>
        <v>-6.9824835600523771E-3</v>
      </c>
      <c r="F50" s="953">
        <f t="shared" si="2"/>
        <v>4.1654229516688603E-2</v>
      </c>
      <c r="G50" s="953">
        <f t="shared" si="3"/>
        <v>-8.0461783642265441E-3</v>
      </c>
      <c r="H50" s="953">
        <f t="shared" si="4"/>
        <v>6.4740986268947351E-5</v>
      </c>
      <c r="I50" s="953">
        <f t="shared" si="5"/>
        <v>-3.3515736031570651E-4</v>
      </c>
    </row>
    <row r="51" spans="1:9" ht="15">
      <c r="A51" s="951">
        <v>44904</v>
      </c>
      <c r="B51" s="952">
        <v>18.065000534057621</v>
      </c>
      <c r="C51" s="952">
        <v>11004.6201171875</v>
      </c>
      <c r="D51" s="953">
        <f t="shared" si="0"/>
        <v>-5.8124243831050304E-3</v>
      </c>
      <c r="E51" s="953">
        <f t="shared" si="1"/>
        <v>1.2641973617082636E-2</v>
      </c>
      <c r="F51" s="953">
        <f t="shared" si="2"/>
        <v>-8.9817678851020939E-3</v>
      </c>
      <c r="G51" s="953">
        <f t="shared" si="3"/>
        <v>1.1578278812908469E-2</v>
      </c>
      <c r="H51" s="953">
        <f t="shared" si="4"/>
        <v>1.3405654026944514E-4</v>
      </c>
      <c r="I51" s="953">
        <f t="shared" si="5"/>
        <v>-1.0399341280653928E-4</v>
      </c>
    </row>
    <row r="52" spans="1:9" ht="15">
      <c r="A52" s="951">
        <v>44907</v>
      </c>
      <c r="B52" s="952">
        <v>17.95999908447266</v>
      </c>
      <c r="C52" s="952">
        <v>11143.740234375</v>
      </c>
      <c r="D52" s="953">
        <f t="shared" si="0"/>
        <v>2.0601384080986662E-2</v>
      </c>
      <c r="E52" s="953">
        <f t="shared" si="1"/>
        <v>1.0146443972977481E-2</v>
      </c>
      <c r="F52" s="953">
        <f t="shared" si="2"/>
        <v>1.7432040578989599E-2</v>
      </c>
      <c r="G52" s="953">
        <f t="shared" si="3"/>
        <v>9.0827491688033144E-3</v>
      </c>
      <c r="H52" s="953">
        <f t="shared" si="4"/>
        <v>8.2496332463397298E-5</v>
      </c>
      <c r="I52" s="953">
        <f t="shared" si="5"/>
        <v>1.5833085207936343E-4</v>
      </c>
    </row>
    <row r="53" spans="1:9" ht="15">
      <c r="A53" s="951">
        <v>44908</v>
      </c>
      <c r="B53" s="952">
        <v>18.329999923706051</v>
      </c>
      <c r="C53" s="952">
        <v>11256.8095703125</v>
      </c>
      <c r="D53" s="953">
        <f t="shared" si="0"/>
        <v>-6.5466906564574101E-3</v>
      </c>
      <c r="E53" s="953">
        <f t="shared" si="1"/>
        <v>-7.6327063488393909E-3</v>
      </c>
      <c r="F53" s="953">
        <f t="shared" si="2"/>
        <v>-9.7160341584544736E-3</v>
      </c>
      <c r="G53" s="953">
        <f t="shared" si="3"/>
        <v>-8.6964011530135579E-3</v>
      </c>
      <c r="H53" s="953">
        <f t="shared" si="4"/>
        <v>7.5627393014135545E-5</v>
      </c>
      <c r="I53" s="953">
        <f t="shared" si="5"/>
        <v>8.44945306583026E-5</v>
      </c>
    </row>
    <row r="54" spans="1:9" ht="15">
      <c r="A54" s="951">
        <v>44909</v>
      </c>
      <c r="B54" s="952">
        <v>18.20999908447266</v>
      </c>
      <c r="C54" s="952">
        <v>11170.8896484375</v>
      </c>
      <c r="D54" s="953">
        <f t="shared" si="0"/>
        <v>-4.2559014689413588E-2</v>
      </c>
      <c r="E54" s="953">
        <f t="shared" si="1"/>
        <v>-3.2258789258598042E-2</v>
      </c>
      <c r="F54" s="953">
        <f t="shared" si="2"/>
        <v>-4.5728358191410655E-2</v>
      </c>
      <c r="G54" s="953">
        <f t="shared" si="3"/>
        <v>-3.332248406277221E-2</v>
      </c>
      <c r="H54" s="953">
        <f t="shared" si="4"/>
        <v>1.110387944113708E-3</v>
      </c>
      <c r="I54" s="953">
        <f t="shared" si="5"/>
        <v>1.5237824870500205E-3</v>
      </c>
    </row>
    <row r="55" spans="1:9" ht="15">
      <c r="A55" s="951">
        <v>44910</v>
      </c>
      <c r="B55" s="952">
        <v>17.434999465942379</v>
      </c>
      <c r="C55" s="952">
        <v>10810.5302734375</v>
      </c>
      <c r="D55" s="953">
        <f t="shared" si="0"/>
        <v>-7.4562182247576159E-3</v>
      </c>
      <c r="E55" s="953">
        <f t="shared" si="1"/>
        <v>-9.7238631712442958E-3</v>
      </c>
      <c r="F55" s="953">
        <f t="shared" si="2"/>
        <v>-1.0625561726754679E-2</v>
      </c>
      <c r="G55" s="953">
        <f t="shared" si="3"/>
        <v>-1.0787557975418463E-2</v>
      </c>
      <c r="H55" s="953">
        <f t="shared" si="4"/>
        <v>1.1637140707301449E-4</v>
      </c>
      <c r="I55" s="953">
        <f t="shared" si="5"/>
        <v>1.1462386314875362E-4</v>
      </c>
    </row>
    <row r="56" spans="1:9" ht="15">
      <c r="A56" s="951">
        <v>44911</v>
      </c>
      <c r="B56" s="952">
        <v>17.305000305175781</v>
      </c>
      <c r="C56" s="952">
        <v>10705.41015625</v>
      </c>
      <c r="D56" s="953">
        <f t="shared" si="0"/>
        <v>-1.4591189228820745E-2</v>
      </c>
      <c r="E56" s="953">
        <f t="shared" si="1"/>
        <v>-1.4887788556092962E-2</v>
      </c>
      <c r="F56" s="953">
        <f t="shared" si="2"/>
        <v>-1.7760532730817808E-2</v>
      </c>
      <c r="G56" s="953">
        <f t="shared" si="3"/>
        <v>-1.5951483360267128E-2</v>
      </c>
      <c r="H56" s="953">
        <f t="shared" si="4"/>
        <v>2.5444982139287908E-4</v>
      </c>
      <c r="I56" s="953">
        <f t="shared" si="5"/>
        <v>2.8330684232511996E-4</v>
      </c>
    </row>
    <row r="57" spans="1:9" ht="15">
      <c r="A57" s="951">
        <v>44914</v>
      </c>
      <c r="B57" s="952">
        <v>17.052499771118161</v>
      </c>
      <c r="C57" s="952">
        <v>10546.0302734375</v>
      </c>
      <c r="D57" s="953">
        <f t="shared" si="0"/>
        <v>9.9692173332779355E-3</v>
      </c>
      <c r="E57" s="953">
        <f t="shared" si="1"/>
        <v>1.0241561013923928E-4</v>
      </c>
      <c r="F57" s="953">
        <f t="shared" si="2"/>
        <v>6.7998738312808711E-3</v>
      </c>
      <c r="G57" s="953">
        <f t="shared" si="3"/>
        <v>-9.6127919403492744E-4</v>
      </c>
      <c r="H57" s="953">
        <f t="shared" si="4"/>
        <v>9.2405768888443973E-7</v>
      </c>
      <c r="I57" s="953">
        <f t="shared" si="5"/>
        <v>-6.5365772360728696E-6</v>
      </c>
    </row>
    <row r="58" spans="1:9" ht="15">
      <c r="A58" s="951">
        <v>44915</v>
      </c>
      <c r="B58" s="952">
        <v>17.222499847412109</v>
      </c>
      <c r="C58" s="952">
        <v>10547.1103515625</v>
      </c>
      <c r="D58" s="953">
        <f t="shared" si="0"/>
        <v>-5.0805411122368804E-3</v>
      </c>
      <c r="E58" s="953">
        <f t="shared" si="1"/>
        <v>1.538428633212896E-2</v>
      </c>
      <c r="F58" s="953">
        <f t="shared" si="2"/>
        <v>-8.249884614233944E-3</v>
      </c>
      <c r="G58" s="953">
        <f t="shared" si="3"/>
        <v>1.4320591527954793E-2</v>
      </c>
      <c r="H58" s="953">
        <f t="shared" si="4"/>
        <v>2.0507934171053061E-4</v>
      </c>
      <c r="I58" s="953">
        <f t="shared" si="5"/>
        <v>-1.1814322771320322E-4</v>
      </c>
    </row>
    <row r="59" spans="1:9" ht="15">
      <c r="A59" s="951">
        <v>44916</v>
      </c>
      <c r="B59" s="952">
        <v>17.135000228881839</v>
      </c>
      <c r="C59" s="952">
        <v>10709.3701171875</v>
      </c>
      <c r="D59" s="953">
        <f t="shared" si="0"/>
        <v>-4.289469509972299E-2</v>
      </c>
      <c r="E59" s="953">
        <f t="shared" si="1"/>
        <v>-2.1779992422304661E-2</v>
      </c>
      <c r="F59" s="953">
        <f t="shared" si="2"/>
        <v>-4.6064038601720057E-2</v>
      </c>
      <c r="G59" s="953">
        <f t="shared" si="3"/>
        <v>-2.2843687226478827E-2</v>
      </c>
      <c r="H59" s="953">
        <f t="shared" si="4"/>
        <v>5.2183404610119187E-4</v>
      </c>
      <c r="I59" s="953">
        <f t="shared" si="5"/>
        <v>1.0522724902061401E-3</v>
      </c>
    </row>
    <row r="60" spans="1:9" ht="15">
      <c r="A60" s="951">
        <v>44917</v>
      </c>
      <c r="B60" s="952">
        <v>16.39999961853027</v>
      </c>
      <c r="C60" s="952">
        <v>10476.1201171875</v>
      </c>
      <c r="D60" s="953">
        <f t="shared" si="0"/>
        <v>-2.5609761345322446E-2</v>
      </c>
      <c r="E60" s="953">
        <f t="shared" si="1"/>
        <v>2.0752181276857407E-3</v>
      </c>
      <c r="F60" s="953">
        <f t="shared" si="2"/>
        <v>-2.8779104847319509E-2</v>
      </c>
      <c r="G60" s="953">
        <f t="shared" si="3"/>
        <v>1.0115233235115739E-3</v>
      </c>
      <c r="H60" s="953">
        <f t="shared" si="4"/>
        <v>1.0231794340079002E-6</v>
      </c>
      <c r="I60" s="953">
        <f t="shared" si="5"/>
        <v>-2.9110735782848678E-5</v>
      </c>
    </row>
    <row r="61" spans="1:9" ht="15">
      <c r="A61" s="951">
        <v>44918</v>
      </c>
      <c r="B61" s="952">
        <v>15.97999954223633</v>
      </c>
      <c r="C61" s="952">
        <v>10497.8603515625</v>
      </c>
      <c r="D61" s="953">
        <f t="shared" si="0"/>
        <v>-1.4080064720948249E-2</v>
      </c>
      <c r="E61" s="953">
        <f t="shared" si="1"/>
        <v>-1.3777081992805584E-2</v>
      </c>
      <c r="F61" s="953">
        <f t="shared" si="2"/>
        <v>-1.7249408222945312E-2</v>
      </c>
      <c r="G61" s="953">
        <f t="shared" si="3"/>
        <v>-1.4840776796979751E-2</v>
      </c>
      <c r="H61" s="953">
        <f t="shared" si="4"/>
        <v>2.2024865593777256E-4</v>
      </c>
      <c r="I61" s="953">
        <f t="shared" si="5"/>
        <v>2.5599461731671852E-4</v>
      </c>
    </row>
    <row r="62" spans="1:9" ht="15">
      <c r="A62" s="951">
        <v>44922</v>
      </c>
      <c r="B62" s="952">
        <v>15.75500011444092</v>
      </c>
      <c r="C62" s="952">
        <v>10353.23046875</v>
      </c>
      <c r="D62" s="953">
        <f t="shared" si="0"/>
        <v>-9.9968432805307428E-3</v>
      </c>
      <c r="E62" s="953">
        <f t="shared" si="1"/>
        <v>-1.3516595627798833E-2</v>
      </c>
      <c r="F62" s="953">
        <f t="shared" si="2"/>
        <v>-1.3166186782527806E-2</v>
      </c>
      <c r="G62" s="953">
        <f t="shared" si="3"/>
        <v>-1.4580290431973E-2</v>
      </c>
      <c r="H62" s="953">
        <f t="shared" si="4"/>
        <v>2.1258486908068341E-4</v>
      </c>
      <c r="I62" s="953">
        <f t="shared" si="5"/>
        <v>1.9196682717085954E-4</v>
      </c>
    </row>
    <row r="63" spans="1:9" ht="15">
      <c r="A63" s="951">
        <v>44923</v>
      </c>
      <c r="B63" s="952">
        <v>15.597499847412109</v>
      </c>
      <c r="C63" s="952">
        <v>10213.2900390625</v>
      </c>
      <c r="D63" s="953">
        <f t="shared" si="0"/>
        <v>3.141527654507148E-2</v>
      </c>
      <c r="E63" s="953">
        <f t="shared" si="1"/>
        <v>2.5926983731464404E-2</v>
      </c>
      <c r="F63" s="953">
        <f t="shared" si="2"/>
        <v>2.8245933043074416E-2</v>
      </c>
      <c r="G63" s="953">
        <f t="shared" si="3"/>
        <v>2.4863288927290238E-2</v>
      </c>
      <c r="H63" s="953">
        <f t="shared" si="4"/>
        <v>6.1818313628191339E-4</v>
      </c>
      <c r="I63" s="953">
        <f t="shared" si="5"/>
        <v>7.0228679427085361E-4</v>
      </c>
    </row>
    <row r="64" spans="1:9" ht="15">
      <c r="A64" s="951">
        <v>44924</v>
      </c>
      <c r="B64" s="952">
        <v>16.08749961853027</v>
      </c>
      <c r="C64" s="952">
        <v>10478.08984375</v>
      </c>
      <c r="D64" s="953">
        <f t="shared" si="0"/>
        <v>-7.7700079542516454E-3</v>
      </c>
      <c r="E64" s="953">
        <f t="shared" si="1"/>
        <v>-1.1079667356473921E-3</v>
      </c>
      <c r="F64" s="953">
        <f t="shared" si="2"/>
        <v>-1.0939351456248709E-2</v>
      </c>
      <c r="G64" s="953">
        <f t="shared" si="3"/>
        <v>-2.1716615398215591E-3</v>
      </c>
      <c r="H64" s="953">
        <f t="shared" si="4"/>
        <v>4.7161138435401453E-6</v>
      </c>
      <c r="I64" s="953">
        <f t="shared" si="5"/>
        <v>2.3756568828126286E-5</v>
      </c>
    </row>
    <row r="65" spans="1:9" ht="15">
      <c r="A65" s="951">
        <v>44925</v>
      </c>
      <c r="B65" s="952">
        <v>15.96249961853027</v>
      </c>
      <c r="C65" s="952">
        <v>10466.48046875</v>
      </c>
      <c r="D65" s="953">
        <f t="shared" si="0"/>
        <v>4.0720774071101307E-3</v>
      </c>
      <c r="E65" s="953">
        <f t="shared" si="1"/>
        <v>-7.5956765253959446E-3</v>
      </c>
      <c r="F65" s="953">
        <f t="shared" si="2"/>
        <v>9.0273390511306627E-4</v>
      </c>
      <c r="G65" s="953">
        <f t="shared" si="3"/>
        <v>-8.6593713295701116E-3</v>
      </c>
      <c r="H65" s="953">
        <f t="shared" si="4"/>
        <v>7.4984711823380837E-5</v>
      </c>
      <c r="I65" s="953">
        <f t="shared" si="5"/>
        <v>-7.8171080961669508E-6</v>
      </c>
    </row>
    <row r="66" spans="1:9" ht="15">
      <c r="A66" s="951">
        <v>44929</v>
      </c>
      <c r="B66" s="952">
        <v>16.027500152587891</v>
      </c>
      <c r="C66" s="952">
        <v>10386.98046875</v>
      </c>
      <c r="D66" s="953">
        <f t="shared" si="0"/>
        <v>-1.7625971882034075E-2</v>
      </c>
      <c r="E66" s="953">
        <f t="shared" si="1"/>
        <v>6.9105065799395238E-3</v>
      </c>
      <c r="F66" s="953">
        <f t="shared" si="2"/>
        <v>-2.0795315384031138E-2</v>
      </c>
      <c r="G66" s="953">
        <f t="shared" si="3"/>
        <v>5.8468117757653568E-3</v>
      </c>
      <c r="H66" s="953">
        <f t="shared" si="4"/>
        <v>3.4185207941228444E-5</v>
      </c>
      <c r="I66" s="953">
        <f t="shared" si="5"/>
        <v>-1.2158629486810774E-4</v>
      </c>
    </row>
    <row r="67" spans="1:9" ht="15">
      <c r="A67" s="951">
        <v>44930</v>
      </c>
      <c r="B67" s="952">
        <v>15.74499988555908</v>
      </c>
      <c r="C67" s="952">
        <v>10458.759765625</v>
      </c>
      <c r="D67" s="953">
        <f t="shared" si="0"/>
        <v>-1.9053498373604594E-3</v>
      </c>
      <c r="E67" s="953">
        <f t="shared" si="1"/>
        <v>-1.4678559857027706E-2</v>
      </c>
      <c r="F67" s="953">
        <f t="shared" si="2"/>
        <v>-5.0746933393575238E-3</v>
      </c>
      <c r="G67" s="953">
        <f t="shared" si="3"/>
        <v>-1.5742254661201872E-2</v>
      </c>
      <c r="H67" s="953">
        <f t="shared" si="4"/>
        <v>2.4781858181813205E-4</v>
      </c>
      <c r="I67" s="953">
        <f t="shared" si="5"/>
        <v>7.9887114875671071E-5</v>
      </c>
    </row>
    <row r="68" spans="1:9" ht="15">
      <c r="A68" s="951">
        <v>44931</v>
      </c>
      <c r="B68" s="952">
        <v>15.715000152587891</v>
      </c>
      <c r="C68" s="952">
        <v>10305.240234375</v>
      </c>
      <c r="D68" s="953">
        <f t="shared" si="0"/>
        <v>4.2793547809212962E-2</v>
      </c>
      <c r="E68" s="953">
        <f t="shared" si="1"/>
        <v>2.5622867461809751E-2</v>
      </c>
      <c r="F68" s="953">
        <f t="shared" si="2"/>
        <v>3.9624204307215895E-2</v>
      </c>
      <c r="G68" s="953">
        <f t="shared" si="3"/>
        <v>2.4559172657635586E-2</v>
      </c>
      <c r="H68" s="953">
        <f t="shared" si="4"/>
        <v>6.0315296162755539E-4</v>
      </c>
      <c r="I68" s="953">
        <f t="shared" si="5"/>
        <v>9.7313767500234276E-4</v>
      </c>
    </row>
    <row r="69" spans="1:9" ht="15">
      <c r="A69" s="951">
        <v>44932</v>
      </c>
      <c r="B69" s="952">
        <v>16.38750076293945</v>
      </c>
      <c r="C69" s="952">
        <v>10569.2900390625</v>
      </c>
      <c r="D69" s="953">
        <f t="shared" si="0"/>
        <v>9.9160010102694596E-3</v>
      </c>
      <c r="E69" s="953">
        <f t="shared" si="1"/>
        <v>6.2786006739565803E-3</v>
      </c>
      <c r="F69" s="953">
        <f t="shared" si="2"/>
        <v>6.7466575082723952E-3</v>
      </c>
      <c r="G69" s="953">
        <f t="shared" si="3"/>
        <v>5.2149058697824133E-3</v>
      </c>
      <c r="H69" s="953">
        <f t="shared" si="4"/>
        <v>2.7195243230691068E-5</v>
      </c>
      <c r="I69" s="953">
        <f t="shared" si="5"/>
        <v>3.5183183841301305E-5</v>
      </c>
    </row>
    <row r="70" spans="1:9" ht="15">
      <c r="A70" s="951">
        <v>44935</v>
      </c>
      <c r="B70" s="952">
        <v>16.54999923706055</v>
      </c>
      <c r="C70" s="952">
        <v>10635.650390625</v>
      </c>
      <c r="D70" s="953">
        <f t="shared" si="0"/>
        <v>-4.0784993279908699E-3</v>
      </c>
      <c r="E70" s="953">
        <f t="shared" si="1"/>
        <v>1.0058575475722531E-2</v>
      </c>
      <c r="F70" s="953">
        <f t="shared" si="2"/>
        <v>-7.2478428299879343E-3</v>
      </c>
      <c r="G70" s="953">
        <f t="shared" si="3"/>
        <v>8.994880671548364E-3</v>
      </c>
      <c r="H70" s="953">
        <f t="shared" si="4"/>
        <v>8.0907878295394343E-5</v>
      </c>
      <c r="I70" s="953">
        <f t="shared" si="5"/>
        <v>-6.5193481381878868E-5</v>
      </c>
    </row>
    <row r="71" spans="1:9" ht="15">
      <c r="A71" s="951">
        <v>44936</v>
      </c>
      <c r="B71" s="952">
        <v>16.482500076293949</v>
      </c>
      <c r="C71" s="952">
        <v>10742.6298828125</v>
      </c>
      <c r="D71" s="953">
        <f t="shared" ref="D71:D134" si="6">(B72/B71)-1</f>
        <v>6.6737818803210835E-3</v>
      </c>
      <c r="E71" s="953">
        <f t="shared" ref="E71:E134" si="7">(C72/C71)-1</f>
        <v>1.7597184406860311E-2</v>
      </c>
      <c r="F71" s="953">
        <f t="shared" ref="F71:F134" si="8">D71-$D$508</f>
        <v>3.5044383783240192E-3</v>
      </c>
      <c r="G71" s="953">
        <f t="shared" ref="G71:G134" si="9">E71-$E$508</f>
        <v>1.6533489602686146E-2</v>
      </c>
      <c r="H71" s="953">
        <f t="shared" ref="H71:H134" si="10">G71^2</f>
        <v>2.7335627844213089E-4</v>
      </c>
      <c r="I71" s="953">
        <f t="shared" ref="I71:I134" si="11">F71*G71</f>
        <v>5.7940595491274466E-5</v>
      </c>
    </row>
    <row r="72" spans="1:9" ht="15">
      <c r="A72" s="951">
        <v>44937</v>
      </c>
      <c r="B72" s="952">
        <v>16.592500686645511</v>
      </c>
      <c r="C72" s="952">
        <v>10931.669921875</v>
      </c>
      <c r="D72" s="953">
        <f t="shared" si="6"/>
        <v>8.4375099505715756E-3</v>
      </c>
      <c r="E72" s="953">
        <f t="shared" si="7"/>
        <v>6.3512425819833851E-3</v>
      </c>
      <c r="F72" s="953">
        <f t="shared" si="8"/>
        <v>5.2681664485745112E-3</v>
      </c>
      <c r="G72" s="953">
        <f t="shared" si="9"/>
        <v>5.2875477778092182E-3</v>
      </c>
      <c r="H72" s="953">
        <f t="shared" si="10"/>
        <v>2.7958161502615201E-5</v>
      </c>
      <c r="I72" s="953">
        <f t="shared" si="11"/>
        <v>2.7855681798289237E-5</v>
      </c>
    </row>
    <row r="73" spans="1:9" ht="15">
      <c r="A73" s="951">
        <v>44938</v>
      </c>
      <c r="B73" s="952">
        <v>16.732500076293949</v>
      </c>
      <c r="C73" s="952">
        <v>11001.099609375</v>
      </c>
      <c r="D73" s="953">
        <f t="shared" si="6"/>
        <v>3.6754804620588111E-2</v>
      </c>
      <c r="E73" s="953">
        <f t="shared" si="7"/>
        <v>7.0957040338475164E-3</v>
      </c>
      <c r="F73" s="953">
        <f t="shared" si="8"/>
        <v>3.3585461118591044E-2</v>
      </c>
      <c r="G73" s="953">
        <f t="shared" si="9"/>
        <v>6.0320092296733494E-3</v>
      </c>
      <c r="H73" s="953">
        <f t="shared" si="10"/>
        <v>3.6385135346864472E-5</v>
      </c>
      <c r="I73" s="953">
        <f t="shared" si="11"/>
        <v>2.0258781145017659E-4</v>
      </c>
    </row>
    <row r="74" spans="1:9" ht="15">
      <c r="A74" s="951">
        <v>44939</v>
      </c>
      <c r="B74" s="952">
        <v>17.347499847412109</v>
      </c>
      <c r="C74" s="952">
        <v>11079.16015625</v>
      </c>
      <c r="D74" s="953">
        <f t="shared" si="6"/>
        <v>4.006339247369417E-2</v>
      </c>
      <c r="E74" s="953">
        <f t="shared" si="7"/>
        <v>1.4396574368051862E-3</v>
      </c>
      <c r="F74" s="953">
        <f t="shared" si="8"/>
        <v>3.6894048971697103E-2</v>
      </c>
      <c r="G74" s="953">
        <f t="shared" si="9"/>
        <v>3.7596263263101949E-4</v>
      </c>
      <c r="H74" s="953">
        <f t="shared" si="10"/>
        <v>1.4134790113484692E-7</v>
      </c>
      <c r="I74" s="953">
        <f t="shared" si="11"/>
        <v>1.3870783779817E-5</v>
      </c>
    </row>
    <row r="75" spans="1:9" ht="15">
      <c r="A75" s="951">
        <v>44943</v>
      </c>
      <c r="B75" s="952">
        <v>18.042499542236332</v>
      </c>
      <c r="C75" s="952">
        <v>11095.1103515625</v>
      </c>
      <c r="D75" s="953">
        <f t="shared" si="6"/>
        <v>4.295485601406801E-3</v>
      </c>
      <c r="E75" s="953">
        <f t="shared" si="7"/>
        <v>-1.2446977232457357E-2</v>
      </c>
      <c r="F75" s="953">
        <f t="shared" si="8"/>
        <v>1.1261420994097366E-3</v>
      </c>
      <c r="G75" s="953">
        <f t="shared" si="9"/>
        <v>-1.3510672036631524E-2</v>
      </c>
      <c r="H75" s="953">
        <f t="shared" si="10"/>
        <v>1.82538258881417E-4</v>
      </c>
      <c r="I75" s="953">
        <f t="shared" si="11"/>
        <v>-1.5214936571768646E-5</v>
      </c>
    </row>
    <row r="76" spans="1:9" ht="15">
      <c r="A76" s="951">
        <v>44944</v>
      </c>
      <c r="B76" s="952">
        <v>18.120000839233398</v>
      </c>
      <c r="C76" s="952">
        <v>10957.009765625</v>
      </c>
      <c r="D76" s="953">
        <f t="shared" si="6"/>
        <v>4.4150066225623341E-3</v>
      </c>
      <c r="E76" s="953">
        <f t="shared" si="7"/>
        <v>-9.5591987791776578E-3</v>
      </c>
      <c r="F76" s="953">
        <f t="shared" si="8"/>
        <v>1.2456631205652697E-3</v>
      </c>
      <c r="G76" s="953">
        <f t="shared" si="9"/>
        <v>-1.0622893583351825E-2</v>
      </c>
      <c r="H76" s="953">
        <f t="shared" si="10"/>
        <v>1.1284586808321738E-4</v>
      </c>
      <c r="I76" s="953">
        <f t="shared" si="11"/>
        <v>-1.3232546770470815E-5</v>
      </c>
    </row>
    <row r="77" spans="1:9" ht="15">
      <c r="A77" s="951">
        <v>44945</v>
      </c>
      <c r="B77" s="952">
        <v>18.20000076293945</v>
      </c>
      <c r="C77" s="952">
        <v>10852.26953125</v>
      </c>
      <c r="D77" s="953">
        <f t="shared" si="6"/>
        <v>2.0054931638322726E-2</v>
      </c>
      <c r="E77" s="953">
        <f t="shared" si="7"/>
        <v>2.6552985568614851E-2</v>
      </c>
      <c r="F77" s="953">
        <f t="shared" si="8"/>
        <v>1.6885588136325663E-2</v>
      </c>
      <c r="G77" s="953">
        <f t="shared" si="9"/>
        <v>2.5489290764440686E-2</v>
      </c>
      <c r="H77" s="953">
        <f t="shared" si="10"/>
        <v>6.4970394367420124E-4</v>
      </c>
      <c r="I77" s="953">
        <f t="shared" si="11"/>
        <v>4.3040166573539494E-4</v>
      </c>
    </row>
    <row r="78" spans="1:9" ht="15">
      <c r="A78" s="951">
        <v>44946</v>
      </c>
      <c r="B78" s="952">
        <v>18.565000534057621</v>
      </c>
      <c r="C78" s="952">
        <v>11140.4296875</v>
      </c>
      <c r="D78" s="953">
        <f t="shared" si="6"/>
        <v>1.6294089007065971E-2</v>
      </c>
      <c r="E78" s="953">
        <f t="shared" si="7"/>
        <v>2.0105191184978777E-2</v>
      </c>
      <c r="F78" s="953">
        <f t="shared" si="8"/>
        <v>1.3124745505068907E-2</v>
      </c>
      <c r="G78" s="953">
        <f t="shared" si="9"/>
        <v>1.9041496380804612E-2</v>
      </c>
      <c r="H78" s="953">
        <f t="shared" si="10"/>
        <v>3.6257858442019514E-4</v>
      </c>
      <c r="I78" s="953">
        <f t="shared" si="11"/>
        <v>2.4991479403375119E-4</v>
      </c>
    </row>
    <row r="79" spans="1:9" ht="15">
      <c r="A79" s="951">
        <v>44949</v>
      </c>
      <c r="B79" s="952">
        <v>18.867500305175781</v>
      </c>
      <c r="C79" s="952">
        <v>11364.41015625</v>
      </c>
      <c r="D79" s="953">
        <f t="shared" si="6"/>
        <v>1.1130201726566424E-2</v>
      </c>
      <c r="E79" s="953">
        <f t="shared" si="7"/>
        <v>-2.6521944021373756E-3</v>
      </c>
      <c r="F79" s="953">
        <f t="shared" si="8"/>
        <v>7.9608582245693608E-3</v>
      </c>
      <c r="G79" s="953">
        <f t="shared" si="9"/>
        <v>-3.7158892063115425E-3</v>
      </c>
      <c r="H79" s="953">
        <f t="shared" si="10"/>
        <v>1.3807832593582625E-5</v>
      </c>
      <c r="I79" s="953">
        <f t="shared" si="11"/>
        <v>-2.9581667149653759E-5</v>
      </c>
    </row>
    <row r="80" spans="1:9" ht="15">
      <c r="A80" s="951">
        <v>44950</v>
      </c>
      <c r="B80" s="952">
        <v>19.077499389648441</v>
      </c>
      <c r="C80" s="952">
        <v>11334.26953125</v>
      </c>
      <c r="D80" s="953">
        <f t="shared" si="6"/>
        <v>-2.3588037077002522E-3</v>
      </c>
      <c r="E80" s="953">
        <f t="shared" si="7"/>
        <v>-1.8447752305387199E-3</v>
      </c>
      <c r="F80" s="953">
        <f t="shared" si="8"/>
        <v>-5.5281472096973166E-3</v>
      </c>
      <c r="G80" s="953">
        <f t="shared" si="9"/>
        <v>-2.9084700347128869E-3</v>
      </c>
      <c r="H80" s="953">
        <f t="shared" si="10"/>
        <v>8.4591979428227822E-6</v>
      </c>
      <c r="I80" s="953">
        <f t="shared" si="11"/>
        <v>1.6078450506886303E-5</v>
      </c>
    </row>
    <row r="81" spans="1:9" ht="15">
      <c r="A81" s="951">
        <v>44951</v>
      </c>
      <c r="B81" s="952">
        <v>19.032499313354489</v>
      </c>
      <c r="C81" s="952">
        <v>11313.3603515625</v>
      </c>
      <c r="D81" s="953">
        <f t="shared" si="6"/>
        <v>-2.3643707964043914E-2</v>
      </c>
      <c r="E81" s="953">
        <f t="shared" si="7"/>
        <v>1.7594224748618492E-2</v>
      </c>
      <c r="F81" s="953">
        <f t="shared" si="8"/>
        <v>-2.6813051466040978E-2</v>
      </c>
      <c r="G81" s="953">
        <f t="shared" si="9"/>
        <v>1.6530529944444327E-2</v>
      </c>
      <c r="H81" s="953">
        <f t="shared" si="10"/>
        <v>2.7325842024417059E-4</v>
      </c>
      <c r="I81" s="953">
        <f t="shared" si="11"/>
        <v>-4.4323395016131726E-4</v>
      </c>
    </row>
    <row r="82" spans="1:9" ht="15">
      <c r="A82" s="951">
        <v>44952</v>
      </c>
      <c r="B82" s="952">
        <v>18.582500457763668</v>
      </c>
      <c r="C82" s="952">
        <v>11512.41015625</v>
      </c>
      <c r="D82" s="953">
        <f t="shared" si="6"/>
        <v>-1.5606129873989905E-2</v>
      </c>
      <c r="E82" s="953">
        <f t="shared" si="7"/>
        <v>9.4940853569365213E-3</v>
      </c>
      <c r="F82" s="953">
        <f t="shared" si="8"/>
        <v>-1.8775473375986968E-2</v>
      </c>
      <c r="G82" s="953">
        <f t="shared" si="9"/>
        <v>8.4303905527623544E-3</v>
      </c>
      <c r="H82" s="953">
        <f t="shared" si="10"/>
        <v>7.1071484872104758E-5</v>
      </c>
      <c r="I82" s="953">
        <f t="shared" si="11"/>
        <v>-1.5828457337256163E-4</v>
      </c>
    </row>
    <row r="83" spans="1:9" ht="15">
      <c r="A83" s="951">
        <v>44953</v>
      </c>
      <c r="B83" s="952">
        <v>18.292499542236332</v>
      </c>
      <c r="C83" s="952">
        <v>11621.7099609375</v>
      </c>
      <c r="D83" s="953">
        <f t="shared" si="6"/>
        <v>-1.9680126391241171E-2</v>
      </c>
      <c r="E83" s="953">
        <f t="shared" si="7"/>
        <v>-1.9609884551499812E-2</v>
      </c>
      <c r="F83" s="953">
        <f t="shared" si="8"/>
        <v>-2.2849469893238234E-2</v>
      </c>
      <c r="G83" s="953">
        <f t="shared" si="9"/>
        <v>-2.0673579355673977E-2</v>
      </c>
      <c r="H83" s="953">
        <f t="shared" si="10"/>
        <v>4.2739688337534924E-4</v>
      </c>
      <c r="I83" s="953">
        <f t="shared" si="11"/>
        <v>4.7238032907294402E-4</v>
      </c>
    </row>
    <row r="84" spans="1:9" ht="15">
      <c r="A84" s="951">
        <v>44956</v>
      </c>
      <c r="B84" s="952">
        <v>17.932500839233398</v>
      </c>
      <c r="C84" s="952">
        <v>11393.8095703125</v>
      </c>
      <c r="D84" s="953">
        <f t="shared" si="6"/>
        <v>-1.0177099160319947E-2</v>
      </c>
      <c r="E84" s="953">
        <f t="shared" si="7"/>
        <v>1.6740690038561823E-2</v>
      </c>
      <c r="F84" s="953">
        <f t="shared" si="8"/>
        <v>-1.334644266231701E-2</v>
      </c>
      <c r="G84" s="953">
        <f t="shared" si="9"/>
        <v>1.5676995234387658E-2</v>
      </c>
      <c r="H84" s="953">
        <f t="shared" si="10"/>
        <v>2.4576817957901333E-4</v>
      </c>
      <c r="I84" s="953">
        <f t="shared" si="11"/>
        <v>-2.0923211801317189E-4</v>
      </c>
    </row>
    <row r="85" spans="1:9" ht="15">
      <c r="A85" s="951">
        <v>44957</v>
      </c>
      <c r="B85" s="952">
        <v>17.75</v>
      </c>
      <c r="C85" s="952">
        <v>11584.5498046875</v>
      </c>
      <c r="D85" s="953">
        <f t="shared" si="6"/>
        <v>6.4084550024757769E-2</v>
      </c>
      <c r="E85" s="953">
        <f t="shared" si="7"/>
        <v>2.0006863600233959E-2</v>
      </c>
      <c r="F85" s="953">
        <f t="shared" si="8"/>
        <v>6.0915206522760702E-2</v>
      </c>
      <c r="G85" s="953">
        <f t="shared" si="9"/>
        <v>1.8943168796059794E-2</v>
      </c>
      <c r="H85" s="953">
        <f t="shared" si="10"/>
        <v>3.5884364403601345E-4</v>
      </c>
      <c r="I85" s="953">
        <f t="shared" si="11"/>
        <v>1.1539270394074987E-3</v>
      </c>
    </row>
    <row r="86" spans="1:9" ht="15">
      <c r="A86" s="951">
        <v>44958</v>
      </c>
      <c r="B86" s="952">
        <v>18.88750076293945</v>
      </c>
      <c r="C86" s="952">
        <v>11816.3203125</v>
      </c>
      <c r="D86" s="953">
        <f t="shared" si="6"/>
        <v>3.2958276150746313E-2</v>
      </c>
      <c r="E86" s="953">
        <f t="shared" si="7"/>
        <v>3.2539740784891746E-2</v>
      </c>
      <c r="F86" s="953">
        <f t="shared" si="8"/>
        <v>2.9788932648749249E-2</v>
      </c>
      <c r="G86" s="953">
        <f t="shared" si="9"/>
        <v>3.1476045980717578E-2</v>
      </c>
      <c r="H86" s="953">
        <f t="shared" si="10"/>
        <v>9.9074147058024714E-4</v>
      </c>
      <c r="I86" s="953">
        <f t="shared" si="11"/>
        <v>9.3763781376853049E-4</v>
      </c>
    </row>
    <row r="87" spans="1:9" ht="15">
      <c r="A87" s="951">
        <v>44959</v>
      </c>
      <c r="B87" s="952">
        <v>19.510000228881839</v>
      </c>
      <c r="C87" s="952">
        <v>12200.8203125</v>
      </c>
      <c r="D87" s="953">
        <f t="shared" si="6"/>
        <v>-3.0881645743675246E-2</v>
      </c>
      <c r="E87" s="953">
        <f t="shared" si="7"/>
        <v>-1.5889924793735077E-2</v>
      </c>
      <c r="F87" s="953">
        <f t="shared" si="8"/>
        <v>-3.4050989245672313E-2</v>
      </c>
      <c r="G87" s="953">
        <f t="shared" si="9"/>
        <v>-1.6953619597909243E-2</v>
      </c>
      <c r="H87" s="953">
        <f t="shared" si="10"/>
        <v>2.8742521747061233E-4</v>
      </c>
      <c r="I87" s="953">
        <f t="shared" si="11"/>
        <v>5.7728751860362695E-4</v>
      </c>
    </row>
    <row r="88" spans="1:9" ht="15">
      <c r="A88" s="951">
        <v>44960</v>
      </c>
      <c r="B88" s="952">
        <v>18.907499313354489</v>
      </c>
      <c r="C88" s="952">
        <v>12006.9501953125</v>
      </c>
      <c r="D88" s="953">
        <f t="shared" si="6"/>
        <v>-3.3055666941558925E-2</v>
      </c>
      <c r="E88" s="953">
        <f t="shared" si="7"/>
        <v>-9.9525689751468471E-3</v>
      </c>
      <c r="F88" s="953">
        <f t="shared" si="8"/>
        <v>-3.6225010443555992E-2</v>
      </c>
      <c r="G88" s="953">
        <f t="shared" si="9"/>
        <v>-1.1016263779321014E-2</v>
      </c>
      <c r="H88" s="953">
        <f t="shared" si="10"/>
        <v>1.2135806765558011E-4</v>
      </c>
      <c r="I88" s="953">
        <f t="shared" si="11"/>
        <v>3.9906427045487136E-4</v>
      </c>
    </row>
    <row r="89" spans="1:9" ht="15">
      <c r="A89" s="951">
        <v>44963</v>
      </c>
      <c r="B89" s="952">
        <v>18.282499313354489</v>
      </c>
      <c r="C89" s="952">
        <v>11887.4501953125</v>
      </c>
      <c r="D89" s="953">
        <f t="shared" si="6"/>
        <v>3.3912258308169019E-2</v>
      </c>
      <c r="E89" s="953">
        <f t="shared" si="7"/>
        <v>1.9040234872172324E-2</v>
      </c>
      <c r="F89" s="953">
        <f t="shared" si="8"/>
        <v>3.0742914806171955E-2</v>
      </c>
      <c r="G89" s="953">
        <f t="shared" si="9"/>
        <v>1.7976540067998158E-2</v>
      </c>
      <c r="H89" s="953">
        <f t="shared" si="10"/>
        <v>3.2315599281634323E-4</v>
      </c>
      <c r="I89" s="953">
        <f t="shared" si="11"/>
        <v>5.5265123982020398E-4</v>
      </c>
    </row>
    <row r="90" spans="1:9" ht="15">
      <c r="A90" s="951">
        <v>44964</v>
      </c>
      <c r="B90" s="952">
        <v>18.902500152587891</v>
      </c>
      <c r="C90" s="952">
        <v>12113.7900390625</v>
      </c>
      <c r="D90" s="953">
        <f t="shared" si="6"/>
        <v>3.4387268103643898E-3</v>
      </c>
      <c r="E90" s="953">
        <f t="shared" si="7"/>
        <v>-1.6780091710111189E-2</v>
      </c>
      <c r="F90" s="953">
        <f t="shared" si="8"/>
        <v>2.6938330836732537E-4</v>
      </c>
      <c r="G90" s="953">
        <f t="shared" si="9"/>
        <v>-1.7843786514285354E-2</v>
      </c>
      <c r="H90" s="953">
        <f t="shared" si="10"/>
        <v>3.1840071716739187E-4</v>
      </c>
      <c r="I90" s="953">
        <f t="shared" si="11"/>
        <v>-4.8068182450184538E-6</v>
      </c>
    </row>
    <row r="91" spans="1:9" ht="15">
      <c r="A91" s="951">
        <v>44965</v>
      </c>
      <c r="B91" s="952">
        <v>18.967500686645511</v>
      </c>
      <c r="C91" s="952">
        <v>11910.51953125</v>
      </c>
      <c r="D91" s="953">
        <f t="shared" si="6"/>
        <v>-7.9089476494031974E-4</v>
      </c>
      <c r="E91" s="953">
        <f t="shared" si="7"/>
        <v>-1.0154003174058679E-2</v>
      </c>
      <c r="F91" s="953">
        <f t="shared" si="8"/>
        <v>-3.9602382669373841E-3</v>
      </c>
      <c r="G91" s="953">
        <f t="shared" si="9"/>
        <v>-1.1217697978232846E-2</v>
      </c>
      <c r="H91" s="953">
        <f t="shared" si="10"/>
        <v>1.2583674793084927E-4</v>
      </c>
      <c r="I91" s="953">
        <f t="shared" si="11"/>
        <v>4.4424756800343842E-5</v>
      </c>
    </row>
    <row r="92" spans="1:9" ht="15">
      <c r="A92" s="951">
        <v>44966</v>
      </c>
      <c r="B92" s="952">
        <v>18.952499389648441</v>
      </c>
      <c r="C92" s="952">
        <v>11789.580078125</v>
      </c>
      <c r="D92" s="953">
        <f t="shared" si="6"/>
        <v>1.3718519311697541E-2</v>
      </c>
      <c r="E92" s="953">
        <f t="shared" si="7"/>
        <v>-6.0612812724424314E-3</v>
      </c>
      <c r="F92" s="953">
        <f t="shared" si="8"/>
        <v>1.0549175809700478E-2</v>
      </c>
      <c r="G92" s="953">
        <f t="shared" si="9"/>
        <v>-7.1249760766165984E-3</v>
      </c>
      <c r="H92" s="953">
        <f t="shared" si="10"/>
        <v>5.0765284092358856E-5</v>
      </c>
      <c r="I92" s="953">
        <f t="shared" si="11"/>
        <v>-7.5162625272138438E-5</v>
      </c>
    </row>
    <row r="93" spans="1:9" ht="15">
      <c r="A93" s="951">
        <v>44967</v>
      </c>
      <c r="B93" s="952">
        <v>19.21249961853027</v>
      </c>
      <c r="C93" s="952">
        <v>11718.1201171875</v>
      </c>
      <c r="D93" s="953">
        <f t="shared" si="6"/>
        <v>-4.2941032870130735E-3</v>
      </c>
      <c r="E93" s="953">
        <f t="shared" si="7"/>
        <v>1.4820629942192687E-2</v>
      </c>
      <c r="F93" s="953">
        <f t="shared" si="8"/>
        <v>-7.4634467890101379E-3</v>
      </c>
      <c r="G93" s="953">
        <f t="shared" si="9"/>
        <v>1.375693513801852E-2</v>
      </c>
      <c r="H93" s="953">
        <f t="shared" si="10"/>
        <v>1.8925326439164864E-4</v>
      </c>
      <c r="I93" s="953">
        <f t="shared" si="11"/>
        <v>-1.0267415338246505E-4</v>
      </c>
    </row>
    <row r="94" spans="1:9" ht="15">
      <c r="A94" s="951">
        <v>44970</v>
      </c>
      <c r="B94" s="952">
        <v>19.129999160766602</v>
      </c>
      <c r="C94" s="952">
        <v>11891.7900390625</v>
      </c>
      <c r="D94" s="953">
        <f t="shared" si="6"/>
        <v>-4.5739478499152719E-3</v>
      </c>
      <c r="E94" s="953">
        <f t="shared" si="7"/>
        <v>5.7485333442608422E-3</v>
      </c>
      <c r="F94" s="953">
        <f t="shared" si="8"/>
        <v>-7.7432913519123363E-3</v>
      </c>
      <c r="G94" s="953">
        <f t="shared" si="9"/>
        <v>4.6848385400866752E-3</v>
      </c>
      <c r="H94" s="953">
        <f t="shared" si="10"/>
        <v>2.194771214668145E-5</v>
      </c>
      <c r="I94" s="953">
        <f t="shared" si="11"/>
        <v>-3.6276069752558767E-5</v>
      </c>
    </row>
    <row r="95" spans="1:9" ht="15">
      <c r="A95" s="951">
        <v>44971</v>
      </c>
      <c r="B95" s="952">
        <v>19.042499542236332</v>
      </c>
      <c r="C95" s="952">
        <v>11960.150390625</v>
      </c>
      <c r="D95" s="953">
        <f t="shared" si="6"/>
        <v>-2.4943523247870081E-3</v>
      </c>
      <c r="E95" s="953">
        <f t="shared" si="7"/>
        <v>9.2339518750172989E-3</v>
      </c>
      <c r="F95" s="953">
        <f t="shared" si="8"/>
        <v>-5.6636958267840725E-3</v>
      </c>
      <c r="G95" s="953">
        <f t="shared" si="9"/>
        <v>8.1702570708431319E-3</v>
      </c>
      <c r="H95" s="953">
        <f t="shared" si="10"/>
        <v>6.675310060366219E-5</v>
      </c>
      <c r="I95" s="953">
        <f t="shared" si="11"/>
        <v>-4.6273850875887308E-5</v>
      </c>
    </row>
    <row r="96" spans="1:9" ht="15">
      <c r="A96" s="951">
        <v>44972</v>
      </c>
      <c r="B96" s="952">
        <v>18.995000839233398</v>
      </c>
      <c r="C96" s="952">
        <v>12070.58984375</v>
      </c>
      <c r="D96" s="953">
        <f t="shared" si="6"/>
        <v>-7.7652532405595442E-3</v>
      </c>
      <c r="E96" s="953">
        <f t="shared" si="7"/>
        <v>-1.7791986009382921E-2</v>
      </c>
      <c r="F96" s="953">
        <f t="shared" si="8"/>
        <v>-1.0934596742556608E-2</v>
      </c>
      <c r="G96" s="953">
        <f t="shared" si="9"/>
        <v>-1.8855680813557086E-2</v>
      </c>
      <c r="H96" s="953">
        <f t="shared" si="10"/>
        <v>3.5553669894274482E-4</v>
      </c>
      <c r="I96" s="953">
        <f t="shared" si="11"/>
        <v>2.0617926600260844E-4</v>
      </c>
    </row>
    <row r="97" spans="1:9" ht="15">
      <c r="A97" s="951">
        <v>44973</v>
      </c>
      <c r="B97" s="952">
        <v>18.847499847412109</v>
      </c>
      <c r="C97" s="952">
        <v>11855.830078125</v>
      </c>
      <c r="D97" s="953">
        <f t="shared" si="6"/>
        <v>-6.234264816397439E-3</v>
      </c>
      <c r="E97" s="953">
        <f t="shared" si="7"/>
        <v>-5.7828550530173439E-3</v>
      </c>
      <c r="F97" s="953">
        <f t="shared" si="8"/>
        <v>-9.4036083183945025E-3</v>
      </c>
      <c r="G97" s="953">
        <f t="shared" si="9"/>
        <v>-6.8465498571915109E-3</v>
      </c>
      <c r="H97" s="953">
        <f t="shared" si="10"/>
        <v>4.6875244947009095E-5</v>
      </c>
      <c r="I97" s="953">
        <f t="shared" si="11"/>
        <v>6.4382273189388789E-5</v>
      </c>
    </row>
    <row r="98" spans="1:9" ht="15">
      <c r="A98" s="951">
        <v>44974</v>
      </c>
      <c r="B98" s="952">
        <v>18.729999542236332</v>
      </c>
      <c r="C98" s="952">
        <v>11787.26953125</v>
      </c>
      <c r="D98" s="953">
        <f t="shared" si="6"/>
        <v>-1.5349727095369858E-2</v>
      </c>
      <c r="E98" s="953">
        <f t="shared" si="7"/>
        <v>-2.5024432145246744E-2</v>
      </c>
      <c r="F98" s="953">
        <f t="shared" si="8"/>
        <v>-1.8519070597366922E-2</v>
      </c>
      <c r="G98" s="953">
        <f t="shared" si="9"/>
        <v>-2.608812694942091E-2</v>
      </c>
      <c r="H98" s="953">
        <f t="shared" si="10"/>
        <v>6.8059036772910152E-4</v>
      </c>
      <c r="I98" s="953">
        <f t="shared" si="11"/>
        <v>4.831278647293964E-4</v>
      </c>
    </row>
    <row r="99" spans="1:9" ht="15">
      <c r="A99" s="951">
        <v>44978</v>
      </c>
      <c r="B99" s="952">
        <v>18.442499160766602</v>
      </c>
      <c r="C99" s="952">
        <v>11492.2998046875</v>
      </c>
      <c r="D99" s="953">
        <f t="shared" si="6"/>
        <v>5.8289321505100578E-3</v>
      </c>
      <c r="E99" s="953">
        <f t="shared" si="7"/>
        <v>1.2852525659377001E-3</v>
      </c>
      <c r="F99" s="953">
        <f t="shared" si="8"/>
        <v>2.6595886485129934E-3</v>
      </c>
      <c r="G99" s="953">
        <f t="shared" si="9"/>
        <v>2.2155776176353338E-4</v>
      </c>
      <c r="H99" s="953">
        <f t="shared" si="10"/>
        <v>4.9087841797666611E-8</v>
      </c>
      <c r="I99" s="953">
        <f t="shared" si="11"/>
        <v>5.892525081762395E-7</v>
      </c>
    </row>
    <row r="100" spans="1:9" ht="15">
      <c r="A100" s="951">
        <v>44979</v>
      </c>
      <c r="B100" s="952">
        <v>18.54999923706055</v>
      </c>
      <c r="C100" s="952">
        <v>11507.0703125</v>
      </c>
      <c r="D100" s="953">
        <f t="shared" si="6"/>
        <v>2.6280386224233121E-2</v>
      </c>
      <c r="E100" s="953">
        <f t="shared" si="7"/>
        <v>7.2416415179525906E-3</v>
      </c>
      <c r="F100" s="953">
        <f t="shared" si="8"/>
        <v>2.3111042722236057E-2</v>
      </c>
      <c r="G100" s="953">
        <f t="shared" si="9"/>
        <v>6.1779467137784237E-3</v>
      </c>
      <c r="H100" s="953">
        <f t="shared" si="10"/>
        <v>3.8167025598285626E-5</v>
      </c>
      <c r="I100" s="953">
        <f t="shared" si="11"/>
        <v>1.42778790437831E-4</v>
      </c>
    </row>
    <row r="101" spans="1:9" ht="15">
      <c r="A101" s="951">
        <v>44980</v>
      </c>
      <c r="B101" s="952">
        <v>19.03750038146973</v>
      </c>
      <c r="C101" s="952">
        <v>11590.400390625</v>
      </c>
      <c r="D101" s="953">
        <f t="shared" si="6"/>
        <v>4.3466808828215742E-2</v>
      </c>
      <c r="E101" s="953">
        <f t="shared" si="7"/>
        <v>-1.6863952439089114E-2</v>
      </c>
      <c r="F101" s="953">
        <f t="shared" si="8"/>
        <v>4.0297465326218675E-2</v>
      </c>
      <c r="G101" s="953">
        <f t="shared" si="9"/>
        <v>-1.7927647243263279E-2</v>
      </c>
      <c r="H101" s="953">
        <f t="shared" si="10"/>
        <v>3.2140053567888542E-4</v>
      </c>
      <c r="I101" s="953">
        <f t="shared" si="11"/>
        <v>-7.2243874316608179E-4</v>
      </c>
    </row>
    <row r="102" spans="1:9" ht="15">
      <c r="A102" s="951">
        <v>44981</v>
      </c>
      <c r="B102" s="952">
        <v>19.864999771118161</v>
      </c>
      <c r="C102" s="952">
        <v>11394.9404296875</v>
      </c>
      <c r="D102" s="953">
        <f t="shared" si="6"/>
        <v>-1.2587636981731265E-4</v>
      </c>
      <c r="E102" s="953">
        <f t="shared" si="7"/>
        <v>6.3221075623012268E-3</v>
      </c>
      <c r="F102" s="953">
        <f t="shared" si="8"/>
        <v>-3.295219871814377E-3</v>
      </c>
      <c r="G102" s="953">
        <f t="shared" si="9"/>
        <v>5.2584127581270599E-3</v>
      </c>
      <c r="H102" s="953">
        <f t="shared" si="10"/>
        <v>2.7650904734833432E-5</v>
      </c>
      <c r="I102" s="953">
        <f t="shared" si="11"/>
        <v>-1.7327626214782535E-5</v>
      </c>
    </row>
    <row r="103" spans="1:9" ht="15">
      <c r="A103" s="951">
        <v>44984</v>
      </c>
      <c r="B103" s="952">
        <v>19.86249923706055</v>
      </c>
      <c r="C103" s="952">
        <v>11466.98046875</v>
      </c>
      <c r="D103" s="953">
        <f t="shared" si="6"/>
        <v>-3.1466332234457717E-3</v>
      </c>
      <c r="E103" s="953">
        <f t="shared" si="7"/>
        <v>-9.9768458825566508E-4</v>
      </c>
      <c r="F103" s="953">
        <f t="shared" si="8"/>
        <v>-6.3159767254428361E-3</v>
      </c>
      <c r="G103" s="953">
        <f t="shared" si="9"/>
        <v>-2.061379392429832E-3</v>
      </c>
      <c r="H103" s="953">
        <f t="shared" si="10"/>
        <v>4.2492849995343834E-6</v>
      </c>
      <c r="I103" s="953">
        <f t="shared" si="11"/>
        <v>1.3019624264894313E-5</v>
      </c>
    </row>
    <row r="104" spans="1:9" ht="15">
      <c r="A104" s="951">
        <v>44985</v>
      </c>
      <c r="B104" s="952">
        <v>19.79999923706055</v>
      </c>
      <c r="C104" s="952">
        <v>11455.5400390625</v>
      </c>
      <c r="D104" s="953">
        <f t="shared" si="6"/>
        <v>2.3989919180433139E-2</v>
      </c>
      <c r="E104" s="953">
        <f t="shared" si="7"/>
        <v>-6.6395447140110697E-3</v>
      </c>
      <c r="F104" s="953">
        <f t="shared" si="8"/>
        <v>2.0820575678436076E-2</v>
      </c>
      <c r="G104" s="953">
        <f t="shared" si="9"/>
        <v>-7.7032395181852367E-3</v>
      </c>
      <c r="H104" s="953">
        <f t="shared" si="10"/>
        <v>5.9339899074530715E-5</v>
      </c>
      <c r="I104" s="953">
        <f t="shared" si="11"/>
        <v>-1.6038588135749518E-4</v>
      </c>
    </row>
    <row r="105" spans="1:9" ht="15">
      <c r="A105" s="951">
        <v>44986</v>
      </c>
      <c r="B105" s="952">
        <v>20.27499961853027</v>
      </c>
      <c r="C105" s="952">
        <v>11379.48046875</v>
      </c>
      <c r="D105" s="953">
        <f t="shared" si="6"/>
        <v>3.0826141147188846E-3</v>
      </c>
      <c r="E105" s="953">
        <f t="shared" si="7"/>
        <v>7.3377690861462508E-3</v>
      </c>
      <c r="F105" s="953">
        <f t="shared" si="8"/>
        <v>-8.6729387278179811E-5</v>
      </c>
      <c r="G105" s="953">
        <f t="shared" si="9"/>
        <v>6.2740742819720838E-3</v>
      </c>
      <c r="H105" s="953">
        <f t="shared" si="10"/>
        <v>3.9364008095703522E-5</v>
      </c>
      <c r="I105" s="953">
        <f t="shared" si="11"/>
        <v>-5.4414661821322479E-7</v>
      </c>
    </row>
    <row r="106" spans="1:9" ht="15">
      <c r="A106" s="951">
        <v>44987</v>
      </c>
      <c r="B106" s="952">
        <v>20.33749961853027</v>
      </c>
      <c r="C106" s="952">
        <v>11462.98046875</v>
      </c>
      <c r="D106" s="953">
        <f t="shared" si="6"/>
        <v>9.711136205843518E-3</v>
      </c>
      <c r="E106" s="953">
        <f t="shared" si="7"/>
        <v>1.9718196108873487E-2</v>
      </c>
      <c r="F106" s="953">
        <f t="shared" si="8"/>
        <v>6.5417927038464536E-3</v>
      </c>
      <c r="G106" s="953">
        <f t="shared" si="9"/>
        <v>1.8654501304699322E-2</v>
      </c>
      <c r="H106" s="953">
        <f t="shared" si="10"/>
        <v>3.4799041892702871E-4</v>
      </c>
      <c r="I106" s="953">
        <f t="shared" si="11"/>
        <v>1.2203388052897618E-4</v>
      </c>
    </row>
    <row r="107" spans="1:9" ht="15">
      <c r="A107" s="951">
        <v>44988</v>
      </c>
      <c r="B107" s="952">
        <v>20.534999847412109</v>
      </c>
      <c r="C107" s="952">
        <v>11689.009765625</v>
      </c>
      <c r="D107" s="953">
        <f t="shared" si="6"/>
        <v>1.7043996918519877E-3</v>
      </c>
      <c r="E107" s="953">
        <f t="shared" si="7"/>
        <v>-1.1352143180701768E-3</v>
      </c>
      <c r="F107" s="953">
        <f t="shared" si="8"/>
        <v>-1.4649438101450767E-3</v>
      </c>
      <c r="G107" s="953">
        <f t="shared" si="9"/>
        <v>-2.1989091222443437E-3</v>
      </c>
      <c r="H107" s="953">
        <f t="shared" si="10"/>
        <v>4.8352013278893907E-6</v>
      </c>
      <c r="I107" s="953">
        <f t="shared" si="11"/>
        <v>3.221278307703395E-6</v>
      </c>
    </row>
    <row r="108" spans="1:9" ht="15">
      <c r="A108" s="951">
        <v>44991</v>
      </c>
      <c r="B108" s="952">
        <v>20.569999694824219</v>
      </c>
      <c r="C108" s="952">
        <v>11675.740234375</v>
      </c>
      <c r="D108" s="953">
        <f t="shared" si="6"/>
        <v>-1.7379683111220623E-2</v>
      </c>
      <c r="E108" s="953">
        <f t="shared" si="7"/>
        <v>-1.2454041742200883E-2</v>
      </c>
      <c r="F108" s="953">
        <f t="shared" si="8"/>
        <v>-2.0549026613217686E-2</v>
      </c>
      <c r="G108" s="953">
        <f t="shared" si="9"/>
        <v>-1.351773654637505E-2</v>
      </c>
      <c r="H108" s="953">
        <f t="shared" si="10"/>
        <v>1.8272920133720366E-4</v>
      </c>
      <c r="I108" s="953">
        <f t="shared" si="11"/>
        <v>2.7777632804192623E-4</v>
      </c>
    </row>
    <row r="109" spans="1:9" ht="15">
      <c r="A109" s="951">
        <v>44992</v>
      </c>
      <c r="B109" s="952">
        <v>20.21249961853027</v>
      </c>
      <c r="C109" s="952">
        <v>11530.330078125</v>
      </c>
      <c r="D109" s="953">
        <f t="shared" si="6"/>
        <v>2.6345144378627339E-2</v>
      </c>
      <c r="E109" s="953">
        <f t="shared" si="7"/>
        <v>3.960851212893246E-3</v>
      </c>
      <c r="F109" s="953">
        <f t="shared" si="8"/>
        <v>2.3175800876630275E-2</v>
      </c>
      <c r="G109" s="953">
        <f t="shared" si="9"/>
        <v>2.8971564087190791E-3</v>
      </c>
      <c r="H109" s="953">
        <f t="shared" si="10"/>
        <v>8.3935152565820324E-6</v>
      </c>
      <c r="I109" s="953">
        <f t="shared" si="11"/>
        <v>6.7143920036926653E-5</v>
      </c>
    </row>
    <row r="110" spans="1:9" ht="15">
      <c r="A110" s="951">
        <v>44993</v>
      </c>
      <c r="B110" s="952">
        <v>20.745000839233398</v>
      </c>
      <c r="C110" s="952">
        <v>11576</v>
      </c>
      <c r="D110" s="953">
        <f t="shared" si="6"/>
        <v>-1.5667013443384503E-3</v>
      </c>
      <c r="E110" s="953">
        <f t="shared" si="7"/>
        <v>-2.0529577628282669E-2</v>
      </c>
      <c r="F110" s="953">
        <f t="shared" si="8"/>
        <v>-4.7360448463355147E-3</v>
      </c>
      <c r="G110" s="953">
        <f t="shared" si="9"/>
        <v>-2.1593272432456834E-2</v>
      </c>
      <c r="H110" s="953">
        <f t="shared" si="10"/>
        <v>4.6626941434230027E-4</v>
      </c>
      <c r="I110" s="953">
        <f t="shared" si="11"/>
        <v>1.0226670661925593E-4</v>
      </c>
    </row>
    <row r="111" spans="1:9" ht="15">
      <c r="A111" s="951">
        <v>44994</v>
      </c>
      <c r="B111" s="952">
        <v>20.71249961853027</v>
      </c>
      <c r="C111" s="952">
        <v>11338.349609375</v>
      </c>
      <c r="D111" s="953">
        <f t="shared" si="6"/>
        <v>1.351844015943926E-2</v>
      </c>
      <c r="E111" s="953">
        <f t="shared" si="7"/>
        <v>-1.7591622044585642E-2</v>
      </c>
      <c r="F111" s="953">
        <f t="shared" si="8"/>
        <v>1.0349096657442197E-2</v>
      </c>
      <c r="G111" s="953">
        <f t="shared" si="9"/>
        <v>-1.8655316848759807E-2</v>
      </c>
      <c r="H111" s="953">
        <f t="shared" si="10"/>
        <v>3.4802084672762155E-4</v>
      </c>
      <c r="I111" s="953">
        <f t="shared" si="11"/>
        <v>-1.9306567724302522E-4</v>
      </c>
    </row>
    <row r="112" spans="1:9" ht="15">
      <c r="A112" s="951">
        <v>44995</v>
      </c>
      <c r="B112" s="952">
        <v>20.992500305175781</v>
      </c>
      <c r="C112" s="952">
        <v>11138.8896484375</v>
      </c>
      <c r="D112" s="953">
        <f t="shared" si="6"/>
        <v>-4.7637150108159609E-4</v>
      </c>
      <c r="E112" s="953">
        <f t="shared" si="7"/>
        <v>4.4843065053172815E-3</v>
      </c>
      <c r="F112" s="953">
        <f t="shared" si="8"/>
        <v>-3.6457150030786605E-3</v>
      </c>
      <c r="G112" s="953">
        <f t="shared" si="9"/>
        <v>3.4206117011431145E-3</v>
      </c>
      <c r="H112" s="953">
        <f t="shared" si="10"/>
        <v>1.1700584409997191E-5</v>
      </c>
      <c r="I112" s="953">
        <f t="shared" si="11"/>
        <v>-1.2470575398563871E-5</v>
      </c>
    </row>
    <row r="113" spans="1:9" ht="15">
      <c r="A113" s="951">
        <v>44998</v>
      </c>
      <c r="B113" s="952">
        <v>20.982500076293949</v>
      </c>
      <c r="C113" s="952">
        <v>11188.83984375</v>
      </c>
      <c r="D113" s="953">
        <f t="shared" si="6"/>
        <v>-1.0246641334738071E-2</v>
      </c>
      <c r="E113" s="953">
        <f t="shared" si="7"/>
        <v>2.1388325350699899E-2</v>
      </c>
      <c r="F113" s="953">
        <f t="shared" si="8"/>
        <v>-1.3415984836735135E-2</v>
      </c>
      <c r="G113" s="953">
        <f t="shared" si="9"/>
        <v>2.0324630546525734E-2</v>
      </c>
      <c r="H113" s="953">
        <f t="shared" si="10"/>
        <v>4.1309060685276695E-4</v>
      </c>
      <c r="I113" s="953">
        <f t="shared" si="11"/>
        <v>-2.7267493522443298E-4</v>
      </c>
    </row>
    <row r="114" spans="1:9" ht="15">
      <c r="A114" s="951">
        <v>44999</v>
      </c>
      <c r="B114" s="952">
        <v>20.767499923706051</v>
      </c>
      <c r="C114" s="952">
        <v>11428.150390625</v>
      </c>
      <c r="D114" s="953">
        <f t="shared" si="6"/>
        <v>1.5649121692016266E-3</v>
      </c>
      <c r="E114" s="953">
        <f t="shared" si="7"/>
        <v>5.1621774835397538E-4</v>
      </c>
      <c r="F114" s="953">
        <f t="shared" si="8"/>
        <v>-1.6044313327954378E-3</v>
      </c>
      <c r="G114" s="953">
        <f t="shared" si="9"/>
        <v>-5.4747705582019134E-4</v>
      </c>
      <c r="H114" s="953">
        <f t="shared" si="10"/>
        <v>2.9973112664954489E-7</v>
      </c>
      <c r="I114" s="953">
        <f t="shared" si="11"/>
        <v>8.7838934234451193E-7</v>
      </c>
    </row>
    <row r="115" spans="1:9" ht="15">
      <c r="A115" s="951">
        <v>45000</v>
      </c>
      <c r="B115" s="952">
        <v>20.79999923706055</v>
      </c>
      <c r="C115" s="952">
        <v>11434.0498046875</v>
      </c>
      <c r="D115" s="953">
        <f>(B116/B115)-1</f>
        <v>4.85577050927124E-2</v>
      </c>
      <c r="E115" s="953">
        <f>(C116/C115)-1</f>
        <v>2.4770791940567527E-2</v>
      </c>
      <c r="F115" s="953">
        <f t="shared" si="8"/>
        <v>4.5388361590715333E-2</v>
      </c>
      <c r="G115" s="953">
        <f t="shared" si="9"/>
        <v>2.3707097136393362E-2</v>
      </c>
      <c r="H115" s="953">
        <f t="shared" si="10"/>
        <v>5.6202645463439033E-4</v>
      </c>
      <c r="I115" s="953">
        <f t="shared" si="11"/>
        <v>1.076026297092834E-3</v>
      </c>
    </row>
    <row r="116" spans="1:9" ht="15">
      <c r="A116" s="951">
        <v>45001</v>
      </c>
      <c r="B116" s="952">
        <v>21.809999465942379</v>
      </c>
      <c r="C116" s="952">
        <v>11717.2802734375</v>
      </c>
      <c r="D116" s="953">
        <f t="shared" si="6"/>
        <v>1.0316386381443055E-2</v>
      </c>
      <c r="E116" s="953">
        <f t="shared" si="7"/>
        <v>-7.4053454204048297E-3</v>
      </c>
      <c r="F116" s="953">
        <f t="shared" si="8"/>
        <v>7.1470428794459901E-3</v>
      </c>
      <c r="G116" s="953">
        <f t="shared" si="9"/>
        <v>-8.4690402245789966E-3</v>
      </c>
      <c r="H116" s="953">
        <f t="shared" si="10"/>
        <v>7.1724642325537058E-5</v>
      </c>
      <c r="I116" s="953">
        <f t="shared" si="11"/>
        <v>-6.0528593632818988E-5</v>
      </c>
    </row>
    <row r="117" spans="1:9" ht="15">
      <c r="A117" s="951">
        <v>45002</v>
      </c>
      <c r="B117" s="952">
        <v>22.034999847412109</v>
      </c>
      <c r="C117" s="952">
        <v>11630.509765625</v>
      </c>
      <c r="D117" s="953">
        <f t="shared" si="6"/>
        <v>5.105479366443566E-3</v>
      </c>
      <c r="E117" s="953">
        <f t="shared" si="7"/>
        <v>3.8717368666496554E-3</v>
      </c>
      <c r="F117" s="953">
        <f t="shared" si="8"/>
        <v>1.9361358644465016E-3</v>
      </c>
      <c r="G117" s="953">
        <f t="shared" si="9"/>
        <v>2.8080420624754885E-3</v>
      </c>
      <c r="H117" s="953">
        <f t="shared" si="10"/>
        <v>7.8851002246315944E-6</v>
      </c>
      <c r="I117" s="953">
        <f t="shared" si="11"/>
        <v>5.4367509460331172E-6</v>
      </c>
    </row>
    <row r="118" spans="1:9" ht="15">
      <c r="A118" s="951">
        <v>45005</v>
      </c>
      <c r="B118" s="952">
        <v>22.14749908447266</v>
      </c>
      <c r="C118" s="952">
        <v>11675.5400390625</v>
      </c>
      <c r="D118" s="953">
        <f t="shared" si="6"/>
        <v>1.0159608421460575E-3</v>
      </c>
      <c r="E118" s="953">
        <f t="shared" si="7"/>
        <v>1.5808289114035645E-2</v>
      </c>
      <c r="F118" s="953">
        <f t="shared" si="8"/>
        <v>-2.1533826598510069E-3</v>
      </c>
      <c r="G118" s="953">
        <f t="shared" si="9"/>
        <v>1.4744594309861478E-2</v>
      </c>
      <c r="H118" s="953">
        <f t="shared" si="10"/>
        <v>2.1740306136239947E-4</v>
      </c>
      <c r="I118" s="953">
        <f t="shared" si="11"/>
        <v>-3.1750753713393529E-5</v>
      </c>
    </row>
    <row r="119" spans="1:9" ht="15">
      <c r="A119" s="951">
        <v>45006</v>
      </c>
      <c r="B119" s="952">
        <v>22.170000076293949</v>
      </c>
      <c r="C119" s="952">
        <v>11860.1103515625</v>
      </c>
      <c r="D119" s="953">
        <f t="shared" si="6"/>
        <v>2.6950827485607398E-2</v>
      </c>
      <c r="E119" s="953">
        <f t="shared" si="7"/>
        <v>-1.6032767401691905E-2</v>
      </c>
      <c r="F119" s="953">
        <f t="shared" si="8"/>
        <v>2.3781483983610335E-2</v>
      </c>
      <c r="G119" s="953">
        <f t="shared" si="9"/>
        <v>-1.709646220586607E-2</v>
      </c>
      <c r="H119" s="953">
        <f t="shared" si="10"/>
        <v>2.9228901995660694E-4</v>
      </c>
      <c r="I119" s="953">
        <f t="shared" si="11"/>
        <v>-4.0657924212520336E-4</v>
      </c>
    </row>
    <row r="120" spans="1:9" ht="15">
      <c r="A120" s="951">
        <v>45007</v>
      </c>
      <c r="B120" s="952">
        <v>22.767499923706051</v>
      </c>
      <c r="C120" s="952">
        <v>11669.9599609375</v>
      </c>
      <c r="D120" s="953">
        <f t="shared" si="6"/>
        <v>2.185129977421818E-2</v>
      </c>
      <c r="E120" s="953">
        <f t="shared" si="7"/>
        <v>1.00634818011891E-2</v>
      </c>
      <c r="F120" s="953">
        <f t="shared" si="8"/>
        <v>1.8681956272221117E-2</v>
      </c>
      <c r="G120" s="953">
        <f t="shared" si="9"/>
        <v>8.9997869970149334E-3</v>
      </c>
      <c r="H120" s="953">
        <f t="shared" si="10"/>
        <v>8.0996165991639076E-5</v>
      </c>
      <c r="I120" s="953">
        <f t="shared" si="11"/>
        <v>1.6813362713753718E-4</v>
      </c>
    </row>
    <row r="121" spans="1:9" ht="15">
      <c r="A121" s="951">
        <v>45008</v>
      </c>
      <c r="B121" s="952">
        <v>23.264999389648441</v>
      </c>
      <c r="C121" s="952">
        <v>11787.400390625</v>
      </c>
      <c r="D121" s="953">
        <f t="shared" si="6"/>
        <v>-1.396943323090849E-2</v>
      </c>
      <c r="E121" s="953">
        <f t="shared" si="7"/>
        <v>3.1015804249405754E-3</v>
      </c>
      <c r="F121" s="953">
        <f t="shared" si="8"/>
        <v>-1.7138776732905554E-2</v>
      </c>
      <c r="G121" s="953">
        <f t="shared" si="9"/>
        <v>2.0378856207664085E-3</v>
      </c>
      <c r="H121" s="953">
        <f t="shared" si="10"/>
        <v>4.1529778033264896E-6</v>
      </c>
      <c r="I121" s="953">
        <f t="shared" si="11"/>
        <v>-3.492686666151411E-5</v>
      </c>
    </row>
    <row r="122" spans="1:9" ht="15">
      <c r="A122" s="951">
        <v>45009</v>
      </c>
      <c r="B122" s="952">
        <v>22.940000534057621</v>
      </c>
      <c r="C122" s="952">
        <v>11823.9599609375</v>
      </c>
      <c r="D122" s="953">
        <f t="shared" si="6"/>
        <v>-1.1006997741030977E-2</v>
      </c>
      <c r="E122" s="953">
        <f t="shared" si="7"/>
        <v>-4.6617307035543565E-3</v>
      </c>
      <c r="F122" s="953">
        <f t="shared" si="8"/>
        <v>-1.4176341243028041E-2</v>
      </c>
      <c r="G122" s="953">
        <f t="shared" si="9"/>
        <v>-5.7254255077285234E-3</v>
      </c>
      <c r="H122" s="953">
        <f t="shared" si="10"/>
        <v>3.2780497244548421E-5</v>
      </c>
      <c r="I122" s="953">
        <f t="shared" si="11"/>
        <v>8.1165585759096623E-5</v>
      </c>
    </row>
    <row r="123" spans="1:9" ht="15">
      <c r="A123" s="951">
        <v>45012</v>
      </c>
      <c r="B123" s="952">
        <v>22.6875</v>
      </c>
      <c r="C123" s="952">
        <v>11768.83984375</v>
      </c>
      <c r="D123" s="953">
        <f t="shared" si="6"/>
        <v>-2.4242558755165344E-3</v>
      </c>
      <c r="E123" s="953">
        <f t="shared" si="7"/>
        <v>-4.4830048097747044E-3</v>
      </c>
      <c r="F123" s="953">
        <f t="shared" si="8"/>
        <v>-5.5935993775135988E-3</v>
      </c>
      <c r="G123" s="953">
        <f t="shared" si="9"/>
        <v>-5.5466996139488713E-3</v>
      </c>
      <c r="H123" s="953">
        <f t="shared" si="10"/>
        <v>3.0765876607380558E-5</v>
      </c>
      <c r="I123" s="953">
        <f t="shared" si="11"/>
        <v>3.1026015507839327E-5</v>
      </c>
    </row>
    <row r="124" spans="1:9" ht="15">
      <c r="A124" s="951">
        <v>45013</v>
      </c>
      <c r="B124" s="952">
        <v>22.632499694824219</v>
      </c>
      <c r="C124" s="952">
        <v>11716.080078125</v>
      </c>
      <c r="D124" s="953">
        <f t="shared" si="6"/>
        <v>8.5055151092856551E-3</v>
      </c>
      <c r="E124" s="953">
        <f t="shared" si="7"/>
        <v>1.7937753484835728E-2</v>
      </c>
      <c r="F124" s="953">
        <f t="shared" si="8"/>
        <v>5.3361716072885907E-3</v>
      </c>
      <c r="G124" s="953">
        <f t="shared" si="9"/>
        <v>1.6874058680661563E-2</v>
      </c>
      <c r="H124" s="953">
        <f t="shared" si="10"/>
        <v>2.8473385635840982E-4</v>
      </c>
      <c r="I124" s="953">
        <f t="shared" si="11"/>
        <v>9.0042872831467804E-5</v>
      </c>
    </row>
    <row r="125" spans="1:9" ht="15">
      <c r="A125" s="951">
        <v>45014</v>
      </c>
      <c r="B125" s="952">
        <v>22.82500076293945</v>
      </c>
      <c r="C125" s="952">
        <v>11926.240234375</v>
      </c>
      <c r="D125" s="953">
        <f t="shared" si="6"/>
        <v>-7.1194031122912005E-3</v>
      </c>
      <c r="E125" s="953">
        <f t="shared" si="7"/>
        <v>7.3140814266074994E-3</v>
      </c>
      <c r="F125" s="953">
        <f t="shared" si="8"/>
        <v>-1.0288746614288264E-2</v>
      </c>
      <c r="G125" s="953">
        <f t="shared" si="9"/>
        <v>6.2503866224333324E-3</v>
      </c>
      <c r="H125" s="953">
        <f t="shared" si="10"/>
        <v>3.9067332929893565E-5</v>
      </c>
      <c r="I125" s="953">
        <f t="shared" si="11"/>
        <v>-6.4308644199553613E-5</v>
      </c>
    </row>
    <row r="126" spans="1:9" ht="15">
      <c r="A126" s="951">
        <v>45015</v>
      </c>
      <c r="B126" s="952">
        <v>22.66250038146973</v>
      </c>
      <c r="C126" s="952">
        <v>12013.4697265625</v>
      </c>
      <c r="D126" s="953">
        <f t="shared" si="6"/>
        <v>2.2062878834359756E-2</v>
      </c>
      <c r="E126" s="953">
        <f t="shared" si="7"/>
        <v>1.7350560198826193E-2</v>
      </c>
      <c r="F126" s="953">
        <f t="shared" si="8"/>
        <v>1.8893535332362692E-2</v>
      </c>
      <c r="G126" s="953">
        <f t="shared" si="9"/>
        <v>1.6286865394652027E-2</v>
      </c>
      <c r="H126" s="953">
        <f t="shared" si="10"/>
        <v>2.6526198438351376E-4</v>
      </c>
      <c r="I126" s="953">
        <f t="shared" si="11"/>
        <v>3.0771646678729331E-4</v>
      </c>
    </row>
    <row r="127" spans="1:9" ht="15">
      <c r="A127" s="951">
        <v>45016</v>
      </c>
      <c r="B127" s="952">
        <v>23.16250038146973</v>
      </c>
      <c r="C127" s="952">
        <v>12221.91015625</v>
      </c>
      <c r="D127" s="953">
        <f t="shared" si="6"/>
        <v>-4.7706401469521098E-2</v>
      </c>
      <c r="E127" s="953">
        <f t="shared" si="7"/>
        <v>-2.6558827975756705E-3</v>
      </c>
      <c r="F127" s="953">
        <f t="shared" si="8"/>
        <v>-5.0875744971518165E-2</v>
      </c>
      <c r="G127" s="953">
        <f t="shared" si="9"/>
        <v>-3.7195776017498374E-3</v>
      </c>
      <c r="H127" s="953">
        <f t="shared" si="10"/>
        <v>1.3835257535439072E-5</v>
      </c>
      <c r="I127" s="953">
        <f t="shared" si="11"/>
        <v>1.8923628146839589E-4</v>
      </c>
    </row>
    <row r="128" spans="1:9" ht="15">
      <c r="A128" s="951">
        <v>45019</v>
      </c>
      <c r="B128" s="952">
        <v>22.057500839233398</v>
      </c>
      <c r="C128" s="952">
        <v>12189.4501953125</v>
      </c>
      <c r="D128" s="953">
        <f t="shared" si="6"/>
        <v>-2.4934880357383893E-2</v>
      </c>
      <c r="E128" s="953">
        <f t="shared" si="7"/>
        <v>-5.17825793420712E-3</v>
      </c>
      <c r="F128" s="953">
        <f t="shared" si="8"/>
        <v>-2.8104223859380956E-2</v>
      </c>
      <c r="G128" s="953">
        <f t="shared" si="9"/>
        <v>-6.2419527383812869E-3</v>
      </c>
      <c r="H128" s="953">
        <f t="shared" si="10"/>
        <v>3.8961973988185645E-5</v>
      </c>
      <c r="I128" s="953">
        <f t="shared" si="11"/>
        <v>1.7542523707914367E-4</v>
      </c>
    </row>
    <row r="129" spans="1:9" ht="15">
      <c r="A129" s="951">
        <v>45020</v>
      </c>
      <c r="B129" s="952">
        <v>21.507499694824219</v>
      </c>
      <c r="C129" s="952">
        <v>12126.330078125</v>
      </c>
      <c r="D129" s="953">
        <f t="shared" si="6"/>
        <v>-6.741855623439208E-3</v>
      </c>
      <c r="E129" s="953">
        <f t="shared" si="7"/>
        <v>-1.0676744384193637E-2</v>
      </c>
      <c r="F129" s="953">
        <f t="shared" si="8"/>
        <v>-9.9111991254362715E-3</v>
      </c>
      <c r="G129" s="953">
        <f t="shared" si="9"/>
        <v>-1.1740439188367804E-2</v>
      </c>
      <c r="H129" s="953">
        <f t="shared" si="10"/>
        <v>1.3783791233576247E-4</v>
      </c>
      <c r="I129" s="953">
        <f t="shared" si="11"/>
        <v>1.1636183061598872E-4</v>
      </c>
    </row>
    <row r="130" spans="1:9" ht="15">
      <c r="A130" s="951">
        <v>45021</v>
      </c>
      <c r="B130" s="952">
        <v>21.36249923706055</v>
      </c>
      <c r="C130" s="952">
        <v>11996.8603515625</v>
      </c>
      <c r="D130" s="953">
        <f t="shared" si="6"/>
        <v>-7.1386849869760072E-3</v>
      </c>
      <c r="E130" s="953">
        <f t="shared" si="7"/>
        <v>7.5936208895801549E-3</v>
      </c>
      <c r="F130" s="953">
        <f t="shared" si="8"/>
        <v>-1.0308028488973071E-2</v>
      </c>
      <c r="G130" s="953">
        <f t="shared" si="9"/>
        <v>6.529926085405988E-3</v>
      </c>
      <c r="H130" s="953">
        <f t="shared" si="10"/>
        <v>4.2639934680865572E-5</v>
      </c>
      <c r="I130" s="953">
        <f t="shared" si="11"/>
        <v>-6.7310664119253329E-5</v>
      </c>
    </row>
    <row r="131" spans="1:9" ht="15">
      <c r="A131" s="951">
        <v>45022</v>
      </c>
      <c r="B131" s="952">
        <v>21.20999908447266</v>
      </c>
      <c r="C131" s="952">
        <v>12087.9599609375</v>
      </c>
      <c r="D131" s="953">
        <f t="shared" si="6"/>
        <v>-9.9009473614921628E-3</v>
      </c>
      <c r="E131" s="953">
        <f t="shared" si="7"/>
        <v>-2.9778468712937656E-4</v>
      </c>
      <c r="F131" s="953">
        <f t="shared" si="8"/>
        <v>-1.3070290863489226E-2</v>
      </c>
      <c r="G131" s="953">
        <f t="shared" si="9"/>
        <v>-1.3614794913035433E-3</v>
      </c>
      <c r="H131" s="953">
        <f t="shared" si="10"/>
        <v>1.8536264052401549E-6</v>
      </c>
      <c r="I131" s="953">
        <f t="shared" si="11"/>
        <v>1.7794932956012662E-5</v>
      </c>
    </row>
    <row r="132" spans="1:9" ht="15">
      <c r="A132" s="951">
        <v>45026</v>
      </c>
      <c r="B132" s="952">
        <v>21</v>
      </c>
      <c r="C132" s="952">
        <v>12084.3603515625</v>
      </c>
      <c r="D132" s="953">
        <f t="shared" si="6"/>
        <v>1.6071410406203412E-2</v>
      </c>
      <c r="E132" s="953">
        <f t="shared" si="7"/>
        <v>-4.3428420887179353E-3</v>
      </c>
      <c r="F132" s="953">
        <f t="shared" si="8"/>
        <v>1.2902066904206349E-2</v>
      </c>
      <c r="G132" s="953">
        <f t="shared" si="9"/>
        <v>-5.4065368928921023E-3</v>
      </c>
      <c r="H132" s="953">
        <f t="shared" si="10"/>
        <v>2.9230641174203388E-5</v>
      </c>
      <c r="I132" s="953">
        <f t="shared" si="11"/>
        <v>-6.9755500712153813E-5</v>
      </c>
    </row>
    <row r="133" spans="1:9" ht="15">
      <c r="A133" s="951">
        <v>45027</v>
      </c>
      <c r="B133" s="952">
        <v>21.33749961853027</v>
      </c>
      <c r="C133" s="952">
        <v>12031.8798828125</v>
      </c>
      <c r="D133" s="953">
        <f t="shared" si="6"/>
        <v>5.8585884770701036E-4</v>
      </c>
      <c r="E133" s="953">
        <f t="shared" si="7"/>
        <v>-8.5223622626899864E-3</v>
      </c>
      <c r="F133" s="953">
        <f t="shared" si="8"/>
        <v>-2.583484654290054E-3</v>
      </c>
      <c r="G133" s="953">
        <f t="shared" si="9"/>
        <v>-9.5860570668641534E-3</v>
      </c>
      <c r="H133" s="953">
        <f t="shared" si="10"/>
        <v>9.1892490089176172E-5</v>
      </c>
      <c r="I133" s="953">
        <f t="shared" si="11"/>
        <v>2.4765431327392268E-5</v>
      </c>
    </row>
    <row r="134" spans="1:9" ht="15">
      <c r="A134" s="951">
        <v>45028</v>
      </c>
      <c r="B134" s="952">
        <v>21.35000038146973</v>
      </c>
      <c r="C134" s="952">
        <v>11929.33984375</v>
      </c>
      <c r="D134" s="953">
        <f t="shared" si="6"/>
        <v>2.997655167275326E-2</v>
      </c>
      <c r="E134" s="953">
        <f t="shared" si="7"/>
        <v>1.9861089599533255E-2</v>
      </c>
      <c r="F134" s="953">
        <f t="shared" si="8"/>
        <v>2.6807208170756196E-2</v>
      </c>
      <c r="G134" s="953">
        <f t="shared" si="9"/>
        <v>1.879739479535909E-2</v>
      </c>
      <c r="H134" s="953">
        <f t="shared" si="10"/>
        <v>3.5334205109259297E-4</v>
      </c>
      <c r="I134" s="953">
        <f t="shared" si="11"/>
        <v>5.0390567534708015E-4</v>
      </c>
    </row>
    <row r="135" spans="1:9" ht="15">
      <c r="A135" s="951">
        <v>45029</v>
      </c>
      <c r="B135" s="952">
        <v>21.989999771118161</v>
      </c>
      <c r="C135" s="952">
        <v>12166.26953125</v>
      </c>
      <c r="D135" s="953">
        <f t="shared" ref="D135:D198" si="12">(B136/B135)-1</f>
        <v>-2.0009119537850562E-2</v>
      </c>
      <c r="E135" s="953">
        <f t="shared" ref="E135:E198" si="13">(C136/C135)-1</f>
        <v>-3.517906995037845E-3</v>
      </c>
      <c r="F135" s="953">
        <f t="shared" ref="F135:F198" si="14">D135-$D$508</f>
        <v>-2.3178463039847625E-2</v>
      </c>
      <c r="G135" s="953">
        <f t="shared" ref="G135:G198" si="15">E135-$E$508</f>
        <v>-4.5816017992120119E-3</v>
      </c>
      <c r="H135" s="953">
        <f t="shared" ref="H135:H198" si="16">G135^2</f>
        <v>2.0991075046542744E-5</v>
      </c>
      <c r="I135" s="953">
        <f t="shared" ref="I135:I198" si="17">F135*G135</f>
        <v>1.06194487966335E-4</v>
      </c>
    </row>
    <row r="136" spans="1:9" ht="15">
      <c r="A136" s="951">
        <v>45030</v>
      </c>
      <c r="B136" s="952">
        <v>21.54999923706055</v>
      </c>
      <c r="C136" s="952">
        <v>12123.4697265625</v>
      </c>
      <c r="D136" s="953">
        <f t="shared" si="12"/>
        <v>-8.7006963637171753E-3</v>
      </c>
      <c r="E136" s="953">
        <f t="shared" si="13"/>
        <v>2.8250988184479464E-3</v>
      </c>
      <c r="F136" s="953">
        <f t="shared" si="14"/>
        <v>-1.1870039865714239E-2</v>
      </c>
      <c r="G136" s="953">
        <f t="shared" si="15"/>
        <v>1.7614040142737797E-3</v>
      </c>
      <c r="H136" s="953">
        <f t="shared" si="16"/>
        <v>3.1025441014997856E-6</v>
      </c>
      <c r="I136" s="953">
        <f t="shared" si="17"/>
        <v>-2.0907935869058856E-5</v>
      </c>
    </row>
    <row r="137" spans="1:9" ht="15">
      <c r="A137" s="951">
        <v>45033</v>
      </c>
      <c r="B137" s="952">
        <v>21.36249923706055</v>
      </c>
      <c r="C137" s="952">
        <v>12157.7197265625</v>
      </c>
      <c r="D137" s="953">
        <f t="shared" si="12"/>
        <v>-2.6331188769530889E-2</v>
      </c>
      <c r="E137" s="953">
        <f t="shared" si="13"/>
        <v>-3.5447192478732514E-4</v>
      </c>
      <c r="F137" s="953">
        <f t="shared" si="14"/>
        <v>-2.9500532271527952E-2</v>
      </c>
      <c r="G137" s="953">
        <f t="shared" si="15"/>
        <v>-1.4181667289614919E-3</v>
      </c>
      <c r="H137" s="953">
        <f t="shared" si="16"/>
        <v>2.0111968711333375E-6</v>
      </c>
      <c r="I137" s="953">
        <f t="shared" si="17"/>
        <v>4.1836673354135725E-5</v>
      </c>
    </row>
    <row r="138" spans="1:9" ht="15">
      <c r="A138" s="951">
        <v>45034</v>
      </c>
      <c r="B138" s="952">
        <v>20.79999923706055</v>
      </c>
      <c r="C138" s="952">
        <v>12153.41015625</v>
      </c>
      <c r="D138" s="953">
        <f t="shared" si="12"/>
        <v>1.1057762404873328E-2</v>
      </c>
      <c r="E138" s="953">
        <f t="shared" si="13"/>
        <v>3.1434078590986125E-4</v>
      </c>
      <c r="F138" s="953">
        <f t="shared" si="14"/>
        <v>7.8884189028762645E-3</v>
      </c>
      <c r="G138" s="953">
        <f t="shared" si="15"/>
        <v>-7.4935401826430547E-4</v>
      </c>
      <c r="H138" s="953">
        <f t="shared" si="16"/>
        <v>5.6153144468886106E-7</v>
      </c>
      <c r="I138" s="953">
        <f t="shared" si="17"/>
        <v>-5.9112184026224327E-6</v>
      </c>
    </row>
    <row r="139" spans="1:9" ht="15">
      <c r="A139" s="951">
        <v>45035</v>
      </c>
      <c r="B139" s="952">
        <v>21.030000686645511</v>
      </c>
      <c r="C139" s="952">
        <v>12157.23046875</v>
      </c>
      <c r="D139" s="953">
        <f t="shared" si="12"/>
        <v>4.303370184250932E-2</v>
      </c>
      <c r="E139" s="953">
        <f t="shared" si="13"/>
        <v>-8.0339760514174241E-3</v>
      </c>
      <c r="F139" s="953">
        <f t="shared" si="14"/>
        <v>3.9864358340512253E-2</v>
      </c>
      <c r="G139" s="953">
        <f t="shared" si="15"/>
        <v>-9.097670855591591E-3</v>
      </c>
      <c r="H139" s="953">
        <f t="shared" si="16"/>
        <v>8.2767614996680632E-5</v>
      </c>
      <c r="I139" s="953">
        <f t="shared" si="17"/>
        <v>-3.6267281105133788E-4</v>
      </c>
    </row>
    <row r="140" spans="1:9" ht="15">
      <c r="A140" s="951">
        <v>45036</v>
      </c>
      <c r="B140" s="952">
        <v>21.934999465942379</v>
      </c>
      <c r="C140" s="952">
        <v>12059.5595703125</v>
      </c>
      <c r="D140" s="953">
        <f t="shared" si="12"/>
        <v>2.9632989941007715E-2</v>
      </c>
      <c r="E140" s="953">
        <f t="shared" si="13"/>
        <v>1.0697231975831389E-3</v>
      </c>
      <c r="F140" s="953">
        <f t="shared" si="14"/>
        <v>2.6463646439010651E-2</v>
      </c>
      <c r="G140" s="953">
        <f t="shared" si="15"/>
        <v>6.0283934089722189E-6</v>
      </c>
      <c r="H140" s="953">
        <f t="shared" si="16"/>
        <v>3.634152709333969E-11</v>
      </c>
      <c r="I140" s="953">
        <f t="shared" si="17"/>
        <v>1.5953327177030294E-7</v>
      </c>
    </row>
    <row r="141" spans="1:9" ht="15">
      <c r="A141" s="951">
        <v>45037</v>
      </c>
      <c r="B141" s="952">
        <v>22.58499908447266</v>
      </c>
      <c r="C141" s="952">
        <v>12072.4599609375</v>
      </c>
      <c r="D141" s="953">
        <f t="shared" si="12"/>
        <v>-2.6787671762726339E-2</v>
      </c>
      <c r="E141" s="953">
        <f t="shared" si="13"/>
        <v>-2.9206777855622645E-3</v>
      </c>
      <c r="F141" s="953">
        <f t="shared" si="14"/>
        <v>-2.9957015264723403E-2</v>
      </c>
      <c r="G141" s="953">
        <f t="shared" si="15"/>
        <v>-3.9843725897364315E-3</v>
      </c>
      <c r="H141" s="953">
        <f t="shared" si="16"/>
        <v>1.5875224933842998E-5</v>
      </c>
      <c r="I141" s="953">
        <f t="shared" si="17"/>
        <v>1.193599104910798E-4</v>
      </c>
    </row>
    <row r="142" spans="1:9" ht="15">
      <c r="A142" s="951">
        <v>45040</v>
      </c>
      <c r="B142" s="952">
        <v>21.979999542236332</v>
      </c>
      <c r="C142" s="952">
        <v>12037.2001953125</v>
      </c>
      <c r="D142" s="953">
        <f t="shared" si="12"/>
        <v>-5.1182547499317721E-3</v>
      </c>
      <c r="E142" s="953">
        <f t="shared" si="13"/>
        <v>-1.9775365965517211E-2</v>
      </c>
      <c r="F142" s="953">
        <f t="shared" si="14"/>
        <v>-8.2875982519288356E-3</v>
      </c>
      <c r="G142" s="953">
        <f t="shared" si="15"/>
        <v>-2.0839060769691376E-2</v>
      </c>
      <c r="H142" s="953">
        <f t="shared" si="16"/>
        <v>4.3426645376289016E-4</v>
      </c>
      <c r="I142" s="953">
        <f t="shared" si="17"/>
        <v>1.7270576360673301E-4</v>
      </c>
    </row>
    <row r="143" spans="1:9" ht="15">
      <c r="A143" s="951">
        <v>45041</v>
      </c>
      <c r="B143" s="952">
        <v>21.867500305175781</v>
      </c>
      <c r="C143" s="952">
        <v>11799.16015625</v>
      </c>
      <c r="D143" s="953">
        <f t="shared" si="12"/>
        <v>-4.595866258556125E-2</v>
      </c>
      <c r="E143" s="953">
        <f t="shared" si="13"/>
        <v>4.6774052046210102E-3</v>
      </c>
      <c r="F143" s="953">
        <f t="shared" si="14"/>
        <v>-4.9128006087558317E-2</v>
      </c>
      <c r="G143" s="953">
        <f t="shared" si="15"/>
        <v>3.6137104004468432E-3</v>
      </c>
      <c r="H143" s="953">
        <f t="shared" si="16"/>
        <v>1.3058902858297684E-5</v>
      </c>
      <c r="I143" s="953">
        <f t="shared" si="17"/>
        <v>-1.7753438655182532E-4</v>
      </c>
    </row>
    <row r="144" spans="1:9" ht="15">
      <c r="A144" s="951">
        <v>45042</v>
      </c>
      <c r="B144" s="952">
        <v>20.86249923706055</v>
      </c>
      <c r="C144" s="952">
        <v>11854.349609375</v>
      </c>
      <c r="D144" s="953">
        <f t="shared" si="12"/>
        <v>-4.9131199808959192E-2</v>
      </c>
      <c r="E144" s="953">
        <f t="shared" si="13"/>
        <v>2.4285653324440659E-2</v>
      </c>
      <c r="F144" s="953">
        <f t="shared" si="14"/>
        <v>-5.2300543310956259E-2</v>
      </c>
      <c r="G144" s="953">
        <f t="shared" si="15"/>
        <v>2.3221958520266494E-2</v>
      </c>
      <c r="H144" s="953">
        <f t="shared" si="16"/>
        <v>5.3925935751697766E-4</v>
      </c>
      <c r="I144" s="953">
        <f t="shared" si="17"/>
        <v>-1.2145210473544275E-3</v>
      </c>
    </row>
    <row r="145" spans="1:9" ht="15">
      <c r="A145" s="951">
        <v>45043</v>
      </c>
      <c r="B145" s="952">
        <v>19.83749961853027</v>
      </c>
      <c r="C145" s="952">
        <v>12142.240234375</v>
      </c>
      <c r="D145" s="953">
        <f t="shared" si="12"/>
        <v>-2.4448580331660863E-2</v>
      </c>
      <c r="E145" s="953">
        <f t="shared" si="13"/>
        <v>6.9459870766872545E-3</v>
      </c>
      <c r="F145" s="953">
        <f t="shared" si="14"/>
        <v>-2.7617923833657926E-2</v>
      </c>
      <c r="G145" s="953">
        <f t="shared" si="15"/>
        <v>5.8822922725130875E-3</v>
      </c>
      <c r="H145" s="953">
        <f t="shared" si="16"/>
        <v>3.4601362379267181E-5</v>
      </c>
      <c r="I145" s="953">
        <f t="shared" si="17"/>
        <v>-1.6245669994958105E-4</v>
      </c>
    </row>
    <row r="146" spans="1:9" ht="15">
      <c r="A146" s="951">
        <v>45044</v>
      </c>
      <c r="B146" s="952">
        <v>19.35250091552734</v>
      </c>
      <c r="C146" s="952">
        <v>12226.580078125</v>
      </c>
      <c r="D146" s="953">
        <f t="shared" si="12"/>
        <v>1.3822498956268303E-2</v>
      </c>
      <c r="E146" s="953">
        <f t="shared" si="13"/>
        <v>-1.1434488352971561E-3</v>
      </c>
      <c r="F146" s="953">
        <f t="shared" si="14"/>
        <v>1.065315545427124E-2</v>
      </c>
      <c r="G146" s="953">
        <f t="shared" si="15"/>
        <v>-2.2071436394713231E-3</v>
      </c>
      <c r="H146" s="953">
        <f t="shared" si="16"/>
        <v>4.8714830452587178E-6</v>
      </c>
      <c r="I146" s="953">
        <f t="shared" si="17"/>
        <v>-2.3513044301194E-5</v>
      </c>
    </row>
    <row r="147" spans="1:9" ht="15">
      <c r="A147" s="951">
        <v>45047</v>
      </c>
      <c r="B147" s="952">
        <v>19.620000839233398</v>
      </c>
      <c r="C147" s="952">
        <v>12212.599609375</v>
      </c>
      <c r="D147" s="953">
        <f t="shared" si="12"/>
        <v>2.1534081800755001E-2</v>
      </c>
      <c r="E147" s="953">
        <f t="shared" si="13"/>
        <v>-1.0815866234458515E-2</v>
      </c>
      <c r="F147" s="953">
        <f t="shared" si="14"/>
        <v>1.8364738298757937E-2</v>
      </c>
      <c r="G147" s="953">
        <f t="shared" si="15"/>
        <v>-1.1879561038632682E-2</v>
      </c>
      <c r="H147" s="953">
        <f t="shared" si="16"/>
        <v>1.411239704705996E-4</v>
      </c>
      <c r="I147" s="953">
        <f t="shared" si="17"/>
        <v>-2.1816502957861024E-4</v>
      </c>
    </row>
    <row r="148" spans="1:9" ht="15">
      <c r="A148" s="951">
        <v>45048</v>
      </c>
      <c r="B148" s="952">
        <v>20.042499542236332</v>
      </c>
      <c r="C148" s="952">
        <v>12080.509765625</v>
      </c>
      <c r="D148" s="953">
        <f t="shared" si="12"/>
        <v>7.3594110111094846E-3</v>
      </c>
      <c r="E148" s="953">
        <f t="shared" si="13"/>
        <v>-4.5676621740758927E-3</v>
      </c>
      <c r="F148" s="953">
        <f t="shared" si="14"/>
        <v>4.1900675091124202E-3</v>
      </c>
      <c r="G148" s="953">
        <f t="shared" si="15"/>
        <v>-5.6313569782500596E-3</v>
      </c>
      <c r="H148" s="953">
        <f t="shared" si="16"/>
        <v>3.1712181416485645E-5</v>
      </c>
      <c r="I148" s="953">
        <f t="shared" si="17"/>
        <v>-2.3595765906779073E-5</v>
      </c>
    </row>
    <row r="149" spans="1:9" ht="15">
      <c r="A149" s="951">
        <v>45049</v>
      </c>
      <c r="B149" s="952">
        <v>20.190000534057621</v>
      </c>
      <c r="C149" s="952">
        <v>12025.330078125</v>
      </c>
      <c r="D149" s="953">
        <f t="shared" si="12"/>
        <v>5.3244216666858968E-3</v>
      </c>
      <c r="E149" s="953">
        <f t="shared" si="13"/>
        <v>-4.9004631986940828E-3</v>
      </c>
      <c r="F149" s="953">
        <f t="shared" si="14"/>
        <v>2.1550781646888324E-3</v>
      </c>
      <c r="G149" s="953">
        <f t="shared" si="15"/>
        <v>-5.9641580028682497E-3</v>
      </c>
      <c r="H149" s="953">
        <f t="shared" si="16"/>
        <v>3.5571180683177386E-5</v>
      </c>
      <c r="I149" s="953">
        <f t="shared" si="17"/>
        <v>-1.285322668273552E-5</v>
      </c>
    </row>
    <row r="150" spans="1:9" ht="15">
      <c r="A150" s="951">
        <v>45050</v>
      </c>
      <c r="B150" s="952">
        <v>20.297500610351559</v>
      </c>
      <c r="C150" s="952">
        <v>11966.400390625</v>
      </c>
      <c r="D150" s="953">
        <f t="shared" si="12"/>
        <v>1.58886670370324E-2</v>
      </c>
      <c r="E150" s="953">
        <f t="shared" si="13"/>
        <v>2.2480424926760278E-2</v>
      </c>
      <c r="F150" s="953">
        <f t="shared" si="14"/>
        <v>1.2719323535035337E-2</v>
      </c>
      <c r="G150" s="953">
        <f t="shared" si="15"/>
        <v>2.1416730122586113E-2</v>
      </c>
      <c r="H150" s="953">
        <f t="shared" si="16"/>
        <v>4.5867632914368739E-4</v>
      </c>
      <c r="I150" s="953">
        <f t="shared" si="17"/>
        <v>2.7240631949170977E-4</v>
      </c>
    </row>
    <row r="151" spans="1:9" ht="15">
      <c r="A151" s="951">
        <v>45051</v>
      </c>
      <c r="B151" s="952">
        <v>20.620000839233398</v>
      </c>
      <c r="C151" s="952">
        <v>12235.41015625</v>
      </c>
      <c r="D151" s="953">
        <f t="shared" si="12"/>
        <v>-6.5470525406078339E-3</v>
      </c>
      <c r="E151" s="953">
        <f t="shared" si="13"/>
        <v>1.7579930178321934E-3</v>
      </c>
      <c r="F151" s="953">
        <f t="shared" si="14"/>
        <v>-9.7163960426048974E-3</v>
      </c>
      <c r="G151" s="953">
        <f t="shared" si="15"/>
        <v>6.9429821365802669E-4</v>
      </c>
      <c r="H151" s="953">
        <f t="shared" si="16"/>
        <v>4.8205000948872693E-7</v>
      </c>
      <c r="I151" s="953">
        <f t="shared" si="17"/>
        <v>-6.7460764155745003E-6</v>
      </c>
    </row>
    <row r="152" spans="1:9" ht="15">
      <c r="A152" s="951">
        <v>45054</v>
      </c>
      <c r="B152" s="952">
        <v>20.485000610351559</v>
      </c>
      <c r="C152" s="952">
        <v>12256.919921875</v>
      </c>
      <c r="D152" s="953">
        <f t="shared" si="12"/>
        <v>3.258479484247756E-2</v>
      </c>
      <c r="E152" s="953">
        <f t="shared" si="13"/>
        <v>-6.3123621334441049E-3</v>
      </c>
      <c r="F152" s="953">
        <f t="shared" si="14"/>
        <v>2.9415451340480497E-2</v>
      </c>
      <c r="G152" s="953">
        <f t="shared" si="15"/>
        <v>-7.3760569376182718E-3</v>
      </c>
      <c r="H152" s="953">
        <f t="shared" si="16"/>
        <v>5.4406215946986639E-5</v>
      </c>
      <c r="I152" s="953">
        <f t="shared" si="17"/>
        <v>-2.1697004393312385E-4</v>
      </c>
    </row>
    <row r="153" spans="1:9" ht="15">
      <c r="A153" s="951">
        <v>45055</v>
      </c>
      <c r="B153" s="952">
        <v>21.152500152587891</v>
      </c>
      <c r="C153" s="952">
        <v>12179.5498046875</v>
      </c>
      <c r="D153" s="953">
        <f t="shared" si="12"/>
        <v>1.1582504674029881E-2</v>
      </c>
      <c r="E153" s="953">
        <f t="shared" si="13"/>
        <v>1.0418334588292E-2</v>
      </c>
      <c r="F153" s="953">
        <f t="shared" si="14"/>
        <v>8.4131611720328174E-3</v>
      </c>
      <c r="G153" s="953">
        <f t="shared" si="15"/>
        <v>9.3546397841178328E-3</v>
      </c>
      <c r="H153" s="953">
        <f t="shared" si="16"/>
        <v>8.7509285490600133E-5</v>
      </c>
      <c r="I153" s="953">
        <f t="shared" si="17"/>
        <v>7.8702092210093612E-5</v>
      </c>
    </row>
    <row r="154" spans="1:9" ht="15">
      <c r="A154" s="951">
        <v>45056</v>
      </c>
      <c r="B154" s="952">
        <v>21.39749908447266</v>
      </c>
      <c r="C154" s="952">
        <v>12306.4404296875</v>
      </c>
      <c r="D154" s="953">
        <f t="shared" si="12"/>
        <v>1.7408640693029387E-2</v>
      </c>
      <c r="E154" s="953">
        <f t="shared" si="13"/>
        <v>1.7933159522116604E-3</v>
      </c>
      <c r="F154" s="953">
        <f t="shared" si="14"/>
        <v>1.4239297191032323E-2</v>
      </c>
      <c r="G154" s="953">
        <f t="shared" si="15"/>
        <v>7.2962114803749368E-4</v>
      </c>
      <c r="H154" s="953">
        <f t="shared" si="16"/>
        <v>5.3234701966355022E-7</v>
      </c>
      <c r="I154" s="953">
        <f t="shared" si="17"/>
        <v>1.0389292363768063E-5</v>
      </c>
    </row>
    <row r="155" spans="1:9" ht="15">
      <c r="A155" s="951">
        <v>45057</v>
      </c>
      <c r="B155" s="952">
        <v>21.770000457763668</v>
      </c>
      <c r="C155" s="952">
        <v>12328.509765625</v>
      </c>
      <c r="D155" s="953">
        <f t="shared" si="12"/>
        <v>2.9283364363158482E-2</v>
      </c>
      <c r="E155" s="953">
        <f t="shared" si="13"/>
        <v>-3.5502694228333187E-3</v>
      </c>
      <c r="F155" s="953">
        <f t="shared" si="14"/>
        <v>2.6114020861161418E-2</v>
      </c>
      <c r="G155" s="953">
        <f t="shared" si="15"/>
        <v>-4.6139642270074856E-3</v>
      </c>
      <c r="H155" s="953">
        <f t="shared" si="16"/>
        <v>2.1288665888104785E-5</v>
      </c>
      <c r="I155" s="953">
        <f t="shared" si="17"/>
        <v>-1.20489158076726E-4</v>
      </c>
    </row>
    <row r="156" spans="1:9" ht="15">
      <c r="A156" s="951">
        <v>45058</v>
      </c>
      <c r="B156" s="952">
        <v>22.407499313354489</v>
      </c>
      <c r="C156" s="952">
        <v>12284.740234375</v>
      </c>
      <c r="D156" s="953">
        <f t="shared" si="12"/>
        <v>1.0822283280457645E-2</v>
      </c>
      <c r="E156" s="953">
        <f t="shared" si="13"/>
        <v>6.5503807998585906E-3</v>
      </c>
      <c r="F156" s="953">
        <f t="shared" si="14"/>
        <v>7.6529397784605808E-3</v>
      </c>
      <c r="G156" s="953">
        <f t="shared" si="15"/>
        <v>5.4866859956844236E-3</v>
      </c>
      <c r="H156" s="953">
        <f t="shared" si="16"/>
        <v>3.0103723215239573E-5</v>
      </c>
      <c r="I156" s="953">
        <f t="shared" si="17"/>
        <v>4.1989277508295925E-5</v>
      </c>
    </row>
    <row r="157" spans="1:9" ht="15">
      <c r="A157" s="951">
        <v>45061</v>
      </c>
      <c r="B157" s="952">
        <v>22.64999961853027</v>
      </c>
      <c r="C157" s="952">
        <v>12365.2099609375</v>
      </c>
      <c r="D157" s="953">
        <f t="shared" si="12"/>
        <v>3.9735083165033602E-2</v>
      </c>
      <c r="E157" s="953">
        <f t="shared" si="13"/>
        <v>-1.7921374825017322E-3</v>
      </c>
      <c r="F157" s="953">
        <f t="shared" si="14"/>
        <v>3.6565739663036535E-2</v>
      </c>
      <c r="G157" s="953">
        <f t="shared" si="15"/>
        <v>-2.8558322866758992E-3</v>
      </c>
      <c r="H157" s="953">
        <f t="shared" si="16"/>
        <v>8.1557780496204951E-6</v>
      </c>
      <c r="I157" s="953">
        <f t="shared" si="17"/>
        <v>-1.0442561991588524E-4</v>
      </c>
    </row>
    <row r="158" spans="1:9" ht="15">
      <c r="A158" s="951">
        <v>45062</v>
      </c>
      <c r="B158" s="952">
        <v>23.54999923706055</v>
      </c>
      <c r="C158" s="952">
        <v>12343.0498046875</v>
      </c>
      <c r="D158" s="953">
        <f t="shared" si="12"/>
        <v>4.1613651012044839E-2</v>
      </c>
      <c r="E158" s="953">
        <f t="shared" si="13"/>
        <v>1.276187897683756E-2</v>
      </c>
      <c r="F158" s="953">
        <f t="shared" si="14"/>
        <v>3.8444307510047772E-2</v>
      </c>
      <c r="G158" s="953">
        <f t="shared" si="15"/>
        <v>1.1698184172663393E-2</v>
      </c>
      <c r="H158" s="953">
        <f t="shared" si="16"/>
        <v>1.368475129375523E-4</v>
      </c>
      <c r="I158" s="953">
        <f t="shared" si="17"/>
        <v>4.4972858964304526E-4</v>
      </c>
    </row>
    <row r="159" spans="1:9" ht="15">
      <c r="A159" s="951">
        <v>45063</v>
      </c>
      <c r="B159" s="952">
        <v>24.530000686645511</v>
      </c>
      <c r="C159" s="952">
        <v>12500.5703125</v>
      </c>
      <c r="D159" s="953">
        <f t="shared" si="12"/>
        <v>7.6844687163341696E-2</v>
      </c>
      <c r="E159" s="953">
        <f t="shared" si="13"/>
        <v>1.5060875347562286E-2</v>
      </c>
      <c r="F159" s="953">
        <f t="shared" si="14"/>
        <v>7.3675343661344636E-2</v>
      </c>
      <c r="G159" s="953">
        <f t="shared" si="15"/>
        <v>1.3997180543388119E-2</v>
      </c>
      <c r="H159" s="953">
        <f t="shared" si="16"/>
        <v>1.9592106316420292E-4</v>
      </c>
      <c r="I159" s="953">
        <f t="shared" si="17"/>
        <v>1.0312470868240062E-3</v>
      </c>
    </row>
    <row r="160" spans="1:9" ht="15">
      <c r="A160" s="951">
        <v>45064</v>
      </c>
      <c r="B160" s="952">
        <v>26.41500091552734</v>
      </c>
      <c r="C160" s="952">
        <v>12688.83984375</v>
      </c>
      <c r="D160" s="953">
        <f t="shared" si="12"/>
        <v>-4.363051723047362E-2</v>
      </c>
      <c r="E160" s="953">
        <f t="shared" si="13"/>
        <v>-2.4383200911972658E-3</v>
      </c>
      <c r="F160" s="953">
        <f t="shared" si="14"/>
        <v>-4.6799860732470687E-2</v>
      </c>
      <c r="G160" s="953">
        <f t="shared" si="15"/>
        <v>-3.5020148953714327E-3</v>
      </c>
      <c r="H160" s="953">
        <f t="shared" si="16"/>
        <v>1.2264108327403386E-5</v>
      </c>
      <c r="I160" s="953">
        <f t="shared" si="17"/>
        <v>1.6389380938642095E-4</v>
      </c>
    </row>
    <row r="161" spans="1:9" ht="15">
      <c r="A161" s="951">
        <v>45065</v>
      </c>
      <c r="B161" s="952">
        <v>25.26250076293945</v>
      </c>
      <c r="C161" s="952">
        <v>12657.900390625</v>
      </c>
      <c r="D161" s="953">
        <f t="shared" si="12"/>
        <v>2.7412138143604103E-2</v>
      </c>
      <c r="E161" s="953">
        <f t="shared" si="13"/>
        <v>4.9676392507458367E-3</v>
      </c>
      <c r="F161" s="953">
        <f t="shared" si="14"/>
        <v>2.424279464160704E-2</v>
      </c>
      <c r="G161" s="953">
        <f t="shared" si="15"/>
        <v>3.9039444465716697E-3</v>
      </c>
      <c r="H161" s="953">
        <f t="shared" si="16"/>
        <v>1.5240782241917781E-5</v>
      </c>
      <c r="I161" s="953">
        <f t="shared" si="17"/>
        <v>9.4642523510479236E-5</v>
      </c>
    </row>
    <row r="162" spans="1:9" ht="15">
      <c r="A162" s="951">
        <v>45068</v>
      </c>
      <c r="B162" s="952">
        <v>25.954999923706051</v>
      </c>
      <c r="C162" s="952">
        <v>12720.7802734375</v>
      </c>
      <c r="D162" s="953">
        <f t="shared" si="12"/>
        <v>-3.3808535412714225E-2</v>
      </c>
      <c r="E162" s="953">
        <f t="shared" si="13"/>
        <v>-1.2619530405120427E-2</v>
      </c>
      <c r="F162" s="953">
        <f t="shared" si="14"/>
        <v>-3.6977878914711292E-2</v>
      </c>
      <c r="G162" s="953">
        <f t="shared" si="15"/>
        <v>-1.3683225209294594E-2</v>
      </c>
      <c r="H162" s="953">
        <f t="shared" si="16"/>
        <v>1.8723065212827508E-4</v>
      </c>
      <c r="I162" s="953">
        <f t="shared" si="17"/>
        <v>5.059766449520206E-4</v>
      </c>
    </row>
    <row r="163" spans="1:9" ht="15">
      <c r="A163" s="951">
        <v>45069</v>
      </c>
      <c r="B163" s="952">
        <v>25.077499389648441</v>
      </c>
      <c r="C163" s="952">
        <v>12560.25</v>
      </c>
      <c r="D163" s="953">
        <f t="shared" si="12"/>
        <v>-3.3894561475992235E-3</v>
      </c>
      <c r="E163" s="953">
        <f t="shared" si="13"/>
        <v>-6.0579879978504003E-3</v>
      </c>
      <c r="F163" s="953">
        <f t="shared" si="14"/>
        <v>-6.5587996495962879E-3</v>
      </c>
      <c r="G163" s="953">
        <f t="shared" si="15"/>
        <v>-7.1216828020245673E-3</v>
      </c>
      <c r="H163" s="953">
        <f t="shared" si="16"/>
        <v>5.0718365932652491E-5</v>
      </c>
      <c r="I163" s="953">
        <f t="shared" si="17"/>
        <v>4.6709690666454641E-5</v>
      </c>
    </row>
    <row r="164" spans="1:9" ht="15">
      <c r="A164" s="951">
        <v>45070</v>
      </c>
      <c r="B164" s="952">
        <v>24.992500305175781</v>
      </c>
      <c r="C164" s="952">
        <v>12484.16015625</v>
      </c>
      <c r="D164" s="953">
        <f t="shared" si="12"/>
        <v>0.18335502257910008</v>
      </c>
      <c r="E164" s="953">
        <f t="shared" si="13"/>
        <v>1.7136089638588814E-2</v>
      </c>
      <c r="F164" s="953">
        <f t="shared" si="14"/>
        <v>0.18018567907710301</v>
      </c>
      <c r="G164" s="953">
        <f t="shared" si="15"/>
        <v>1.6072394834414649E-2</v>
      </c>
      <c r="H164" s="953">
        <f t="shared" si="16"/>
        <v>2.583218757133187E-4</v>
      </c>
      <c r="I164" s="953">
        <f t="shared" si="17"/>
        <v>2.8960153776343262E-3</v>
      </c>
    </row>
    <row r="165" spans="1:9" ht="15">
      <c r="A165" s="951">
        <v>45071</v>
      </c>
      <c r="B165" s="952">
        <v>29.57500076293945</v>
      </c>
      <c r="C165" s="952">
        <v>12698.08984375</v>
      </c>
      <c r="D165" s="953">
        <f t="shared" si="12"/>
        <v>5.2662684419487071E-2</v>
      </c>
      <c r="E165" s="953">
        <f t="shared" si="13"/>
        <v>2.1861601969538347E-2</v>
      </c>
      <c r="F165" s="953">
        <f t="shared" si="14"/>
        <v>4.9493340917490004E-2</v>
      </c>
      <c r="G165" s="953">
        <f t="shared" si="15"/>
        <v>2.0797907165364182E-2</v>
      </c>
      <c r="H165" s="953">
        <f t="shared" si="16"/>
        <v>4.3255294245910674E-4</v>
      </c>
      <c r="I165" s="953">
        <f t="shared" si="17"/>
        <v>1.0293579097056776E-3</v>
      </c>
    </row>
    <row r="166" spans="1:9" ht="15">
      <c r="A166" s="951">
        <v>45072</v>
      </c>
      <c r="B166" s="952">
        <v>31.132499694824219</v>
      </c>
      <c r="C166" s="952">
        <v>12975.6904296875</v>
      </c>
      <c r="D166" s="953">
        <f t="shared" si="12"/>
        <v>2.8105677622329406E-2</v>
      </c>
      <c r="E166" s="953">
        <f t="shared" si="13"/>
        <v>3.2167273131766816E-3</v>
      </c>
      <c r="F166" s="953">
        <f t="shared" si="14"/>
        <v>2.4936334120332342E-2</v>
      </c>
      <c r="G166" s="953">
        <f t="shared" si="15"/>
        <v>2.1530325090025147E-3</v>
      </c>
      <c r="H166" s="953">
        <f t="shared" si="16"/>
        <v>4.6355489848216632E-6</v>
      </c>
      <c r="I166" s="953">
        <f t="shared" si="17"/>
        <v>5.3688738016424156E-5</v>
      </c>
    </row>
    <row r="167" spans="1:9" ht="15">
      <c r="A167" s="951">
        <v>45076</v>
      </c>
      <c r="B167" s="952">
        <v>32.007499694824219</v>
      </c>
      <c r="C167" s="952">
        <v>13017.4296875</v>
      </c>
      <c r="D167" s="953">
        <f t="shared" si="12"/>
        <v>-1.7808316808838098E-2</v>
      </c>
      <c r="E167" s="953">
        <f t="shared" si="13"/>
        <v>-6.3099744273152902E-3</v>
      </c>
      <c r="F167" s="953">
        <f t="shared" si="14"/>
        <v>-2.0977660310835162E-2</v>
      </c>
      <c r="G167" s="953">
        <f t="shared" si="15"/>
        <v>-7.3736692314894572E-3</v>
      </c>
      <c r="H167" s="953">
        <f t="shared" si="16"/>
        <v>5.437099793541432E-5</v>
      </c>
      <c r="I167" s="953">
        <f t="shared" si="17"/>
        <v>1.5468232838264281E-4</v>
      </c>
    </row>
    <row r="168" spans="1:9" ht="15">
      <c r="A168" s="951">
        <v>45077</v>
      </c>
      <c r="B168" s="952">
        <v>31.4375</v>
      </c>
      <c r="C168" s="952">
        <v>12935.2900390625</v>
      </c>
      <c r="D168" s="953">
        <f t="shared" si="12"/>
        <v>3.9125233947875149E-2</v>
      </c>
      <c r="E168" s="953">
        <f t="shared" si="13"/>
        <v>1.2809177775460867E-2</v>
      </c>
      <c r="F168" s="953">
        <f t="shared" si="14"/>
        <v>3.5955890445878082E-2</v>
      </c>
      <c r="G168" s="953">
        <f t="shared" si="15"/>
        <v>1.17454829712867E-2</v>
      </c>
      <c r="H168" s="953">
        <f t="shared" si="16"/>
        <v>1.3795637022878584E-4</v>
      </c>
      <c r="I168" s="953">
        <f t="shared" si="17"/>
        <v>4.2231929894951119E-4</v>
      </c>
    </row>
    <row r="169" spans="1:9" ht="15">
      <c r="A169" s="951">
        <v>45078</v>
      </c>
      <c r="B169" s="952">
        <v>32.667499542236328</v>
      </c>
      <c r="C169" s="952">
        <v>13100.98046875</v>
      </c>
      <c r="D169" s="953">
        <f t="shared" si="12"/>
        <v>-3.0305342771588029E-2</v>
      </c>
      <c r="E169" s="953">
        <f t="shared" si="13"/>
        <v>1.0670122196841714E-2</v>
      </c>
      <c r="F169" s="953">
        <f t="shared" si="14"/>
        <v>-3.3474686273585096E-2</v>
      </c>
      <c r="G169" s="953">
        <f t="shared" si="15"/>
        <v>9.6064273926675468E-3</v>
      </c>
      <c r="H169" s="953">
        <f t="shared" si="16"/>
        <v>9.2283447250593396E-5</v>
      </c>
      <c r="I169" s="953">
        <f t="shared" si="17"/>
        <v>-3.2157214317952016E-4</v>
      </c>
    </row>
    <row r="170" spans="1:9" ht="15">
      <c r="A170" s="951">
        <v>45079</v>
      </c>
      <c r="B170" s="952">
        <v>31.677499771118161</v>
      </c>
      <c r="C170" s="952">
        <v>13240.76953125</v>
      </c>
      <c r="D170" s="953">
        <f t="shared" si="12"/>
        <v>3.2673088540416062E-2</v>
      </c>
      <c r="E170" s="953">
        <f t="shared" si="13"/>
        <v>-8.5643388952860722E-4</v>
      </c>
      <c r="F170" s="953">
        <f t="shared" si="14"/>
        <v>2.9503745038418999E-2</v>
      </c>
      <c r="G170" s="953">
        <f t="shared" si="15"/>
        <v>-1.9201286937027739E-3</v>
      </c>
      <c r="H170" s="953">
        <f t="shared" si="16"/>
        <v>3.6868942003807209E-6</v>
      </c>
      <c r="I170" s="953">
        <f t="shared" si="17"/>
        <v>-5.6650987419959167E-5</v>
      </c>
    </row>
    <row r="171" spans="1:9" ht="15">
      <c r="A171" s="951">
        <v>45082</v>
      </c>
      <c r="B171" s="952">
        <v>32.712501525878913</v>
      </c>
      <c r="C171" s="952">
        <v>13229.4296875</v>
      </c>
      <c r="D171" s="953">
        <f t="shared" si="12"/>
        <v>-9.0180197136318085E-3</v>
      </c>
      <c r="E171" s="953">
        <f t="shared" si="13"/>
        <v>3.5519470971148159E-3</v>
      </c>
      <c r="F171" s="953">
        <f t="shared" si="14"/>
        <v>-1.2187363215628872E-2</v>
      </c>
      <c r="G171" s="953">
        <f t="shared" si="15"/>
        <v>2.488252292940649E-3</v>
      </c>
      <c r="H171" s="953">
        <f t="shared" si="16"/>
        <v>6.1913994733243973E-6</v>
      </c>
      <c r="I171" s="953">
        <f t="shared" si="17"/>
        <v>-3.0325234466189064E-5</v>
      </c>
    </row>
    <row r="172" spans="1:9" ht="15">
      <c r="A172" s="951">
        <v>45083</v>
      </c>
      <c r="B172" s="952">
        <v>32.417499542236328</v>
      </c>
      <c r="C172" s="952">
        <v>13276.419921875</v>
      </c>
      <c r="D172" s="953">
        <f t="shared" si="12"/>
        <v>-5.6682336530497146E-2</v>
      </c>
      <c r="E172" s="953">
        <f t="shared" si="13"/>
        <v>-1.2919110141085155E-2</v>
      </c>
      <c r="F172" s="953">
        <f t="shared" si="14"/>
        <v>-5.9851680032494213E-2</v>
      </c>
      <c r="G172" s="953">
        <f t="shared" si="15"/>
        <v>-1.3982804945259322E-2</v>
      </c>
      <c r="H172" s="953">
        <f t="shared" si="16"/>
        <v>1.9551883413716854E-4</v>
      </c>
      <c r="I172" s="953">
        <f t="shared" si="17"/>
        <v>8.3689436754043865E-4</v>
      </c>
    </row>
    <row r="173" spans="1:9" ht="15">
      <c r="A173" s="951">
        <v>45084</v>
      </c>
      <c r="B173" s="952">
        <v>30.579999923706051</v>
      </c>
      <c r="C173" s="952">
        <v>13104.900390625</v>
      </c>
      <c r="D173" s="953">
        <f t="shared" si="12"/>
        <v>3.0085025460734327E-2</v>
      </c>
      <c r="E173" s="953">
        <f t="shared" si="13"/>
        <v>1.019612027883765E-2</v>
      </c>
      <c r="F173" s="953">
        <f t="shared" si="14"/>
        <v>2.6915681958737264E-2</v>
      </c>
      <c r="G173" s="953">
        <f t="shared" si="15"/>
        <v>9.1324254746634834E-3</v>
      </c>
      <c r="H173" s="953">
        <f t="shared" si="16"/>
        <v>8.3401195050282549E-5</v>
      </c>
      <c r="I173" s="953">
        <f t="shared" si="17"/>
        <v>2.4580545958791252E-4</v>
      </c>
    </row>
    <row r="174" spans="1:9" ht="15">
      <c r="A174" s="951">
        <v>45085</v>
      </c>
      <c r="B174" s="952">
        <v>31.5</v>
      </c>
      <c r="C174" s="952">
        <v>13238.51953125</v>
      </c>
      <c r="D174" s="953">
        <f t="shared" si="12"/>
        <v>1.4999995155940082E-2</v>
      </c>
      <c r="E174" s="953">
        <f t="shared" si="13"/>
        <v>1.5575848295441563E-3</v>
      </c>
      <c r="F174" s="953">
        <f t="shared" si="14"/>
        <v>1.1830651653943019E-2</v>
      </c>
      <c r="G174" s="953">
        <f t="shared" si="15"/>
        <v>4.9389002536998961E-4</v>
      </c>
      <c r="H174" s="953">
        <f t="shared" si="16"/>
        <v>2.4392735715996898E-7</v>
      </c>
      <c r="I174" s="953">
        <f t="shared" si="17"/>
        <v>5.8430408455094273E-6</v>
      </c>
    </row>
    <row r="175" spans="1:9" ht="15">
      <c r="A175" s="951">
        <v>45086</v>
      </c>
      <c r="B175" s="952">
        <v>31.972499847412109</v>
      </c>
      <c r="C175" s="952">
        <v>13259.1396484375</v>
      </c>
      <c r="D175" s="953">
        <f t="shared" si="12"/>
        <v>4.3865827172766769E-2</v>
      </c>
      <c r="E175" s="953">
        <f t="shared" si="13"/>
        <v>1.5293622272195995E-2</v>
      </c>
      <c r="F175" s="953">
        <f t="shared" si="14"/>
        <v>4.0696483670769702E-2</v>
      </c>
      <c r="G175" s="953">
        <f t="shared" si="15"/>
        <v>1.4229927468021828E-2</v>
      </c>
      <c r="H175" s="953">
        <f t="shared" si="16"/>
        <v>2.0249083574516212E-4</v>
      </c>
      <c r="I175" s="953">
        <f t="shared" si="17"/>
        <v>5.7910801083858757E-4</v>
      </c>
    </row>
    <row r="176" spans="1:9" ht="15">
      <c r="A176" s="951">
        <v>45089</v>
      </c>
      <c r="B176" s="952">
        <v>33.375</v>
      </c>
      <c r="C176" s="952">
        <v>13461.919921875</v>
      </c>
      <c r="D176" s="953">
        <f t="shared" si="12"/>
        <v>4.5018685444463635E-2</v>
      </c>
      <c r="E176" s="953">
        <f t="shared" si="13"/>
        <v>8.2752230938456517E-3</v>
      </c>
      <c r="F176" s="953">
        <f t="shared" si="14"/>
        <v>4.1849341942466568E-2</v>
      </c>
      <c r="G176" s="953">
        <f t="shared" si="15"/>
        <v>7.2115282896714848E-3</v>
      </c>
      <c r="H176" s="953">
        <f t="shared" si="16"/>
        <v>5.2006140272732133E-5</v>
      </c>
      <c r="I176" s="953">
        <f t="shared" si="17"/>
        <v>3.0179771332223307E-4</v>
      </c>
    </row>
    <row r="177" spans="1:9" ht="15">
      <c r="A177" s="951">
        <v>45090</v>
      </c>
      <c r="B177" s="952">
        <v>34.877498626708977</v>
      </c>
      <c r="C177" s="952">
        <v>13573.3203125</v>
      </c>
      <c r="D177" s="953">
        <f t="shared" si="12"/>
        <v>-1.5912847165901911E-2</v>
      </c>
      <c r="E177" s="953">
        <f t="shared" si="13"/>
        <v>3.9165182155940226E-3</v>
      </c>
      <c r="F177" s="953">
        <f t="shared" si="14"/>
        <v>-1.9082190667898975E-2</v>
      </c>
      <c r="G177" s="953">
        <f t="shared" si="15"/>
        <v>2.8528234114198556E-3</v>
      </c>
      <c r="H177" s="953">
        <f t="shared" si="16"/>
        <v>8.1386014167452225E-6</v>
      </c>
      <c r="I177" s="953">
        <f t="shared" si="17"/>
        <v>-5.4438120278559684E-5</v>
      </c>
    </row>
    <row r="178" spans="1:9" ht="15">
      <c r="A178" s="951">
        <v>45091</v>
      </c>
      <c r="B178" s="952">
        <v>34.322498321533203</v>
      </c>
      <c r="C178" s="952">
        <v>13626.48046875</v>
      </c>
      <c r="D178" s="953">
        <f t="shared" si="12"/>
        <v>1.471341227507339E-2</v>
      </c>
      <c r="E178" s="953">
        <f t="shared" si="13"/>
        <v>1.1473237282990212E-2</v>
      </c>
      <c r="F178" s="953">
        <f t="shared" si="14"/>
        <v>1.1544068773076326E-2</v>
      </c>
      <c r="G178" s="953">
        <f t="shared" si="15"/>
        <v>1.0409542478816045E-2</v>
      </c>
      <c r="H178" s="953">
        <f t="shared" si="16"/>
        <v>1.0835857461827569E-4</v>
      </c>
      <c r="I178" s="953">
        <f t="shared" si="17"/>
        <v>1.2016847427171183E-4</v>
      </c>
    </row>
    <row r="179" spans="1:9" ht="15">
      <c r="A179" s="951">
        <v>45092</v>
      </c>
      <c r="B179" s="952">
        <v>34.827499389648438</v>
      </c>
      <c r="C179" s="952">
        <v>13782.8203125</v>
      </c>
      <c r="D179" s="953">
        <f t="shared" si="12"/>
        <v>1.0049486189211976E-3</v>
      </c>
      <c r="E179" s="953">
        <f t="shared" si="13"/>
        <v>-6.7656689912317658E-3</v>
      </c>
      <c r="F179" s="953">
        <f t="shared" si="14"/>
        <v>-2.1643948830758668E-3</v>
      </c>
      <c r="G179" s="953">
        <f t="shared" si="15"/>
        <v>-7.8293637954059327E-3</v>
      </c>
      <c r="H179" s="953">
        <f t="shared" si="16"/>
        <v>6.1298937440813189E-5</v>
      </c>
      <c r="I179" s="953">
        <f t="shared" si="17"/>
        <v>1.6945834936516048E-5</v>
      </c>
    </row>
    <row r="180" spans="1:9" ht="15">
      <c r="A180" s="951">
        <v>45093</v>
      </c>
      <c r="B180" s="952">
        <v>34.862499237060547</v>
      </c>
      <c r="C180" s="952">
        <v>13689.5703125</v>
      </c>
      <c r="D180" s="953">
        <f t="shared" si="12"/>
        <v>-1.4198607177266176E-2</v>
      </c>
      <c r="E180" s="953">
        <f t="shared" si="13"/>
        <v>-1.6275363600825044E-3</v>
      </c>
      <c r="F180" s="953">
        <f t="shared" si="14"/>
        <v>-1.7367950679263239E-2</v>
      </c>
      <c r="G180" s="953">
        <f t="shared" si="15"/>
        <v>-2.6912311642566713E-3</v>
      </c>
      <c r="H180" s="953">
        <f t="shared" si="16"/>
        <v>7.2427251794663188E-6</v>
      </c>
      <c r="I180" s="953">
        <f t="shared" si="17"/>
        <v>4.6741170127306054E-5</v>
      </c>
    </row>
    <row r="181" spans="1:9" ht="15">
      <c r="A181" s="951">
        <v>45097</v>
      </c>
      <c r="B181" s="952">
        <v>34.367500305175781</v>
      </c>
      <c r="C181" s="952">
        <v>13667.2900390625</v>
      </c>
      <c r="D181" s="953">
        <f t="shared" si="12"/>
        <v>1.4039373380688946E-2</v>
      </c>
      <c r="E181" s="953">
        <f t="shared" si="13"/>
        <v>-1.2079193701030499E-2</v>
      </c>
      <c r="F181" s="953">
        <f t="shared" si="14"/>
        <v>1.0870029878691883E-2</v>
      </c>
      <c r="G181" s="953">
        <f t="shared" si="15"/>
        <v>-1.3142888505204666E-2</v>
      </c>
      <c r="H181" s="953">
        <f t="shared" si="16"/>
        <v>1.7273551826024096E-4</v>
      </c>
      <c r="I181" s="953">
        <f t="shared" si="17"/>
        <v>-1.4286359074389083E-4</v>
      </c>
    </row>
    <row r="182" spans="1:9" ht="15">
      <c r="A182" s="951">
        <v>45098</v>
      </c>
      <c r="B182" s="952">
        <v>34.849998474121087</v>
      </c>
      <c r="C182" s="952">
        <v>13502.2001953125</v>
      </c>
      <c r="D182" s="953">
        <f t="shared" si="12"/>
        <v>-5.9827809921453201E-2</v>
      </c>
      <c r="E182" s="953">
        <f t="shared" si="13"/>
        <v>9.5103134594745065E-3</v>
      </c>
      <c r="F182" s="953">
        <f t="shared" si="14"/>
        <v>-6.2997153423450261E-2</v>
      </c>
      <c r="G182" s="953">
        <f t="shared" si="15"/>
        <v>8.4466186553003395E-3</v>
      </c>
      <c r="H182" s="953">
        <f t="shared" si="16"/>
        <v>7.1345366708067722E-5</v>
      </c>
      <c r="I182" s="953">
        <f t="shared" si="17"/>
        <v>-5.3211293133733262E-4</v>
      </c>
    </row>
    <row r="183" spans="1:9" ht="15">
      <c r="A183" s="951">
        <v>45099</v>
      </c>
      <c r="B183" s="952">
        <v>32.764999389648438</v>
      </c>
      <c r="C183" s="952">
        <v>13630.6103515625</v>
      </c>
      <c r="D183" s="953">
        <f t="shared" si="12"/>
        <v>-2.7620900233643719E-2</v>
      </c>
      <c r="E183" s="953">
        <f t="shared" si="13"/>
        <v>-1.0130934474014253E-2</v>
      </c>
      <c r="F183" s="953">
        <f t="shared" si="14"/>
        <v>-3.0790243735640783E-2</v>
      </c>
      <c r="G183" s="953">
        <f t="shared" si="15"/>
        <v>-1.119462927818842E-2</v>
      </c>
      <c r="H183" s="953">
        <f t="shared" si="16"/>
        <v>1.2531972467607336E-4</v>
      </c>
      <c r="I183" s="953">
        <f t="shared" si="17"/>
        <v>3.4468536400556187E-4</v>
      </c>
    </row>
    <row r="184" spans="1:9" ht="15">
      <c r="A184" s="951">
        <v>45100</v>
      </c>
      <c r="B184" s="952">
        <v>31.860000610351559</v>
      </c>
      <c r="C184" s="952">
        <v>13492.51953125</v>
      </c>
      <c r="D184" s="953">
        <f t="shared" si="12"/>
        <v>-1.4752078207757813E-2</v>
      </c>
      <c r="E184" s="953">
        <f t="shared" si="13"/>
        <v>-1.1616752338173497E-2</v>
      </c>
      <c r="F184" s="953">
        <f t="shared" si="14"/>
        <v>-1.7921421709754876E-2</v>
      </c>
      <c r="G184" s="953">
        <f t="shared" si="15"/>
        <v>-1.2680447142347664E-2</v>
      </c>
      <c r="H184" s="953">
        <f t="shared" si="16"/>
        <v>1.6079373972987304E-4</v>
      </c>
      <c r="I184" s="953">
        <f t="shared" si="17"/>
        <v>2.2725164070626862E-4</v>
      </c>
    </row>
    <row r="185" spans="1:9" ht="15">
      <c r="A185" s="951">
        <v>45103</v>
      </c>
      <c r="B185" s="952">
        <v>31.389999389648441</v>
      </c>
      <c r="C185" s="952">
        <v>13335.7802734375</v>
      </c>
      <c r="D185" s="953">
        <f t="shared" si="12"/>
        <v>5.6546599098277195E-3</v>
      </c>
      <c r="E185" s="953">
        <f t="shared" si="13"/>
        <v>1.6488697618652459E-2</v>
      </c>
      <c r="F185" s="953">
        <f t="shared" si="14"/>
        <v>2.4853164078306551E-3</v>
      </c>
      <c r="G185" s="953">
        <f t="shared" si="15"/>
        <v>1.5425002814478292E-2</v>
      </c>
      <c r="H185" s="953">
        <f t="shared" si="16"/>
        <v>2.3793071182666323E-4</v>
      </c>
      <c r="I185" s="953">
        <f t="shared" si="17"/>
        <v>3.8336012585656936E-5</v>
      </c>
    </row>
    <row r="186" spans="1:9" ht="15">
      <c r="A186" s="951">
        <v>45104</v>
      </c>
      <c r="B186" s="952">
        <v>31.567499160766602</v>
      </c>
      <c r="C186" s="952">
        <v>13555.669921875</v>
      </c>
      <c r="D186" s="953">
        <f t="shared" si="12"/>
        <v>1.7027018159796237E-2</v>
      </c>
      <c r="E186" s="953">
        <f t="shared" si="13"/>
        <v>2.6616226518452191E-3</v>
      </c>
      <c r="F186" s="953">
        <f t="shared" si="14"/>
        <v>1.3857674657799173E-2</v>
      </c>
      <c r="G186" s="953">
        <f t="shared" si="15"/>
        <v>1.5979278476710523E-3</v>
      </c>
      <c r="H186" s="953">
        <f t="shared" si="16"/>
        <v>2.5533734063626418E-6</v>
      </c>
      <c r="I186" s="953">
        <f t="shared" si="17"/>
        <v>2.2143564239662718E-5</v>
      </c>
    </row>
    <row r="187" spans="1:9" ht="15">
      <c r="A187" s="951">
        <v>45105</v>
      </c>
      <c r="B187" s="952">
        <v>32.104999542236328</v>
      </c>
      <c r="C187" s="952">
        <v>13591.75</v>
      </c>
      <c r="D187" s="953">
        <f t="shared" si="12"/>
        <v>1.5028873711953272E-2</v>
      </c>
      <c r="E187" s="953">
        <f t="shared" si="13"/>
        <v>-3.0895350120463405E-5</v>
      </c>
      <c r="F187" s="953">
        <f t="shared" si="14"/>
        <v>1.1859530209956209E-2</v>
      </c>
      <c r="G187" s="953">
        <f t="shared" si="15"/>
        <v>-1.0945901542946301E-3</v>
      </c>
      <c r="H187" s="953">
        <f t="shared" si="16"/>
        <v>1.1981276058787421E-6</v>
      </c>
      <c r="I187" s="953">
        <f t="shared" si="17"/>
        <v>-1.2981325002377793E-5</v>
      </c>
    </row>
    <row r="188" spans="1:9" ht="15">
      <c r="A188" s="951">
        <v>45106</v>
      </c>
      <c r="B188" s="952">
        <v>32.587501525878913</v>
      </c>
      <c r="C188" s="952">
        <v>13591.330078125</v>
      </c>
      <c r="D188" s="953">
        <f t="shared" si="12"/>
        <v>3.1070100524218214E-2</v>
      </c>
      <c r="E188" s="953">
        <f t="shared" si="13"/>
        <v>1.4464356514040322E-2</v>
      </c>
      <c r="F188" s="953">
        <f t="shared" si="14"/>
        <v>2.790075702222115E-2</v>
      </c>
      <c r="G188" s="953">
        <f t="shared" si="15"/>
        <v>1.3400661709866155E-2</v>
      </c>
      <c r="H188" s="953">
        <f t="shared" si="16"/>
        <v>1.7957773426227291E-4</v>
      </c>
      <c r="I188" s="953">
        <f t="shared" si="17"/>
        <v>3.7388860630395822E-4</v>
      </c>
    </row>
    <row r="189" spans="1:9" ht="15">
      <c r="A189" s="951">
        <v>45107</v>
      </c>
      <c r="B189" s="952">
        <v>33.599998474121087</v>
      </c>
      <c r="C189" s="952">
        <v>13787.919921875</v>
      </c>
      <c r="D189" s="953">
        <f t="shared" si="12"/>
        <v>4.4122084850224619E-2</v>
      </c>
      <c r="E189" s="953">
        <f t="shared" si="13"/>
        <v>2.0923830090737727E-3</v>
      </c>
      <c r="F189" s="953">
        <f t="shared" si="14"/>
        <v>4.0952741348227552E-2</v>
      </c>
      <c r="G189" s="953">
        <f t="shared" si="15"/>
        <v>1.028688204899606E-3</v>
      </c>
      <c r="H189" s="953">
        <f t="shared" si="16"/>
        <v>1.0581994228995739E-6</v>
      </c>
      <c r="I189" s="953">
        <f t="shared" si="17"/>
        <v>4.2127601983226069E-5</v>
      </c>
    </row>
    <row r="190" spans="1:9" ht="15">
      <c r="A190" s="951">
        <v>45110</v>
      </c>
      <c r="B190" s="952">
        <v>35.082500457763672</v>
      </c>
      <c r="C190" s="952">
        <v>13816.76953125</v>
      </c>
      <c r="D190" s="953">
        <f t="shared" si="12"/>
        <v>4.7744470904513836E-3</v>
      </c>
      <c r="E190" s="953">
        <f t="shared" si="13"/>
        <v>-1.8180183557514606E-3</v>
      </c>
      <c r="F190" s="953">
        <f t="shared" si="14"/>
        <v>1.6051035884543192E-3</v>
      </c>
      <c r="G190" s="953">
        <f t="shared" si="15"/>
        <v>-2.8817131599256276E-3</v>
      </c>
      <c r="H190" s="953">
        <f t="shared" si="16"/>
        <v>8.3042707360885454E-6</v>
      </c>
      <c r="I190" s="953">
        <f t="shared" si="17"/>
        <v>-4.6254481338926607E-6</v>
      </c>
    </row>
    <row r="191" spans="1:9" ht="15">
      <c r="A191" s="951">
        <v>45112</v>
      </c>
      <c r="B191" s="952">
        <v>35.25</v>
      </c>
      <c r="C191" s="952">
        <v>13791.650390625</v>
      </c>
      <c r="D191" s="953">
        <f t="shared" si="12"/>
        <v>-1.652483568123897E-2</v>
      </c>
      <c r="E191" s="953">
        <f t="shared" si="13"/>
        <v>-8.1651106555781228E-3</v>
      </c>
      <c r="F191" s="953">
        <f t="shared" si="14"/>
        <v>-1.9694179183236033E-2</v>
      </c>
      <c r="G191" s="953">
        <f t="shared" si="15"/>
        <v>-9.2288054597522897E-3</v>
      </c>
      <c r="H191" s="953">
        <f t="shared" si="16"/>
        <v>8.517085021395367E-5</v>
      </c>
      <c r="I191" s="953">
        <f t="shared" si="17"/>
        <v>1.817537483715886E-4</v>
      </c>
    </row>
    <row r="192" spans="1:9" ht="15">
      <c r="A192" s="951">
        <v>45113</v>
      </c>
      <c r="B192" s="952">
        <v>34.667499542236328</v>
      </c>
      <c r="C192" s="952">
        <v>13679.0400390625</v>
      </c>
      <c r="D192" s="953">
        <f t="shared" si="12"/>
        <v>2.2066759926438362E-2</v>
      </c>
      <c r="E192" s="953">
        <f t="shared" si="13"/>
        <v>-1.3392981121250758E-3</v>
      </c>
      <c r="F192" s="953">
        <f t="shared" si="14"/>
        <v>1.8897416424441298E-2</v>
      </c>
      <c r="G192" s="953">
        <f t="shared" si="15"/>
        <v>-2.4029929162992427E-3</v>
      </c>
      <c r="H192" s="953">
        <f t="shared" si="16"/>
        <v>5.774374955784339E-6</v>
      </c>
      <c r="I192" s="953">
        <f t="shared" si="17"/>
        <v>-4.5410357804289405E-5</v>
      </c>
    </row>
    <row r="193" spans="1:9" ht="15">
      <c r="A193" s="951">
        <v>45114</v>
      </c>
      <c r="B193" s="952">
        <v>35.432498931884773</v>
      </c>
      <c r="C193" s="952">
        <v>13660.7197265625</v>
      </c>
      <c r="D193" s="953">
        <f t="shared" si="12"/>
        <v>-1.7145225069029713E-2</v>
      </c>
      <c r="E193" s="953">
        <f t="shared" si="13"/>
        <v>1.8125503401811294E-3</v>
      </c>
      <c r="F193" s="953">
        <f t="shared" si="14"/>
        <v>-2.0314568571026776E-2</v>
      </c>
      <c r="G193" s="953">
        <f t="shared" si="15"/>
        <v>7.4885553600696265E-4</v>
      </c>
      <c r="H193" s="953">
        <f t="shared" si="16"/>
        <v>5.6078461380827534E-7</v>
      </c>
      <c r="I193" s="953">
        <f t="shared" si="17"/>
        <v>-1.5212677136006454E-5</v>
      </c>
    </row>
    <row r="194" spans="1:9" ht="15">
      <c r="A194" s="951">
        <v>45117</v>
      </c>
      <c r="B194" s="952">
        <v>34.825000762939453</v>
      </c>
      <c r="C194" s="952">
        <v>13685.48046875</v>
      </c>
      <c r="D194" s="953">
        <f t="shared" si="12"/>
        <v>3.941127145801393E-2</v>
      </c>
      <c r="E194" s="953">
        <f t="shared" si="13"/>
        <v>5.4963160945835643E-3</v>
      </c>
      <c r="F194" s="953">
        <f t="shared" si="14"/>
        <v>3.6241927956016863E-2</v>
      </c>
      <c r="G194" s="953">
        <f t="shared" si="15"/>
        <v>4.4326212904093974E-3</v>
      </c>
      <c r="H194" s="953">
        <f t="shared" si="16"/>
        <v>1.964813150419067E-5</v>
      </c>
      <c r="I194" s="953">
        <f t="shared" si="17"/>
        <v>1.6064674146332389E-4</v>
      </c>
    </row>
    <row r="195" spans="1:9" ht="15">
      <c r="A195" s="951">
        <v>45118</v>
      </c>
      <c r="B195" s="952">
        <v>36.197498321533203</v>
      </c>
      <c r="C195" s="952">
        <v>13760.7001953125</v>
      </c>
      <c r="D195" s="953">
        <f t="shared" si="12"/>
        <v>-4.4892183619337223E-3</v>
      </c>
      <c r="E195" s="953">
        <f t="shared" si="13"/>
        <v>1.1500851219686581E-2</v>
      </c>
      <c r="F195" s="953">
        <f t="shared" si="14"/>
        <v>-7.6585618639307866E-3</v>
      </c>
      <c r="G195" s="953">
        <f t="shared" si="15"/>
        <v>1.0437156415512414E-2</v>
      </c>
      <c r="H195" s="953">
        <f t="shared" si="16"/>
        <v>1.0893423404187194E-4</v>
      </c>
      <c r="I195" s="953">
        <f t="shared" si="17"/>
        <v>-7.9933608091723916E-5</v>
      </c>
    </row>
    <row r="196" spans="1:9" ht="15">
      <c r="A196" s="951">
        <v>45119</v>
      </c>
      <c r="B196" s="952">
        <v>36.034999847412109</v>
      </c>
      <c r="C196" s="952">
        <v>13918.9599609375</v>
      </c>
      <c r="D196" s="953">
        <f t="shared" si="12"/>
        <v>5.0714566321267363E-2</v>
      </c>
      <c r="E196" s="953">
        <f t="shared" si="13"/>
        <v>1.5777784559968477E-2</v>
      </c>
      <c r="F196" s="953">
        <f t="shared" si="14"/>
        <v>4.7545222819270296E-2</v>
      </c>
      <c r="G196" s="953">
        <f t="shared" si="15"/>
        <v>1.471408975579431E-2</v>
      </c>
      <c r="H196" s="953">
        <f t="shared" si="16"/>
        <v>2.1650443734157107E-4</v>
      </c>
      <c r="I196" s="953">
        <f t="shared" si="17"/>
        <v>6.9958467602198292E-4</v>
      </c>
    </row>
    <row r="197" spans="1:9" ht="15">
      <c r="A197" s="951">
        <v>45120</v>
      </c>
      <c r="B197" s="952">
        <v>37.862499237060547</v>
      </c>
      <c r="C197" s="952">
        <v>14138.5703125</v>
      </c>
      <c r="D197" s="953">
        <f t="shared" si="12"/>
        <v>3.6645778564488918E-2</v>
      </c>
      <c r="E197" s="953">
        <f t="shared" si="13"/>
        <v>-1.7590263115579985E-3</v>
      </c>
      <c r="F197" s="953">
        <f t="shared" si="14"/>
        <v>3.3476435062491851E-2</v>
      </c>
      <c r="G197" s="953">
        <f t="shared" si="15"/>
        <v>-2.8227211157321654E-3</v>
      </c>
      <c r="H197" s="953">
        <f t="shared" si="16"/>
        <v>7.96775449720024E-6</v>
      </c>
      <c r="I197" s="953">
        <f t="shared" si="17"/>
        <v>-9.4494640130332374E-5</v>
      </c>
    </row>
    <row r="198" spans="1:9" ht="15">
      <c r="A198" s="951">
        <v>45121</v>
      </c>
      <c r="B198" s="952">
        <v>39.25</v>
      </c>
      <c r="C198" s="952">
        <v>14113.7001953125</v>
      </c>
      <c r="D198" s="953">
        <f t="shared" si="12"/>
        <v>9.6177994065982375E-3</v>
      </c>
      <c r="E198" s="953">
        <f t="shared" si="13"/>
        <v>9.2994748495218715E-3</v>
      </c>
      <c r="F198" s="953">
        <f t="shared" si="14"/>
        <v>6.4484559046011731E-3</v>
      </c>
      <c r="G198" s="953">
        <f t="shared" si="15"/>
        <v>8.2357800453477046E-3</v>
      </c>
      <c r="H198" s="953">
        <f t="shared" si="16"/>
        <v>6.782807295534744E-5</v>
      </c>
      <c r="I198" s="953">
        <f t="shared" si="17"/>
        <v>5.3108064462418924E-5</v>
      </c>
    </row>
    <row r="199" spans="1:9" ht="15">
      <c r="A199" s="951">
        <v>45124</v>
      </c>
      <c r="B199" s="952">
        <v>39.627498626708977</v>
      </c>
      <c r="C199" s="952">
        <v>14244.9501953125</v>
      </c>
      <c r="D199" s="953">
        <f t="shared" ref="D199:D262" si="18">(B200/B199)-1</f>
        <v>6.3718995686510294E-3</v>
      </c>
      <c r="E199" s="953">
        <f t="shared" ref="E199:E262" si="19">(C200/C199)-1</f>
        <v>7.6300339162129749E-3</v>
      </c>
      <c r="F199" s="953">
        <f t="shared" ref="F199:F262" si="20">D199-$D$508</f>
        <v>3.202556066653965E-3</v>
      </c>
      <c r="G199" s="953">
        <f t="shared" ref="G199:G262" si="21">E199-$E$508</f>
        <v>6.5663391120388079E-3</v>
      </c>
      <c r="H199" s="953">
        <f t="shared" ref="H199:H262" si="22">G199^2</f>
        <v>4.3116809334290604E-5</v>
      </c>
      <c r="I199" s="953">
        <f t="shared" ref="I199:I262" si="23">F199*G199</f>
        <v>2.1029069158967095E-5</v>
      </c>
    </row>
    <row r="200" spans="1:9" ht="15">
      <c r="A200" s="951">
        <v>45125</v>
      </c>
      <c r="B200" s="952">
        <v>39.880001068115227</v>
      </c>
      <c r="C200" s="952">
        <v>14353.6396484375</v>
      </c>
      <c r="D200" s="953">
        <f t="shared" si="18"/>
        <v>-1.3916757530367918E-2</v>
      </c>
      <c r="E200" s="953">
        <f t="shared" si="19"/>
        <v>3.051409203362887E-4</v>
      </c>
      <c r="F200" s="953">
        <f t="shared" si="20"/>
        <v>-1.7086101032364982E-2</v>
      </c>
      <c r="G200" s="953">
        <f t="shared" si="21"/>
        <v>-7.5855388383787802E-4</v>
      </c>
      <c r="H200" s="953">
        <f t="shared" si="22"/>
        <v>5.7540399468552898E-7</v>
      </c>
      <c r="I200" s="953">
        <f t="shared" si="23"/>
        <v>1.2960728297746834E-5</v>
      </c>
    </row>
    <row r="201" spans="1:9" ht="15">
      <c r="A201" s="951">
        <v>45126</v>
      </c>
      <c r="B201" s="952">
        <v>39.325000762939453</v>
      </c>
      <c r="C201" s="952">
        <v>14358.01953125</v>
      </c>
      <c r="D201" s="953">
        <f t="shared" si="18"/>
        <v>-5.092186656213471E-2</v>
      </c>
      <c r="E201" s="953">
        <f t="shared" si="19"/>
        <v>-2.052580861142228E-2</v>
      </c>
      <c r="F201" s="953">
        <f t="shared" si="20"/>
        <v>-5.4091210064131777E-2</v>
      </c>
      <c r="G201" s="953">
        <f t="shared" si="21"/>
        <v>-2.1589503415596446E-2</v>
      </c>
      <c r="H201" s="953">
        <f t="shared" si="22"/>
        <v>4.6610665773205061E-4</v>
      </c>
      <c r="I201" s="953">
        <f t="shared" si="23"/>
        <v>1.1678023644333178E-3</v>
      </c>
    </row>
    <row r="202" spans="1:9" ht="15">
      <c r="A202" s="951">
        <v>45127</v>
      </c>
      <c r="B202" s="952">
        <v>37.322498321533203</v>
      </c>
      <c r="C202" s="952">
        <v>14063.3095703125</v>
      </c>
      <c r="D202" s="953">
        <f t="shared" si="18"/>
        <v>-4.27355476652439E-2</v>
      </c>
      <c r="E202" s="953">
        <f t="shared" si="19"/>
        <v>-2.1687640343482917E-3</v>
      </c>
      <c r="F202" s="953">
        <f t="shared" si="20"/>
        <v>-4.5904891167240967E-2</v>
      </c>
      <c r="G202" s="953">
        <f t="shared" si="21"/>
        <v>-3.2324588385224586E-3</v>
      </c>
      <c r="H202" s="953">
        <f t="shared" si="22"/>
        <v>1.0448790142741962E-5</v>
      </c>
      <c r="I202" s="953">
        <f t="shared" si="23"/>
        <v>1.4838567118495962E-4</v>
      </c>
    </row>
    <row r="203" spans="1:9" ht="15">
      <c r="A203" s="951">
        <v>45128</v>
      </c>
      <c r="B203" s="952">
        <v>35.727500915527337</v>
      </c>
      <c r="C203" s="952">
        <v>14032.8095703125</v>
      </c>
      <c r="D203" s="953">
        <f t="shared" si="18"/>
        <v>9.0266129247527083E-3</v>
      </c>
      <c r="E203" s="953">
        <f t="shared" si="19"/>
        <v>1.8571154083166785E-3</v>
      </c>
      <c r="F203" s="953">
        <f t="shared" si="20"/>
        <v>5.8572694227556439E-3</v>
      </c>
      <c r="G203" s="953">
        <f t="shared" si="21"/>
        <v>7.9342060414251182E-4</v>
      </c>
      <c r="H203" s="953">
        <f t="shared" si="22"/>
        <v>6.2951625507786844E-7</v>
      </c>
      <c r="I203" s="953">
        <f t="shared" si="23"/>
        <v>4.6472782440282441E-6</v>
      </c>
    </row>
    <row r="204" spans="1:9" ht="15">
      <c r="A204" s="951">
        <v>45131</v>
      </c>
      <c r="B204" s="952">
        <v>36.049999237060547</v>
      </c>
      <c r="C204" s="952">
        <v>14058.8701171875</v>
      </c>
      <c r="D204" s="953">
        <f t="shared" si="18"/>
        <v>1.6504888579621513E-2</v>
      </c>
      <c r="E204" s="953">
        <f t="shared" si="19"/>
        <v>6.0950455058434994E-3</v>
      </c>
      <c r="F204" s="953">
        <f t="shared" si="20"/>
        <v>1.3335545077624449E-2</v>
      </c>
      <c r="G204" s="953">
        <f t="shared" si="21"/>
        <v>5.0313507016693324E-3</v>
      </c>
      <c r="H204" s="953">
        <f t="shared" si="22"/>
        <v>2.5314489883188484E-5</v>
      </c>
      <c r="I204" s="953">
        <f t="shared" si="23"/>
        <v>6.7095804083448785E-5</v>
      </c>
    </row>
    <row r="205" spans="1:9" ht="15">
      <c r="A205" s="951">
        <v>45132</v>
      </c>
      <c r="B205" s="952">
        <v>36.645000457763672</v>
      </c>
      <c r="C205" s="952">
        <v>14144.5595703125</v>
      </c>
      <c r="D205" s="953">
        <f t="shared" si="18"/>
        <v>-7.115573614599735E-2</v>
      </c>
      <c r="E205" s="953">
        <f t="shared" si="19"/>
        <v>-1.2216214148701443E-3</v>
      </c>
      <c r="F205" s="953">
        <f t="shared" si="20"/>
        <v>-7.432507964799441E-2</v>
      </c>
      <c r="G205" s="953">
        <f t="shared" si="21"/>
        <v>-2.2853162190443112E-3</v>
      </c>
      <c r="H205" s="953">
        <f t="shared" si="22"/>
        <v>5.2226702210269867E-6</v>
      </c>
      <c r="I205" s="953">
        <f t="shared" si="23"/>
        <v>1.6985631000132186E-4</v>
      </c>
    </row>
    <row r="206" spans="1:9" ht="15">
      <c r="A206" s="951">
        <v>45133</v>
      </c>
      <c r="B206" s="952">
        <v>34.037498474121087</v>
      </c>
      <c r="C206" s="952">
        <v>14127.2802734375</v>
      </c>
      <c r="D206" s="953">
        <f t="shared" si="18"/>
        <v>4.07638876280636E-2</v>
      </c>
      <c r="E206" s="953">
        <f t="shared" si="19"/>
        <v>-5.4624754645872242E-3</v>
      </c>
      <c r="F206" s="953">
        <f t="shared" si="20"/>
        <v>3.7594544126066533E-2</v>
      </c>
      <c r="G206" s="953">
        <f t="shared" si="21"/>
        <v>-6.5261702687613912E-3</v>
      </c>
      <c r="H206" s="953">
        <f t="shared" si="22"/>
        <v>4.2590898376865131E-5</v>
      </c>
      <c r="I206" s="953">
        <f t="shared" si="23"/>
        <v>-2.453483961431736E-4</v>
      </c>
    </row>
    <row r="207" spans="1:9" ht="15">
      <c r="A207" s="951">
        <v>45134</v>
      </c>
      <c r="B207" s="952">
        <v>35.424999237060547</v>
      </c>
      <c r="C207" s="952">
        <v>14050.1103515625</v>
      </c>
      <c r="D207" s="953">
        <f t="shared" si="18"/>
        <v>5.9986317700917446E-3</v>
      </c>
      <c r="E207" s="953">
        <f t="shared" si="19"/>
        <v>1.8971367342880407E-2</v>
      </c>
      <c r="F207" s="953">
        <f t="shared" si="20"/>
        <v>2.8292882680946803E-3</v>
      </c>
      <c r="G207" s="953">
        <f t="shared" si="21"/>
        <v>1.7907672538706242E-2</v>
      </c>
      <c r="H207" s="953">
        <f t="shared" si="22"/>
        <v>3.2068473575353368E-4</v>
      </c>
      <c r="I207" s="953">
        <f t="shared" si="23"/>
        <v>5.0665967822642853E-5</v>
      </c>
    </row>
    <row r="208" spans="1:9" ht="15">
      <c r="A208" s="951">
        <v>45135</v>
      </c>
      <c r="B208" s="952">
        <v>35.637500762939453</v>
      </c>
      <c r="C208" s="952">
        <v>14316.66015625</v>
      </c>
      <c r="D208" s="953">
        <f t="shared" si="18"/>
        <v>-3.1217094724483641E-2</v>
      </c>
      <c r="E208" s="953">
        <f t="shared" si="19"/>
        <v>2.0507139709664557E-3</v>
      </c>
      <c r="F208" s="953">
        <f t="shared" si="20"/>
        <v>-3.4386438226480708E-2</v>
      </c>
      <c r="G208" s="953">
        <f t="shared" si="21"/>
        <v>9.8701916679228897E-4</v>
      </c>
      <c r="H208" s="953">
        <f t="shared" si="22"/>
        <v>9.7420683561534428E-7</v>
      </c>
      <c r="I208" s="953">
        <f t="shared" si="23"/>
        <v>-3.3940073607255501E-5</v>
      </c>
    </row>
    <row r="209" spans="1:9" ht="15">
      <c r="A209" s="951">
        <v>45138</v>
      </c>
      <c r="B209" s="952">
        <v>34.525001525878913</v>
      </c>
      <c r="C209" s="952">
        <v>14346.01953125</v>
      </c>
      <c r="D209" s="953">
        <f t="shared" si="18"/>
        <v>1.8899351882686766E-2</v>
      </c>
      <c r="E209" s="953">
        <f t="shared" si="19"/>
        <v>-4.3293803458657187E-3</v>
      </c>
      <c r="F209" s="953">
        <f t="shared" si="20"/>
        <v>1.5730008380689702E-2</v>
      </c>
      <c r="G209" s="953">
        <f t="shared" si="21"/>
        <v>-5.3930751500398857E-3</v>
      </c>
      <c r="H209" s="953">
        <f t="shared" si="22"/>
        <v>2.9085259573977737E-5</v>
      </c>
      <c r="I209" s="953">
        <f t="shared" si="23"/>
        <v>-8.4833117307816773E-5</v>
      </c>
    </row>
    <row r="210" spans="1:9" ht="15">
      <c r="A210" s="951">
        <v>45139</v>
      </c>
      <c r="B210" s="952">
        <v>35.177501678466797</v>
      </c>
      <c r="C210" s="952">
        <v>14283.91015625</v>
      </c>
      <c r="D210" s="953">
        <f t="shared" si="18"/>
        <v>-5.9057724546067281E-2</v>
      </c>
      <c r="E210" s="953">
        <f t="shared" si="19"/>
        <v>-2.1734942151092729E-2</v>
      </c>
      <c r="F210" s="953">
        <f t="shared" si="20"/>
        <v>-6.2227068048064348E-2</v>
      </c>
      <c r="G210" s="953">
        <f t="shared" si="21"/>
        <v>-2.2798636955266894E-2</v>
      </c>
      <c r="H210" s="953">
        <f t="shared" si="22"/>
        <v>5.1977784701806129E-4</v>
      </c>
      <c r="I210" s="953">
        <f t="shared" si="23"/>
        <v>1.4186923332185075E-3</v>
      </c>
    </row>
    <row r="211" spans="1:9" ht="15">
      <c r="A211" s="951">
        <v>45140</v>
      </c>
      <c r="B211" s="952">
        <v>33.099998474121087</v>
      </c>
      <c r="C211" s="952">
        <v>13973.4501953125</v>
      </c>
      <c r="D211" s="953">
        <f t="shared" si="18"/>
        <v>1.3595766077683091E-3</v>
      </c>
      <c r="E211" s="953">
        <f t="shared" si="19"/>
        <v>-9.826112061147585E-4</v>
      </c>
      <c r="F211" s="953">
        <f t="shared" si="20"/>
        <v>-1.8097668942287553E-3</v>
      </c>
      <c r="G211" s="953">
        <f t="shared" si="21"/>
        <v>-2.0463060102889254E-3</v>
      </c>
      <c r="H211" s="953">
        <f t="shared" si="22"/>
        <v>4.1873682877445798E-6</v>
      </c>
      <c r="I211" s="953">
        <f t="shared" si="23"/>
        <v>3.7033368728822239E-6</v>
      </c>
    </row>
    <row r="212" spans="1:9" ht="15">
      <c r="A212" s="951">
        <v>45141</v>
      </c>
      <c r="B212" s="952">
        <v>33.145000457763672</v>
      </c>
      <c r="C212" s="952">
        <v>13959.7197265625</v>
      </c>
      <c r="D212" s="953">
        <f t="shared" si="18"/>
        <v>1.1012154434411503E-2</v>
      </c>
      <c r="E212" s="953">
        <f t="shared" si="19"/>
        <v>-3.6160820687143325E-3</v>
      </c>
      <c r="F212" s="953">
        <f t="shared" si="20"/>
        <v>7.8428109324144395E-3</v>
      </c>
      <c r="G212" s="953">
        <f t="shared" si="21"/>
        <v>-4.6797768728884994E-3</v>
      </c>
      <c r="H212" s="953">
        <f t="shared" si="22"/>
        <v>2.1900311580022061E-5</v>
      </c>
      <c r="I212" s="953">
        <f t="shared" si="23"/>
        <v>-3.6702605219950181E-5</v>
      </c>
    </row>
    <row r="213" spans="1:9" ht="15">
      <c r="A213" s="951">
        <v>45142</v>
      </c>
      <c r="B213" s="952">
        <v>33.509998321533203</v>
      </c>
      <c r="C213" s="952">
        <v>13909.240234375</v>
      </c>
      <c r="D213" s="953">
        <f t="shared" si="18"/>
        <v>-1.7905058316148637E-2</v>
      </c>
      <c r="E213" s="953">
        <f t="shared" si="19"/>
        <v>6.1225598821377236E-3</v>
      </c>
      <c r="F213" s="953">
        <f t="shared" si="20"/>
        <v>-2.10744018181457E-2</v>
      </c>
      <c r="G213" s="953">
        <f t="shared" si="21"/>
        <v>5.0588650779635567E-3</v>
      </c>
      <c r="H213" s="953">
        <f t="shared" si="22"/>
        <v>2.5592115877039221E-5</v>
      </c>
      <c r="I213" s="953">
        <f t="shared" si="23"/>
        <v>-1.0661255539678897E-4</v>
      </c>
    </row>
    <row r="214" spans="1:9" ht="15">
      <c r="A214" s="951">
        <v>45145</v>
      </c>
      <c r="B214" s="952">
        <v>32.909999847412109</v>
      </c>
      <c r="C214" s="952">
        <v>13994.400390625</v>
      </c>
      <c r="D214" s="953">
        <f t="shared" si="18"/>
        <v>-5.6517794560179024E-2</v>
      </c>
      <c r="E214" s="953">
        <f t="shared" si="19"/>
        <v>-7.8660089073014916E-3</v>
      </c>
      <c r="F214" s="953">
        <f t="shared" si="20"/>
        <v>-5.9687138062176091E-2</v>
      </c>
      <c r="G214" s="953">
        <f t="shared" si="21"/>
        <v>-8.9297037114756585E-3</v>
      </c>
      <c r="H214" s="953">
        <f t="shared" si="22"/>
        <v>7.9739608374742148E-5</v>
      </c>
      <c r="I214" s="953">
        <f t="shared" si="23"/>
        <v>5.3298845828117394E-4</v>
      </c>
    </row>
    <row r="215" spans="1:9" ht="15">
      <c r="A215" s="951">
        <v>45146</v>
      </c>
      <c r="B215" s="952">
        <v>31.04999923706055</v>
      </c>
      <c r="C215" s="952">
        <v>13884.3203125</v>
      </c>
      <c r="D215" s="953">
        <f t="shared" si="18"/>
        <v>1.6505661047738096E-2</v>
      </c>
      <c r="E215" s="953">
        <f t="shared" si="19"/>
        <v>-1.1689501365355404E-2</v>
      </c>
      <c r="F215" s="953">
        <f t="shared" si="20"/>
        <v>1.3336317545741033E-2</v>
      </c>
      <c r="G215" s="953">
        <f t="shared" si="21"/>
        <v>-1.2753196169529571E-2</v>
      </c>
      <c r="H215" s="953">
        <f t="shared" si="22"/>
        <v>1.6264401253850372E-4</v>
      </c>
      <c r="I215" s="953">
        <f t="shared" si="23"/>
        <v>-1.7008067383997454E-4</v>
      </c>
    </row>
    <row r="216" spans="1:9" ht="15">
      <c r="A216" s="951">
        <v>45147</v>
      </c>
      <c r="B216" s="952">
        <v>31.5625</v>
      </c>
      <c r="C216" s="952">
        <v>13722.01953125</v>
      </c>
      <c r="D216" s="953">
        <f t="shared" si="18"/>
        <v>4.5148490679145503E-3</v>
      </c>
      <c r="E216" s="953">
        <f t="shared" si="19"/>
        <v>1.1638740994814878E-3</v>
      </c>
      <c r="F216" s="953">
        <f t="shared" si="20"/>
        <v>1.3455055659174859E-3</v>
      </c>
      <c r="G216" s="953">
        <f t="shared" si="21"/>
        <v>1.0017929530732107E-4</v>
      </c>
      <c r="H216" s="953">
        <f t="shared" si="22"/>
        <v>1.003589120827144E-8</v>
      </c>
      <c r="I216" s="953">
        <f t="shared" si="23"/>
        <v>1.3479179942569196E-7</v>
      </c>
    </row>
    <row r="217" spans="1:9" ht="15">
      <c r="A217" s="951">
        <v>45148</v>
      </c>
      <c r="B217" s="952">
        <v>31.704999923706051</v>
      </c>
      <c r="C217" s="952">
        <v>13737.990234375</v>
      </c>
      <c r="D217" s="953">
        <f t="shared" si="18"/>
        <v>-1.6164666903413227E-2</v>
      </c>
      <c r="E217" s="953">
        <f t="shared" si="19"/>
        <v>-6.7797853551347931E-3</v>
      </c>
      <c r="F217" s="953">
        <f t="shared" si="20"/>
        <v>-1.9334010405410291E-2</v>
      </c>
      <c r="G217" s="953">
        <f t="shared" si="21"/>
        <v>-7.84348015930896E-3</v>
      </c>
      <c r="H217" s="953">
        <f t="shared" si="22"/>
        <v>6.1520181009473314E-5</v>
      </c>
      <c r="I217" s="953">
        <f t="shared" si="23"/>
        <v>1.516459270147086E-4</v>
      </c>
    </row>
    <row r="218" spans="1:9" ht="15">
      <c r="A218" s="951">
        <v>45149</v>
      </c>
      <c r="B218" s="952">
        <v>31.192499160766602</v>
      </c>
      <c r="C218" s="952">
        <v>13644.849609375</v>
      </c>
      <c r="D218" s="953">
        <f t="shared" si="18"/>
        <v>2.4846132590281567E-3</v>
      </c>
      <c r="E218" s="953">
        <f t="shared" si="19"/>
        <v>1.0515357285537208E-2</v>
      </c>
      <c r="F218" s="953">
        <f t="shared" si="20"/>
        <v>-6.8473024296890773E-4</v>
      </c>
      <c r="G218" s="953">
        <f t="shared" si="21"/>
        <v>9.451662481363041E-3</v>
      </c>
      <c r="H218" s="953">
        <f t="shared" si="22"/>
        <v>8.9333923661605758E-5</v>
      </c>
      <c r="I218" s="953">
        <f t="shared" si="23"/>
        <v>-6.4718391473238243E-6</v>
      </c>
    </row>
    <row r="219" spans="1:9" ht="15">
      <c r="A219" s="951">
        <v>45152</v>
      </c>
      <c r="B219" s="952">
        <v>31.270000457763668</v>
      </c>
      <c r="C219" s="952">
        <v>13788.330078125</v>
      </c>
      <c r="D219" s="953">
        <f t="shared" si="18"/>
        <v>-1.6469500782153146E-2</v>
      </c>
      <c r="E219" s="953">
        <f t="shared" si="19"/>
        <v>-1.1406767356623049E-2</v>
      </c>
      <c r="F219" s="953">
        <f t="shared" si="20"/>
        <v>-1.9638844284150209E-2</v>
      </c>
      <c r="G219" s="953">
        <f t="shared" si="21"/>
        <v>-1.2470462160797216E-2</v>
      </c>
      <c r="H219" s="953">
        <f t="shared" si="22"/>
        <v>1.5551242650387517E-4</v>
      </c>
      <c r="I219" s="953">
        <f t="shared" si="23"/>
        <v>2.4490546452728389E-4</v>
      </c>
    </row>
    <row r="220" spans="1:9" ht="15">
      <c r="A220" s="951">
        <v>45153</v>
      </c>
      <c r="B220" s="952">
        <v>30.754999160766602</v>
      </c>
      <c r="C220" s="952">
        <v>13631.0498046875</v>
      </c>
      <c r="D220" s="953">
        <f t="shared" si="18"/>
        <v>-1.6254790775538375E-4</v>
      </c>
      <c r="E220" s="953">
        <f t="shared" si="19"/>
        <v>-1.1475265963829862E-2</v>
      </c>
      <c r="F220" s="953">
        <f t="shared" si="20"/>
        <v>-3.3318914097524481E-3</v>
      </c>
      <c r="G220" s="953">
        <f t="shared" si="21"/>
        <v>-1.2538960768004028E-2</v>
      </c>
      <c r="H220" s="953">
        <f t="shared" si="22"/>
        <v>1.5722553714154417E-4</v>
      </c>
      <c r="I220" s="953">
        <f t="shared" si="23"/>
        <v>4.1778455670135581E-5</v>
      </c>
    </row>
    <row r="221" spans="1:9" ht="15">
      <c r="A221" s="951">
        <v>45154</v>
      </c>
      <c r="B221" s="952">
        <v>30.75</v>
      </c>
      <c r="C221" s="952">
        <v>13474.6298828125</v>
      </c>
      <c r="D221" s="953">
        <f t="shared" si="18"/>
        <v>1.6257433387312226E-4</v>
      </c>
      <c r="E221" s="953">
        <f t="shared" si="19"/>
        <v>-1.1703489942506917E-2</v>
      </c>
      <c r="F221" s="953">
        <f t="shared" si="20"/>
        <v>-3.0067691681239421E-3</v>
      </c>
      <c r="G221" s="953">
        <f t="shared" si="21"/>
        <v>-1.2767184746681084E-2</v>
      </c>
      <c r="H221" s="953">
        <f t="shared" si="22"/>
        <v>1.6300100635588613E-4</v>
      </c>
      <c r="I221" s="953">
        <f t="shared" si="23"/>
        <v>3.8387977460062967E-5</v>
      </c>
    </row>
    <row r="222" spans="1:9" ht="15">
      <c r="A222" s="951">
        <v>45155</v>
      </c>
      <c r="B222" s="952">
        <v>30.754999160766602</v>
      </c>
      <c r="C222" s="952">
        <v>13316.9296875</v>
      </c>
      <c r="D222" s="953">
        <f t="shared" si="18"/>
        <v>3.6254323163473767E-2</v>
      </c>
      <c r="E222" s="953">
        <f t="shared" si="19"/>
        <v>-1.963621846486574E-3</v>
      </c>
      <c r="F222" s="953">
        <f t="shared" si="20"/>
        <v>3.30849796614767E-2</v>
      </c>
      <c r="G222" s="953">
        <f t="shared" si="21"/>
        <v>-3.0273166506607409E-3</v>
      </c>
      <c r="H222" s="953">
        <f t="shared" si="22"/>
        <v>9.1646461033677668E-6</v>
      </c>
      <c r="I222" s="953">
        <f t="shared" si="23"/>
        <v>-1.0015870981596038E-4</v>
      </c>
    </row>
    <row r="223" spans="1:9" ht="15">
      <c r="A223" s="951">
        <v>45156</v>
      </c>
      <c r="B223" s="952">
        <v>31.870000839233398</v>
      </c>
      <c r="C223" s="952">
        <v>13290.7802734375</v>
      </c>
      <c r="D223" s="953">
        <f t="shared" si="18"/>
        <v>1.976777986121192E-2</v>
      </c>
      <c r="E223" s="953">
        <f t="shared" si="19"/>
        <v>1.5560378401998198E-2</v>
      </c>
      <c r="F223" s="953">
        <f t="shared" si="20"/>
        <v>1.6598436359214857E-2</v>
      </c>
      <c r="G223" s="953">
        <f t="shared" si="21"/>
        <v>1.4496683597824031E-2</v>
      </c>
      <c r="H223" s="953">
        <f t="shared" si="22"/>
        <v>2.1015383533542031E-4</v>
      </c>
      <c r="I223" s="953">
        <f t="shared" si="23"/>
        <v>2.4062228011815606E-4</v>
      </c>
    </row>
    <row r="224" spans="1:9" ht="15">
      <c r="A224" s="951">
        <v>45159</v>
      </c>
      <c r="B224" s="952">
        <v>32.5</v>
      </c>
      <c r="C224" s="952">
        <v>13497.58984375</v>
      </c>
      <c r="D224" s="953">
        <f t="shared" si="18"/>
        <v>1.0461543156550457E-2</v>
      </c>
      <c r="E224" s="953">
        <f t="shared" si="19"/>
        <v>6.1346310958865224E-4</v>
      </c>
      <c r="F224" s="953">
        <f t="shared" si="20"/>
        <v>7.2921996545533925E-3</v>
      </c>
      <c r="G224" s="953">
        <f t="shared" si="21"/>
        <v>-4.5023169458551448E-4</v>
      </c>
      <c r="H224" s="953">
        <f t="shared" si="22"/>
        <v>2.0270857880934397E-7</v>
      </c>
      <c r="I224" s="953">
        <f t="shared" si="23"/>
        <v>-3.2831794077254771E-6</v>
      </c>
    </row>
    <row r="225" spans="1:9" ht="15">
      <c r="A225" s="951">
        <v>45160</v>
      </c>
      <c r="B225" s="952">
        <v>32.840000152587891</v>
      </c>
      <c r="C225" s="952">
        <v>13505.8701171875</v>
      </c>
      <c r="D225" s="953">
        <f t="shared" si="18"/>
        <v>2.1772233534278707E-2</v>
      </c>
      <c r="E225" s="953">
        <f t="shared" si="19"/>
        <v>1.5930862238648924E-2</v>
      </c>
      <c r="F225" s="953">
        <f t="shared" si="20"/>
        <v>1.8602890032281643E-2</v>
      </c>
      <c r="G225" s="953">
        <f t="shared" si="21"/>
        <v>1.4867167434474757E-2</v>
      </c>
      <c r="H225" s="953">
        <f t="shared" si="22"/>
        <v>2.2103266752470673E-4</v>
      </c>
      <c r="I225" s="953">
        <f t="shared" si="23"/>
        <v>2.765722808750527E-4</v>
      </c>
    </row>
    <row r="226" spans="1:9" ht="15">
      <c r="A226" s="951">
        <v>45161</v>
      </c>
      <c r="B226" s="952">
        <v>33.555000305175781</v>
      </c>
      <c r="C226" s="952">
        <v>13721.0302734375</v>
      </c>
      <c r="D226" s="953">
        <f t="shared" si="18"/>
        <v>-2.779016311738558E-2</v>
      </c>
      <c r="E226" s="953">
        <f t="shared" si="19"/>
        <v>-1.8734784615455746E-2</v>
      </c>
      <c r="F226" s="953">
        <f t="shared" si="20"/>
        <v>-3.0959506619382644E-2</v>
      </c>
      <c r="G226" s="953">
        <f t="shared" si="21"/>
        <v>-1.9798479419629911E-2</v>
      </c>
      <c r="H226" s="953">
        <f t="shared" si="22"/>
        <v>3.9197978732950913E-4</v>
      </c>
      <c r="I226" s="953">
        <f t="shared" si="23"/>
        <v>6.1295115464574329E-4</v>
      </c>
    </row>
    <row r="227" spans="1:9" ht="15">
      <c r="A227" s="951">
        <v>45162</v>
      </c>
      <c r="B227" s="952">
        <v>32.622501373291023</v>
      </c>
      <c r="C227" s="952">
        <v>13463.9697265625</v>
      </c>
      <c r="D227" s="953">
        <f t="shared" si="18"/>
        <v>-6.0541105239568016E-2</v>
      </c>
      <c r="E227" s="953">
        <f t="shared" si="19"/>
        <v>9.4088642974721193E-3</v>
      </c>
      <c r="F227" s="953">
        <f t="shared" si="20"/>
        <v>-6.3710448741565076E-2</v>
      </c>
      <c r="G227" s="953">
        <f t="shared" si="21"/>
        <v>8.3451694932979523E-3</v>
      </c>
      <c r="H227" s="953">
        <f t="shared" si="22"/>
        <v>6.9641853871870799E-5</v>
      </c>
      <c r="I227" s="953">
        <f t="shared" si="23"/>
        <v>-5.3167449324243181E-4</v>
      </c>
    </row>
    <row r="228" spans="1:9" ht="15">
      <c r="A228" s="951">
        <v>45163</v>
      </c>
      <c r="B228" s="952">
        <v>30.64749908447266</v>
      </c>
      <c r="C228" s="952">
        <v>13590.650390625</v>
      </c>
      <c r="D228" s="953">
        <f t="shared" si="18"/>
        <v>1.3133213626289386E-2</v>
      </c>
      <c r="E228" s="953">
        <f t="shared" si="19"/>
        <v>8.4234005656174116E-3</v>
      </c>
      <c r="F228" s="953">
        <f t="shared" si="20"/>
        <v>9.9638701242923226E-3</v>
      </c>
      <c r="G228" s="953">
        <f t="shared" si="21"/>
        <v>7.3597057614432446E-3</v>
      </c>
      <c r="H228" s="953">
        <f t="shared" si="22"/>
        <v>5.4165268895020888E-5</v>
      </c>
      <c r="I228" s="953">
        <f t="shared" si="23"/>
        <v>7.333115236002643E-5</v>
      </c>
    </row>
    <row r="229" spans="1:9" ht="15">
      <c r="A229" s="951">
        <v>45166</v>
      </c>
      <c r="B229" s="952">
        <v>31.04999923706055</v>
      </c>
      <c r="C229" s="952">
        <v>13705.1298828125</v>
      </c>
      <c r="D229" s="953">
        <f t="shared" si="18"/>
        <v>1.4492778550613927E-2</v>
      </c>
      <c r="E229" s="953">
        <f t="shared" si="19"/>
        <v>1.7411719907285406E-2</v>
      </c>
      <c r="F229" s="953">
        <f t="shared" si="20"/>
        <v>1.1323435048616864E-2</v>
      </c>
      <c r="G229" s="953">
        <f t="shared" si="21"/>
        <v>1.634802510311124E-2</v>
      </c>
      <c r="H229" s="953">
        <f t="shared" si="22"/>
        <v>2.6725792477195527E-4</v>
      </c>
      <c r="I229" s="953">
        <f t="shared" si="23"/>
        <v>1.8511580042823814E-4</v>
      </c>
    </row>
    <row r="230" spans="1:9" ht="15">
      <c r="A230" s="951">
        <v>45167</v>
      </c>
      <c r="B230" s="952">
        <v>31.5</v>
      </c>
      <c r="C230" s="952">
        <v>13943.759765625</v>
      </c>
      <c r="D230" s="953">
        <f t="shared" si="18"/>
        <v>-1.809522840711808E-2</v>
      </c>
      <c r="E230" s="953">
        <f t="shared" si="19"/>
        <v>5.4181803155952668E-3</v>
      </c>
      <c r="F230" s="953">
        <f t="shared" si="20"/>
        <v>-2.1264571909115144E-2</v>
      </c>
      <c r="G230" s="953">
        <f t="shared" si="21"/>
        <v>4.3544855114210999E-3</v>
      </c>
      <c r="H230" s="953">
        <f t="shared" si="22"/>
        <v>1.8961544069176278E-5</v>
      </c>
      <c r="I230" s="953">
        <f t="shared" si="23"/>
        <v>-9.2596270284814013E-5</v>
      </c>
    </row>
    <row r="231" spans="1:9" ht="15">
      <c r="A231" s="951">
        <v>45168</v>
      </c>
      <c r="B231" s="952">
        <v>30.930000305175781</v>
      </c>
      <c r="C231" s="952">
        <v>14019.3095703125</v>
      </c>
      <c r="D231" s="953">
        <f t="shared" si="18"/>
        <v>1.2043306248530783E-2</v>
      </c>
      <c r="E231" s="953">
        <f t="shared" si="19"/>
        <v>1.1170419036299339E-3</v>
      </c>
      <c r="F231" s="953">
        <f t="shared" si="20"/>
        <v>8.8739627465337194E-3</v>
      </c>
      <c r="G231" s="953">
        <f t="shared" si="21"/>
        <v>5.3347099455767219E-5</v>
      </c>
      <c r="H231" s="953">
        <f t="shared" si="22"/>
        <v>2.845913020343519E-9</v>
      </c>
      <c r="I231" s="953">
        <f t="shared" si="23"/>
        <v>4.7340017320610756E-7</v>
      </c>
    </row>
    <row r="232" spans="1:9" ht="15">
      <c r="A232" s="951">
        <v>45169</v>
      </c>
      <c r="B232" s="952">
        <v>31.302499771118161</v>
      </c>
      <c r="C232" s="952">
        <v>14034.9697265625</v>
      </c>
      <c r="D232" s="953">
        <f t="shared" si="18"/>
        <v>-2.7952917233466934E-3</v>
      </c>
      <c r="E232" s="953">
        <f t="shared" si="19"/>
        <v>-2.2516302575414926E-4</v>
      </c>
      <c r="F232" s="953">
        <f t="shared" si="20"/>
        <v>-5.9646352253437578E-3</v>
      </c>
      <c r="G232" s="953">
        <f t="shared" si="21"/>
        <v>-1.288857829928316E-3</v>
      </c>
      <c r="H232" s="953">
        <f t="shared" si="22"/>
        <v>1.6611545057675278E-6</v>
      </c>
      <c r="I232" s="953">
        <f t="shared" si="23"/>
        <v>7.6875668128505475E-6</v>
      </c>
    </row>
    <row r="233" spans="1:9" ht="15">
      <c r="A233" s="951">
        <v>45170</v>
      </c>
      <c r="B233" s="952">
        <v>31.215000152587891</v>
      </c>
      <c r="C233" s="952">
        <v>14031.8095703125</v>
      </c>
      <c r="D233" s="953">
        <f t="shared" si="18"/>
        <v>-2.458753547827297E-2</v>
      </c>
      <c r="E233" s="953">
        <f t="shared" si="19"/>
        <v>-7.7391122973724524E-4</v>
      </c>
      <c r="F233" s="953">
        <f t="shared" si="20"/>
        <v>-2.7756878980270034E-2</v>
      </c>
      <c r="G233" s="953">
        <f t="shared" si="21"/>
        <v>-1.837606033911412E-3</v>
      </c>
      <c r="H233" s="953">
        <f t="shared" si="22"/>
        <v>3.3767959358676292E-6</v>
      </c>
      <c r="I233" s="953">
        <f t="shared" si="23"/>
        <v>5.1006208296693051E-5</v>
      </c>
    </row>
    <row r="234" spans="1:9" ht="15">
      <c r="A234" s="951">
        <v>45174</v>
      </c>
      <c r="B234" s="952">
        <v>30.447500228881839</v>
      </c>
      <c r="C234" s="952">
        <v>14020.9501953125</v>
      </c>
      <c r="D234" s="953">
        <f t="shared" si="18"/>
        <v>1.7899665726152758E-2</v>
      </c>
      <c r="E234" s="953">
        <f t="shared" si="19"/>
        <v>-1.0589900590306622E-2</v>
      </c>
      <c r="F234" s="953">
        <f t="shared" si="20"/>
        <v>1.4730322224155695E-2</v>
      </c>
      <c r="G234" s="953">
        <f t="shared" si="21"/>
        <v>-1.1653595394480789E-2</v>
      </c>
      <c r="H234" s="953">
        <f t="shared" si="22"/>
        <v>1.3580628561826386E-4</v>
      </c>
      <c r="I234" s="953">
        <f t="shared" si="23"/>
        <v>-1.7166121523063882E-4</v>
      </c>
    </row>
    <row r="235" spans="1:9" ht="15">
      <c r="A235" s="951">
        <v>45175</v>
      </c>
      <c r="B235" s="952">
        <v>30.992500305175781</v>
      </c>
      <c r="C235" s="952">
        <v>13872.4697265625</v>
      </c>
      <c r="D235" s="953">
        <f t="shared" si="18"/>
        <v>-6.921030690142338E-2</v>
      </c>
      <c r="E235" s="953">
        <f t="shared" si="19"/>
        <v>-8.9125909715095375E-3</v>
      </c>
      <c r="F235" s="953">
        <f t="shared" si="20"/>
        <v>-7.237965040342044E-2</v>
      </c>
      <c r="G235" s="953">
        <f t="shared" si="21"/>
        <v>-9.9762857756837044E-3</v>
      </c>
      <c r="H235" s="953">
        <f t="shared" si="22"/>
        <v>9.9526277878109014E-5</v>
      </c>
      <c r="I235" s="953">
        <f t="shared" si="23"/>
        <v>7.220800767686026E-4</v>
      </c>
    </row>
    <row r="236" spans="1:9" ht="15">
      <c r="A236" s="951">
        <v>45176</v>
      </c>
      <c r="B236" s="952">
        <v>28.847499847412109</v>
      </c>
      <c r="C236" s="952">
        <v>13748.830078125</v>
      </c>
      <c r="D236" s="953">
        <f t="shared" si="18"/>
        <v>2.4178879714749746E-2</v>
      </c>
      <c r="E236" s="953">
        <f t="shared" si="19"/>
        <v>9.2372916388772097E-4</v>
      </c>
      <c r="F236" s="953">
        <f t="shared" si="20"/>
        <v>2.1009536212752682E-2</v>
      </c>
      <c r="G236" s="953">
        <f t="shared" si="21"/>
        <v>-1.3996564028644575E-4</v>
      </c>
      <c r="H236" s="953">
        <f t="shared" si="22"/>
        <v>1.9590380460794725E-8</v>
      </c>
      <c r="I236" s="953">
        <f t="shared" si="23"/>
        <v>-2.9406131881391978E-6</v>
      </c>
    </row>
    <row r="237" spans="1:9" ht="15">
      <c r="A237" s="951">
        <v>45177</v>
      </c>
      <c r="B237" s="952">
        <v>29.545000076293949</v>
      </c>
      <c r="C237" s="952">
        <v>13761.5302734375</v>
      </c>
      <c r="D237" s="953">
        <f t="shared" si="18"/>
        <v>-2.1746485769061907E-2</v>
      </c>
      <c r="E237" s="953">
        <f t="shared" si="19"/>
        <v>1.1362063076793438E-2</v>
      </c>
      <c r="F237" s="953">
        <f t="shared" si="20"/>
        <v>-2.4915829271058971E-2</v>
      </c>
      <c r="G237" s="953">
        <f t="shared" si="21"/>
        <v>1.0298368272619271E-2</v>
      </c>
      <c r="H237" s="953">
        <f t="shared" si="22"/>
        <v>1.0605638907849123E-4</v>
      </c>
      <c r="I237" s="953">
        <f t="shared" si="23"/>
        <v>-2.5659238565107226E-4</v>
      </c>
    </row>
    <row r="238" spans="1:9" ht="15">
      <c r="A238" s="951">
        <v>45180</v>
      </c>
      <c r="B238" s="952">
        <v>28.902500152587891</v>
      </c>
      <c r="C238" s="952">
        <v>13917.8896484375</v>
      </c>
      <c r="D238" s="953">
        <f t="shared" si="18"/>
        <v>-2.6900792266522089E-2</v>
      </c>
      <c r="E238" s="953">
        <f t="shared" si="19"/>
        <v>-1.0366463632020317E-2</v>
      </c>
      <c r="F238" s="953">
        <f t="shared" si="20"/>
        <v>-3.0070135768519152E-2</v>
      </c>
      <c r="G238" s="953">
        <f t="shared" si="21"/>
        <v>-1.1430158436194484E-2</v>
      </c>
      <c r="H238" s="953">
        <f t="shared" si="22"/>
        <v>1.3064852187650794E-4</v>
      </c>
      <c r="I238" s="953">
        <f t="shared" si="23"/>
        <v>3.4370641603205271E-4</v>
      </c>
    </row>
    <row r="239" spans="1:9" ht="15">
      <c r="A239" s="951">
        <v>45181</v>
      </c>
      <c r="B239" s="952">
        <v>28.125</v>
      </c>
      <c r="C239" s="952">
        <v>13773.6103515625</v>
      </c>
      <c r="D239" s="953">
        <f t="shared" si="18"/>
        <v>-1.1999986436631804E-2</v>
      </c>
      <c r="E239" s="953">
        <f t="shared" si="19"/>
        <v>2.9026153032538637E-3</v>
      </c>
      <c r="F239" s="953">
        <f t="shared" si="20"/>
        <v>-1.5169329938628868E-2</v>
      </c>
      <c r="G239" s="953">
        <f t="shared" si="21"/>
        <v>1.838920499079697E-3</v>
      </c>
      <c r="H239" s="953">
        <f t="shared" si="22"/>
        <v>3.3816286019355219E-6</v>
      </c>
      <c r="I239" s="953">
        <f t="shared" si="23"/>
        <v>-2.7895191781447988E-5</v>
      </c>
    </row>
    <row r="240" spans="1:9" ht="15">
      <c r="A240" s="951">
        <v>45182</v>
      </c>
      <c r="B240" s="952">
        <v>27.78750038146973</v>
      </c>
      <c r="C240" s="952">
        <v>13813.58984375</v>
      </c>
      <c r="D240" s="953">
        <f t="shared" si="18"/>
        <v>2.1592456076755751E-2</v>
      </c>
      <c r="E240" s="953">
        <f t="shared" si="19"/>
        <v>8.1412552572917019E-3</v>
      </c>
      <c r="F240" s="953">
        <f t="shared" si="20"/>
        <v>1.8423112574758687E-2</v>
      </c>
      <c r="G240" s="953">
        <f t="shared" si="21"/>
        <v>7.0775604531175349E-3</v>
      </c>
      <c r="H240" s="953">
        <f t="shared" si="22"/>
        <v>5.0091861967533285E-5</v>
      </c>
      <c r="I240" s="953">
        <f t="shared" si="23"/>
        <v>1.3039069298244443E-4</v>
      </c>
    </row>
    <row r="241" spans="1:9" ht="15">
      <c r="A241" s="951">
        <v>45183</v>
      </c>
      <c r="B241" s="952">
        <v>28.38750076293945</v>
      </c>
      <c r="C241" s="952">
        <v>13926.0498046875</v>
      </c>
      <c r="D241" s="953">
        <f t="shared" si="18"/>
        <v>-3.5667132918629219E-2</v>
      </c>
      <c r="E241" s="953">
        <f t="shared" si="19"/>
        <v>-1.5633990228098638E-2</v>
      </c>
      <c r="F241" s="953">
        <f t="shared" si="20"/>
        <v>-3.8836476420626286E-2</v>
      </c>
      <c r="G241" s="953">
        <f t="shared" si="21"/>
        <v>-1.6697685032272803E-2</v>
      </c>
      <c r="H241" s="953">
        <f t="shared" si="22"/>
        <v>2.788126854369872E-4</v>
      </c>
      <c r="I241" s="953">
        <f t="shared" si="23"/>
        <v>6.4847925103490715E-4</v>
      </c>
    </row>
    <row r="242" spans="1:9" ht="15">
      <c r="A242" s="951">
        <v>45184</v>
      </c>
      <c r="B242" s="952">
        <v>27.375</v>
      </c>
      <c r="C242" s="952">
        <v>13708.330078125</v>
      </c>
      <c r="D242" s="953">
        <f t="shared" si="18"/>
        <v>4.2009048810287553E-3</v>
      </c>
      <c r="E242" s="953">
        <f t="shared" si="19"/>
        <v>1.3934273825588761E-4</v>
      </c>
      <c r="F242" s="953">
        <f t="shared" si="20"/>
        <v>1.0315613790316909E-3</v>
      </c>
      <c r="G242" s="953">
        <f t="shared" si="21"/>
        <v>-9.2435206591827911E-4</v>
      </c>
      <c r="H242" s="953">
        <f t="shared" si="22"/>
        <v>8.5442674176739061E-7</v>
      </c>
      <c r="I242" s="953">
        <f t="shared" si="23"/>
        <v>-9.5352589182945242E-7</v>
      </c>
    </row>
    <row r="243" spans="1:9" ht="15">
      <c r="A243" s="951">
        <v>45187</v>
      </c>
      <c r="B243" s="952">
        <v>27.489999771118161</v>
      </c>
      <c r="C243" s="952">
        <v>13710.240234375</v>
      </c>
      <c r="D243" s="953">
        <f t="shared" si="18"/>
        <v>-2.0552947936042454E-2</v>
      </c>
      <c r="E243" s="953">
        <f t="shared" si="19"/>
        <v>-2.3376544932555143E-3</v>
      </c>
      <c r="F243" s="953">
        <f t="shared" si="20"/>
        <v>-2.3722291438039517E-2</v>
      </c>
      <c r="G243" s="953">
        <f t="shared" si="21"/>
        <v>-3.4013492974296813E-3</v>
      </c>
      <c r="H243" s="953">
        <f t="shared" si="22"/>
        <v>1.1569177043125386E-5</v>
      </c>
      <c r="I243" s="953">
        <f t="shared" si="23"/>
        <v>8.0687799316197861E-5</v>
      </c>
    </row>
    <row r="244" spans="1:9" ht="15">
      <c r="A244" s="951">
        <v>45188</v>
      </c>
      <c r="B244" s="952">
        <v>26.92499923706055</v>
      </c>
      <c r="C244" s="952">
        <v>13678.1904296875</v>
      </c>
      <c r="D244" s="953">
        <f t="shared" si="18"/>
        <v>1.4020447344637477E-2</v>
      </c>
      <c r="E244" s="953">
        <f t="shared" si="19"/>
        <v>-1.52842254938379E-2</v>
      </c>
      <c r="F244" s="953">
        <f t="shared" si="20"/>
        <v>1.0851103842640413E-2</v>
      </c>
      <c r="G244" s="953">
        <f t="shared" si="21"/>
        <v>-1.6347920298012065E-2</v>
      </c>
      <c r="H244" s="953">
        <f t="shared" si="22"/>
        <v>2.6725449807015486E-4</v>
      </c>
      <c r="I244" s="953">
        <f t="shared" si="23"/>
        <v>-1.7739298076493792E-4</v>
      </c>
    </row>
    <row r="245" spans="1:9" ht="15">
      <c r="A245" s="951">
        <v>45189</v>
      </c>
      <c r="B245" s="952">
        <v>27.302499771118161</v>
      </c>
      <c r="C245" s="952">
        <v>13469.1298828125</v>
      </c>
      <c r="D245" s="953">
        <f t="shared" si="18"/>
        <v>-3.1407383334219219E-2</v>
      </c>
      <c r="E245" s="953">
        <f t="shared" si="19"/>
        <v>-1.8200835257764281E-2</v>
      </c>
      <c r="F245" s="953">
        <f t="shared" si="20"/>
        <v>-3.4576726836216286E-2</v>
      </c>
      <c r="G245" s="953">
        <f t="shared" si="21"/>
        <v>-1.9264530061938446E-2</v>
      </c>
      <c r="H245" s="953">
        <f t="shared" si="22"/>
        <v>3.7112211850733008E-4</v>
      </c>
      <c r="I245" s="953">
        <f t="shared" si="23"/>
        <v>6.6610439357972246E-4</v>
      </c>
    </row>
    <row r="246" spans="1:9" ht="15">
      <c r="A246" s="951">
        <v>45190</v>
      </c>
      <c r="B246" s="952">
        <v>26.444999694824219</v>
      </c>
      <c r="C246" s="952">
        <v>13223.98046875</v>
      </c>
      <c r="D246" s="953">
        <f t="shared" si="18"/>
        <v>1.5976578378794848E-2</v>
      </c>
      <c r="E246" s="953">
        <f t="shared" si="19"/>
        <v>-9.2036572999043553E-4</v>
      </c>
      <c r="F246" s="953">
        <f t="shared" si="20"/>
        <v>1.2807234876797784E-2</v>
      </c>
      <c r="G246" s="953">
        <f t="shared" si="21"/>
        <v>-1.9840605341646025E-3</v>
      </c>
      <c r="H246" s="953">
        <f t="shared" si="22"/>
        <v>3.9364962032295275E-6</v>
      </c>
      <c r="I246" s="953">
        <f t="shared" si="23"/>
        <v>-2.541032927083094E-5</v>
      </c>
    </row>
    <row r="247" spans="1:9" ht="15">
      <c r="A247" s="951">
        <v>45191</v>
      </c>
      <c r="B247" s="952">
        <v>26.867500305175781</v>
      </c>
      <c r="C247" s="952">
        <v>13211.8095703125</v>
      </c>
      <c r="D247" s="953">
        <f t="shared" si="18"/>
        <v>2.4192783517157146E-2</v>
      </c>
      <c r="E247" s="953">
        <f t="shared" si="19"/>
        <v>4.5043596693388199E-3</v>
      </c>
      <c r="F247" s="953">
        <f t="shared" si="20"/>
        <v>2.1023440015160082E-2</v>
      </c>
      <c r="G247" s="953">
        <f t="shared" si="21"/>
        <v>3.440664865164653E-3</v>
      </c>
      <c r="H247" s="953">
        <f t="shared" si="22"/>
        <v>1.1838174714378499E-5</v>
      </c>
      <c r="I247" s="953">
        <f t="shared" si="23"/>
        <v>7.2334611405057932E-5</v>
      </c>
    </row>
    <row r="248" spans="1:9" ht="15">
      <c r="A248" s="951">
        <v>45194</v>
      </c>
      <c r="B248" s="952">
        <v>27.517499923706051</v>
      </c>
      <c r="C248" s="952">
        <v>13271.3203125</v>
      </c>
      <c r="D248" s="953">
        <f t="shared" si="18"/>
        <v>-3.1252861369527318E-2</v>
      </c>
      <c r="E248" s="953">
        <f t="shared" si="19"/>
        <v>-1.5651039689085211E-2</v>
      </c>
      <c r="F248" s="953">
        <f t="shared" si="20"/>
        <v>-3.4422204871524385E-2</v>
      </c>
      <c r="G248" s="953">
        <f t="shared" si="21"/>
        <v>-1.6714734493259376E-2</v>
      </c>
      <c r="H248" s="953">
        <f t="shared" si="22"/>
        <v>2.7938234918015479E-4</v>
      </c>
      <c r="I248" s="953">
        <f t="shared" si="23"/>
        <v>5.7535801510010963E-4</v>
      </c>
    </row>
    <row r="249" spans="1:9" ht="15">
      <c r="A249" s="951">
        <v>45195</v>
      </c>
      <c r="B249" s="952">
        <v>26.657499313354489</v>
      </c>
      <c r="C249" s="952">
        <v>13063.6103515625</v>
      </c>
      <c r="D249" s="953">
        <f t="shared" si="18"/>
        <v>3.5449746844762764E-2</v>
      </c>
      <c r="E249" s="953">
        <f t="shared" si="19"/>
        <v>2.2382218257912534E-3</v>
      </c>
      <c r="F249" s="953">
        <f t="shared" si="20"/>
        <v>3.2280403342765697E-2</v>
      </c>
      <c r="G249" s="953">
        <f t="shared" si="21"/>
        <v>1.1745270216170867E-3</v>
      </c>
      <c r="H249" s="953">
        <f t="shared" si="22"/>
        <v>1.3795137245087044E-6</v>
      </c>
      <c r="I249" s="953">
        <f t="shared" si="23"/>
        <v>3.7914205994776843E-5</v>
      </c>
    </row>
    <row r="250" spans="1:9" ht="15">
      <c r="A250" s="951">
        <v>45196</v>
      </c>
      <c r="B250" s="952">
        <v>27.60250091552734</v>
      </c>
      <c r="C250" s="952">
        <v>13092.849609375</v>
      </c>
      <c r="D250" s="953">
        <f t="shared" si="18"/>
        <v>-5.5248672232487417E-3</v>
      </c>
      <c r="E250" s="953">
        <f t="shared" si="19"/>
        <v>8.2816703236903155E-3</v>
      </c>
      <c r="F250" s="953">
        <f t="shared" si="20"/>
        <v>-8.6942107252458052E-3</v>
      </c>
      <c r="G250" s="953">
        <f t="shared" si="21"/>
        <v>7.2179755195161486E-3</v>
      </c>
      <c r="H250" s="953">
        <f t="shared" si="22"/>
        <v>5.2099170600334414E-5</v>
      </c>
      <c r="I250" s="953">
        <f t="shared" si="23"/>
        <v>-6.2754600176338969E-5</v>
      </c>
    </row>
    <row r="251" spans="1:9" ht="15">
      <c r="A251" s="951">
        <v>45197</v>
      </c>
      <c r="B251" s="952">
        <v>27.45000076293945</v>
      </c>
      <c r="C251" s="952">
        <v>13201.2802734375</v>
      </c>
      <c r="D251" s="953">
        <f t="shared" si="18"/>
        <v>2.0036401521821068E-2</v>
      </c>
      <c r="E251" s="953">
        <f t="shared" si="19"/>
        <v>1.3665370849522684E-3</v>
      </c>
      <c r="F251" s="953">
        <f t="shared" si="20"/>
        <v>1.6867058019824004E-2</v>
      </c>
      <c r="G251" s="953">
        <f t="shared" si="21"/>
        <v>3.0284228077810172E-4</v>
      </c>
      <c r="H251" s="953">
        <f t="shared" si="22"/>
        <v>9.1713447026882605E-8</v>
      </c>
      <c r="I251" s="953">
        <f t="shared" si="23"/>
        <v>5.1080583207400737E-6</v>
      </c>
    </row>
    <row r="252" spans="1:9" ht="15">
      <c r="A252" s="951">
        <v>45198</v>
      </c>
      <c r="B252" s="952">
        <v>28</v>
      </c>
      <c r="C252" s="952">
        <v>13219.3203125</v>
      </c>
      <c r="D252" s="953">
        <f t="shared" si="18"/>
        <v>1.4910697937011941E-2</v>
      </c>
      <c r="E252" s="953">
        <f t="shared" si="19"/>
        <v>6.6909051796228969E-3</v>
      </c>
      <c r="F252" s="953">
        <f t="shared" si="20"/>
        <v>1.1741354435014877E-2</v>
      </c>
      <c r="G252" s="953">
        <f t="shared" si="21"/>
        <v>5.6272103754487299E-3</v>
      </c>
      <c r="H252" s="953">
        <f t="shared" si="22"/>
        <v>3.1665496609557834E-5</v>
      </c>
      <c r="I252" s="953">
        <f t="shared" si="23"/>
        <v>6.6071071498536676E-5</v>
      </c>
    </row>
    <row r="253" spans="1:9" ht="15">
      <c r="A253" s="951">
        <v>45201</v>
      </c>
      <c r="B253" s="952">
        <v>28.417499542236332</v>
      </c>
      <c r="C253" s="952">
        <v>13307.76953125</v>
      </c>
      <c r="D253" s="953">
        <f t="shared" si="18"/>
        <v>-2.6744092236274053E-2</v>
      </c>
      <c r="E253" s="953">
        <f t="shared" si="19"/>
        <v>-1.8658258553729046E-2</v>
      </c>
      <c r="F253" s="953">
        <f t="shared" si="20"/>
        <v>-2.9913435738271116E-2</v>
      </c>
      <c r="G253" s="953">
        <f t="shared" si="21"/>
        <v>-1.9721953357903211E-2</v>
      </c>
      <c r="H253" s="953">
        <f t="shared" si="22"/>
        <v>3.8895544425130975E-4</v>
      </c>
      <c r="I253" s="953">
        <f t="shared" si="23"/>
        <v>5.89951384404818E-4</v>
      </c>
    </row>
    <row r="254" spans="1:9" ht="15">
      <c r="A254" s="951">
        <v>45202</v>
      </c>
      <c r="B254" s="952">
        <v>27.657499313354489</v>
      </c>
      <c r="C254" s="952">
        <v>13059.4697265625</v>
      </c>
      <c r="D254" s="953">
        <f t="shared" si="18"/>
        <v>-1.1750633340447125E-3</v>
      </c>
      <c r="E254" s="953">
        <f t="shared" si="19"/>
        <v>1.3518162893201069E-2</v>
      </c>
      <c r="F254" s="953">
        <f t="shared" si="20"/>
        <v>-4.3444068360417769E-3</v>
      </c>
      <c r="G254" s="953">
        <f t="shared" si="21"/>
        <v>1.2454468089026902E-2</v>
      </c>
      <c r="H254" s="953">
        <f t="shared" si="22"/>
        <v>1.5511377538058942E-4</v>
      </c>
      <c r="I254" s="953">
        <f t="shared" si="23"/>
        <v>-5.4107276305232636E-5</v>
      </c>
    </row>
    <row r="255" spans="1:9" ht="15">
      <c r="A255" s="951">
        <v>45203</v>
      </c>
      <c r="B255" s="952">
        <v>27.625</v>
      </c>
      <c r="C255" s="952">
        <v>13236.009765625</v>
      </c>
      <c r="D255" s="953">
        <f t="shared" si="18"/>
        <v>2.5067842923677919E-2</v>
      </c>
      <c r="E255" s="953">
        <f t="shared" si="19"/>
        <v>-1.2223991812109203E-3</v>
      </c>
      <c r="F255" s="953">
        <f t="shared" si="20"/>
        <v>2.1898499421680855E-2</v>
      </c>
      <c r="G255" s="953">
        <f t="shared" si="21"/>
        <v>-2.2860939853850872E-3</v>
      </c>
      <c r="H255" s="953">
        <f t="shared" si="22"/>
        <v>5.2262257100138714E-6</v>
      </c>
      <c r="I255" s="953">
        <f t="shared" si="23"/>
        <v>-5.0062027816863412E-5</v>
      </c>
    </row>
    <row r="256" spans="1:9" ht="15">
      <c r="A256" s="951">
        <v>45204</v>
      </c>
      <c r="B256" s="952">
        <v>28.317499160766602</v>
      </c>
      <c r="C256" s="952">
        <v>13219.830078125</v>
      </c>
      <c r="D256" s="953">
        <f t="shared" si="18"/>
        <v>8.8290020728765128E-4</v>
      </c>
      <c r="E256" s="953">
        <f t="shared" si="19"/>
        <v>1.5999431488532334E-2</v>
      </c>
      <c r="F256" s="953">
        <f t="shared" si="20"/>
        <v>-2.2864432947094131E-3</v>
      </c>
      <c r="G256" s="953">
        <f t="shared" si="21"/>
        <v>1.4935736684358167E-2</v>
      </c>
      <c r="H256" s="953">
        <f t="shared" si="22"/>
        <v>2.230762303044823E-4</v>
      </c>
      <c r="I256" s="953">
        <f t="shared" si="23"/>
        <v>-3.4149714993496132E-5</v>
      </c>
    </row>
    <row r="257" spans="1:9" ht="15">
      <c r="A257" s="951">
        <v>45205</v>
      </c>
      <c r="B257" s="952">
        <v>28.342500686645511</v>
      </c>
      <c r="C257" s="952">
        <v>13431.33984375</v>
      </c>
      <c r="D257" s="953">
        <f t="shared" si="18"/>
        <v>-6.7919577825377164E-3</v>
      </c>
      <c r="E257" s="953">
        <f t="shared" si="19"/>
        <v>3.9385788194181703E-3</v>
      </c>
      <c r="F257" s="953">
        <f t="shared" si="20"/>
        <v>-9.9613012845347799E-3</v>
      </c>
      <c r="G257" s="953">
        <f t="shared" si="21"/>
        <v>2.8748840152440034E-3</v>
      </c>
      <c r="H257" s="953">
        <f t="shared" si="22"/>
        <v>8.2649581011054827E-6</v>
      </c>
      <c r="I257" s="953">
        <f t="shared" si="23"/>
        <v>-2.8637585833938598E-5</v>
      </c>
    </row>
    <row r="258" spans="1:9" ht="15">
      <c r="A258" s="951">
        <v>45208</v>
      </c>
      <c r="B258" s="952">
        <v>28.14999961853027</v>
      </c>
      <c r="C258" s="952">
        <v>13484.240234375</v>
      </c>
      <c r="D258" s="953">
        <f t="shared" si="18"/>
        <v>2.5577308364479467E-2</v>
      </c>
      <c r="E258" s="953">
        <f t="shared" si="19"/>
        <v>5.8289980012835585E-3</v>
      </c>
      <c r="F258" s="953">
        <f t="shared" si="20"/>
        <v>2.2407964862482404E-2</v>
      </c>
      <c r="G258" s="953">
        <f t="shared" si="21"/>
        <v>4.7653031971093916E-3</v>
      </c>
      <c r="H258" s="953">
        <f t="shared" si="22"/>
        <v>2.2708114560380988E-5</v>
      </c>
      <c r="I258" s="953">
        <f t="shared" si="23"/>
        <v>1.0678074659990231E-4</v>
      </c>
    </row>
    <row r="259" spans="1:9" ht="15">
      <c r="A259" s="951">
        <v>45209</v>
      </c>
      <c r="B259" s="952">
        <v>28.870000839233398</v>
      </c>
      <c r="C259" s="952">
        <v>13562.83984375</v>
      </c>
      <c r="D259" s="953">
        <f t="shared" si="18"/>
        <v>2.8749563546188295E-2</v>
      </c>
      <c r="E259" s="953">
        <f t="shared" si="19"/>
        <v>7.1400860635115748E-3</v>
      </c>
      <c r="F259" s="953">
        <f t="shared" si="20"/>
        <v>2.5580220044191231E-2</v>
      </c>
      <c r="G259" s="953">
        <f t="shared" si="21"/>
        <v>6.0763912593374079E-3</v>
      </c>
      <c r="H259" s="953">
        <f t="shared" si="22"/>
        <v>3.6922530736552048E-5</v>
      </c>
      <c r="I259" s="953">
        <f t="shared" si="23"/>
        <v>1.5543542548845116E-4</v>
      </c>
    </row>
    <row r="260" spans="1:9" ht="15">
      <c r="A260" s="951">
        <v>45210</v>
      </c>
      <c r="B260" s="952">
        <v>29.70000076293945</v>
      </c>
      <c r="C260" s="952">
        <v>13659.6796875</v>
      </c>
      <c r="D260" s="953">
        <f t="shared" si="18"/>
        <v>1.919190842363494E-2</v>
      </c>
      <c r="E260" s="953">
        <f t="shared" si="19"/>
        <v>-6.2563663931083369E-3</v>
      </c>
      <c r="F260" s="953">
        <f t="shared" si="20"/>
        <v>1.6022564921637877E-2</v>
      </c>
      <c r="G260" s="953">
        <f t="shared" si="21"/>
        <v>-7.3200611972825038E-3</v>
      </c>
      <c r="H260" s="953">
        <f t="shared" si="22"/>
        <v>5.3583295931960962E-5</v>
      </c>
      <c r="I260" s="953">
        <f t="shared" si="23"/>
        <v>-1.1728615576382121E-4</v>
      </c>
    </row>
    <row r="261" spans="1:9" ht="15">
      <c r="A261" s="951">
        <v>45211</v>
      </c>
      <c r="B261" s="952">
        <v>30.270000457763668</v>
      </c>
      <c r="C261" s="952">
        <v>13574.2197265625</v>
      </c>
      <c r="D261" s="953">
        <f t="shared" si="18"/>
        <v>-1.8830514905989193E-2</v>
      </c>
      <c r="E261" s="953">
        <f t="shared" si="19"/>
        <v>-1.2301941561011387E-2</v>
      </c>
      <c r="F261" s="953">
        <f t="shared" si="20"/>
        <v>-2.1999858407986256E-2</v>
      </c>
      <c r="G261" s="953">
        <f t="shared" si="21"/>
        <v>-1.3365636365185554E-2</v>
      </c>
      <c r="H261" s="953">
        <f t="shared" si="22"/>
        <v>1.786402354463705E-4</v>
      </c>
      <c r="I261" s="953">
        <f t="shared" si="23"/>
        <v>2.9404210756671427E-4</v>
      </c>
    </row>
    <row r="262" spans="1:9" ht="15">
      <c r="A262" s="951">
        <v>45212</v>
      </c>
      <c r="B262" s="952">
        <v>29.70000076293945</v>
      </c>
      <c r="C262" s="952">
        <v>13407.23046875</v>
      </c>
      <c r="D262" s="953">
        <f t="shared" si="18"/>
        <v>-6.0606161801985969E-3</v>
      </c>
      <c r="E262" s="953">
        <f t="shared" si="19"/>
        <v>1.1989799114342059E-2</v>
      </c>
      <c r="F262" s="953">
        <f t="shared" si="20"/>
        <v>-9.2299596821956605E-3</v>
      </c>
      <c r="G262" s="953">
        <f t="shared" si="21"/>
        <v>1.0926104310167892E-2</v>
      </c>
      <c r="H262" s="953">
        <f t="shared" si="22"/>
        <v>1.1937975539666939E-4</v>
      </c>
      <c r="I262" s="953">
        <f t="shared" si="23"/>
        <v>-1.0084750226631387E-4</v>
      </c>
    </row>
    <row r="263" spans="1:9" ht="15">
      <c r="A263" s="951">
        <v>45215</v>
      </c>
      <c r="B263" s="952">
        <v>29.520000457763668</v>
      </c>
      <c r="C263" s="952">
        <v>13567.98046875</v>
      </c>
      <c r="D263" s="953">
        <f t="shared" ref="D263:D326" si="24">(B264/B263)-1</f>
        <v>-1.6260146842582146E-2</v>
      </c>
      <c r="E263" s="953">
        <f t="shared" ref="E263:E326" si="25">(C264/C263)-1</f>
        <v>-2.5228860572757972E-3</v>
      </c>
      <c r="F263" s="953">
        <f t="shared" ref="F263:F326" si="26">D263-$D$508</f>
        <v>-1.942949034457921E-2</v>
      </c>
      <c r="G263" s="953">
        <f t="shared" ref="G263:G326" si="27">E263-$E$508</f>
        <v>-3.5865808614499641E-3</v>
      </c>
      <c r="H263" s="953">
        <f t="shared" ref="H263:H326" si="28">G263^2</f>
        <v>1.2863562275719166E-5</v>
      </c>
      <c r="I263" s="953">
        <f t="shared" ref="I263:I326" si="29">F263*G263</f>
        <v>6.9685438217594666E-5</v>
      </c>
    </row>
    <row r="264" spans="1:9" ht="15">
      <c r="A264" s="951">
        <v>45216</v>
      </c>
      <c r="B264" s="952">
        <v>29.04000091552734</v>
      </c>
      <c r="C264" s="952">
        <v>13533.75</v>
      </c>
      <c r="D264" s="953">
        <f t="shared" si="24"/>
        <v>-1.7906351286842925E-2</v>
      </c>
      <c r="E264" s="953">
        <f t="shared" si="25"/>
        <v>-1.6215032442043031E-2</v>
      </c>
      <c r="F264" s="953">
        <f t="shared" si="26"/>
        <v>-2.1075694788839989E-2</v>
      </c>
      <c r="G264" s="953">
        <f t="shared" si="27"/>
        <v>-1.7278727246217197E-2</v>
      </c>
      <c r="H264" s="953">
        <f t="shared" si="28"/>
        <v>2.9855441524916852E-4</v>
      </c>
      <c r="I264" s="953">
        <f t="shared" si="29"/>
        <v>3.6416118178088732E-4</v>
      </c>
    </row>
    <row r="265" spans="1:9" ht="15">
      <c r="A265" s="951">
        <v>45217</v>
      </c>
      <c r="B265" s="952">
        <v>28.520000457763668</v>
      </c>
      <c r="C265" s="952">
        <v>13314.2998046875</v>
      </c>
      <c r="D265" s="953">
        <f t="shared" si="24"/>
        <v>-8.7657782604257939E-3</v>
      </c>
      <c r="E265" s="953">
        <f t="shared" si="25"/>
        <v>-9.6227453990778145E-3</v>
      </c>
      <c r="F265" s="953">
        <f t="shared" si="26"/>
        <v>-1.1935121762422857E-2</v>
      </c>
      <c r="G265" s="953">
        <f t="shared" si="27"/>
        <v>-1.0686440203251981E-2</v>
      </c>
      <c r="H265" s="953">
        <f t="shared" si="28"/>
        <v>1.1420000421768025E-4</v>
      </c>
      <c r="I265" s="953">
        <f t="shared" si="29"/>
        <v>1.2754396503266327E-4</v>
      </c>
    </row>
    <row r="266" spans="1:9" ht="15">
      <c r="A266" s="951">
        <v>45218</v>
      </c>
      <c r="B266" s="952">
        <v>28.270000457763668</v>
      </c>
      <c r="C266" s="952">
        <v>13186.1796875</v>
      </c>
      <c r="D266" s="953">
        <f t="shared" si="24"/>
        <v>-6.0134444124938513E-3</v>
      </c>
      <c r="E266" s="953">
        <f t="shared" si="25"/>
        <v>-1.5347137835482361E-2</v>
      </c>
      <c r="F266" s="953">
        <f t="shared" si="26"/>
        <v>-9.1827879144909148E-3</v>
      </c>
      <c r="G266" s="953">
        <f t="shared" si="27"/>
        <v>-1.6410832639656526E-2</v>
      </c>
      <c r="H266" s="953">
        <f t="shared" si="28"/>
        <v>2.6931542792681595E-4</v>
      </c>
      <c r="I266" s="953">
        <f t="shared" si="29"/>
        <v>1.5069719563017098E-4</v>
      </c>
    </row>
    <row r="267" spans="1:9" ht="15">
      <c r="A267" s="951">
        <v>45219</v>
      </c>
      <c r="B267" s="952">
        <v>28.10000038146973</v>
      </c>
      <c r="C267" s="952">
        <v>12983.8095703125</v>
      </c>
      <c r="D267" s="953">
        <f t="shared" si="24"/>
        <v>-9.6085570853489122E-3</v>
      </c>
      <c r="E267" s="953">
        <f t="shared" si="25"/>
        <v>2.6587349133209148E-3</v>
      </c>
      <c r="F267" s="953">
        <f t="shared" si="26"/>
        <v>-1.2777900587345976E-2</v>
      </c>
      <c r="G267" s="953">
        <f t="shared" si="27"/>
        <v>1.5950401091467481E-3</v>
      </c>
      <c r="H267" s="953">
        <f t="shared" si="28"/>
        <v>2.5441529497868699E-6</v>
      </c>
      <c r="I267" s="953">
        <f t="shared" si="29"/>
        <v>-2.0381263947506623E-5</v>
      </c>
    </row>
    <row r="268" spans="1:9" ht="15">
      <c r="A268" s="951">
        <v>45222</v>
      </c>
      <c r="B268" s="952">
        <v>27.829999923706051</v>
      </c>
      <c r="C268" s="952">
        <v>13018.330078125</v>
      </c>
      <c r="D268" s="953">
        <f t="shared" si="24"/>
        <v>1.4373307810637836E-3</v>
      </c>
      <c r="E268" s="953">
        <f t="shared" si="25"/>
        <v>9.3360698594304736E-3</v>
      </c>
      <c r="F268" s="953">
        <f t="shared" si="26"/>
        <v>-1.7320127209332807E-3</v>
      </c>
      <c r="G268" s="953">
        <f t="shared" si="27"/>
        <v>8.2723750552563067E-3</v>
      </c>
      <c r="H268" s="953">
        <f t="shared" si="28"/>
        <v>6.8432189054826777E-5</v>
      </c>
      <c r="I268" s="953">
        <f t="shared" si="29"/>
        <v>-1.4327858828035075E-5</v>
      </c>
    </row>
    <row r="269" spans="1:9" ht="15">
      <c r="A269" s="951">
        <v>45223</v>
      </c>
      <c r="B269" s="952">
        <v>27.870000839233398</v>
      </c>
      <c r="C269" s="952">
        <v>13139.8701171875</v>
      </c>
      <c r="D269" s="953">
        <f t="shared" si="24"/>
        <v>-6.0997513876869247E-3</v>
      </c>
      <c r="E269" s="953">
        <f t="shared" si="25"/>
        <v>-2.4250649951873759E-2</v>
      </c>
      <c r="F269" s="953">
        <f t="shared" si="26"/>
        <v>-9.2690948896839882E-3</v>
      </c>
      <c r="G269" s="953">
        <f t="shared" si="27"/>
        <v>-2.5314344756047925E-2</v>
      </c>
      <c r="H269" s="953">
        <f t="shared" si="28"/>
        <v>6.4081605042805106E-4</v>
      </c>
      <c r="I269" s="953">
        <f t="shared" si="29"/>
        <v>2.346410636139825E-4</v>
      </c>
    </row>
    <row r="270" spans="1:9" ht="15">
      <c r="A270" s="951">
        <v>45224</v>
      </c>
      <c r="B270" s="952">
        <v>27.70000076293945</v>
      </c>
      <c r="C270" s="952">
        <v>12821.2197265625</v>
      </c>
      <c r="D270" s="953">
        <f t="shared" si="24"/>
        <v>-4.6570428880755355E-2</v>
      </c>
      <c r="E270" s="953">
        <f t="shared" si="25"/>
        <v>-1.759656099899698E-2</v>
      </c>
      <c r="F270" s="953">
        <f t="shared" si="26"/>
        <v>-4.9739772382752422E-2</v>
      </c>
      <c r="G270" s="953">
        <f t="shared" si="27"/>
        <v>-1.8660255803171145E-2</v>
      </c>
      <c r="H270" s="953">
        <f t="shared" si="28"/>
        <v>3.4820514663978238E-4</v>
      </c>
      <c r="I270" s="953">
        <f t="shared" si="29"/>
        <v>9.2815687625366768E-4</v>
      </c>
    </row>
    <row r="271" spans="1:9" ht="15">
      <c r="A271" s="951">
        <v>45225</v>
      </c>
      <c r="B271" s="952">
        <v>26.409999847412109</v>
      </c>
      <c r="C271" s="952">
        <v>12595.6103515625</v>
      </c>
      <c r="D271" s="953">
        <f t="shared" si="24"/>
        <v>3.4078058730737659E-3</v>
      </c>
      <c r="E271" s="953">
        <f t="shared" si="25"/>
        <v>3.7631692898962843E-3</v>
      </c>
      <c r="F271" s="953">
        <f t="shared" si="26"/>
        <v>2.3846237107670153E-4</v>
      </c>
      <c r="G271" s="953">
        <f t="shared" si="27"/>
        <v>2.6994744857221174E-3</v>
      </c>
      <c r="H271" s="953">
        <f t="shared" si="28"/>
        <v>7.2871624990646903E-6</v>
      </c>
      <c r="I271" s="953">
        <f t="shared" si="29"/>
        <v>6.4372308652635556E-7</v>
      </c>
    </row>
    <row r="272" spans="1:9" ht="15">
      <c r="A272" s="951">
        <v>45226</v>
      </c>
      <c r="B272" s="952">
        <v>26.5</v>
      </c>
      <c r="C272" s="952">
        <v>12643.009765625</v>
      </c>
      <c r="D272" s="953">
        <f t="shared" si="24"/>
        <v>-5.6603629634064401E-3</v>
      </c>
      <c r="E272" s="953">
        <f t="shared" si="25"/>
        <v>1.1585113500682365E-2</v>
      </c>
      <c r="F272" s="953">
        <f t="shared" si="26"/>
        <v>-8.8297064654035036E-3</v>
      </c>
      <c r="G272" s="953">
        <f t="shared" si="27"/>
        <v>1.0521418696508198E-2</v>
      </c>
      <c r="H272" s="953">
        <f t="shared" si="28"/>
        <v>1.1070025138723226E-4</v>
      </c>
      <c r="I272" s="953">
        <f t="shared" si="29"/>
        <v>-9.2901038689775732E-5</v>
      </c>
    </row>
    <row r="273" spans="1:9" ht="15">
      <c r="A273" s="951">
        <v>45229</v>
      </c>
      <c r="B273" s="952">
        <v>26.35000038146973</v>
      </c>
      <c r="C273" s="952">
        <v>12789.48046875</v>
      </c>
      <c r="D273" s="953">
        <f t="shared" si="24"/>
        <v>-9.9430770447953343E-2</v>
      </c>
      <c r="E273" s="953">
        <f t="shared" si="25"/>
        <v>4.8289503061444972E-3</v>
      </c>
      <c r="F273" s="953">
        <f t="shared" si="26"/>
        <v>-0.1026001139499504</v>
      </c>
      <c r="G273" s="953">
        <f t="shared" si="27"/>
        <v>3.7652555019703302E-3</v>
      </c>
      <c r="H273" s="953">
        <f t="shared" si="28"/>
        <v>1.4177148995117844E-5</v>
      </c>
      <c r="I273" s="953">
        <f t="shared" si="29"/>
        <v>-3.8631564355283356E-4</v>
      </c>
    </row>
    <row r="274" spans="1:9" ht="15">
      <c r="A274" s="951">
        <v>45230</v>
      </c>
      <c r="B274" s="952">
        <v>23.729999542236332</v>
      </c>
      <c r="C274" s="952">
        <v>12851.240234375</v>
      </c>
      <c r="D274" s="953">
        <f t="shared" si="24"/>
        <v>1.1799439192872407E-2</v>
      </c>
      <c r="E274" s="953">
        <f t="shared" si="25"/>
        <v>1.6358692885156012E-2</v>
      </c>
      <c r="F274" s="953">
        <f t="shared" si="26"/>
        <v>8.6300956908753439E-3</v>
      </c>
      <c r="G274" s="953">
        <f t="shared" si="27"/>
        <v>1.5294998080981845E-2</v>
      </c>
      <c r="H274" s="953">
        <f t="shared" si="28"/>
        <v>2.3393696629723832E-4</v>
      </c>
      <c r="I274" s="953">
        <f t="shared" si="29"/>
        <v>1.3199729703062808E-4</v>
      </c>
    </row>
    <row r="275" spans="1:9" ht="15">
      <c r="A275" s="951">
        <v>45231</v>
      </c>
      <c r="B275" s="952">
        <v>24.010000228881839</v>
      </c>
      <c r="C275" s="952">
        <v>13061.4697265625</v>
      </c>
      <c r="D275" s="953">
        <f t="shared" si="24"/>
        <v>0.10870473075681053</v>
      </c>
      <c r="E275" s="953">
        <f t="shared" si="25"/>
        <v>1.7817344295621318E-2</v>
      </c>
      <c r="F275" s="953">
        <f t="shared" si="26"/>
        <v>0.10553538725481347</v>
      </c>
      <c r="G275" s="953">
        <f t="shared" si="27"/>
        <v>1.6753649491447153E-2</v>
      </c>
      <c r="H275" s="953">
        <f t="shared" si="28"/>
        <v>2.8068477128226745E-4</v>
      </c>
      <c r="I275" s="953">
        <f t="shared" si="29"/>
        <v>1.768102887011284E-3</v>
      </c>
    </row>
    <row r="276" spans="1:9" ht="15">
      <c r="A276" s="951">
        <v>45232</v>
      </c>
      <c r="B276" s="952">
        <v>26.620000839233398</v>
      </c>
      <c r="C276" s="952">
        <v>13294.1904296875</v>
      </c>
      <c r="D276" s="953">
        <f t="shared" si="24"/>
        <v>3.1930820710881935E-2</v>
      </c>
      <c r="E276" s="953">
        <f t="shared" si="25"/>
        <v>1.3847390311102048E-2</v>
      </c>
      <c r="F276" s="953">
        <f t="shared" si="26"/>
        <v>2.8761477208884872E-2</v>
      </c>
      <c r="G276" s="953">
        <f t="shared" si="27"/>
        <v>1.2783695506927881E-2</v>
      </c>
      <c r="H276" s="953">
        <f t="shared" si="28"/>
        <v>1.634228708138481E-4</v>
      </c>
      <c r="I276" s="953">
        <f t="shared" si="29"/>
        <v>3.676779669678302E-4</v>
      </c>
    </row>
    <row r="277" spans="1:9" ht="15">
      <c r="A277" s="951">
        <v>45233</v>
      </c>
      <c r="B277" s="952">
        <v>27.469999313354489</v>
      </c>
      <c r="C277" s="952">
        <v>13478.2802734375</v>
      </c>
      <c r="D277" s="953">
        <f t="shared" si="24"/>
        <v>2.5482372786196583E-2</v>
      </c>
      <c r="E277" s="953">
        <f t="shared" si="25"/>
        <v>3.0048343837911773E-3</v>
      </c>
      <c r="F277" s="953">
        <f t="shared" si="26"/>
        <v>2.231302928419952E-2</v>
      </c>
      <c r="G277" s="953">
        <f t="shared" si="27"/>
        <v>1.9411395796170106E-3</v>
      </c>
      <c r="H277" s="953">
        <f t="shared" si="28"/>
        <v>3.7680228675557047E-6</v>
      </c>
      <c r="I277" s="953">
        <f t="shared" si="29"/>
        <v>4.3312704284713104E-5</v>
      </c>
    </row>
    <row r="278" spans="1:9" ht="15">
      <c r="A278" s="951">
        <v>45236</v>
      </c>
      <c r="B278" s="952">
        <v>28.170000076293949</v>
      </c>
      <c r="C278" s="952">
        <v>13518.7802734375</v>
      </c>
      <c r="D278" s="953">
        <f t="shared" si="24"/>
        <v>-2.839897887447318E-3</v>
      </c>
      <c r="E278" s="953">
        <f t="shared" si="25"/>
        <v>8.9564350981357066E-3</v>
      </c>
      <c r="F278" s="953">
        <f t="shared" si="26"/>
        <v>-6.0092413894443824E-3</v>
      </c>
      <c r="G278" s="953">
        <f t="shared" si="27"/>
        <v>7.8927402939615397E-3</v>
      </c>
      <c r="H278" s="953">
        <f t="shared" si="28"/>
        <v>6.2295349347924096E-5</v>
      </c>
      <c r="I278" s="953">
        <f t="shared" si="29"/>
        <v>-4.7429381650609109E-5</v>
      </c>
    </row>
    <row r="279" spans="1:9" ht="15">
      <c r="A279" s="951">
        <v>45237</v>
      </c>
      <c r="B279" s="952">
        <v>28.090000152587891</v>
      </c>
      <c r="C279" s="952">
        <v>13639.8603515625</v>
      </c>
      <c r="D279" s="953">
        <f t="shared" si="24"/>
        <v>1.3883922660374637E-2</v>
      </c>
      <c r="E279" s="953">
        <f t="shared" si="25"/>
        <v>7.7345401020112448E-4</v>
      </c>
      <c r="F279" s="953">
        <f t="shared" si="26"/>
        <v>1.0714579158377573E-2</v>
      </c>
      <c r="G279" s="953">
        <f t="shared" si="27"/>
        <v>-2.9024079397304225E-4</v>
      </c>
      <c r="H279" s="953">
        <f t="shared" si="28"/>
        <v>8.4239718486101953E-8</v>
      </c>
      <c r="I279" s="953">
        <f t="shared" si="29"/>
        <v>-3.1098079620145174E-6</v>
      </c>
    </row>
    <row r="280" spans="1:9" ht="15">
      <c r="A280" s="951">
        <v>45238</v>
      </c>
      <c r="B280" s="952">
        <v>28.479999542236332</v>
      </c>
      <c r="C280" s="952">
        <v>13650.41015625</v>
      </c>
      <c r="D280" s="953">
        <f t="shared" si="24"/>
        <v>-1.6853916782002876E-2</v>
      </c>
      <c r="E280" s="953">
        <f t="shared" si="25"/>
        <v>-9.4473323117294505E-3</v>
      </c>
      <c r="F280" s="953">
        <f t="shared" si="26"/>
        <v>-2.0023260283999939E-2</v>
      </c>
      <c r="G280" s="953">
        <f t="shared" si="27"/>
        <v>-1.0511027115903617E-2</v>
      </c>
      <c r="H280" s="953">
        <f t="shared" si="28"/>
        <v>1.1048169103126112E-4</v>
      </c>
      <c r="I280" s="953">
        <f t="shared" si="29"/>
        <v>2.1046503179391934E-4</v>
      </c>
    </row>
    <row r="281" spans="1:9" ht="15">
      <c r="A281" s="951">
        <v>45239</v>
      </c>
      <c r="B281" s="952">
        <v>28</v>
      </c>
      <c r="C281" s="952">
        <v>13521.4501953125</v>
      </c>
      <c r="D281" s="953">
        <f t="shared" si="24"/>
        <v>3.0714307512555772E-2</v>
      </c>
      <c r="E281" s="953">
        <f t="shared" si="25"/>
        <v>2.0460834618605483E-2</v>
      </c>
      <c r="F281" s="953">
        <f t="shared" si="26"/>
        <v>2.7544964010558708E-2</v>
      </c>
      <c r="G281" s="953">
        <f t="shared" si="27"/>
        <v>1.9397139814431318E-2</v>
      </c>
      <c r="H281" s="953">
        <f t="shared" si="28"/>
        <v>3.7624903298059666E-4</v>
      </c>
      <c r="I281" s="953">
        <f t="shared" si="29"/>
        <v>5.3429351809628606E-4</v>
      </c>
    </row>
    <row r="282" spans="1:9" ht="15">
      <c r="A282" s="951">
        <v>45240</v>
      </c>
      <c r="B282" s="952">
        <v>28.860000610351559</v>
      </c>
      <c r="C282" s="952">
        <v>13798.1103515625</v>
      </c>
      <c r="D282" s="953">
        <f t="shared" si="24"/>
        <v>-8.6625084793078289E-3</v>
      </c>
      <c r="E282" s="953">
        <f t="shared" si="25"/>
        <v>-2.2010345194884984E-3</v>
      </c>
      <c r="F282" s="953">
        <f t="shared" si="26"/>
        <v>-1.1831851981304892E-2</v>
      </c>
      <c r="G282" s="953">
        <f t="shared" si="27"/>
        <v>-3.2647293236626653E-3</v>
      </c>
      <c r="H282" s="953">
        <f t="shared" si="28"/>
        <v>1.0658457556782885E-5</v>
      </c>
      <c r="I282" s="953">
        <f t="shared" si="29"/>
        <v>3.8627794116602291E-5</v>
      </c>
    </row>
    <row r="283" spans="1:9" ht="15">
      <c r="A283" s="951">
        <v>45243</v>
      </c>
      <c r="B283" s="952">
        <v>28.610000610351559</v>
      </c>
      <c r="C283" s="952">
        <v>13767.740234375</v>
      </c>
      <c r="D283" s="953">
        <f t="shared" si="24"/>
        <v>6.9206553652429337E-2</v>
      </c>
      <c r="E283" s="953">
        <f t="shared" si="25"/>
        <v>2.3725000826348541E-2</v>
      </c>
      <c r="F283" s="953">
        <f t="shared" si="26"/>
        <v>6.6037210150432277E-2</v>
      </c>
      <c r="G283" s="953">
        <f t="shared" si="27"/>
        <v>2.2661306022174376E-2</v>
      </c>
      <c r="H283" s="953">
        <f t="shared" si="28"/>
        <v>5.1353479063063665E-4</v>
      </c>
      <c r="I283" s="953">
        <f t="shared" si="29"/>
        <v>1.4964894280695858E-3</v>
      </c>
    </row>
    <row r="284" spans="1:9" ht="15">
      <c r="A284" s="951">
        <v>45244</v>
      </c>
      <c r="B284" s="952">
        <v>30.590000152587891</v>
      </c>
      <c r="C284" s="952">
        <v>14094.3798828125</v>
      </c>
      <c r="D284" s="953">
        <f t="shared" si="24"/>
        <v>2.8113782479952221E-2</v>
      </c>
      <c r="E284" s="953">
        <f t="shared" si="25"/>
        <v>6.7118674366350994E-4</v>
      </c>
      <c r="F284" s="953">
        <f t="shared" si="26"/>
        <v>2.4944438977955157E-2</v>
      </c>
      <c r="G284" s="953">
        <f t="shared" si="27"/>
        <v>-3.9250806051065678E-4</v>
      </c>
      <c r="H284" s="953">
        <f t="shared" si="28"/>
        <v>1.5406257756583741E-7</v>
      </c>
      <c r="I284" s="953">
        <f t="shared" si="29"/>
        <v>-9.790893363763609E-6</v>
      </c>
    </row>
    <row r="285" spans="1:9" ht="15">
      <c r="A285" s="951">
        <v>45245</v>
      </c>
      <c r="B285" s="952">
        <v>31.45000076293945</v>
      </c>
      <c r="C285" s="952">
        <v>14103.83984375</v>
      </c>
      <c r="D285" s="953">
        <f t="shared" si="24"/>
        <v>-3.8156068782931873E-3</v>
      </c>
      <c r="E285" s="953">
        <f t="shared" si="25"/>
        <v>6.9697885355357592E-4</v>
      </c>
      <c r="F285" s="953">
        <f t="shared" si="26"/>
        <v>-6.9849503802902517E-3</v>
      </c>
      <c r="G285" s="953">
        <f t="shared" si="27"/>
        <v>-3.6671595062059081E-4</v>
      </c>
      <c r="H285" s="953">
        <f t="shared" si="28"/>
        <v>1.344805884395636E-7</v>
      </c>
      <c r="I285" s="953">
        <f t="shared" si="29"/>
        <v>2.5614927187457968E-6</v>
      </c>
    </row>
    <row r="286" spans="1:9" ht="15">
      <c r="A286" s="951">
        <v>45246</v>
      </c>
      <c r="B286" s="952">
        <v>31.329999923706051</v>
      </c>
      <c r="C286" s="952">
        <v>14113.669921875</v>
      </c>
      <c r="D286" s="953">
        <f t="shared" si="24"/>
        <v>7.0220017200841589E-3</v>
      </c>
      <c r="E286" s="953">
        <f t="shared" si="25"/>
        <v>8.3681614635855439E-4</v>
      </c>
      <c r="F286" s="953">
        <f t="shared" si="26"/>
        <v>3.8526582180870945E-3</v>
      </c>
      <c r="G286" s="953">
        <f t="shared" si="27"/>
        <v>-2.2687865781561233E-4</v>
      </c>
      <c r="H286" s="953">
        <f t="shared" si="28"/>
        <v>5.1473925372213707E-8</v>
      </c>
      <c r="I286" s="953">
        <f t="shared" si="29"/>
        <v>-8.7408592554188869E-7</v>
      </c>
    </row>
    <row r="287" spans="1:9" ht="15">
      <c r="A287" s="951">
        <v>45247</v>
      </c>
      <c r="B287" s="952">
        <v>31.54999923706055</v>
      </c>
      <c r="C287" s="952">
        <v>14125.48046875</v>
      </c>
      <c r="D287" s="953">
        <f t="shared" si="24"/>
        <v>-1.9017263833056575E-3</v>
      </c>
      <c r="E287" s="953">
        <f t="shared" si="25"/>
        <v>1.1259780156814392E-2</v>
      </c>
      <c r="F287" s="953">
        <f t="shared" si="26"/>
        <v>-5.0710698853027219E-3</v>
      </c>
      <c r="G287" s="953">
        <f t="shared" si="27"/>
        <v>1.0196085352640225E-2</v>
      </c>
      <c r="H287" s="953">
        <f t="shared" si="28"/>
        <v>1.0396015651832453E-4</v>
      </c>
      <c r="I287" s="953">
        <f t="shared" si="29"/>
        <v>-5.1705061379750024E-5</v>
      </c>
    </row>
    <row r="288" spans="1:9" ht="15">
      <c r="A288" s="951">
        <v>45250</v>
      </c>
      <c r="B288" s="952">
        <v>31.489999771118161</v>
      </c>
      <c r="C288" s="952">
        <v>14284.5302734375</v>
      </c>
      <c r="D288" s="953">
        <f t="shared" si="24"/>
        <v>9.2093019255379271E-3</v>
      </c>
      <c r="E288" s="953">
        <f t="shared" si="25"/>
        <v>-5.9189768980169033E-3</v>
      </c>
      <c r="F288" s="953">
        <f t="shared" si="26"/>
        <v>6.0399584235408628E-3</v>
      </c>
      <c r="G288" s="953">
        <f t="shared" si="27"/>
        <v>-6.9826717021910702E-3</v>
      </c>
      <c r="H288" s="953">
        <f t="shared" si="28"/>
        <v>4.8757704100579938E-5</v>
      </c>
      <c r="I288" s="953">
        <f t="shared" si="29"/>
        <v>-4.2175046766469368E-5</v>
      </c>
    </row>
    <row r="289" spans="1:9" ht="15">
      <c r="A289" s="951">
        <v>45251</v>
      </c>
      <c r="B289" s="952">
        <v>31.780000686645511</v>
      </c>
      <c r="C289" s="952">
        <v>14199.98046875</v>
      </c>
      <c r="D289" s="953">
        <f t="shared" si="24"/>
        <v>-3.303968287358805E-2</v>
      </c>
      <c r="E289" s="953">
        <f t="shared" si="25"/>
        <v>4.6394347483422749E-3</v>
      </c>
      <c r="F289" s="953">
        <f t="shared" si="26"/>
        <v>-3.6209026375585117E-2</v>
      </c>
      <c r="G289" s="953">
        <f t="shared" si="27"/>
        <v>3.5757399441681079E-3</v>
      </c>
      <c r="H289" s="953">
        <f t="shared" si="28"/>
        <v>1.2785916148319343E-5</v>
      </c>
      <c r="I289" s="953">
        <f t="shared" si="29"/>
        <v>-1.2947406195061627E-4</v>
      </c>
    </row>
    <row r="290" spans="1:9" ht="15">
      <c r="A290" s="951">
        <v>45252</v>
      </c>
      <c r="B290" s="952">
        <v>30.729999542236332</v>
      </c>
      <c r="C290" s="952">
        <v>14265.8603515625</v>
      </c>
      <c r="D290" s="953">
        <f t="shared" si="24"/>
        <v>-9.7624224383153768E-3</v>
      </c>
      <c r="E290" s="953">
        <f t="shared" si="25"/>
        <v>-1.0522142946574053E-3</v>
      </c>
      <c r="F290" s="953">
        <f t="shared" si="26"/>
        <v>-1.293176594031244E-2</v>
      </c>
      <c r="G290" s="953">
        <f t="shared" si="27"/>
        <v>-2.1159090988315723E-3</v>
      </c>
      <c r="H290" s="953">
        <f t="shared" si="28"/>
        <v>4.4770713145182366E-6</v>
      </c>
      <c r="I290" s="953">
        <f t="shared" si="29"/>
        <v>2.7362441217067317E-5</v>
      </c>
    </row>
    <row r="291" spans="1:9" ht="15">
      <c r="A291" s="951">
        <v>45254</v>
      </c>
      <c r="B291" s="952">
        <v>30.430000305175781</v>
      </c>
      <c r="C291" s="952">
        <v>14250.849609375</v>
      </c>
      <c r="D291" s="953">
        <f t="shared" si="24"/>
        <v>1.0515928084620763E-2</v>
      </c>
      <c r="E291" s="953">
        <f t="shared" si="25"/>
        <v>-6.8978891746451776E-4</v>
      </c>
      <c r="F291" s="953">
        <f t="shared" si="26"/>
        <v>7.3465845826236982E-3</v>
      </c>
      <c r="G291" s="953">
        <f t="shared" si="27"/>
        <v>-1.7534837216386845E-3</v>
      </c>
      <c r="H291" s="953">
        <f t="shared" si="28"/>
        <v>3.0747051620518514E-6</v>
      </c>
      <c r="I291" s="953">
        <f t="shared" si="29"/>
        <v>-1.2882116475272384E-5</v>
      </c>
    </row>
    <row r="292" spans="1:9" ht="15">
      <c r="A292" s="951">
        <v>45257</v>
      </c>
      <c r="B292" s="952">
        <v>30.75</v>
      </c>
      <c r="C292" s="952">
        <v>14241.01953125</v>
      </c>
      <c r="D292" s="953">
        <f t="shared" si="24"/>
        <v>-1.0406494140625E-2</v>
      </c>
      <c r="E292" s="953">
        <f t="shared" si="25"/>
        <v>2.8607666948001764E-3</v>
      </c>
      <c r="F292" s="953">
        <f t="shared" si="26"/>
        <v>-1.3575837642622064E-2</v>
      </c>
      <c r="G292" s="953">
        <f t="shared" si="27"/>
        <v>1.7970718906260097E-3</v>
      </c>
      <c r="H292" s="953">
        <f t="shared" si="28"/>
        <v>3.2294673800781409E-6</v>
      </c>
      <c r="I292" s="953">
        <f t="shared" si="29"/>
        <v>-2.4396756219258581E-5</v>
      </c>
    </row>
    <row r="293" spans="1:9" ht="15">
      <c r="A293" s="951">
        <v>45258</v>
      </c>
      <c r="B293" s="952">
        <v>30.430000305175781</v>
      </c>
      <c r="C293" s="952">
        <v>14281.759765625</v>
      </c>
      <c r="D293" s="953">
        <f t="shared" si="24"/>
        <v>8.5442072387234003E-3</v>
      </c>
      <c r="E293" s="953">
        <f t="shared" si="25"/>
        <v>-1.6293182095113989E-3</v>
      </c>
      <c r="F293" s="953">
        <f t="shared" si="26"/>
        <v>5.3748637367263359E-3</v>
      </c>
      <c r="G293" s="953">
        <f t="shared" si="27"/>
        <v>-2.6930130136855659E-3</v>
      </c>
      <c r="H293" s="953">
        <f t="shared" si="28"/>
        <v>7.2523190918798139E-6</v>
      </c>
      <c r="I293" s="953">
        <f t="shared" si="29"/>
        <v>-1.4474577989790651E-5</v>
      </c>
    </row>
    <row r="294" spans="1:9" ht="15">
      <c r="A294" s="951">
        <v>45259</v>
      </c>
      <c r="B294" s="952">
        <v>30.690000534057621</v>
      </c>
      <c r="C294" s="952">
        <v>14258.490234375</v>
      </c>
      <c r="D294" s="953">
        <f t="shared" si="24"/>
        <v>1.4988565541475873E-2</v>
      </c>
      <c r="E294" s="953">
        <f t="shared" si="25"/>
        <v>-2.2632485825673232E-3</v>
      </c>
      <c r="F294" s="953">
        <f t="shared" si="26"/>
        <v>1.181922203947881E-2</v>
      </c>
      <c r="G294" s="953">
        <f t="shared" si="27"/>
        <v>-3.3269433867414901E-3</v>
      </c>
      <c r="H294" s="953">
        <f t="shared" si="28"/>
        <v>1.1068552298582937E-5</v>
      </c>
      <c r="I294" s="953">
        <f t="shared" si="29"/>
        <v>-3.9321882600673297E-5</v>
      </c>
    </row>
    <row r="295" spans="1:9" ht="15">
      <c r="A295" s="951">
        <v>45260</v>
      </c>
      <c r="B295" s="952">
        <v>31.14999961853027</v>
      </c>
      <c r="C295" s="952">
        <v>14226.2197265625</v>
      </c>
      <c r="D295" s="953">
        <f t="shared" si="24"/>
        <v>1.7977511165337523E-2</v>
      </c>
      <c r="E295" s="953">
        <f t="shared" si="25"/>
        <v>5.5398094778367213E-3</v>
      </c>
      <c r="F295" s="953">
        <f t="shared" si="26"/>
        <v>1.480816766334046E-2</v>
      </c>
      <c r="G295" s="953">
        <f t="shared" si="27"/>
        <v>4.4761146736625543E-3</v>
      </c>
      <c r="H295" s="953">
        <f t="shared" si="28"/>
        <v>2.0035602571777235E-5</v>
      </c>
      <c r="I295" s="953">
        <f t="shared" si="29"/>
        <v>6.6283056567933567E-5</v>
      </c>
    </row>
    <row r="296" spans="1:9" ht="15">
      <c r="A296" s="951">
        <v>45261</v>
      </c>
      <c r="B296" s="952">
        <v>31.70999908447266</v>
      </c>
      <c r="C296" s="952">
        <v>14305.0302734375</v>
      </c>
      <c r="D296" s="953">
        <f t="shared" si="24"/>
        <v>-2.1128924260152226E-2</v>
      </c>
      <c r="E296" s="953">
        <f t="shared" si="25"/>
        <v>-8.3565037457117297E-3</v>
      </c>
      <c r="F296" s="953">
        <f t="shared" si="26"/>
        <v>-2.429826776214929E-2</v>
      </c>
      <c r="G296" s="953">
        <f t="shared" si="27"/>
        <v>-9.4201985498858967E-3</v>
      </c>
      <c r="H296" s="953">
        <f t="shared" si="28"/>
        <v>8.8740140719272356E-5</v>
      </c>
      <c r="I296" s="953">
        <f t="shared" si="29"/>
        <v>2.2889450673773797E-4</v>
      </c>
    </row>
    <row r="297" spans="1:9" ht="15">
      <c r="A297" s="951">
        <v>45264</v>
      </c>
      <c r="B297" s="952">
        <v>31.04000091552734</v>
      </c>
      <c r="C297" s="952">
        <v>14185.490234375</v>
      </c>
      <c r="D297" s="953">
        <f t="shared" si="24"/>
        <v>-4.961343009358532E-2</v>
      </c>
      <c r="E297" s="953">
        <f t="shared" si="25"/>
        <v>3.1313631845699685E-3</v>
      </c>
      <c r="F297" s="953">
        <f t="shared" si="26"/>
        <v>-5.2782773595582387E-2</v>
      </c>
      <c r="G297" s="953">
        <f t="shared" si="27"/>
        <v>2.0676683803958016E-3</v>
      </c>
      <c r="H297" s="953">
        <f t="shared" si="28"/>
        <v>4.2752525312885971E-6</v>
      </c>
      <c r="I297" s="953">
        <f t="shared" si="29"/>
        <v>-1.0913727199317612E-4</v>
      </c>
    </row>
    <row r="298" spans="1:9" ht="15">
      <c r="A298" s="951">
        <v>45265</v>
      </c>
      <c r="B298" s="952">
        <v>29.5</v>
      </c>
      <c r="C298" s="952">
        <v>14229.91015625</v>
      </c>
      <c r="D298" s="953">
        <f t="shared" si="24"/>
        <v>4.0678250587593556E-3</v>
      </c>
      <c r="E298" s="953">
        <f t="shared" si="25"/>
        <v>-5.8468531704648496E-3</v>
      </c>
      <c r="F298" s="953">
        <f t="shared" si="26"/>
        <v>8.9848155676229124E-4</v>
      </c>
      <c r="G298" s="953">
        <f t="shared" si="27"/>
        <v>-6.9105479746390166E-3</v>
      </c>
      <c r="H298" s="953">
        <f t="shared" si="28"/>
        <v>4.7755673309787413E-5</v>
      </c>
      <c r="I298" s="953">
        <f t="shared" si="29"/>
        <v>-6.2089999023341622E-6</v>
      </c>
    </row>
    <row r="299" spans="1:9" ht="15">
      <c r="A299" s="951">
        <v>45266</v>
      </c>
      <c r="B299" s="952">
        <v>29.620000839233398</v>
      </c>
      <c r="C299" s="952">
        <v>14146.7099609375</v>
      </c>
      <c r="D299" s="953">
        <f t="shared" si="24"/>
        <v>-2.1607065457923569E-2</v>
      </c>
      <c r="E299" s="953">
        <f t="shared" si="25"/>
        <v>1.3662559985409661E-2</v>
      </c>
      <c r="F299" s="953">
        <f t="shared" si="26"/>
        <v>-2.4776408959920632E-2</v>
      </c>
      <c r="G299" s="953">
        <f t="shared" si="27"/>
        <v>1.2598865181235494E-2</v>
      </c>
      <c r="H299" s="953">
        <f t="shared" si="28"/>
        <v>1.5873140385494808E-4</v>
      </c>
      <c r="I299" s="953">
        <f t="shared" si="29"/>
        <v>-3.1215463616119521E-4</v>
      </c>
    </row>
    <row r="300" spans="1:9" ht="15">
      <c r="A300" s="951">
        <v>45267</v>
      </c>
      <c r="B300" s="952">
        <v>28.979999542236332</v>
      </c>
      <c r="C300" s="952">
        <v>14339.990234375</v>
      </c>
      <c r="D300" s="953">
        <f t="shared" si="24"/>
        <v>1.8978645724531118E-2</v>
      </c>
      <c r="E300" s="953">
        <f t="shared" si="25"/>
        <v>4.4616133722414908E-3</v>
      </c>
      <c r="F300" s="953">
        <f t="shared" si="26"/>
        <v>1.5809302222534054E-2</v>
      </c>
      <c r="G300" s="953">
        <f t="shared" si="27"/>
        <v>3.3979185680673239E-3</v>
      </c>
      <c r="H300" s="953">
        <f t="shared" si="28"/>
        <v>1.1545850595216693E-5</v>
      </c>
      <c r="I300" s="953">
        <f t="shared" si="29"/>
        <v>5.3718721570136476E-5</v>
      </c>
    </row>
    <row r="301" spans="1:9" ht="15">
      <c r="A301" s="951">
        <v>45268</v>
      </c>
      <c r="B301" s="952">
        <v>29.530000686645511</v>
      </c>
      <c r="C301" s="952">
        <v>14403.9697265625</v>
      </c>
      <c r="D301" s="953">
        <f t="shared" si="24"/>
        <v>3.1154759732531678E-2</v>
      </c>
      <c r="E301" s="953">
        <f t="shared" si="25"/>
        <v>1.9800449705129619E-3</v>
      </c>
      <c r="F301" s="953">
        <f t="shared" si="26"/>
        <v>2.7985416230534615E-2</v>
      </c>
      <c r="G301" s="953">
        <f t="shared" si="27"/>
        <v>9.1635016633879519E-4</v>
      </c>
      <c r="H301" s="953">
        <f t="shared" si="28"/>
        <v>8.3969762734913761E-7</v>
      </c>
      <c r="I301" s="953">
        <f t="shared" si="29"/>
        <v>2.5644440817910813E-5</v>
      </c>
    </row>
    <row r="302" spans="1:9" ht="15">
      <c r="A302" s="951">
        <v>45271</v>
      </c>
      <c r="B302" s="952">
        <v>30.45000076293945</v>
      </c>
      <c r="C302" s="952">
        <v>14432.490234375</v>
      </c>
      <c r="D302" s="953">
        <f t="shared" si="24"/>
        <v>-1.642073666876076E-3</v>
      </c>
      <c r="E302" s="953">
        <f t="shared" si="25"/>
        <v>6.9918742095977926E-3</v>
      </c>
      <c r="F302" s="953">
        <f t="shared" si="26"/>
        <v>-4.8114171688731404E-3</v>
      </c>
      <c r="G302" s="953">
        <f t="shared" si="27"/>
        <v>5.9281794054236257E-3</v>
      </c>
      <c r="H302" s="953">
        <f t="shared" si="28"/>
        <v>3.5143311062888811E-5</v>
      </c>
      <c r="I302" s="953">
        <f t="shared" si="29"/>
        <v>-2.8522944171415397E-5</v>
      </c>
    </row>
    <row r="303" spans="1:9" ht="15">
      <c r="A303" s="951">
        <v>45272</v>
      </c>
      <c r="B303" s="952">
        <v>30.39999961853027</v>
      </c>
      <c r="C303" s="952">
        <v>14533.400390625</v>
      </c>
      <c r="D303" s="953">
        <f t="shared" si="24"/>
        <v>6.6118429411316404E-2</v>
      </c>
      <c r="E303" s="953">
        <f t="shared" si="25"/>
        <v>1.3799906761109648E-2</v>
      </c>
      <c r="F303" s="953">
        <f t="shared" si="26"/>
        <v>6.2949085909319344E-2</v>
      </c>
      <c r="G303" s="953">
        <f t="shared" si="27"/>
        <v>1.2736211956935481E-2</v>
      </c>
      <c r="H303" s="953">
        <f t="shared" si="28"/>
        <v>1.6221109501198631E-4</v>
      </c>
      <c r="I303" s="953">
        <f t="shared" si="29"/>
        <v>8.0173290063643185E-4</v>
      </c>
    </row>
    <row r="304" spans="1:9" ht="15">
      <c r="A304" s="951">
        <v>45273</v>
      </c>
      <c r="B304" s="952">
        <v>32.409999847412109</v>
      </c>
      <c r="C304" s="952">
        <v>14733.9599609375</v>
      </c>
      <c r="D304" s="953">
        <f t="shared" si="24"/>
        <v>2.5609436438209787E-2</v>
      </c>
      <c r="E304" s="953">
        <f t="shared" si="25"/>
        <v>1.8731969849363761E-3</v>
      </c>
      <c r="F304" s="953">
        <f t="shared" si="26"/>
        <v>2.2440092936212724E-2</v>
      </c>
      <c r="G304" s="953">
        <f t="shared" si="27"/>
        <v>8.0950218076220938E-4</v>
      </c>
      <c r="H304" s="953">
        <f t="shared" si="28"/>
        <v>6.5529378065877266E-7</v>
      </c>
      <c r="I304" s="953">
        <f t="shared" si="29"/>
        <v>1.8165304168370849E-5</v>
      </c>
    </row>
    <row r="305" spans="1:9" ht="15">
      <c r="A305" s="951">
        <v>45274</v>
      </c>
      <c r="B305" s="952">
        <v>33.240001678466797</v>
      </c>
      <c r="C305" s="952">
        <v>14761.5595703125</v>
      </c>
      <c r="D305" s="953">
        <f t="shared" si="24"/>
        <v>1.6245399324991583E-2</v>
      </c>
      <c r="E305" s="953">
        <f t="shared" si="25"/>
        <v>3.5470745020602656E-3</v>
      </c>
      <c r="F305" s="953">
        <f t="shared" si="26"/>
        <v>1.3076055822994519E-2</v>
      </c>
      <c r="G305" s="953">
        <f t="shared" si="27"/>
        <v>2.4833796978860987E-3</v>
      </c>
      <c r="H305" s="953">
        <f t="shared" si="28"/>
        <v>6.1671747238728513E-6</v>
      </c>
      <c r="I305" s="953">
        <f t="shared" si="29"/>
        <v>3.2472811559249894E-5</v>
      </c>
    </row>
    <row r="306" spans="1:9" ht="15">
      <c r="A306" s="951">
        <v>45275</v>
      </c>
      <c r="B306" s="952">
        <v>33.779998779296882</v>
      </c>
      <c r="C306" s="952">
        <v>14813.919921875</v>
      </c>
      <c r="D306" s="953">
        <f t="shared" si="24"/>
        <v>-1.0065132175087088E-2</v>
      </c>
      <c r="E306" s="953">
        <f t="shared" si="25"/>
        <v>6.1354218813676198E-3</v>
      </c>
      <c r="F306" s="953">
        <f t="shared" si="26"/>
        <v>-1.3234475677084152E-2</v>
      </c>
      <c r="G306" s="953">
        <f t="shared" si="27"/>
        <v>5.0717270771934529E-3</v>
      </c>
      <c r="H306" s="953">
        <f t="shared" si="28"/>
        <v>2.5722415545537245E-5</v>
      </c>
      <c r="I306" s="953">
        <f t="shared" si="29"/>
        <v>-6.7121648643925854E-5</v>
      </c>
    </row>
    <row r="307" spans="1:9" ht="15">
      <c r="A307" s="951">
        <v>45278</v>
      </c>
      <c r="B307" s="952">
        <v>33.439998626708977</v>
      </c>
      <c r="C307" s="952">
        <v>14904.8095703125</v>
      </c>
      <c r="D307" s="953">
        <f t="shared" si="24"/>
        <v>3.9174683824439782E-2</v>
      </c>
      <c r="E307" s="953">
        <f t="shared" si="25"/>
        <v>6.6025772275557504E-3</v>
      </c>
      <c r="F307" s="953">
        <f t="shared" si="26"/>
        <v>3.6005340322442715E-2</v>
      </c>
      <c r="G307" s="953">
        <f t="shared" si="27"/>
        <v>5.5388824233815834E-3</v>
      </c>
      <c r="H307" s="953">
        <f t="shared" si="28"/>
        <v>3.0679218500045445E-5</v>
      </c>
      <c r="I307" s="953">
        <f t="shared" si="29"/>
        <v>1.9942934665985015E-4</v>
      </c>
    </row>
    <row r="308" spans="1:9" ht="15">
      <c r="A308" s="951">
        <v>45279</v>
      </c>
      <c r="B308" s="952">
        <v>34.75</v>
      </c>
      <c r="C308" s="952">
        <v>15003.2197265625</v>
      </c>
      <c r="D308" s="953">
        <f t="shared" si="24"/>
        <v>-3.0215805383037364E-2</v>
      </c>
      <c r="E308" s="953">
        <f t="shared" si="25"/>
        <v>-1.5015396760213684E-2</v>
      </c>
      <c r="F308" s="953">
        <f t="shared" si="26"/>
        <v>-3.3385148885034431E-2</v>
      </c>
      <c r="G308" s="953">
        <f t="shared" si="27"/>
        <v>-1.6079091564387849E-2</v>
      </c>
      <c r="H308" s="953">
        <f t="shared" si="28"/>
        <v>2.5853718553596851E-4</v>
      </c>
      <c r="I308" s="953">
        <f t="shared" si="29"/>
        <v>5.3680286581318955E-4</v>
      </c>
    </row>
    <row r="309" spans="1:9" ht="15">
      <c r="A309" s="951">
        <v>45280</v>
      </c>
      <c r="B309" s="952">
        <v>33.700000762939453</v>
      </c>
      <c r="C309" s="952">
        <v>14777.9404296875</v>
      </c>
      <c r="D309" s="953">
        <f t="shared" si="24"/>
        <v>3.7091987290832629E-2</v>
      </c>
      <c r="E309" s="953">
        <f t="shared" si="25"/>
        <v>1.2581569697390549E-2</v>
      </c>
      <c r="F309" s="953">
        <f t="shared" si="26"/>
        <v>3.3922643788835562E-2</v>
      </c>
      <c r="G309" s="953">
        <f t="shared" si="27"/>
        <v>1.1517874893216382E-2</v>
      </c>
      <c r="H309" s="953">
        <f t="shared" si="28"/>
        <v>1.3266144205578429E-4</v>
      </c>
      <c r="I309" s="953">
        <f t="shared" si="29"/>
        <v>3.9071676720695177E-4</v>
      </c>
    </row>
    <row r="310" spans="1:9" ht="15">
      <c r="A310" s="951">
        <v>45281</v>
      </c>
      <c r="B310" s="952">
        <v>34.950000762939453</v>
      </c>
      <c r="C310" s="952">
        <v>14963.8701171875</v>
      </c>
      <c r="D310" s="953">
        <f t="shared" si="24"/>
        <v>-2.4320522754314178E-2</v>
      </c>
      <c r="E310" s="953">
        <f t="shared" si="25"/>
        <v>1.9446579759854199E-3</v>
      </c>
      <c r="F310" s="953">
        <f t="shared" si="26"/>
        <v>-2.7489866256311241E-2</v>
      </c>
      <c r="G310" s="953">
        <f t="shared" si="27"/>
        <v>8.8096317181125317E-4</v>
      </c>
      <c r="H310" s="953">
        <f t="shared" si="28"/>
        <v>7.7609611008774355E-7</v>
      </c>
      <c r="I310" s="953">
        <f t="shared" si="29"/>
        <v>-2.4217559769827091E-5</v>
      </c>
    </row>
    <row r="311" spans="1:9" ht="15">
      <c r="A311" s="951">
        <v>45282</v>
      </c>
      <c r="B311" s="952">
        <v>34.099998474121087</v>
      </c>
      <c r="C311" s="952">
        <v>14992.9697265625</v>
      </c>
      <c r="D311" s="953">
        <f t="shared" si="24"/>
        <v>5.8651252753352257E-3</v>
      </c>
      <c r="E311" s="953">
        <f t="shared" si="25"/>
        <v>5.4425899221908214E-3</v>
      </c>
      <c r="F311" s="953">
        <f t="shared" si="26"/>
        <v>2.6957817733381613E-3</v>
      </c>
      <c r="G311" s="953">
        <f t="shared" si="27"/>
        <v>4.3788951180166544E-3</v>
      </c>
      <c r="H311" s="953">
        <f t="shared" si="28"/>
        <v>1.9174722454590089E-5</v>
      </c>
      <c r="I311" s="953">
        <f t="shared" si="29"/>
        <v>1.1804545646508754E-5</v>
      </c>
    </row>
    <row r="312" spans="1:9" ht="15">
      <c r="A312" s="951">
        <v>45286</v>
      </c>
      <c r="B312" s="952">
        <v>34.299999237060547</v>
      </c>
      <c r="C312" s="952">
        <v>15074.5703125</v>
      </c>
      <c r="D312" s="953">
        <f t="shared" si="24"/>
        <v>3.2070149503884426E-3</v>
      </c>
      <c r="E312" s="953">
        <f t="shared" si="25"/>
        <v>1.63250921849456E-3</v>
      </c>
      <c r="F312" s="953">
        <f t="shared" si="26"/>
        <v>3.7671448391378252E-5</v>
      </c>
      <c r="G312" s="953">
        <f t="shared" si="27"/>
        <v>5.6881441432039327E-4</v>
      </c>
      <c r="H312" s="953">
        <f t="shared" si="28"/>
        <v>3.23549837938652E-7</v>
      </c>
      <c r="I312" s="953">
        <f t="shared" si="29"/>
        <v>2.1428062853342742E-8</v>
      </c>
    </row>
    <row r="313" spans="1:9" ht="15">
      <c r="A313" s="951">
        <v>45287</v>
      </c>
      <c r="B313" s="952">
        <v>34.409999847412109</v>
      </c>
      <c r="C313" s="952">
        <v>15099.1796875</v>
      </c>
      <c r="D313" s="953">
        <f t="shared" si="24"/>
        <v>-1.4821224173052427E-2</v>
      </c>
      <c r="E313" s="953">
        <f t="shared" si="25"/>
        <v>-2.6756679144923634E-4</v>
      </c>
      <c r="F313" s="953">
        <f t="shared" si="26"/>
        <v>-1.7990567675049491E-2</v>
      </c>
      <c r="G313" s="953">
        <f t="shared" si="27"/>
        <v>-1.3312615956234031E-3</v>
      </c>
      <c r="H313" s="953">
        <f t="shared" si="28"/>
        <v>1.7722574359817692E-6</v>
      </c>
      <c r="I313" s="953">
        <f t="shared" si="29"/>
        <v>2.3950151829257201E-5</v>
      </c>
    </row>
    <row r="314" spans="1:9" ht="15">
      <c r="A314" s="951">
        <v>45288</v>
      </c>
      <c r="B314" s="952">
        <v>33.900001525878913</v>
      </c>
      <c r="C314" s="952">
        <v>15095.1396484375</v>
      </c>
      <c r="D314" s="953">
        <f t="shared" si="24"/>
        <v>-4.4248235730728336E-3</v>
      </c>
      <c r="E314" s="953">
        <f t="shared" si="25"/>
        <v>-5.550795886222426E-3</v>
      </c>
      <c r="F314" s="953">
        <f t="shared" si="26"/>
        <v>-7.594167075069898E-3</v>
      </c>
      <c r="G314" s="953">
        <f t="shared" si="27"/>
        <v>-6.614490690396593E-3</v>
      </c>
      <c r="H314" s="953">
        <f t="shared" si="28"/>
        <v>4.3751487093343194E-5</v>
      </c>
      <c r="I314" s="953">
        <f t="shared" si="29"/>
        <v>5.0231547419366165E-5</v>
      </c>
    </row>
    <row r="315" spans="1:9" ht="15">
      <c r="A315" s="951">
        <v>45289</v>
      </c>
      <c r="B315" s="952">
        <v>33.75</v>
      </c>
      <c r="C315" s="952">
        <v>15011.349609375</v>
      </c>
      <c r="D315" s="953">
        <f t="shared" si="24"/>
        <v>-3.2592547381365522E-2</v>
      </c>
      <c r="E315" s="953">
        <f t="shared" si="25"/>
        <v>-1.6348242234944355E-2</v>
      </c>
      <c r="F315" s="953">
        <f t="shared" si="26"/>
        <v>-3.5761890883362589E-2</v>
      </c>
      <c r="G315" s="953">
        <f t="shared" si="27"/>
        <v>-1.741193703911852E-2</v>
      </c>
      <c r="H315" s="953">
        <f t="shared" si="28"/>
        <v>3.0317555145422743E-4</v>
      </c>
      <c r="I315" s="953">
        <f t="shared" si="29"/>
        <v>6.2268379246093603E-4</v>
      </c>
    </row>
    <row r="316" spans="1:9" ht="15">
      <c r="A316" s="951">
        <v>45293</v>
      </c>
      <c r="B316" s="952">
        <v>32.650001525878913</v>
      </c>
      <c r="C316" s="952">
        <v>14765.9404296875</v>
      </c>
      <c r="D316" s="953">
        <f t="shared" si="24"/>
        <v>-1.6539077803697455E-2</v>
      </c>
      <c r="E316" s="953">
        <f t="shared" si="25"/>
        <v>-1.1765621673558213E-2</v>
      </c>
      <c r="F316" s="953">
        <f t="shared" si="26"/>
        <v>-1.9708421305694519E-2</v>
      </c>
      <c r="G316" s="953">
        <f t="shared" si="27"/>
        <v>-1.282931647773238E-2</v>
      </c>
      <c r="H316" s="953">
        <f t="shared" si="28"/>
        <v>1.6459136128581557E-4</v>
      </c>
      <c r="I316" s="953">
        <f t="shared" si="29"/>
        <v>2.5284557420723858E-4</v>
      </c>
    </row>
    <row r="317" spans="1:9" ht="15">
      <c r="A317" s="951">
        <v>45294</v>
      </c>
      <c r="B317" s="952">
        <v>32.110000610351562</v>
      </c>
      <c r="C317" s="952">
        <v>14592.2099609375</v>
      </c>
      <c r="D317" s="953">
        <f t="shared" si="24"/>
        <v>-6.2286128663285867E-3</v>
      </c>
      <c r="E317" s="953">
        <f t="shared" si="25"/>
        <v>-5.6132797204309082E-3</v>
      </c>
      <c r="F317" s="953">
        <f t="shared" si="26"/>
        <v>-9.3979563683256502E-3</v>
      </c>
      <c r="G317" s="953">
        <f t="shared" si="27"/>
        <v>-6.6769745246050751E-3</v>
      </c>
      <c r="H317" s="953">
        <f t="shared" si="28"/>
        <v>4.458198880222517E-5</v>
      </c>
      <c r="I317" s="953">
        <f t="shared" si="29"/>
        <v>6.2749915254660396E-5</v>
      </c>
    </row>
    <row r="318" spans="1:9" ht="15">
      <c r="A318" s="951">
        <v>45295</v>
      </c>
      <c r="B318" s="952">
        <v>31.909999847412109</v>
      </c>
      <c r="C318" s="952">
        <v>14510.2998046875</v>
      </c>
      <c r="D318" s="953">
        <f t="shared" si="24"/>
        <v>3.0398032759056504E-2</v>
      </c>
      <c r="E318" s="953">
        <f t="shared" si="25"/>
        <v>9.4901607808628441E-4</v>
      </c>
      <c r="F318" s="953">
        <f t="shared" si="26"/>
        <v>2.722868925705944E-2</v>
      </c>
      <c r="G318" s="953">
        <f t="shared" si="27"/>
        <v>-1.1467872608788231E-4</v>
      </c>
      <c r="H318" s="953">
        <f t="shared" si="28"/>
        <v>1.3151210217139539E-8</v>
      </c>
      <c r="I318" s="953">
        <f t="shared" si="29"/>
        <v>-3.1225513970423832E-6</v>
      </c>
    </row>
    <row r="319" spans="1:9" ht="15">
      <c r="A319" s="951">
        <v>45296</v>
      </c>
      <c r="B319" s="952">
        <v>32.880001068115227</v>
      </c>
      <c r="C319" s="952">
        <v>14524.0703125</v>
      </c>
      <c r="D319" s="953">
        <f t="shared" si="24"/>
        <v>3.680045757802719E-2</v>
      </c>
      <c r="E319" s="953">
        <f t="shared" si="25"/>
        <v>2.2011682116056308E-2</v>
      </c>
      <c r="F319" s="953">
        <f t="shared" si="26"/>
        <v>3.3631114076030123E-2</v>
      </c>
      <c r="G319" s="953">
        <f t="shared" si="27"/>
        <v>2.0947987311882143E-2</v>
      </c>
      <c r="H319" s="953">
        <f t="shared" si="28"/>
        <v>4.3881817241877522E-4</v>
      </c>
      <c r="I319" s="953">
        <f t="shared" si="29"/>
        <v>7.0450415094913991E-4</v>
      </c>
    </row>
    <row r="320" spans="1:9" ht="15">
      <c r="A320" s="951">
        <v>45299</v>
      </c>
      <c r="B320" s="952">
        <v>34.090000152587891</v>
      </c>
      <c r="C320" s="952">
        <v>14843.76953125</v>
      </c>
      <c r="D320" s="953">
        <f t="shared" si="24"/>
        <v>1.2320274774578754E-2</v>
      </c>
      <c r="E320" s="953">
        <f t="shared" si="25"/>
        <v>9.391435011270044E-4</v>
      </c>
      <c r="F320" s="953">
        <f t="shared" si="26"/>
        <v>9.1509312725816909E-3</v>
      </c>
      <c r="G320" s="953">
        <f t="shared" si="27"/>
        <v>-1.2455130304716232E-4</v>
      </c>
      <c r="H320" s="953">
        <f t="shared" si="28"/>
        <v>1.5513027090746067E-8</v>
      </c>
      <c r="I320" s="953">
        <f t="shared" si="29"/>
        <v>-1.139760414095077E-6</v>
      </c>
    </row>
    <row r="321" spans="1:9" ht="15">
      <c r="A321" s="951">
        <v>45300</v>
      </c>
      <c r="B321" s="952">
        <v>34.509998321533203</v>
      </c>
      <c r="C321" s="952">
        <v>14857.7099609375</v>
      </c>
      <c r="D321" s="953">
        <f t="shared" si="24"/>
        <v>0</v>
      </c>
      <c r="E321" s="953">
        <f t="shared" si="25"/>
        <v>7.534164415768263E-3</v>
      </c>
      <c r="F321" s="953">
        <f t="shared" si="26"/>
        <v>-3.1693435019970644E-3</v>
      </c>
      <c r="G321" s="953">
        <f t="shared" si="27"/>
        <v>6.4704696115940961E-3</v>
      </c>
      <c r="H321" s="953">
        <f t="shared" si="28"/>
        <v>4.1866976994562653E-5</v>
      </c>
      <c r="I321" s="953">
        <f t="shared" si="29"/>
        <v>-2.0507140818375219E-5</v>
      </c>
    </row>
    <row r="322" spans="1:9" ht="15">
      <c r="A322" s="951">
        <v>45301</v>
      </c>
      <c r="B322" s="952">
        <v>34.509998321533203</v>
      </c>
      <c r="C322" s="952">
        <v>14969.650390625</v>
      </c>
      <c r="D322" s="953">
        <f t="shared" si="24"/>
        <v>2.0283998753563459E-2</v>
      </c>
      <c r="E322" s="953">
        <f t="shared" si="25"/>
        <v>3.6075596183460235E-5</v>
      </c>
      <c r="F322" s="953">
        <f t="shared" si="26"/>
        <v>1.7114655251566396E-2</v>
      </c>
      <c r="G322" s="953">
        <f t="shared" si="27"/>
        <v>-1.0276192079907065E-3</v>
      </c>
      <c r="H322" s="953">
        <f t="shared" si="28"/>
        <v>1.0560012366314469E-6</v>
      </c>
      <c r="I322" s="953">
        <f t="shared" si="29"/>
        <v>-1.7587348474648646E-5</v>
      </c>
    </row>
    <row r="323" spans="1:9" ht="15">
      <c r="A323" s="951">
        <v>45302</v>
      </c>
      <c r="B323" s="952">
        <v>35.209999084472663</v>
      </c>
      <c r="C323" s="952">
        <v>14970.1904296875</v>
      </c>
      <c r="D323" s="953">
        <f t="shared" si="24"/>
        <v>-1.1076381703753913E-2</v>
      </c>
      <c r="E323" s="953">
        <f t="shared" si="25"/>
        <v>1.7163014388943409E-4</v>
      </c>
      <c r="F323" s="953">
        <f t="shared" si="26"/>
        <v>-1.4245725205750976E-2</v>
      </c>
      <c r="G323" s="953">
        <f t="shared" si="27"/>
        <v>-8.9206466028473263E-4</v>
      </c>
      <c r="H323" s="953">
        <f t="shared" si="28"/>
        <v>7.9577935812891539E-7</v>
      </c>
      <c r="I323" s="953">
        <f t="shared" si="29"/>
        <v>1.2708108016177897E-5</v>
      </c>
    </row>
    <row r="324" spans="1:9" ht="15">
      <c r="A324" s="951">
        <v>45303</v>
      </c>
      <c r="B324" s="952">
        <v>34.819999694824219</v>
      </c>
      <c r="C324" s="952">
        <v>14972.759765625</v>
      </c>
      <c r="D324" s="953">
        <f t="shared" si="24"/>
        <v>3.5037370229628717E-2</v>
      </c>
      <c r="E324" s="953">
        <f t="shared" si="25"/>
        <v>-1.8974562268223583E-3</v>
      </c>
      <c r="F324" s="953">
        <f t="shared" si="26"/>
        <v>3.186802672763165E-2</v>
      </c>
      <c r="G324" s="953">
        <f t="shared" si="27"/>
        <v>-2.9611510309965252E-3</v>
      </c>
      <c r="H324" s="953">
        <f t="shared" si="28"/>
        <v>8.7684154283717833E-6</v>
      </c>
      <c r="I324" s="953">
        <f t="shared" si="29"/>
        <v>-9.4366040200351278E-5</v>
      </c>
    </row>
    <row r="325" spans="1:9" ht="15">
      <c r="A325" s="951">
        <v>45307</v>
      </c>
      <c r="B325" s="952">
        <v>36.040000915527337</v>
      </c>
      <c r="C325" s="952">
        <v>14944.349609375</v>
      </c>
      <c r="D325" s="953">
        <f t="shared" si="24"/>
        <v>-1.970030705983572E-2</v>
      </c>
      <c r="E325" s="953">
        <f t="shared" si="25"/>
        <v>-5.9373271173900344E-3</v>
      </c>
      <c r="F325" s="953">
        <f t="shared" si="26"/>
        <v>-2.2869650561832783E-2</v>
      </c>
      <c r="G325" s="953">
        <f t="shared" si="27"/>
        <v>-7.0010219215642013E-3</v>
      </c>
      <c r="H325" s="953">
        <f t="shared" si="28"/>
        <v>4.9014307946222499E-5</v>
      </c>
      <c r="I325" s="953">
        <f t="shared" si="29"/>
        <v>1.6011092492190438E-4</v>
      </c>
    </row>
    <row r="326" spans="1:9" ht="15">
      <c r="A326" s="951">
        <v>45308</v>
      </c>
      <c r="B326" s="952">
        <v>35.330001831054688</v>
      </c>
      <c r="C326" s="952">
        <v>14855.6201171875</v>
      </c>
      <c r="D326" s="953">
        <f t="shared" si="24"/>
        <v>6.0005627568954889E-2</v>
      </c>
      <c r="E326" s="953">
        <f t="shared" si="25"/>
        <v>1.3464956148553586E-2</v>
      </c>
      <c r="F326" s="953">
        <f t="shared" si="26"/>
        <v>5.6836284066957822E-2</v>
      </c>
      <c r="G326" s="953">
        <f t="shared" si="27"/>
        <v>1.2401261344379419E-2</v>
      </c>
      <c r="H326" s="953">
        <f t="shared" si="28"/>
        <v>1.5379128293159923E-4</v>
      </c>
      <c r="I326" s="953">
        <f t="shared" si="29"/>
        <v>7.0484161255773196E-4</v>
      </c>
    </row>
    <row r="327" spans="1:9" ht="15">
      <c r="A327" s="951">
        <v>45309</v>
      </c>
      <c r="B327" s="952">
        <v>37.450000762939453</v>
      </c>
      <c r="C327" s="952">
        <v>15055.650390625</v>
      </c>
      <c r="D327" s="953">
        <f t="shared" ref="D327:D390" si="30">(B328/B327)-1</f>
        <v>8.7850489946668553E-2</v>
      </c>
      <c r="E327" s="953">
        <f t="shared" ref="E327:E390" si="31">(C328/C327)-1</f>
        <v>1.6958373056834786E-2</v>
      </c>
      <c r="F327" s="953">
        <f t="shared" ref="F327:F390" si="32">D327-$D$508</f>
        <v>8.4681146444671493E-2</v>
      </c>
      <c r="G327" s="953">
        <f t="shared" ref="G327:G390" si="33">E327-$E$508</f>
        <v>1.589467825266062E-2</v>
      </c>
      <c r="H327" s="953">
        <f t="shared" ref="H327:H390" si="34">G327^2</f>
        <v>2.5264079675560246E-4</v>
      </c>
      <c r="I327" s="953">
        <f t="shared" ref="I327:I390" si="35">F327*G327</f>
        <v>1.3459795768044891E-3</v>
      </c>
    </row>
    <row r="328" spans="1:9" ht="15">
      <c r="A328" s="951">
        <v>45310</v>
      </c>
      <c r="B328" s="952">
        <v>40.740001678466797</v>
      </c>
      <c r="C328" s="952">
        <v>15310.9697265625</v>
      </c>
      <c r="D328" s="953">
        <f t="shared" si="30"/>
        <v>-1.7182991319925067E-3</v>
      </c>
      <c r="E328" s="953">
        <f t="shared" si="31"/>
        <v>3.2212402859392864E-3</v>
      </c>
      <c r="F328" s="953">
        <f t="shared" si="32"/>
        <v>-4.8876426339895711E-3</v>
      </c>
      <c r="G328" s="953">
        <f t="shared" si="33"/>
        <v>2.1575454817651194E-3</v>
      </c>
      <c r="H328" s="953">
        <f t="shared" si="34"/>
        <v>4.6550025058850812E-6</v>
      </c>
      <c r="I328" s="953">
        <f t="shared" si="35"/>
        <v>-1.0545311281446767E-5</v>
      </c>
    </row>
    <row r="329" spans="1:9" ht="15">
      <c r="A329" s="951">
        <v>45313</v>
      </c>
      <c r="B329" s="952">
        <v>40.669998168945312</v>
      </c>
      <c r="C329" s="952">
        <v>15360.2900390625</v>
      </c>
      <c r="D329" s="953">
        <f t="shared" si="30"/>
        <v>-2.0162275184225531E-2</v>
      </c>
      <c r="E329" s="953">
        <f t="shared" si="31"/>
        <v>4.2740332674737758E-3</v>
      </c>
      <c r="F329" s="953">
        <f t="shared" si="32"/>
        <v>-2.3331618686222595E-2</v>
      </c>
      <c r="G329" s="953">
        <f t="shared" si="33"/>
        <v>3.2103384632996088E-3</v>
      </c>
      <c r="H329" s="953">
        <f t="shared" si="34"/>
        <v>1.0306273048940894E-5</v>
      </c>
      <c r="I329" s="953">
        <f t="shared" si="35"/>
        <v>-7.4902392879420276E-5</v>
      </c>
    </row>
    <row r="330" spans="1:9" ht="15">
      <c r="A330" s="951">
        <v>45314</v>
      </c>
      <c r="B330" s="952">
        <v>39.849998474121087</v>
      </c>
      <c r="C330" s="952">
        <v>15425.9404296875</v>
      </c>
      <c r="D330" s="953">
        <f t="shared" si="30"/>
        <v>3.513178367592884E-2</v>
      </c>
      <c r="E330" s="953">
        <f t="shared" si="31"/>
        <v>3.6289192508331958E-3</v>
      </c>
      <c r="F330" s="953">
        <f t="shared" si="32"/>
        <v>3.1962440173931773E-2</v>
      </c>
      <c r="G330" s="953">
        <f t="shared" si="33"/>
        <v>2.5652244466590288E-3</v>
      </c>
      <c r="H330" s="953">
        <f t="shared" si="34"/>
        <v>6.5803764617371209E-6</v>
      </c>
      <c r="I330" s="953">
        <f t="shared" si="35"/>
        <v>8.199083290904644E-5</v>
      </c>
    </row>
    <row r="331" spans="1:9" ht="15">
      <c r="A331" s="951">
        <v>45315</v>
      </c>
      <c r="B331" s="952">
        <v>41.25</v>
      </c>
      <c r="C331" s="952">
        <v>15481.919921875</v>
      </c>
      <c r="D331" s="953">
        <f t="shared" si="30"/>
        <v>-1.9151537346117298E-2</v>
      </c>
      <c r="E331" s="953">
        <f t="shared" si="31"/>
        <v>1.8460293212483325E-3</v>
      </c>
      <c r="F331" s="953">
        <f t="shared" si="32"/>
        <v>-2.2320880848114361E-2</v>
      </c>
      <c r="G331" s="953">
        <f t="shared" si="33"/>
        <v>7.823345170741658E-4</v>
      </c>
      <c r="H331" s="953">
        <f t="shared" si="34"/>
        <v>6.1204729660566823E-7</v>
      </c>
      <c r="I331" s="953">
        <f t="shared" si="35"/>
        <v>-1.7462395538979547E-5</v>
      </c>
    </row>
    <row r="332" spans="1:9" ht="15">
      <c r="A332" s="951">
        <v>45316</v>
      </c>
      <c r="B332" s="952">
        <v>40.459999084472663</v>
      </c>
      <c r="C332" s="952">
        <v>15510.5</v>
      </c>
      <c r="D332" s="953">
        <f t="shared" si="30"/>
        <v>-4.6712788739873501E-2</v>
      </c>
      <c r="E332" s="953">
        <f t="shared" si="31"/>
        <v>-3.5549884554011424E-3</v>
      </c>
      <c r="F332" s="953">
        <f t="shared" si="32"/>
        <v>-4.9882132241870568E-2</v>
      </c>
      <c r="G332" s="953">
        <f t="shared" si="33"/>
        <v>-4.6186832595753093E-3</v>
      </c>
      <c r="H332" s="953">
        <f t="shared" si="34"/>
        <v>2.1332235052281206E-5</v>
      </c>
      <c r="I332" s="953">
        <f t="shared" si="35"/>
        <v>2.3038976913744937E-4</v>
      </c>
    </row>
    <row r="333" spans="1:9" ht="15">
      <c r="A333" s="951">
        <v>45317</v>
      </c>
      <c r="B333" s="952">
        <v>38.569999694824219</v>
      </c>
      <c r="C333" s="952">
        <v>15455.3603515625</v>
      </c>
      <c r="D333" s="953">
        <f t="shared" si="30"/>
        <v>1.3481992789163844E-2</v>
      </c>
      <c r="E333" s="953">
        <f t="shared" si="31"/>
        <v>1.1172802417547256E-2</v>
      </c>
      <c r="F333" s="953">
        <f t="shared" si="32"/>
        <v>1.031264928716678E-2</v>
      </c>
      <c r="G333" s="953">
        <f t="shared" si="33"/>
        <v>1.0109107613373089E-2</v>
      </c>
      <c r="H333" s="953">
        <f t="shared" si="34"/>
        <v>1.0219405673875775E-4</v>
      </c>
      <c r="I333" s="953">
        <f t="shared" si="35"/>
        <v>1.0425168142294426E-4</v>
      </c>
    </row>
    <row r="334" spans="1:9" ht="15">
      <c r="A334" s="951">
        <v>45320</v>
      </c>
      <c r="B334" s="952">
        <v>39.090000152587891</v>
      </c>
      <c r="C334" s="952">
        <v>15628.0400390625</v>
      </c>
      <c r="D334" s="953">
        <f t="shared" si="30"/>
        <v>-7.6745775361858337E-3</v>
      </c>
      <c r="E334" s="953">
        <f t="shared" si="31"/>
        <v>-7.5594667112579561E-3</v>
      </c>
      <c r="F334" s="953">
        <f t="shared" si="32"/>
        <v>-1.0843921038182897E-2</v>
      </c>
      <c r="G334" s="953">
        <f t="shared" si="33"/>
        <v>-8.623161515432123E-3</v>
      </c>
      <c r="H334" s="953">
        <f t="shared" si="34"/>
        <v>7.4358914521229627E-5</v>
      </c>
      <c r="I334" s="953">
        <f t="shared" si="35"/>
        <v>9.3508882572843516E-5</v>
      </c>
    </row>
    <row r="335" spans="1:9" ht="15">
      <c r="A335" s="951">
        <v>45321</v>
      </c>
      <c r="B335" s="952">
        <v>38.790000915527337</v>
      </c>
      <c r="C335" s="952">
        <v>15509.900390625</v>
      </c>
      <c r="D335" s="953">
        <f t="shared" si="30"/>
        <v>2.42330137799176E-2</v>
      </c>
      <c r="E335" s="953">
        <f t="shared" si="31"/>
        <v>-2.2301279588428202E-2</v>
      </c>
      <c r="F335" s="953">
        <f t="shared" si="32"/>
        <v>2.1063670277920537E-2</v>
      </c>
      <c r="G335" s="953">
        <f t="shared" si="33"/>
        <v>-2.3364974392602367E-2</v>
      </c>
      <c r="H335" s="953">
        <f t="shared" si="34"/>
        <v>5.4592202836696439E-4</v>
      </c>
      <c r="I335" s="953">
        <f t="shared" si="35"/>
        <v>-4.9215211665783296E-4</v>
      </c>
    </row>
    <row r="336" spans="1:9" ht="15">
      <c r="A336" s="951">
        <v>45322</v>
      </c>
      <c r="B336" s="952">
        <v>39.729999542236328</v>
      </c>
      <c r="C336" s="952">
        <v>15164.009765625</v>
      </c>
      <c r="D336" s="953">
        <f t="shared" si="30"/>
        <v>2.3156355254032812E-2</v>
      </c>
      <c r="E336" s="953">
        <f t="shared" si="31"/>
        <v>1.3032824817912125E-2</v>
      </c>
      <c r="F336" s="953">
        <f t="shared" si="32"/>
        <v>1.9987011752035749E-2</v>
      </c>
      <c r="G336" s="953">
        <f t="shared" si="33"/>
        <v>1.1969130013737958E-2</v>
      </c>
      <c r="H336" s="953">
        <f t="shared" si="34"/>
        <v>1.4326007328576283E-4</v>
      </c>
      <c r="I336" s="953">
        <f t="shared" si="35"/>
        <v>2.3922714224622438E-4</v>
      </c>
    </row>
    <row r="337" spans="1:9" ht="15">
      <c r="A337" s="951">
        <v>45323</v>
      </c>
      <c r="B337" s="952">
        <v>40.650001525878913</v>
      </c>
      <c r="C337" s="952">
        <v>15361.6396484375</v>
      </c>
      <c r="D337" s="953">
        <f t="shared" si="30"/>
        <v>3.517835797042701E-2</v>
      </c>
      <c r="E337" s="953">
        <f t="shared" si="31"/>
        <v>1.740117285606213E-2</v>
      </c>
      <c r="F337" s="953">
        <f t="shared" si="32"/>
        <v>3.2009014468429943E-2</v>
      </c>
      <c r="G337" s="953">
        <f t="shared" si="33"/>
        <v>1.6337478051887965E-2</v>
      </c>
      <c r="H337" s="953">
        <f t="shared" si="34"/>
        <v>2.6691318909592097E-4</v>
      </c>
      <c r="I337" s="953">
        <f t="shared" si="35"/>
        <v>5.2294657134053851E-4</v>
      </c>
    </row>
    <row r="338" spans="1:9" ht="15">
      <c r="A338" s="951">
        <v>45324</v>
      </c>
      <c r="B338" s="952">
        <v>42.080001831054688</v>
      </c>
      <c r="C338" s="952">
        <v>15628.9501953125</v>
      </c>
      <c r="D338" s="953">
        <f t="shared" si="30"/>
        <v>-3.9686357199968825E-2</v>
      </c>
      <c r="E338" s="953">
        <f t="shared" si="31"/>
        <v>-2.0008066710635042E-3</v>
      </c>
      <c r="F338" s="953">
        <f t="shared" si="32"/>
        <v>-4.2855700701965892E-2</v>
      </c>
      <c r="G338" s="953">
        <f t="shared" si="33"/>
        <v>-3.0645014752376711E-3</v>
      </c>
      <c r="H338" s="953">
        <f t="shared" si="34"/>
        <v>9.3911692917338622E-6</v>
      </c>
      <c r="I338" s="953">
        <f t="shared" si="35"/>
        <v>1.3133135802351857E-4</v>
      </c>
    </row>
    <row r="339" spans="1:9" ht="15">
      <c r="A339" s="951">
        <v>45327</v>
      </c>
      <c r="B339" s="952">
        <v>40.409999847412109</v>
      </c>
      <c r="C339" s="952">
        <v>15597.6796875</v>
      </c>
      <c r="D339" s="953">
        <f t="shared" si="30"/>
        <v>5.9391655375662378E-3</v>
      </c>
      <c r="E339" s="953">
        <f t="shared" si="31"/>
        <v>7.257690071089673E-4</v>
      </c>
      <c r="F339" s="953">
        <f t="shared" si="32"/>
        <v>2.7698220355691734E-3</v>
      </c>
      <c r="G339" s="953">
        <f t="shared" si="33"/>
        <v>-3.3792579706519942E-4</v>
      </c>
      <c r="H339" s="953">
        <f t="shared" si="34"/>
        <v>1.1419384432215035E-7</v>
      </c>
      <c r="I339" s="953">
        <f t="shared" si="35"/>
        <v>-9.3599431909846605E-7</v>
      </c>
    </row>
    <row r="340" spans="1:9" ht="15">
      <c r="A340" s="951">
        <v>45328</v>
      </c>
      <c r="B340" s="952">
        <v>40.650001525878913</v>
      </c>
      <c r="C340" s="952">
        <v>15609</v>
      </c>
      <c r="D340" s="953">
        <f t="shared" si="30"/>
        <v>2.9520219020858329E-2</v>
      </c>
      <c r="E340" s="953">
        <f t="shared" si="31"/>
        <v>9.4586231300852752E-3</v>
      </c>
      <c r="F340" s="953">
        <f t="shared" si="32"/>
        <v>2.6350875518861266E-2</v>
      </c>
      <c r="G340" s="953">
        <f t="shared" si="33"/>
        <v>8.3949283259111083E-3</v>
      </c>
      <c r="H340" s="953">
        <f t="shared" si="34"/>
        <v>7.0474821597184685E-5</v>
      </c>
      <c r="I340" s="953">
        <f t="shared" si="35"/>
        <v>2.2121371130584601E-4</v>
      </c>
    </row>
    <row r="341" spans="1:9" ht="15">
      <c r="A341" s="951">
        <v>45329</v>
      </c>
      <c r="B341" s="952">
        <v>41.849998474121087</v>
      </c>
      <c r="C341" s="952">
        <v>15756.6396484375</v>
      </c>
      <c r="D341" s="953">
        <f t="shared" si="30"/>
        <v>8.0525755542522948E-2</v>
      </c>
      <c r="E341" s="953">
        <f t="shared" si="31"/>
        <v>2.3526788279171207E-3</v>
      </c>
      <c r="F341" s="953">
        <f t="shared" si="32"/>
        <v>7.7356412040525888E-2</v>
      </c>
      <c r="G341" s="953">
        <f t="shared" si="33"/>
        <v>1.288984023742954E-3</v>
      </c>
      <c r="H341" s="953">
        <f t="shared" si="34"/>
        <v>1.661479813464576E-6</v>
      </c>
      <c r="I341" s="953">
        <f t="shared" si="35"/>
        <v>9.9711179254314945E-5</v>
      </c>
    </row>
    <row r="342" spans="1:9" ht="15">
      <c r="A342" s="951">
        <v>45330</v>
      </c>
      <c r="B342" s="952">
        <v>45.220001220703118</v>
      </c>
      <c r="C342" s="952">
        <v>15793.7099609375</v>
      </c>
      <c r="D342" s="953">
        <f t="shared" si="30"/>
        <v>-7.0765078767335288E-3</v>
      </c>
      <c r="E342" s="953">
        <f t="shared" si="31"/>
        <v>1.2470166654928727E-2</v>
      </c>
      <c r="F342" s="953">
        <f t="shared" si="32"/>
        <v>-1.0245851378730592E-2</v>
      </c>
      <c r="G342" s="953">
        <f t="shared" si="33"/>
        <v>1.140647185075456E-2</v>
      </c>
      <c r="H342" s="953">
        <f t="shared" si="34"/>
        <v>1.3010760008205617E-4</v>
      </c>
      <c r="I342" s="953">
        <f t="shared" si="35"/>
        <v>-1.168690153385053E-4</v>
      </c>
    </row>
    <row r="343" spans="1:9" ht="15">
      <c r="A343" s="951">
        <v>45331</v>
      </c>
      <c r="B343" s="952">
        <v>44.900001525878913</v>
      </c>
      <c r="C343" s="952">
        <v>15990.66015625</v>
      </c>
      <c r="D343" s="953">
        <f t="shared" si="30"/>
        <v>4.2315951058369272E-3</v>
      </c>
      <c r="E343" s="953">
        <f t="shared" si="31"/>
        <v>-3.0086532446064185E-3</v>
      </c>
      <c r="F343" s="953">
        <f t="shared" si="32"/>
        <v>1.0622516038398628E-3</v>
      </c>
      <c r="G343" s="953">
        <f t="shared" si="33"/>
        <v>-4.0723480487805854E-3</v>
      </c>
      <c r="H343" s="953">
        <f t="shared" si="34"/>
        <v>1.6584018630407041E-5</v>
      </c>
      <c r="I343" s="953">
        <f t="shared" si="35"/>
        <v>-4.3258582462113126E-6</v>
      </c>
    </row>
    <row r="344" spans="1:9" ht="15">
      <c r="A344" s="951">
        <v>45334</v>
      </c>
      <c r="B344" s="952">
        <v>45.090000152587891</v>
      </c>
      <c r="C344" s="952">
        <v>15942.5498046875</v>
      </c>
      <c r="D344" s="953">
        <f t="shared" si="30"/>
        <v>-2.2621433894697618E-2</v>
      </c>
      <c r="E344" s="953">
        <f t="shared" si="31"/>
        <v>-1.7999015140484631E-2</v>
      </c>
      <c r="F344" s="953">
        <f t="shared" si="32"/>
        <v>-2.5790777396694681E-2</v>
      </c>
      <c r="G344" s="953">
        <f t="shared" si="33"/>
        <v>-1.9062709944658796E-2</v>
      </c>
      <c r="H344" s="953">
        <f t="shared" si="34"/>
        <v>3.6338691043419336E-4</v>
      </c>
      <c r="I344" s="953">
        <f t="shared" si="35"/>
        <v>4.9164210876045304E-4</v>
      </c>
    </row>
    <row r="345" spans="1:9" ht="15">
      <c r="A345" s="951">
        <v>45335</v>
      </c>
      <c r="B345" s="952">
        <v>44.069999694824219</v>
      </c>
      <c r="C345" s="952">
        <v>15655.599609375</v>
      </c>
      <c r="D345" s="953">
        <f t="shared" si="30"/>
        <v>4.538234658156548E-2</v>
      </c>
      <c r="E345" s="953">
        <f t="shared" si="31"/>
        <v>1.3001787624161487E-2</v>
      </c>
      <c r="F345" s="953">
        <f t="shared" si="32"/>
        <v>4.2213003079568413E-2</v>
      </c>
      <c r="G345" s="953">
        <f t="shared" si="33"/>
        <v>1.193809281998732E-2</v>
      </c>
      <c r="H345" s="953">
        <f t="shared" si="34"/>
        <v>1.4251806017863281E-4</v>
      </c>
      <c r="I345" s="953">
        <f t="shared" si="35"/>
        <v>5.0394274897429833E-4</v>
      </c>
    </row>
    <row r="346" spans="1:9" ht="15">
      <c r="A346" s="951">
        <v>45336</v>
      </c>
      <c r="B346" s="952">
        <v>46.069999694824219</v>
      </c>
      <c r="C346" s="952">
        <v>15859.150390625</v>
      </c>
      <c r="D346" s="953">
        <f t="shared" si="30"/>
        <v>2.51790721748677E-2</v>
      </c>
      <c r="E346" s="953">
        <f t="shared" si="31"/>
        <v>2.9648203145733465E-3</v>
      </c>
      <c r="F346" s="953">
        <f t="shared" si="32"/>
        <v>2.2009728672870637E-2</v>
      </c>
      <c r="G346" s="953">
        <f t="shared" si="33"/>
        <v>1.9011255103991798E-3</v>
      </c>
      <c r="H346" s="953">
        <f t="shared" si="34"/>
        <v>3.6142782062905418E-6</v>
      </c>
      <c r="I346" s="953">
        <f t="shared" si="35"/>
        <v>4.1843256656958652E-5</v>
      </c>
    </row>
    <row r="347" spans="1:9" ht="15">
      <c r="A347" s="951">
        <v>45337</v>
      </c>
      <c r="B347" s="952">
        <v>47.229999542236328</v>
      </c>
      <c r="C347" s="952">
        <v>15906.169921875</v>
      </c>
      <c r="D347" s="953">
        <f t="shared" si="30"/>
        <v>-2.5831065689766008E-2</v>
      </c>
      <c r="E347" s="953">
        <f t="shared" si="31"/>
        <v>-8.2055914083064563E-3</v>
      </c>
      <c r="F347" s="953">
        <f t="shared" si="32"/>
        <v>-2.9000409191763072E-2</v>
      </c>
      <c r="G347" s="953">
        <f t="shared" si="33"/>
        <v>-9.2692862124806232E-3</v>
      </c>
      <c r="H347" s="953">
        <f t="shared" si="34"/>
        <v>8.5919666888883378E-5</v>
      </c>
      <c r="I347" s="953">
        <f t="shared" si="35"/>
        <v>2.6881309307750579E-4</v>
      </c>
    </row>
    <row r="348" spans="1:9" ht="15">
      <c r="A348" s="951">
        <v>45338</v>
      </c>
      <c r="B348" s="952">
        <v>46.009998321533203</v>
      </c>
      <c r="C348" s="952">
        <v>15775.650390625</v>
      </c>
      <c r="D348" s="953">
        <f t="shared" si="30"/>
        <v>-5.4553323475312832E-2</v>
      </c>
      <c r="E348" s="953">
        <f t="shared" si="31"/>
        <v>-9.1831470399211801E-3</v>
      </c>
      <c r="F348" s="953">
        <f t="shared" si="32"/>
        <v>-5.7722666977309899E-2</v>
      </c>
      <c r="G348" s="953">
        <f t="shared" si="33"/>
        <v>-1.0246841844095347E-2</v>
      </c>
      <c r="H348" s="953">
        <f t="shared" si="34"/>
        <v>1.0499776777790333E-4</v>
      </c>
      <c r="I348" s="953">
        <f t="shared" si="35"/>
        <v>5.9147503933587977E-4</v>
      </c>
    </row>
    <row r="349" spans="1:9" ht="15">
      <c r="A349" s="951">
        <v>45342</v>
      </c>
      <c r="B349" s="952">
        <v>43.5</v>
      </c>
      <c r="C349" s="952">
        <v>15630.7802734375</v>
      </c>
      <c r="D349" s="953">
        <f t="shared" si="30"/>
        <v>0</v>
      </c>
      <c r="E349" s="953">
        <f t="shared" si="31"/>
        <v>-3.1930687641240629E-3</v>
      </c>
      <c r="F349" s="953">
        <f t="shared" si="32"/>
        <v>-3.1693435019970644E-3</v>
      </c>
      <c r="G349" s="953">
        <f t="shared" si="33"/>
        <v>-4.2567635682982299E-3</v>
      </c>
      <c r="H349" s="953">
        <f t="shared" si="34"/>
        <v>1.812003607639108E-5</v>
      </c>
      <c r="I349" s="953">
        <f t="shared" si="35"/>
        <v>1.3491145954723832E-5</v>
      </c>
    </row>
    <row r="350" spans="1:9" ht="15">
      <c r="A350" s="951">
        <v>45343</v>
      </c>
      <c r="B350" s="952">
        <v>43.5</v>
      </c>
      <c r="C350" s="952">
        <v>15580.8701171875</v>
      </c>
      <c r="D350" s="953">
        <f t="shared" si="30"/>
        <v>0.10413790297234216</v>
      </c>
      <c r="E350" s="953">
        <f t="shared" si="31"/>
        <v>2.9571519211352593E-2</v>
      </c>
      <c r="F350" s="953">
        <f t="shared" si="32"/>
        <v>0.1009685594703451</v>
      </c>
      <c r="G350" s="953">
        <f t="shared" si="33"/>
        <v>2.8507824407178427E-2</v>
      </c>
      <c r="H350" s="953">
        <f t="shared" si="34"/>
        <v>8.1269605243051806E-4</v>
      </c>
      <c r="I350" s="953">
        <f t="shared" si="35"/>
        <v>2.8783939640263504E-3</v>
      </c>
    </row>
    <row r="351" spans="1:9" ht="15">
      <c r="A351" s="951">
        <v>45344</v>
      </c>
      <c r="B351" s="952">
        <v>48.029998779296882</v>
      </c>
      <c r="C351" s="952">
        <v>16041.6201171875</v>
      </c>
      <c r="D351" s="953">
        <f t="shared" si="30"/>
        <v>-7.4953283260699166E-3</v>
      </c>
      <c r="E351" s="953">
        <f t="shared" si="31"/>
        <v>-2.792723201286873E-3</v>
      </c>
      <c r="F351" s="953">
        <f t="shared" si="32"/>
        <v>-1.066467182806698E-2</v>
      </c>
      <c r="G351" s="953">
        <f t="shared" si="33"/>
        <v>-3.85641800546104E-3</v>
      </c>
      <c r="H351" s="953">
        <f t="shared" si="34"/>
        <v>1.4871959832844106E-5</v>
      </c>
      <c r="I351" s="953">
        <f t="shared" si="35"/>
        <v>4.1127432460090607E-5</v>
      </c>
    </row>
    <row r="352" spans="1:9" ht="15">
      <c r="A352" s="951">
        <v>45345</v>
      </c>
      <c r="B352" s="952">
        <v>47.669998168945312</v>
      </c>
      <c r="C352" s="952">
        <v>15996.8203125</v>
      </c>
      <c r="D352" s="953">
        <f t="shared" si="30"/>
        <v>-1.4684224357665032E-3</v>
      </c>
      <c r="E352" s="953">
        <f t="shared" si="31"/>
        <v>-1.2859000787753816E-3</v>
      </c>
      <c r="F352" s="953">
        <f t="shared" si="32"/>
        <v>-4.6377659377635676E-3</v>
      </c>
      <c r="G352" s="953">
        <f t="shared" si="33"/>
        <v>-2.3495948829495485E-3</v>
      </c>
      <c r="H352" s="953">
        <f t="shared" si="34"/>
        <v>5.520596113982703E-6</v>
      </c>
      <c r="I352" s="953">
        <f t="shared" si="35"/>
        <v>1.0896871115686992E-5</v>
      </c>
    </row>
    <row r="353" spans="1:9" ht="15">
      <c r="A353" s="951">
        <v>45348</v>
      </c>
      <c r="B353" s="952">
        <v>47.599998474121087</v>
      </c>
      <c r="C353" s="952">
        <v>15976.25</v>
      </c>
      <c r="D353" s="953">
        <f t="shared" si="30"/>
        <v>-3.2773059004232552E-2</v>
      </c>
      <c r="E353" s="953">
        <f t="shared" si="31"/>
        <v>3.696099190204194E-3</v>
      </c>
      <c r="F353" s="953">
        <f t="shared" si="32"/>
        <v>-3.5942402506229619E-2</v>
      </c>
      <c r="G353" s="953">
        <f t="shared" si="33"/>
        <v>2.632404386030027E-3</v>
      </c>
      <c r="H353" s="953">
        <f t="shared" si="34"/>
        <v>6.9295528515901235E-6</v>
      </c>
      <c r="I353" s="953">
        <f t="shared" si="35"/>
        <v>-9.4614938001855482E-5</v>
      </c>
    </row>
    <row r="354" spans="1:9" ht="15">
      <c r="A354" s="951">
        <v>45349</v>
      </c>
      <c r="B354" s="952">
        <v>46.040000915527337</v>
      </c>
      <c r="C354" s="952">
        <v>16035.2998046875</v>
      </c>
      <c r="D354" s="953">
        <f t="shared" si="30"/>
        <v>-1.9113836894352421E-2</v>
      </c>
      <c r="E354" s="953">
        <f t="shared" si="31"/>
        <v>-5.460426146002173E-3</v>
      </c>
      <c r="F354" s="953">
        <f t="shared" si="32"/>
        <v>-2.2283180396349484E-2</v>
      </c>
      <c r="G354" s="953">
        <f t="shared" si="33"/>
        <v>-6.52412095017634E-3</v>
      </c>
      <c r="H354" s="953">
        <f t="shared" si="34"/>
        <v>4.2564154172529826E-5</v>
      </c>
      <c r="I354" s="953">
        <f t="shared" si="35"/>
        <v>1.4537816406038237E-4</v>
      </c>
    </row>
    <row r="355" spans="1:9" ht="15">
      <c r="A355" s="951">
        <v>45350</v>
      </c>
      <c r="B355" s="952">
        <v>45.159999847412109</v>
      </c>
      <c r="C355" s="952">
        <v>15947.740234375</v>
      </c>
      <c r="D355" s="953">
        <f t="shared" si="30"/>
        <v>3.8529709573648541E-2</v>
      </c>
      <c r="E355" s="953">
        <f t="shared" si="31"/>
        <v>9.0407597177450949E-3</v>
      </c>
      <c r="F355" s="953">
        <f t="shared" si="32"/>
        <v>3.5360366071651474E-2</v>
      </c>
      <c r="G355" s="953">
        <f t="shared" si="33"/>
        <v>7.977064913570928E-3</v>
      </c>
      <c r="H355" s="953">
        <f t="shared" si="34"/>
        <v>6.3633564635324355E-5</v>
      </c>
      <c r="I355" s="953">
        <f t="shared" si="35"/>
        <v>2.8207193552119486E-4</v>
      </c>
    </row>
    <row r="356" spans="1:9" ht="15">
      <c r="A356" s="951">
        <v>45351</v>
      </c>
      <c r="B356" s="952">
        <v>46.900001525878913</v>
      </c>
      <c r="C356" s="952">
        <v>16091.919921875</v>
      </c>
      <c r="D356" s="953">
        <f t="shared" si="30"/>
        <v>4.1577758737730175E-2</v>
      </c>
      <c r="E356" s="953">
        <f t="shared" si="31"/>
        <v>1.1373441373127013E-2</v>
      </c>
      <c r="F356" s="953">
        <f t="shared" si="32"/>
        <v>3.8408415235733108E-2</v>
      </c>
      <c r="G356" s="953">
        <f t="shared" si="33"/>
        <v>1.0309746568952846E-2</v>
      </c>
      <c r="H356" s="953">
        <f t="shared" si="34"/>
        <v>1.0629087431603499E-4</v>
      </c>
      <c r="I356" s="953">
        <f t="shared" si="35"/>
        <v>3.9598102719551564E-4</v>
      </c>
    </row>
    <row r="357" spans="1:9" ht="15">
      <c r="A357" s="951">
        <v>45352</v>
      </c>
      <c r="B357" s="952">
        <v>48.849998474121087</v>
      </c>
      <c r="C357" s="952">
        <v>16274.9404296875</v>
      </c>
      <c r="D357" s="953">
        <f t="shared" si="30"/>
        <v>5.5271333919635346E-3</v>
      </c>
      <c r="E357" s="953">
        <f t="shared" si="31"/>
        <v>-4.1432203302875781E-3</v>
      </c>
      <c r="F357" s="953">
        <f t="shared" si="32"/>
        <v>2.3577898899664702E-3</v>
      </c>
      <c r="G357" s="953">
        <f t="shared" si="33"/>
        <v>-5.206915134461745E-3</v>
      </c>
      <c r="H357" s="953">
        <f t="shared" si="34"/>
        <v>2.7111965217486773E-5</v>
      </c>
      <c r="I357" s="953">
        <f t="shared" si="35"/>
        <v>-1.2276811861947306E-5</v>
      </c>
    </row>
    <row r="358" spans="1:9" ht="15">
      <c r="A358" s="951">
        <v>45355</v>
      </c>
      <c r="B358" s="952">
        <v>49.119998931884773</v>
      </c>
      <c r="C358" s="952">
        <v>16207.509765625</v>
      </c>
      <c r="D358" s="953">
        <f t="shared" si="30"/>
        <v>-4.1530886506308207E-2</v>
      </c>
      <c r="E358" s="953">
        <f t="shared" si="31"/>
        <v>-1.6530603760192664E-2</v>
      </c>
      <c r="F358" s="953">
        <f t="shared" si="32"/>
        <v>-4.4700230008305274E-2</v>
      </c>
      <c r="G358" s="953">
        <f t="shared" si="33"/>
        <v>-1.7594298564366829E-2</v>
      </c>
      <c r="H358" s="953">
        <f t="shared" si="34"/>
        <v>3.0955934197208064E-4</v>
      </c>
      <c r="I358" s="953">
        <f t="shared" si="35"/>
        <v>7.8646919266199251E-4</v>
      </c>
    </row>
    <row r="359" spans="1:9" ht="15">
      <c r="A359" s="951">
        <v>45356</v>
      </c>
      <c r="B359" s="952">
        <v>47.080001831054688</v>
      </c>
      <c r="C359" s="952">
        <v>15939.58984375</v>
      </c>
      <c r="D359" s="953">
        <f t="shared" si="30"/>
        <v>4.9277816580158174E-2</v>
      </c>
      <c r="E359" s="953">
        <f t="shared" si="31"/>
        <v>5.7686675889314643E-3</v>
      </c>
      <c r="F359" s="953">
        <f t="shared" si="32"/>
        <v>4.6108473078161107E-2</v>
      </c>
      <c r="G359" s="953">
        <f t="shared" si="33"/>
        <v>4.7049727847572973E-3</v>
      </c>
      <c r="H359" s="953">
        <f t="shared" si="34"/>
        <v>2.2136768905306836E-5</v>
      </c>
      <c r="I359" s="953">
        <f t="shared" si="35"/>
        <v>2.1693911097946252E-4</v>
      </c>
    </row>
    <row r="360" spans="1:9" ht="15">
      <c r="A360" s="951">
        <v>45357</v>
      </c>
      <c r="B360" s="952">
        <v>49.400001525878913</v>
      </c>
      <c r="C360" s="952">
        <v>16031.5400390625</v>
      </c>
      <c r="D360" s="953">
        <f t="shared" si="30"/>
        <v>-2.6923113157353962E-2</v>
      </c>
      <c r="E360" s="953">
        <f t="shared" si="31"/>
        <v>1.5085253391797115E-2</v>
      </c>
      <c r="F360" s="953">
        <f t="shared" si="32"/>
        <v>-3.0092456659351025E-2</v>
      </c>
      <c r="G360" s="953">
        <f t="shared" si="33"/>
        <v>1.4021558587622949E-2</v>
      </c>
      <c r="H360" s="953">
        <f t="shared" si="34"/>
        <v>1.9660410522614287E-4</v>
      </c>
      <c r="I360" s="953">
        <f t="shared" si="35"/>
        <v>-4.2194314409459474E-4</v>
      </c>
    </row>
    <row r="361" spans="1:9" ht="15">
      <c r="A361" s="951">
        <v>45358</v>
      </c>
      <c r="B361" s="952">
        <v>48.069999694824219</v>
      </c>
      <c r="C361" s="952">
        <v>16273.3798828125</v>
      </c>
      <c r="D361" s="953">
        <f t="shared" si="30"/>
        <v>-5.9704575621076672E-2</v>
      </c>
      <c r="E361" s="953">
        <f t="shared" si="31"/>
        <v>-1.1569172022392493E-2</v>
      </c>
      <c r="F361" s="953">
        <f t="shared" si="32"/>
        <v>-6.2873919123073732E-2</v>
      </c>
      <c r="G361" s="953">
        <f t="shared" si="33"/>
        <v>-1.263286682656666E-2</v>
      </c>
      <c r="H361" s="953">
        <f t="shared" si="34"/>
        <v>1.5958932425776839E-4</v>
      </c>
      <c r="I361" s="953">
        <f t="shared" si="35"/>
        <v>7.9427784714611327E-4</v>
      </c>
    </row>
    <row r="362" spans="1:9" ht="15">
      <c r="A362" s="951">
        <v>45359</v>
      </c>
      <c r="B362" s="952">
        <v>45.200000762939453</v>
      </c>
      <c r="C362" s="952">
        <v>16085.1103515625</v>
      </c>
      <c r="D362" s="953">
        <f t="shared" si="30"/>
        <v>-3.3849614340020651E-2</v>
      </c>
      <c r="E362" s="953">
        <f t="shared" si="31"/>
        <v>-4.0932775015810607E-3</v>
      </c>
      <c r="F362" s="953">
        <f t="shared" si="32"/>
        <v>-3.7018957842017718E-2</v>
      </c>
      <c r="G362" s="953">
        <f t="shared" si="33"/>
        <v>-5.1569723057552277E-3</v>
      </c>
      <c r="H362" s="953">
        <f t="shared" si="34"/>
        <v>2.6594363362326389E-5</v>
      </c>
      <c r="I362" s="953">
        <f t="shared" si="35"/>
        <v>1.9090574037920567E-4</v>
      </c>
    </row>
    <row r="363" spans="1:9" ht="15">
      <c r="A363" s="951">
        <v>45362</v>
      </c>
      <c r="B363" s="952">
        <v>43.669998168945312</v>
      </c>
      <c r="C363" s="952">
        <v>16019.26953125</v>
      </c>
      <c r="D363" s="953">
        <f t="shared" si="30"/>
        <v>5.6102607411641969E-2</v>
      </c>
      <c r="E363" s="953">
        <f t="shared" si="31"/>
        <v>1.5379609957051343E-2</v>
      </c>
      <c r="F363" s="953">
        <f t="shared" si="32"/>
        <v>5.2933263909644902E-2</v>
      </c>
      <c r="G363" s="953">
        <f t="shared" si="33"/>
        <v>1.4315915152877176E-2</v>
      </c>
      <c r="H363" s="953">
        <f t="shared" si="34"/>
        <v>2.0494542666437836E-4</v>
      </c>
      <c r="I363" s="953">
        <f t="shared" si="35"/>
        <v>7.5778811489533198E-4</v>
      </c>
    </row>
    <row r="364" spans="1:9" ht="15">
      <c r="A364" s="951">
        <v>45363</v>
      </c>
      <c r="B364" s="952">
        <v>46.119998931884773</v>
      </c>
      <c r="C364" s="952">
        <v>16265.6396484375</v>
      </c>
      <c r="D364" s="953">
        <f t="shared" si="30"/>
        <v>-3.946226662997554E-2</v>
      </c>
      <c r="E364" s="953">
        <f t="shared" si="31"/>
        <v>-5.4021925412530702E-3</v>
      </c>
      <c r="F364" s="953">
        <f t="shared" si="32"/>
        <v>-4.2631610131972607E-2</v>
      </c>
      <c r="G364" s="953">
        <f t="shared" si="33"/>
        <v>-6.4658873454272372E-3</v>
      </c>
      <c r="H364" s="953">
        <f t="shared" si="34"/>
        <v>4.1807699163756087E-5</v>
      </c>
      <c r="I364" s="953">
        <f t="shared" si="35"/>
        <v>2.7565118846750925E-4</v>
      </c>
    </row>
    <row r="365" spans="1:9" ht="15">
      <c r="A365" s="951">
        <v>45364</v>
      </c>
      <c r="B365" s="952">
        <v>44.299999237060547</v>
      </c>
      <c r="C365" s="952">
        <v>16177.76953125</v>
      </c>
      <c r="D365" s="953">
        <f t="shared" si="30"/>
        <v>-2.5507925227454598E-2</v>
      </c>
      <c r="E365" s="953">
        <f t="shared" si="31"/>
        <v>-3.0436369931828855E-3</v>
      </c>
      <c r="F365" s="953">
        <f t="shared" si="32"/>
        <v>-2.8677268729451661E-2</v>
      </c>
      <c r="G365" s="953">
        <f t="shared" si="33"/>
        <v>-4.1073317973570524E-3</v>
      </c>
      <c r="H365" s="953">
        <f t="shared" si="34"/>
        <v>1.6870174493580314E-5</v>
      </c>
      <c r="I365" s="953">
        <f t="shared" si="35"/>
        <v>1.1778705771382989E-4</v>
      </c>
    </row>
    <row r="366" spans="1:9" ht="15">
      <c r="A366" s="951">
        <v>45365</v>
      </c>
      <c r="B366" s="952">
        <v>43.169998168945312</v>
      </c>
      <c r="C366" s="952">
        <v>16128.5302734375</v>
      </c>
      <c r="D366" s="953">
        <f t="shared" si="30"/>
        <v>7.4126366248419284E-3</v>
      </c>
      <c r="E366" s="953">
        <f t="shared" si="31"/>
        <v>-9.6326415940308774E-3</v>
      </c>
      <c r="F366" s="953">
        <f t="shared" si="32"/>
        <v>4.243293122844864E-3</v>
      </c>
      <c r="G366" s="953">
        <f t="shared" si="33"/>
        <v>-1.0696336398205044E-2</v>
      </c>
      <c r="H366" s="953">
        <f t="shared" si="34"/>
        <v>1.1441161234356606E-4</v>
      </c>
      <c r="I366" s="953">
        <f t="shared" si="35"/>
        <v>-4.5387690678138669E-5</v>
      </c>
    </row>
    <row r="367" spans="1:9" ht="15">
      <c r="A367" s="951">
        <v>45366</v>
      </c>
      <c r="B367" s="952">
        <v>43.490001678466797</v>
      </c>
      <c r="C367" s="952">
        <v>15973.169921875</v>
      </c>
      <c r="D367" s="953">
        <f t="shared" si="30"/>
        <v>2.8512251458097548E-2</v>
      </c>
      <c r="E367" s="953">
        <f t="shared" si="31"/>
        <v>8.156194047562515E-3</v>
      </c>
      <c r="F367" s="953">
        <f t="shared" si="32"/>
        <v>2.5342907956100485E-2</v>
      </c>
      <c r="G367" s="953">
        <f t="shared" si="33"/>
        <v>7.092499243388348E-3</v>
      </c>
      <c r="H367" s="953">
        <f t="shared" si="34"/>
        <v>5.0303545517464286E-5</v>
      </c>
      <c r="I367" s="953">
        <f t="shared" si="35"/>
        <v>1.7974455550390323E-4</v>
      </c>
    </row>
    <row r="368" spans="1:9" ht="15">
      <c r="A368" s="951">
        <v>45369</v>
      </c>
      <c r="B368" s="952">
        <v>44.729999542236328</v>
      </c>
      <c r="C368" s="952">
        <v>16103.4501953125</v>
      </c>
      <c r="D368" s="953">
        <f t="shared" si="30"/>
        <v>-2.5262711372224356E-2</v>
      </c>
      <c r="E368" s="953">
        <f t="shared" si="31"/>
        <v>3.9333088860942222E-3</v>
      </c>
      <c r="F368" s="953">
        <f t="shared" si="32"/>
        <v>-2.8432054874221419E-2</v>
      </c>
      <c r="G368" s="953">
        <f t="shared" si="33"/>
        <v>2.8696140819200553E-3</v>
      </c>
      <c r="H368" s="953">
        <f t="shared" si="34"/>
        <v>8.2346849791538821E-6</v>
      </c>
      <c r="I368" s="953">
        <f t="shared" si="35"/>
        <v>-8.1589025044989528E-5</v>
      </c>
    </row>
    <row r="369" spans="1:9" ht="15">
      <c r="A369" s="951">
        <v>45370</v>
      </c>
      <c r="B369" s="952">
        <v>43.599998474121087</v>
      </c>
      <c r="C369" s="952">
        <v>16166.7900390625</v>
      </c>
      <c r="D369" s="953">
        <f t="shared" si="30"/>
        <v>2.0642237554506115E-2</v>
      </c>
      <c r="E369" s="953">
        <f t="shared" si="31"/>
        <v>1.253310748131975E-2</v>
      </c>
      <c r="F369" s="953">
        <f t="shared" si="32"/>
        <v>1.7472894052509052E-2</v>
      </c>
      <c r="G369" s="953">
        <f t="shared" si="33"/>
        <v>1.1469412677145583E-2</v>
      </c>
      <c r="H369" s="953">
        <f t="shared" si="34"/>
        <v>1.3154742715866779E-4</v>
      </c>
      <c r="I369" s="953">
        <f t="shared" si="35"/>
        <v>2.0040383255226897E-4</v>
      </c>
    </row>
    <row r="370" spans="1:9" ht="15">
      <c r="A370" s="951">
        <v>45371</v>
      </c>
      <c r="B370" s="952">
        <v>44.5</v>
      </c>
      <c r="C370" s="952">
        <v>16369.41015625</v>
      </c>
      <c r="D370" s="953">
        <f t="shared" si="30"/>
        <v>1.1235955056179803E-2</v>
      </c>
      <c r="E370" s="953">
        <f t="shared" si="31"/>
        <v>1.9811152137096943E-3</v>
      </c>
      <c r="F370" s="953">
        <f t="shared" si="32"/>
        <v>8.0666115541827392E-3</v>
      </c>
      <c r="G370" s="953">
        <f t="shared" si="33"/>
        <v>9.1742040953552762E-4</v>
      </c>
      <c r="H370" s="953">
        <f t="shared" si="34"/>
        <v>8.4166020783233522E-7</v>
      </c>
      <c r="I370" s="953">
        <f t="shared" si="35"/>
        <v>7.4004740756023478E-6</v>
      </c>
    </row>
    <row r="371" spans="1:9" ht="15">
      <c r="A371" s="951">
        <v>45372</v>
      </c>
      <c r="B371" s="952">
        <v>45</v>
      </c>
      <c r="C371" s="952">
        <v>16401.83984375</v>
      </c>
      <c r="D371" s="953">
        <f t="shared" si="30"/>
        <v>-3.5555521647135269E-2</v>
      </c>
      <c r="E371" s="953">
        <f t="shared" si="31"/>
        <v>1.6449659920487747E-3</v>
      </c>
      <c r="F371" s="953">
        <f t="shared" si="32"/>
        <v>-3.8724865149132336E-2</v>
      </c>
      <c r="G371" s="953">
        <f t="shared" si="33"/>
        <v>5.8127118787460797E-4</v>
      </c>
      <c r="H371" s="953">
        <f t="shared" si="34"/>
        <v>3.378761938531578E-7</v>
      </c>
      <c r="I371" s="953">
        <f t="shared" si="35"/>
        <v>-2.2509648365520162E-5</v>
      </c>
    </row>
    <row r="372" spans="1:9" ht="15">
      <c r="A372" s="951">
        <v>45373</v>
      </c>
      <c r="B372" s="952">
        <v>43.400001525878913</v>
      </c>
      <c r="C372" s="952">
        <v>16428.8203125</v>
      </c>
      <c r="D372" s="953">
        <f t="shared" si="30"/>
        <v>2.834100228090719E-2</v>
      </c>
      <c r="E372" s="953">
        <f t="shared" si="31"/>
        <v>-2.6995005442512765E-3</v>
      </c>
      <c r="F372" s="953">
        <f t="shared" si="32"/>
        <v>2.5171658778910127E-2</v>
      </c>
      <c r="G372" s="953">
        <f t="shared" si="33"/>
        <v>-3.7631953484254434E-3</v>
      </c>
      <c r="H372" s="953">
        <f t="shared" si="34"/>
        <v>1.4161639230410895E-5</v>
      </c>
      <c r="I372" s="953">
        <f t="shared" si="35"/>
        <v>-9.4725869228947065E-5</v>
      </c>
    </row>
    <row r="373" spans="1:9" ht="15">
      <c r="A373" s="951">
        <v>45376</v>
      </c>
      <c r="B373" s="952">
        <v>44.630001068115227</v>
      </c>
      <c r="C373" s="952">
        <v>16384.470703125</v>
      </c>
      <c r="D373" s="953">
        <f t="shared" si="30"/>
        <v>1.1203055313453447E-3</v>
      </c>
      <c r="E373" s="953">
        <f t="shared" si="31"/>
        <v>-4.1972981037088353E-3</v>
      </c>
      <c r="F373" s="953">
        <f t="shared" si="32"/>
        <v>-2.0490379706517197E-3</v>
      </c>
      <c r="G373" s="953">
        <f t="shared" si="33"/>
        <v>-5.2609929078830022E-3</v>
      </c>
      <c r="H373" s="953">
        <f t="shared" si="34"/>
        <v>2.7678046376795248E-5</v>
      </c>
      <c r="I373" s="953">
        <f t="shared" si="35"/>
        <v>1.0779974231581677E-5</v>
      </c>
    </row>
    <row r="374" spans="1:9" ht="15">
      <c r="A374" s="951">
        <v>45377</v>
      </c>
      <c r="B374" s="952">
        <v>44.680000305175781</v>
      </c>
      <c r="C374" s="952">
        <v>16315.7001953125</v>
      </c>
      <c r="D374" s="953">
        <f t="shared" si="30"/>
        <v>-3.1333793350987182E-3</v>
      </c>
      <c r="E374" s="953">
        <f t="shared" si="31"/>
        <v>5.1373422491289844E-3</v>
      </c>
      <c r="F374" s="953">
        <f t="shared" si="32"/>
        <v>-6.3027228370957826E-3</v>
      </c>
      <c r="G374" s="953">
        <f t="shared" si="33"/>
        <v>4.0736474449548175E-3</v>
      </c>
      <c r="H374" s="953">
        <f t="shared" si="34"/>
        <v>1.6594603505786914E-5</v>
      </c>
      <c r="I374" s="953">
        <f t="shared" si="35"/>
        <v>-2.5675070781593613E-5</v>
      </c>
    </row>
    <row r="375" spans="1:9" ht="15">
      <c r="A375" s="951">
        <v>45378</v>
      </c>
      <c r="B375" s="952">
        <v>44.540000915527337</v>
      </c>
      <c r="C375" s="952">
        <v>16399.51953125</v>
      </c>
      <c r="D375" s="953">
        <f t="shared" si="30"/>
        <v>8.9808968803595235E-4</v>
      </c>
      <c r="E375" s="953">
        <f t="shared" si="31"/>
        <v>-1.2231803666122865E-3</v>
      </c>
      <c r="F375" s="953">
        <f t="shared" si="32"/>
        <v>-2.271253813961112E-3</v>
      </c>
      <c r="G375" s="953">
        <f t="shared" si="33"/>
        <v>-2.2868751707864534E-3</v>
      </c>
      <c r="H375" s="953">
        <f t="shared" si="34"/>
        <v>5.2297980467595702E-6</v>
      </c>
      <c r="I375" s="953">
        <f t="shared" si="35"/>
        <v>5.1940739537017014E-6</v>
      </c>
    </row>
    <row r="376" spans="1:9" ht="15">
      <c r="A376" s="951">
        <v>45379</v>
      </c>
      <c r="B376" s="952">
        <v>44.580001831054688</v>
      </c>
      <c r="C376" s="952">
        <v>16379.4599609375</v>
      </c>
      <c r="D376" s="953">
        <f t="shared" si="30"/>
        <v>-2.2431582748464463E-2</v>
      </c>
      <c r="E376" s="953">
        <f t="shared" si="31"/>
        <v>1.0604816782069371E-3</v>
      </c>
      <c r="F376" s="953">
        <f t="shared" si="32"/>
        <v>-2.5600926250461526E-2</v>
      </c>
      <c r="G376" s="953">
        <f t="shared" si="33"/>
        <v>-3.2131259672296599E-6</v>
      </c>
      <c r="H376" s="953">
        <f t="shared" si="34"/>
        <v>1.0324178481285538E-11</v>
      </c>
      <c r="I376" s="953">
        <f t="shared" si="35"/>
        <v>8.2259000920489387E-8</v>
      </c>
    </row>
    <row r="377" spans="1:9" ht="15">
      <c r="A377" s="951">
        <v>45383</v>
      </c>
      <c r="B377" s="952">
        <v>43.580001831054688</v>
      </c>
      <c r="C377" s="952">
        <v>16396.830078125</v>
      </c>
      <c r="D377" s="953">
        <f t="shared" si="30"/>
        <v>-3.7632013204209169E-2</v>
      </c>
      <c r="E377" s="953">
        <f t="shared" si="31"/>
        <v>-9.5372021340348612E-3</v>
      </c>
      <c r="F377" s="953">
        <f t="shared" si="32"/>
        <v>-4.0801356706206236E-2</v>
      </c>
      <c r="G377" s="953">
        <f t="shared" si="33"/>
        <v>-1.0600896938209028E-2</v>
      </c>
      <c r="H377" s="953">
        <f t="shared" si="34"/>
        <v>1.1237901589452955E-4</v>
      </c>
      <c r="I377" s="953">
        <f t="shared" si="35"/>
        <v>4.325309773815961E-4</v>
      </c>
    </row>
    <row r="378" spans="1:9" ht="15">
      <c r="A378" s="951">
        <v>45384</v>
      </c>
      <c r="B378" s="952">
        <v>41.939998626708977</v>
      </c>
      <c r="C378" s="952">
        <v>16240.4501953125</v>
      </c>
      <c r="D378" s="953">
        <f t="shared" si="30"/>
        <v>1.287555873174151E-2</v>
      </c>
      <c r="E378" s="953">
        <f t="shared" si="31"/>
        <v>2.2788632814920717E-3</v>
      </c>
      <c r="F378" s="953">
        <f t="shared" si="32"/>
        <v>9.7062152297444464E-3</v>
      </c>
      <c r="G378" s="953">
        <f t="shared" si="33"/>
        <v>1.215168477317905E-3</v>
      </c>
      <c r="H378" s="953">
        <f t="shared" si="34"/>
        <v>1.4766344282671158E-6</v>
      </c>
      <c r="I378" s="953">
        <f t="shared" si="35"/>
        <v>1.1794686781248419E-5</v>
      </c>
    </row>
    <row r="379" spans="1:9" ht="15">
      <c r="A379" s="951">
        <v>45385</v>
      </c>
      <c r="B379" s="952">
        <v>42.479999542236328</v>
      </c>
      <c r="C379" s="952">
        <v>16277.4599609375</v>
      </c>
      <c r="D379" s="953">
        <f t="shared" si="30"/>
        <v>-4.1195857317748774E-2</v>
      </c>
      <c r="E379" s="953">
        <f t="shared" si="31"/>
        <v>-1.4030437387686057E-2</v>
      </c>
      <c r="F379" s="953">
        <f t="shared" si="32"/>
        <v>-4.4365200819745841E-2</v>
      </c>
      <c r="G379" s="953">
        <f t="shared" si="33"/>
        <v>-1.5094132191860224E-2</v>
      </c>
      <c r="H379" s="953">
        <f t="shared" si="34"/>
        <v>2.2783282662535112E-4</v>
      </c>
      <c r="I379" s="953">
        <f t="shared" si="35"/>
        <v>6.6965420589166927E-4</v>
      </c>
    </row>
    <row r="380" spans="1:9" ht="15">
      <c r="A380" s="951">
        <v>45386</v>
      </c>
      <c r="B380" s="952">
        <v>40.729999542236328</v>
      </c>
      <c r="C380" s="952">
        <v>16049.080078125</v>
      </c>
      <c r="D380" s="953">
        <f t="shared" si="30"/>
        <v>-1.1539435943664578E-2</v>
      </c>
      <c r="E380" s="953">
        <f t="shared" si="31"/>
        <v>1.242684640827707E-2</v>
      </c>
      <c r="F380" s="953">
        <f t="shared" si="32"/>
        <v>-1.4708779445661641E-2</v>
      </c>
      <c r="G380" s="953">
        <f t="shared" si="33"/>
        <v>1.1363151604102903E-2</v>
      </c>
      <c r="H380" s="953">
        <f t="shared" si="34"/>
        <v>1.2912121437782639E-4</v>
      </c>
      <c r="I380" s="953">
        <f t="shared" si="35"/>
        <v>-1.6713809075236588E-4</v>
      </c>
    </row>
    <row r="381" spans="1:9" ht="15">
      <c r="A381" s="951">
        <v>45387</v>
      </c>
      <c r="B381" s="952">
        <v>40.259998321533203</v>
      </c>
      <c r="C381" s="952">
        <v>16248.51953125</v>
      </c>
      <c r="D381" s="953">
        <f t="shared" si="30"/>
        <v>-2.0615947614520791E-2</v>
      </c>
      <c r="E381" s="953">
        <f t="shared" si="31"/>
        <v>3.348261776734418E-4</v>
      </c>
      <c r="F381" s="953">
        <f t="shared" si="32"/>
        <v>-2.3785291116517854E-2</v>
      </c>
      <c r="G381" s="953">
        <f t="shared" si="33"/>
        <v>-7.2886862650072492E-4</v>
      </c>
      <c r="H381" s="953">
        <f t="shared" si="34"/>
        <v>5.3124947469705326E-7</v>
      </c>
      <c r="I381" s="953">
        <f t="shared" si="35"/>
        <v>1.7336352467016262E-5</v>
      </c>
    </row>
    <row r="382" spans="1:9" ht="15">
      <c r="A382" s="951">
        <v>45390</v>
      </c>
      <c r="B382" s="952">
        <v>39.430000305175781</v>
      </c>
      <c r="C382" s="952">
        <v>16253.9599609375</v>
      </c>
      <c r="D382" s="953">
        <f t="shared" si="30"/>
        <v>-5.0723960458720629E-4</v>
      </c>
      <c r="E382" s="953">
        <f t="shared" si="31"/>
        <v>3.2410371150539685E-3</v>
      </c>
      <c r="F382" s="953">
        <f t="shared" si="32"/>
        <v>-3.6765831065842707E-3</v>
      </c>
      <c r="G382" s="953">
        <f t="shared" si="33"/>
        <v>2.1773423108798016E-3</v>
      </c>
      <c r="H382" s="953">
        <f t="shared" si="34"/>
        <v>4.7408195387473947E-6</v>
      </c>
      <c r="I382" s="953">
        <f t="shared" si="35"/>
        <v>-8.0051799574318352E-6</v>
      </c>
    </row>
    <row r="383" spans="1:9" ht="15">
      <c r="A383" s="951">
        <v>45391</v>
      </c>
      <c r="B383" s="952">
        <v>39.409999847412109</v>
      </c>
      <c r="C383" s="952">
        <v>16306.6396484375</v>
      </c>
      <c r="D383" s="953">
        <f t="shared" si="30"/>
        <v>-1.9538199968154424E-2</v>
      </c>
      <c r="E383" s="953">
        <f t="shared" si="31"/>
        <v>-8.3572887984961763E-3</v>
      </c>
      <c r="F383" s="953">
        <f t="shared" si="32"/>
        <v>-2.2707543470151487E-2</v>
      </c>
      <c r="G383" s="953">
        <f t="shared" si="33"/>
        <v>-9.4209836026703433E-3</v>
      </c>
      <c r="H383" s="953">
        <f t="shared" si="34"/>
        <v>8.8754932041783485E-5</v>
      </c>
      <c r="I383" s="953">
        <f t="shared" si="35"/>
        <v>2.1392739468922118E-4</v>
      </c>
    </row>
    <row r="384" spans="1:9" ht="15">
      <c r="A384" s="951">
        <v>45392</v>
      </c>
      <c r="B384" s="952">
        <v>38.639999389648438</v>
      </c>
      <c r="C384" s="952">
        <v>16170.3603515625</v>
      </c>
      <c r="D384" s="953">
        <f t="shared" si="30"/>
        <v>2.2256744925879923E-2</v>
      </c>
      <c r="E384" s="953">
        <f t="shared" si="31"/>
        <v>1.6810934405752542E-2</v>
      </c>
      <c r="F384" s="953">
        <f t="shared" si="32"/>
        <v>1.908740142388286E-2</v>
      </c>
      <c r="G384" s="953">
        <f t="shared" si="33"/>
        <v>1.5747239601578377E-2</v>
      </c>
      <c r="H384" s="953">
        <f t="shared" si="34"/>
        <v>2.4797555506951834E-4</v>
      </c>
      <c r="I384" s="953">
        <f t="shared" si="35"/>
        <v>3.0057388359339165E-4</v>
      </c>
    </row>
    <row r="385" spans="1:9" ht="15">
      <c r="A385" s="951">
        <v>45393</v>
      </c>
      <c r="B385" s="952">
        <v>39.5</v>
      </c>
      <c r="C385" s="952">
        <v>16442.19921875</v>
      </c>
      <c r="D385" s="953">
        <f t="shared" si="30"/>
        <v>-3.1898691684384861E-2</v>
      </c>
      <c r="E385" s="953">
        <f t="shared" si="31"/>
        <v>-1.62453557122334E-2</v>
      </c>
      <c r="F385" s="953">
        <f t="shared" si="32"/>
        <v>-3.5068035186381928E-2</v>
      </c>
      <c r="G385" s="953">
        <f t="shared" si="33"/>
        <v>-1.7309050516407565E-2</v>
      </c>
      <c r="H385" s="953">
        <f t="shared" si="34"/>
        <v>2.9960322977954902E-4</v>
      </c>
      <c r="I385" s="953">
        <f t="shared" si="35"/>
        <v>6.069943925522428E-4</v>
      </c>
    </row>
    <row r="386" spans="1:9" ht="15">
      <c r="A386" s="951">
        <v>45394</v>
      </c>
      <c r="B386" s="952">
        <v>38.240001678466797</v>
      </c>
      <c r="C386" s="952">
        <v>16175.08984375</v>
      </c>
      <c r="D386" s="953">
        <f t="shared" si="30"/>
        <v>-1.0721752861297174E-2</v>
      </c>
      <c r="E386" s="953">
        <f t="shared" si="31"/>
        <v>-1.7933150004238341E-2</v>
      </c>
      <c r="F386" s="953">
        <f t="shared" si="32"/>
        <v>-1.3891096363294237E-2</v>
      </c>
      <c r="G386" s="953">
        <f t="shared" si="33"/>
        <v>-1.8996844808412506E-2</v>
      </c>
      <c r="H386" s="953">
        <f t="shared" si="34"/>
        <v>3.6088011267490917E-4</v>
      </c>
      <c r="I386" s="953">
        <f t="shared" si="35"/>
        <v>2.6388700183220396E-4</v>
      </c>
    </row>
    <row r="387" spans="1:9" ht="15">
      <c r="A387" s="951">
        <v>45397</v>
      </c>
      <c r="B387" s="952">
        <v>37.830001831054688</v>
      </c>
      <c r="C387" s="952">
        <v>15885.01953125</v>
      </c>
      <c r="D387" s="953">
        <f t="shared" si="30"/>
        <v>-1.533179495060355E-2</v>
      </c>
      <c r="E387" s="953">
        <f t="shared" si="31"/>
        <v>-1.2445393102040736E-3</v>
      </c>
      <c r="F387" s="953">
        <f t="shared" si="32"/>
        <v>-1.8501138452600614E-2</v>
      </c>
      <c r="G387" s="953">
        <f t="shared" si="33"/>
        <v>-2.3082341143782405E-3</v>
      </c>
      <c r="H387" s="953">
        <f t="shared" si="34"/>
        <v>5.3279447267795008E-6</v>
      </c>
      <c r="I387" s="953">
        <f t="shared" si="35"/>
        <v>4.2704958931127791E-5</v>
      </c>
    </row>
    <row r="388" spans="1:9" ht="15">
      <c r="A388" s="951">
        <v>45398</v>
      </c>
      <c r="B388" s="952">
        <v>37.25</v>
      </c>
      <c r="C388" s="952">
        <v>15865.25</v>
      </c>
      <c r="D388" s="953">
        <f t="shared" si="30"/>
        <v>-7.1946316917470665E-2</v>
      </c>
      <c r="E388" s="953">
        <f t="shared" si="31"/>
        <v>-1.1464041399442126E-2</v>
      </c>
      <c r="F388" s="953">
        <f t="shared" si="32"/>
        <v>-7.5115660419467725E-2</v>
      </c>
      <c r="G388" s="953">
        <f t="shared" si="33"/>
        <v>-1.2527736203616293E-2</v>
      </c>
      <c r="H388" s="953">
        <f t="shared" si="34"/>
        <v>1.5694417438739838E-4</v>
      </c>
      <c r="I388" s="953">
        <f t="shared" si="35"/>
        <v>9.4102917849551331E-4</v>
      </c>
    </row>
    <row r="389" spans="1:9" ht="15">
      <c r="A389" s="951">
        <v>45399</v>
      </c>
      <c r="B389" s="952">
        <v>34.569999694824219</v>
      </c>
      <c r="C389" s="952">
        <v>15683.3701171875</v>
      </c>
      <c r="D389" s="953">
        <f t="shared" si="30"/>
        <v>4.888627832305148E-2</v>
      </c>
      <c r="E389" s="953">
        <f t="shared" si="31"/>
        <v>-5.2201865144901882E-3</v>
      </c>
      <c r="F389" s="953">
        <f t="shared" si="32"/>
        <v>4.5716934821054413E-2</v>
      </c>
      <c r="G389" s="953">
        <f t="shared" si="33"/>
        <v>-6.2838813186643552E-3</v>
      </c>
      <c r="H389" s="953">
        <f t="shared" si="34"/>
        <v>3.9487164427058872E-5</v>
      </c>
      <c r="I389" s="953">
        <f t="shared" si="35"/>
        <v>-2.872797926686198E-4</v>
      </c>
    </row>
    <row r="390" spans="1:9" ht="15">
      <c r="A390" s="951">
        <v>45400</v>
      </c>
      <c r="B390" s="952">
        <v>36.259998321533203</v>
      </c>
      <c r="C390" s="952">
        <v>15601.5</v>
      </c>
      <c r="D390" s="953">
        <f t="shared" si="30"/>
        <v>-5.4329771020313888E-2</v>
      </c>
      <c r="E390" s="953">
        <f t="shared" si="31"/>
        <v>-2.0478174173957586E-2</v>
      </c>
      <c r="F390" s="953">
        <f t="shared" si="32"/>
        <v>-5.7499114522310955E-2</v>
      </c>
      <c r="G390" s="953">
        <f t="shared" si="33"/>
        <v>-2.1541868978131751E-2</v>
      </c>
      <c r="H390" s="953">
        <f t="shared" si="34"/>
        <v>4.640521190709951E-4</v>
      </c>
      <c r="I390" s="953">
        <f t="shared" si="35"/>
        <v>1.2386383913982153E-3</v>
      </c>
    </row>
    <row r="391" spans="1:9" ht="15">
      <c r="A391" s="951">
        <v>45401</v>
      </c>
      <c r="B391" s="952">
        <v>34.290000915527337</v>
      </c>
      <c r="C391" s="952">
        <v>15282.009765625</v>
      </c>
      <c r="D391" s="953">
        <f t="shared" ref="D391:D454" si="36">(B392/B391)-1</f>
        <v>-8.1657213916066507E-3</v>
      </c>
      <c r="E391" s="953">
        <f t="shared" ref="E391:E454" si="37">(C392/C391)-1</f>
        <v>1.1078373020564358E-2</v>
      </c>
      <c r="F391" s="953">
        <f t="shared" ref="F391:F454" si="38">D391-$D$508</f>
        <v>-1.1335064893603714E-2</v>
      </c>
      <c r="G391" s="953">
        <f t="shared" ref="G391:G454" si="39">E391-$E$508</f>
        <v>1.0014678216390191E-2</v>
      </c>
      <c r="H391" s="953">
        <f t="shared" ref="H391:H454" si="40">G391^2</f>
        <v>1.0029377977784022E-4</v>
      </c>
      <c r="I391" s="953">
        <f t="shared" ref="I391:I454" si="41">F391*G391</f>
        <v>-1.1351702747134232E-4</v>
      </c>
    </row>
    <row r="392" spans="1:9" ht="15">
      <c r="A392" s="951">
        <v>45404</v>
      </c>
      <c r="B392" s="952">
        <v>34.009998321533203</v>
      </c>
      <c r="C392" s="952">
        <v>15451.3095703125</v>
      </c>
      <c r="D392" s="953">
        <f t="shared" si="36"/>
        <v>8.8210251856399857E-3</v>
      </c>
      <c r="E392" s="953">
        <f t="shared" si="37"/>
        <v>1.5877623641452843E-2</v>
      </c>
      <c r="F392" s="953">
        <f t="shared" si="38"/>
        <v>5.6516816836429213E-3</v>
      </c>
      <c r="G392" s="953">
        <f t="shared" si="39"/>
        <v>1.4813928837278676E-2</v>
      </c>
      <c r="H392" s="953">
        <f t="shared" si="40"/>
        <v>2.1945248759595675E-4</v>
      </c>
      <c r="I392" s="953">
        <f t="shared" si="41"/>
        <v>8.3723610272437576E-5</v>
      </c>
    </row>
    <row r="393" spans="1:9" ht="15">
      <c r="A393" s="951">
        <v>45405</v>
      </c>
      <c r="B393" s="952">
        <v>34.310001373291023</v>
      </c>
      <c r="C393" s="952">
        <v>15696.6396484375</v>
      </c>
      <c r="D393" s="953">
        <f t="shared" si="36"/>
        <v>8.4522614171567145E-3</v>
      </c>
      <c r="E393" s="953">
        <f t="shared" si="37"/>
        <v>1.0263567185926359E-3</v>
      </c>
      <c r="F393" s="953">
        <f t="shared" si="38"/>
        <v>5.2829179151596501E-3</v>
      </c>
      <c r="G393" s="953">
        <f t="shared" si="39"/>
        <v>-3.7338085581530836E-5</v>
      </c>
      <c r="H393" s="953">
        <f t="shared" si="40"/>
        <v>1.3941326348937208E-9</v>
      </c>
      <c r="I393" s="953">
        <f t="shared" si="41"/>
        <v>-1.9725404123643349E-7</v>
      </c>
    </row>
    <row r="394" spans="1:9" ht="15">
      <c r="A394" s="951">
        <v>45406</v>
      </c>
      <c r="B394" s="952">
        <v>34.599998474121087</v>
      </c>
      <c r="C394" s="952">
        <v>15712.75</v>
      </c>
      <c r="D394" s="953">
        <f t="shared" si="36"/>
        <v>2.3121917509485446E-3</v>
      </c>
      <c r="E394" s="953">
        <f t="shared" si="37"/>
        <v>-6.4272793988957577E-3</v>
      </c>
      <c r="F394" s="953">
        <f t="shared" si="38"/>
        <v>-8.5715175104851982E-4</v>
      </c>
      <c r="G394" s="953">
        <f t="shared" si="39"/>
        <v>-7.4909742030699247E-3</v>
      </c>
      <c r="H394" s="953">
        <f t="shared" si="40"/>
        <v>5.6114694511059094E-5</v>
      </c>
      <c r="I394" s="953">
        <f t="shared" si="41"/>
        <v>6.4209016552206762E-6</v>
      </c>
    </row>
    <row r="395" spans="1:9" ht="15">
      <c r="A395" s="951">
        <v>45407</v>
      </c>
      <c r="B395" s="952">
        <v>34.680000305175781</v>
      </c>
      <c r="C395" s="952">
        <v>15611.759765625</v>
      </c>
      <c r="D395" s="953">
        <f t="shared" si="36"/>
        <v>-7.2952674654944594E-2</v>
      </c>
      <c r="E395" s="953">
        <f t="shared" si="37"/>
        <v>2.0250159478888419E-2</v>
      </c>
      <c r="F395" s="953">
        <f t="shared" si="38"/>
        <v>-7.6122018156941654E-2</v>
      </c>
      <c r="G395" s="953">
        <f t="shared" si="39"/>
        <v>1.9186464674714254E-2</v>
      </c>
      <c r="H395" s="953">
        <f t="shared" si="40"/>
        <v>3.6812042671405791E-4</v>
      </c>
      <c r="I395" s="953">
        <f t="shared" si="41"/>
        <v>-1.4605124123361181E-3</v>
      </c>
    </row>
    <row r="396" spans="1:9" ht="15">
      <c r="A396" s="951">
        <v>45408</v>
      </c>
      <c r="B396" s="952">
        <v>32.150001525878913</v>
      </c>
      <c r="C396" s="952">
        <v>15927.900390625</v>
      </c>
      <c r="D396" s="953">
        <f t="shared" si="36"/>
        <v>4.6655584467358846E-3</v>
      </c>
      <c r="E396" s="953">
        <f t="shared" si="37"/>
        <v>3.4643415733863758E-3</v>
      </c>
      <c r="F396" s="953">
        <f t="shared" si="38"/>
        <v>1.4962149447388202E-3</v>
      </c>
      <c r="G396" s="953">
        <f t="shared" si="39"/>
        <v>2.4006467692122089E-3</v>
      </c>
      <c r="H396" s="953">
        <f t="shared" si="40"/>
        <v>5.7631049105290163E-6</v>
      </c>
      <c r="I396" s="953">
        <f t="shared" si="41"/>
        <v>3.5918835731342724E-6</v>
      </c>
    </row>
    <row r="397" spans="1:9" ht="15">
      <c r="A397" s="951">
        <v>45411</v>
      </c>
      <c r="B397" s="952">
        <v>32.299999237060547</v>
      </c>
      <c r="C397" s="952">
        <v>15983.080078125</v>
      </c>
      <c r="D397" s="953">
        <f t="shared" si="36"/>
        <v>-1.9814223057755154E-2</v>
      </c>
      <c r="E397" s="953">
        <f t="shared" si="37"/>
        <v>-2.0350255647543336E-2</v>
      </c>
      <c r="F397" s="953">
        <f t="shared" si="38"/>
        <v>-2.2983566559752217E-2</v>
      </c>
      <c r="G397" s="953">
        <f t="shared" si="39"/>
        <v>-2.1413950451717501E-2</v>
      </c>
      <c r="H397" s="953">
        <f t="shared" si="40"/>
        <v>4.5855727394861217E-4</v>
      </c>
      <c r="I397" s="953">
        <f t="shared" si="41"/>
        <v>4.9216895551428528E-4</v>
      </c>
    </row>
    <row r="398" spans="1:9" ht="15">
      <c r="A398" s="951">
        <v>45412</v>
      </c>
      <c r="B398" s="952">
        <v>31.659999847412109</v>
      </c>
      <c r="C398" s="952">
        <v>15657.8203125</v>
      </c>
      <c r="D398" s="953">
        <f t="shared" si="36"/>
        <v>7.2646728788638981E-3</v>
      </c>
      <c r="E398" s="953">
        <f t="shared" si="37"/>
        <v>-3.3427285985786481E-3</v>
      </c>
      <c r="F398" s="953">
        <f t="shared" si="38"/>
        <v>4.0953293768668337E-3</v>
      </c>
      <c r="G398" s="953">
        <f t="shared" si="39"/>
        <v>-4.4064234027528151E-3</v>
      </c>
      <c r="H398" s="953">
        <f t="shared" si="40"/>
        <v>1.9416567204327697E-5</v>
      </c>
      <c r="I398" s="953">
        <f t="shared" si="41"/>
        <v>-1.8045755208207118E-5</v>
      </c>
    </row>
    <row r="399" spans="1:9" ht="15">
      <c r="A399" s="951">
        <v>45413</v>
      </c>
      <c r="B399" s="952">
        <v>31.889999389648441</v>
      </c>
      <c r="C399" s="952">
        <v>15605.48046875</v>
      </c>
      <c r="D399" s="953">
        <f t="shared" si="36"/>
        <v>4.2019447420336142E-2</v>
      </c>
      <c r="E399" s="953">
        <f t="shared" si="37"/>
        <v>1.5089538105478306E-2</v>
      </c>
      <c r="F399" s="953">
        <f t="shared" si="38"/>
        <v>3.8850103918339075E-2</v>
      </c>
      <c r="G399" s="953">
        <f t="shared" si="39"/>
        <v>1.4025843301304139E-2</v>
      </c>
      <c r="H399" s="953">
        <f t="shared" si="40"/>
        <v>1.967242803127382E-4</v>
      </c>
      <c r="I399" s="953">
        <f t="shared" si="41"/>
        <v>5.4490546979800577E-4</v>
      </c>
    </row>
    <row r="400" spans="1:9" ht="15">
      <c r="A400" s="951">
        <v>45414</v>
      </c>
      <c r="B400" s="952">
        <v>33.229999542236328</v>
      </c>
      <c r="C400" s="952">
        <v>15840.9599609375</v>
      </c>
      <c r="D400" s="953">
        <f t="shared" si="36"/>
        <v>2.4977485479641182E-2</v>
      </c>
      <c r="E400" s="953">
        <f t="shared" si="37"/>
        <v>1.9908523092361685E-2</v>
      </c>
      <c r="F400" s="953">
        <f t="shared" si="38"/>
        <v>2.1808141977644118E-2</v>
      </c>
      <c r="G400" s="953">
        <f t="shared" si="39"/>
        <v>1.884482828818752E-2</v>
      </c>
      <c r="H400" s="953">
        <f t="shared" si="40"/>
        <v>3.5512755321127258E-4</v>
      </c>
      <c r="I400" s="953">
        <f t="shared" si="41"/>
        <v>4.1097069085311758E-4</v>
      </c>
    </row>
    <row r="401" spans="1:9" ht="15">
      <c r="A401" s="951">
        <v>45415</v>
      </c>
      <c r="B401" s="952">
        <v>34.060001373291023</v>
      </c>
      <c r="C401" s="952">
        <v>16156.330078125</v>
      </c>
      <c r="D401" s="953">
        <f t="shared" si="36"/>
        <v>8.2207506754956583E-3</v>
      </c>
      <c r="E401" s="953">
        <f t="shared" si="37"/>
        <v>1.1940825728499194E-2</v>
      </c>
      <c r="F401" s="953">
        <f t="shared" si="38"/>
        <v>5.0514071734985939E-3</v>
      </c>
      <c r="G401" s="953">
        <f t="shared" si="39"/>
        <v>1.0877130924325027E-2</v>
      </c>
      <c r="H401" s="953">
        <f t="shared" si="40"/>
        <v>1.1831197714490781E-4</v>
      </c>
      <c r="I401" s="953">
        <f t="shared" si="41"/>
        <v>5.4944817178218832E-5</v>
      </c>
    </row>
    <row r="402" spans="1:9" ht="15">
      <c r="A402" s="951">
        <v>45418</v>
      </c>
      <c r="B402" s="952">
        <v>34.340000152587891</v>
      </c>
      <c r="C402" s="952">
        <v>16349.25</v>
      </c>
      <c r="D402" s="953">
        <f t="shared" si="36"/>
        <v>-2.591727972317337E-2</v>
      </c>
      <c r="E402" s="953">
        <f t="shared" si="37"/>
        <v>-1.0208682164319915E-3</v>
      </c>
      <c r="F402" s="953">
        <f t="shared" si="38"/>
        <v>-2.9086623225170433E-2</v>
      </c>
      <c r="G402" s="953">
        <f t="shared" si="39"/>
        <v>-2.0845630206061585E-3</v>
      </c>
      <c r="H402" s="953">
        <f t="shared" si="40"/>
        <v>4.3454029868786717E-6</v>
      </c>
      <c r="I402" s="953">
        <f t="shared" si="41"/>
        <v>6.0632899169494522E-5</v>
      </c>
    </row>
    <row r="403" spans="1:9" ht="15">
      <c r="A403" s="951">
        <v>45419</v>
      </c>
      <c r="B403" s="952">
        <v>33.450000762939453</v>
      </c>
      <c r="C403" s="952">
        <v>16332.5595703125</v>
      </c>
      <c r="D403" s="953">
        <f t="shared" si="36"/>
        <v>-6.2779993926135313E-3</v>
      </c>
      <c r="E403" s="953">
        <f t="shared" si="37"/>
        <v>-1.824564273542717E-3</v>
      </c>
      <c r="F403" s="953">
        <f t="shared" si="38"/>
        <v>-9.4473428946105949E-3</v>
      </c>
      <c r="G403" s="953">
        <f t="shared" si="39"/>
        <v>-2.8882590777168839E-3</v>
      </c>
      <c r="H403" s="953">
        <f t="shared" si="40"/>
        <v>8.3420405000139844E-6</v>
      </c>
      <c r="I403" s="953">
        <f t="shared" si="41"/>
        <v>2.7286373875663152E-5</v>
      </c>
    </row>
    <row r="404" spans="1:9" ht="15">
      <c r="A404" s="951">
        <v>45420</v>
      </c>
      <c r="B404" s="952">
        <v>33.240001678466797</v>
      </c>
      <c r="C404" s="952">
        <v>16302.759765625</v>
      </c>
      <c r="D404" s="953">
        <f t="shared" si="36"/>
        <v>-6.9194748892744684E-3</v>
      </c>
      <c r="E404" s="953">
        <f t="shared" si="37"/>
        <v>2.6682598912928235E-3</v>
      </c>
      <c r="F404" s="953">
        <f t="shared" si="38"/>
        <v>-1.0088818391271532E-2</v>
      </c>
      <c r="G404" s="953">
        <f t="shared" si="39"/>
        <v>1.6045650871186568E-3</v>
      </c>
      <c r="H404" s="953">
        <f t="shared" si="40"/>
        <v>2.5746291188001025E-6</v>
      </c>
      <c r="I404" s="953">
        <f t="shared" si="41"/>
        <v>-1.6188165760914911E-5</v>
      </c>
    </row>
    <row r="405" spans="1:9" ht="15">
      <c r="A405" s="951">
        <v>45421</v>
      </c>
      <c r="B405" s="952">
        <v>33.009998321533203</v>
      </c>
      <c r="C405" s="952">
        <v>16346.259765625</v>
      </c>
      <c r="D405" s="953">
        <f t="shared" si="36"/>
        <v>3.0300323353671388E-4</v>
      </c>
      <c r="E405" s="953">
        <f t="shared" si="37"/>
        <v>-3.2971753262078796E-4</v>
      </c>
      <c r="F405" s="953">
        <f t="shared" si="38"/>
        <v>-2.8663402684603505E-3</v>
      </c>
      <c r="G405" s="953">
        <f t="shared" si="39"/>
        <v>-1.3934123367949547E-3</v>
      </c>
      <c r="H405" s="953">
        <f t="shared" si="40"/>
        <v>1.9415979403323761E-6</v>
      </c>
      <c r="I405" s="953">
        <f t="shared" si="41"/>
        <v>3.993993891524815E-6</v>
      </c>
    </row>
    <row r="406" spans="1:9" ht="15">
      <c r="A406" s="951">
        <v>45422</v>
      </c>
      <c r="B406" s="952">
        <v>33.020000457763672</v>
      </c>
      <c r="C406" s="952">
        <v>16340.8701171875</v>
      </c>
      <c r="D406" s="953">
        <f t="shared" si="36"/>
        <v>-5.4512508382917879E-3</v>
      </c>
      <c r="E406" s="953">
        <f t="shared" si="37"/>
        <v>2.8988736124690995E-3</v>
      </c>
      <c r="F406" s="953">
        <f t="shared" si="38"/>
        <v>-8.6205943402888514E-3</v>
      </c>
      <c r="G406" s="953">
        <f t="shared" si="39"/>
        <v>1.8351788082949327E-3</v>
      </c>
      <c r="H406" s="953">
        <f t="shared" si="40"/>
        <v>3.3678812584148094E-6</v>
      </c>
      <c r="I406" s="953">
        <f t="shared" si="41"/>
        <v>-1.5820332048205335E-5</v>
      </c>
    </row>
    <row r="407" spans="1:9" ht="15">
      <c r="A407" s="951">
        <v>45425</v>
      </c>
      <c r="B407" s="952">
        <v>32.840000152587891</v>
      </c>
      <c r="C407" s="952">
        <v>16388.240234375</v>
      </c>
      <c r="D407" s="953">
        <f t="shared" si="36"/>
        <v>3.6236255212538815E-2</v>
      </c>
      <c r="E407" s="953">
        <f t="shared" si="37"/>
        <v>7.5016872688460356E-3</v>
      </c>
      <c r="F407" s="953">
        <f t="shared" si="38"/>
        <v>3.3066911710541748E-2</v>
      </c>
      <c r="G407" s="953">
        <f t="shared" si="39"/>
        <v>6.4379924646718687E-3</v>
      </c>
      <c r="H407" s="953">
        <f t="shared" si="40"/>
        <v>4.1447746975171765E-5</v>
      </c>
      <c r="I407" s="953">
        <f t="shared" si="41"/>
        <v>2.1288452842243774E-4</v>
      </c>
    </row>
    <row r="408" spans="1:9" ht="15">
      <c r="A408" s="951">
        <v>45426</v>
      </c>
      <c r="B408" s="952">
        <v>34.029998779296882</v>
      </c>
      <c r="C408" s="952">
        <v>16511.1796875</v>
      </c>
      <c r="D408" s="953">
        <f t="shared" si="36"/>
        <v>4.0846295607100513E-2</v>
      </c>
      <c r="E408" s="953">
        <f t="shared" si="37"/>
        <v>1.40032960621852E-2</v>
      </c>
      <c r="F408" s="953">
        <f t="shared" si="38"/>
        <v>3.7676952105103446E-2</v>
      </c>
      <c r="G408" s="953">
        <f t="shared" si="39"/>
        <v>1.2939601258011033E-2</v>
      </c>
      <c r="H408" s="953">
        <f t="shared" si="40"/>
        <v>1.6743328071632069E-4</v>
      </c>
      <c r="I408" s="953">
        <f t="shared" si="41"/>
        <v>4.8752473685721801E-4</v>
      </c>
    </row>
    <row r="409" spans="1:9" ht="15">
      <c r="A409" s="951">
        <v>45427</v>
      </c>
      <c r="B409" s="952">
        <v>35.419998168945312</v>
      </c>
      <c r="C409" s="952">
        <v>16742.390625</v>
      </c>
      <c r="D409" s="953">
        <f t="shared" si="36"/>
        <v>-1.7504205644718329E-2</v>
      </c>
      <c r="E409" s="953">
        <f t="shared" si="37"/>
        <v>-2.6322592446381687E-3</v>
      </c>
      <c r="F409" s="953">
        <f t="shared" si="38"/>
        <v>-2.0673549146715393E-2</v>
      </c>
      <c r="G409" s="953">
        <f t="shared" si="39"/>
        <v>-3.6959540488123357E-3</v>
      </c>
      <c r="H409" s="953">
        <f t="shared" si="40"/>
        <v>1.3660076330932297E-5</v>
      </c>
      <c r="I409" s="953">
        <f t="shared" si="41"/>
        <v>7.6408487672123567E-5</v>
      </c>
    </row>
    <row r="410" spans="1:9" ht="15">
      <c r="A410" s="951">
        <v>45428</v>
      </c>
      <c r="B410" s="952">
        <v>34.799999237060547</v>
      </c>
      <c r="C410" s="952">
        <v>16698.3203125</v>
      </c>
      <c r="D410" s="953">
        <f t="shared" si="36"/>
        <v>1.2931056689800657E-2</v>
      </c>
      <c r="E410" s="953">
        <f t="shared" si="37"/>
        <v>-7.3957195357876593E-4</v>
      </c>
      <c r="F410" s="953">
        <f t="shared" si="38"/>
        <v>9.7617131878035938E-3</v>
      </c>
      <c r="G410" s="953">
        <f t="shared" si="39"/>
        <v>-1.8032667577529326E-3</v>
      </c>
      <c r="H410" s="953">
        <f t="shared" si="40"/>
        <v>3.2517709996167737E-6</v>
      </c>
      <c r="I410" s="953">
        <f t="shared" si="41"/>
        <v>-1.7602972890284632E-5</v>
      </c>
    </row>
    <row r="411" spans="1:9" ht="15">
      <c r="A411" s="951">
        <v>45429</v>
      </c>
      <c r="B411" s="952">
        <v>35.25</v>
      </c>
      <c r="C411" s="952">
        <v>16685.970703125</v>
      </c>
      <c r="D411" s="953">
        <f t="shared" si="36"/>
        <v>1.9858177672041233E-2</v>
      </c>
      <c r="E411" s="953">
        <f t="shared" si="37"/>
        <v>6.5263471593897115E-3</v>
      </c>
      <c r="F411" s="953">
        <f t="shared" si="38"/>
        <v>1.6688834170044169E-2</v>
      </c>
      <c r="G411" s="953">
        <f t="shared" si="39"/>
        <v>5.4626523552155446E-3</v>
      </c>
      <c r="H411" s="953">
        <f t="shared" si="40"/>
        <v>2.9840570753941937E-5</v>
      </c>
      <c r="I411" s="953">
        <f t="shared" si="41"/>
        <v>9.1165299284793439E-5</v>
      </c>
    </row>
    <row r="412" spans="1:9" ht="15">
      <c r="A412" s="951">
        <v>45432</v>
      </c>
      <c r="B412" s="952">
        <v>35.950000762939453</v>
      </c>
      <c r="C412" s="952">
        <v>16794.869140625</v>
      </c>
      <c r="D412" s="953">
        <f t="shared" si="36"/>
        <v>-1.2517406213892301E-2</v>
      </c>
      <c r="E412" s="953">
        <f t="shared" si="37"/>
        <v>2.2477102788902581E-3</v>
      </c>
      <c r="F412" s="953">
        <f t="shared" si="38"/>
        <v>-1.5686749715889365E-2</v>
      </c>
      <c r="G412" s="953">
        <f t="shared" si="39"/>
        <v>1.1840154747160914E-3</v>
      </c>
      <c r="H412" s="953">
        <f t="shared" si="40"/>
        <v>1.4018926443671713E-6</v>
      </c>
      <c r="I412" s="953">
        <f t="shared" si="41"/>
        <v>-1.8573354411611258E-5</v>
      </c>
    </row>
    <row r="413" spans="1:9" ht="15">
      <c r="A413" s="951">
        <v>45433</v>
      </c>
      <c r="B413" s="952">
        <v>35.5</v>
      </c>
      <c r="C413" s="952">
        <v>16832.619140625</v>
      </c>
      <c r="D413" s="953">
        <f t="shared" si="36"/>
        <v>1.1267863528827693E-3</v>
      </c>
      <c r="E413" s="953">
        <f t="shared" si="37"/>
        <v>-1.8464196133320954E-3</v>
      </c>
      <c r="F413" s="953">
        <f t="shared" si="38"/>
        <v>-2.0425571491142951E-3</v>
      </c>
      <c r="G413" s="953">
        <f t="shared" si="39"/>
        <v>-2.9101144175062623E-3</v>
      </c>
      <c r="H413" s="953">
        <f t="shared" si="40"/>
        <v>8.4687659229778131E-6</v>
      </c>
      <c r="I413" s="953">
        <f t="shared" si="41"/>
        <v>5.9440750082179987E-6</v>
      </c>
    </row>
    <row r="414" spans="1:9" ht="15">
      <c r="A414" s="951">
        <v>45434</v>
      </c>
      <c r="B414" s="952">
        <v>35.540000915527337</v>
      </c>
      <c r="C414" s="952">
        <v>16801.5390625</v>
      </c>
      <c r="D414" s="953">
        <f t="shared" si="36"/>
        <v>3.0950997349032505E-2</v>
      </c>
      <c r="E414" s="953">
        <f t="shared" si="37"/>
        <v>-3.8990336171770279E-3</v>
      </c>
      <c r="F414" s="953">
        <f t="shared" si="38"/>
        <v>2.7781653847035442E-2</v>
      </c>
      <c r="G414" s="953">
        <f t="shared" si="39"/>
        <v>-4.9627284213511948E-3</v>
      </c>
      <c r="H414" s="953">
        <f t="shared" si="40"/>
        <v>2.4628673384086924E-5</v>
      </c>
      <c r="I414" s="953">
        <f t="shared" si="41"/>
        <v>-1.3787280313882355E-4</v>
      </c>
    </row>
    <row r="415" spans="1:9" ht="15">
      <c r="A415" s="951">
        <v>45435</v>
      </c>
      <c r="B415" s="952">
        <v>36.639999389648438</v>
      </c>
      <c r="C415" s="952">
        <v>16736.029296875</v>
      </c>
      <c r="D415" s="953">
        <f t="shared" si="36"/>
        <v>-1.1462832312818749E-2</v>
      </c>
      <c r="E415" s="953">
        <f t="shared" si="37"/>
        <v>1.1039641622729413E-2</v>
      </c>
      <c r="F415" s="953">
        <f t="shared" si="38"/>
        <v>-1.4632175814815813E-2</v>
      </c>
      <c r="G415" s="953">
        <f t="shared" si="39"/>
        <v>9.9759468185552456E-3</v>
      </c>
      <c r="H415" s="953">
        <f t="shared" si="40"/>
        <v>9.9519514926642524E-5</v>
      </c>
      <c r="I415" s="953">
        <f t="shared" si="41"/>
        <v>-1.4596980776835283E-4</v>
      </c>
    </row>
    <row r="416" spans="1:9" ht="15">
      <c r="A416" s="951">
        <v>45436</v>
      </c>
      <c r="B416" s="952">
        <v>36.220001220703118</v>
      </c>
      <c r="C416" s="952">
        <v>16920.7890625</v>
      </c>
      <c r="D416" s="953">
        <f t="shared" si="36"/>
        <v>4.9696382967792108E-3</v>
      </c>
      <c r="E416" s="953">
        <f t="shared" si="37"/>
        <v>5.8562160729613844E-3</v>
      </c>
      <c r="F416" s="953">
        <f t="shared" si="38"/>
        <v>1.8002947947821464E-3</v>
      </c>
      <c r="G416" s="953">
        <f t="shared" si="39"/>
        <v>4.7925212687872174E-3</v>
      </c>
      <c r="H416" s="953">
        <f t="shared" si="40"/>
        <v>2.2968260111777841E-5</v>
      </c>
      <c r="I416" s="953">
        <f t="shared" si="41"/>
        <v>8.6279510940803547E-6</v>
      </c>
    </row>
    <row r="417" spans="1:9" ht="15">
      <c r="A417" s="951">
        <v>45440</v>
      </c>
      <c r="B417" s="952">
        <v>36.400001525878913</v>
      </c>
      <c r="C417" s="952">
        <v>17019.880859375</v>
      </c>
      <c r="D417" s="953">
        <f t="shared" si="36"/>
        <v>-2.7472526320886037E-2</v>
      </c>
      <c r="E417" s="953">
        <f t="shared" si="37"/>
        <v>-5.8343993163325614E-3</v>
      </c>
      <c r="F417" s="953">
        <f t="shared" si="38"/>
        <v>-3.0641869822883101E-2</v>
      </c>
      <c r="G417" s="953">
        <f t="shared" si="39"/>
        <v>-6.8980941205067283E-3</v>
      </c>
      <c r="H417" s="953">
        <f t="shared" si="40"/>
        <v>4.7583702495369494E-5</v>
      </c>
      <c r="I417" s="953">
        <f t="shared" si="41"/>
        <v>2.1137050206656246E-4</v>
      </c>
    </row>
    <row r="418" spans="1:9" ht="15">
      <c r="A418" s="951">
        <v>45441</v>
      </c>
      <c r="B418" s="952">
        <v>35.400001525878913</v>
      </c>
      <c r="C418" s="952">
        <v>16920.580078125</v>
      </c>
      <c r="D418" s="953">
        <f t="shared" si="36"/>
        <v>-4.8870149219312764E-2</v>
      </c>
      <c r="E418" s="953">
        <f t="shared" si="37"/>
        <v>-1.0844781866387043E-2</v>
      </c>
      <c r="F418" s="953">
        <f t="shared" si="38"/>
        <v>-5.2039492721309831E-2</v>
      </c>
      <c r="G418" s="953">
        <f t="shared" si="39"/>
        <v>-1.190847667056121E-2</v>
      </c>
      <c r="H418" s="953">
        <f t="shared" si="40"/>
        <v>1.418118166133006E-4</v>
      </c>
      <c r="I418" s="953">
        <f t="shared" si="41"/>
        <v>6.1971108501955802E-4</v>
      </c>
    </row>
    <row r="419" spans="1:9" ht="15">
      <c r="A419" s="951">
        <v>45442</v>
      </c>
      <c r="B419" s="952">
        <v>33.669998168945312</v>
      </c>
      <c r="C419" s="952">
        <v>16737.080078125</v>
      </c>
      <c r="D419" s="953">
        <f t="shared" si="36"/>
        <v>-1.2473958769997462E-2</v>
      </c>
      <c r="E419" s="953">
        <f t="shared" si="37"/>
        <v>-1.2311268544940024E-4</v>
      </c>
      <c r="F419" s="953">
        <f t="shared" si="38"/>
        <v>-1.5643302271994525E-2</v>
      </c>
      <c r="G419" s="953">
        <f t="shared" si="39"/>
        <v>-1.186807489623567E-3</v>
      </c>
      <c r="H419" s="953">
        <f t="shared" si="40"/>
        <v>1.4085120174265929E-6</v>
      </c>
      <c r="I419" s="953">
        <f t="shared" si="41"/>
        <v>1.8565588298848465E-5</v>
      </c>
    </row>
    <row r="420" spans="1:9" ht="15">
      <c r="A420" s="951">
        <v>45443</v>
      </c>
      <c r="B420" s="952">
        <v>33.25</v>
      </c>
      <c r="C420" s="952">
        <v>16735.01953125</v>
      </c>
      <c r="D420" s="953">
        <f t="shared" si="36"/>
        <v>2.4360943557624637E-2</v>
      </c>
      <c r="E420" s="953">
        <f t="shared" si="37"/>
        <v>5.5960729803823384E-3</v>
      </c>
      <c r="F420" s="953">
        <f t="shared" si="38"/>
        <v>2.1191600055627573E-2</v>
      </c>
      <c r="G420" s="953">
        <f t="shared" si="39"/>
        <v>4.5323781762081714E-3</v>
      </c>
      <c r="H420" s="953">
        <f t="shared" si="40"/>
        <v>2.0542451932168111E-5</v>
      </c>
      <c r="I420" s="953">
        <f t="shared" si="41"/>
        <v>9.6048345611058285E-5</v>
      </c>
    </row>
    <row r="421" spans="1:9" ht="15">
      <c r="A421" s="951">
        <v>45446</v>
      </c>
      <c r="B421" s="952">
        <v>34.060001373291023</v>
      </c>
      <c r="C421" s="952">
        <v>16828.669921875</v>
      </c>
      <c r="D421" s="953">
        <f t="shared" si="36"/>
        <v>-3.81682509904957E-3</v>
      </c>
      <c r="E421" s="953">
        <f t="shared" si="37"/>
        <v>1.6864588530618452E-3</v>
      </c>
      <c r="F421" s="953">
        <f t="shared" si="38"/>
        <v>-6.9861686010466344E-3</v>
      </c>
      <c r="G421" s="953">
        <f t="shared" si="39"/>
        <v>6.2276404888767845E-4</v>
      </c>
      <c r="H421" s="953">
        <f t="shared" si="40"/>
        <v>3.8783506058697476E-7</v>
      </c>
      <c r="I421" s="953">
        <f t="shared" si="41"/>
        <v>-4.3507346441997706E-6</v>
      </c>
    </row>
    <row r="422" spans="1:9" ht="15">
      <c r="A422" s="951">
        <v>45447</v>
      </c>
      <c r="B422" s="952">
        <v>33.930000305175781</v>
      </c>
      <c r="C422" s="952">
        <v>16857.05078125</v>
      </c>
      <c r="D422" s="953">
        <f t="shared" si="36"/>
        <v>2.7704055946194739E-2</v>
      </c>
      <c r="E422" s="953">
        <f t="shared" si="37"/>
        <v>1.962677894658782E-2</v>
      </c>
      <c r="F422" s="953">
        <f t="shared" si="38"/>
        <v>2.4534712444197675E-2</v>
      </c>
      <c r="G422" s="953">
        <f t="shared" si="39"/>
        <v>1.8563084142413654E-2</v>
      </c>
      <c r="H422" s="953">
        <f t="shared" si="40"/>
        <v>3.4458809287832927E-4</v>
      </c>
      <c r="I422" s="953">
        <f t="shared" si="41"/>
        <v>4.554399315115648E-4</v>
      </c>
    </row>
    <row r="423" spans="1:9" ht="15">
      <c r="A423" s="951">
        <v>45448</v>
      </c>
      <c r="B423" s="952">
        <v>34.869998931884773</v>
      </c>
      <c r="C423" s="952">
        <v>17187.900390625</v>
      </c>
      <c r="D423" s="953">
        <f t="shared" si="36"/>
        <v>-3.1545917327512329E-3</v>
      </c>
      <c r="E423" s="953">
        <f t="shared" si="37"/>
        <v>-8.599799663757679E-4</v>
      </c>
      <c r="F423" s="953">
        <f t="shared" si="38"/>
        <v>-6.3239352347482973E-3</v>
      </c>
      <c r="G423" s="953">
        <f t="shared" si="39"/>
        <v>-1.9236747705499346E-3</v>
      </c>
      <c r="H423" s="953">
        <f t="shared" si="40"/>
        <v>3.7005246228503437E-6</v>
      </c>
      <c r="I423" s="953">
        <f t="shared" si="41"/>
        <v>1.2165194661677078E-5</v>
      </c>
    </row>
    <row r="424" spans="1:9" ht="15">
      <c r="A424" s="951">
        <v>45449</v>
      </c>
      <c r="B424" s="952">
        <v>34.759998321533203</v>
      </c>
      <c r="C424" s="952">
        <v>17173.119140625</v>
      </c>
      <c r="D424" s="953">
        <f t="shared" si="36"/>
        <v>-2.9056339767068562E-2</v>
      </c>
      <c r="E424" s="953">
        <f t="shared" si="37"/>
        <v>-2.328539208430902E-3</v>
      </c>
      <c r="F424" s="953">
        <f t="shared" si="38"/>
        <v>-3.2225683269065629E-2</v>
      </c>
      <c r="G424" s="953">
        <f t="shared" si="39"/>
        <v>-3.3922340126050689E-3</v>
      </c>
      <c r="H424" s="953">
        <f t="shared" si="40"/>
        <v>1.1507251596274688E-5</v>
      </c>
      <c r="I424" s="953">
        <f t="shared" si="41"/>
        <v>1.0931705886476254E-4</v>
      </c>
    </row>
    <row r="425" spans="1:9" ht="15">
      <c r="A425" s="951">
        <v>45450</v>
      </c>
      <c r="B425" s="952">
        <v>33.75</v>
      </c>
      <c r="C425" s="952">
        <v>17133.130859375</v>
      </c>
      <c r="D425" s="953">
        <f t="shared" si="36"/>
        <v>1.9259304470486294E-2</v>
      </c>
      <c r="E425" s="953">
        <f t="shared" si="37"/>
        <v>3.4668758435063562E-3</v>
      </c>
      <c r="F425" s="953">
        <f t="shared" si="38"/>
        <v>1.608996096848923E-2</v>
      </c>
      <c r="G425" s="953">
        <f t="shared" si="39"/>
        <v>2.4031810393321893E-3</v>
      </c>
      <c r="H425" s="953">
        <f t="shared" si="40"/>
        <v>5.7752791078057419E-6</v>
      </c>
      <c r="I425" s="953">
        <f t="shared" si="41"/>
        <v>3.8667089123068308E-5</v>
      </c>
    </row>
    <row r="426" spans="1:9" ht="15">
      <c r="A426" s="951">
        <v>45453</v>
      </c>
      <c r="B426" s="952">
        <v>34.400001525878913</v>
      </c>
      <c r="C426" s="952">
        <v>17192.529296875</v>
      </c>
      <c r="D426" s="953">
        <f t="shared" si="36"/>
        <v>-2.3256345205249218E-3</v>
      </c>
      <c r="E426" s="953">
        <f t="shared" si="37"/>
        <v>8.7841341880074975E-3</v>
      </c>
      <c r="F426" s="953">
        <f t="shared" si="38"/>
        <v>-5.4949780225219862E-3</v>
      </c>
      <c r="G426" s="953">
        <f t="shared" si="39"/>
        <v>7.7204393838333305E-3</v>
      </c>
      <c r="H426" s="953">
        <f t="shared" si="40"/>
        <v>5.9605184279444775E-5</v>
      </c>
      <c r="I426" s="953">
        <f t="shared" si="41"/>
        <v>-4.2423644738377335E-5</v>
      </c>
    </row>
    <row r="427" spans="1:9" ht="15">
      <c r="A427" s="951">
        <v>45454</v>
      </c>
      <c r="B427" s="952">
        <v>34.319999694824219</v>
      </c>
      <c r="C427" s="952">
        <v>17343.55078125</v>
      </c>
      <c r="D427" s="953">
        <f t="shared" si="36"/>
        <v>3.4965057506117114E-2</v>
      </c>
      <c r="E427" s="953">
        <f t="shared" si="37"/>
        <v>1.5273035793879508E-2</v>
      </c>
      <c r="F427" s="953">
        <f t="shared" si="38"/>
        <v>3.1795714004120047E-2</v>
      </c>
      <c r="G427" s="953">
        <f t="shared" si="39"/>
        <v>1.4209340989705341E-2</v>
      </c>
      <c r="H427" s="953">
        <f t="shared" si="40"/>
        <v>2.0190537136172037E-4</v>
      </c>
      <c r="I427" s="953">
        <f t="shared" si="41"/>
        <v>4.5179614229569115E-4</v>
      </c>
    </row>
    <row r="428" spans="1:9" ht="15">
      <c r="A428" s="951">
        <v>45455</v>
      </c>
      <c r="B428" s="952">
        <v>35.520000457763672</v>
      </c>
      <c r="C428" s="952">
        <v>17608.439453125</v>
      </c>
      <c r="D428" s="953">
        <f t="shared" si="36"/>
        <v>-6.4752122542853785E-3</v>
      </c>
      <c r="E428" s="953">
        <f t="shared" si="37"/>
        <v>3.3575430637895476E-3</v>
      </c>
      <c r="F428" s="953">
        <f t="shared" si="38"/>
        <v>-9.644555756282442E-3</v>
      </c>
      <c r="G428" s="953">
        <f t="shared" si="39"/>
        <v>2.2938482596153806E-3</v>
      </c>
      <c r="H428" s="953">
        <f t="shared" si="40"/>
        <v>5.2617398381405107E-6</v>
      </c>
      <c r="I428" s="953">
        <f t="shared" si="41"/>
        <v>-2.2123147436311981E-5</v>
      </c>
    </row>
    <row r="429" spans="1:9" ht="15">
      <c r="A429" s="951">
        <v>45456</v>
      </c>
      <c r="B429" s="952">
        <v>35.290000915527337</v>
      </c>
      <c r="C429" s="952">
        <v>17667.560546875</v>
      </c>
      <c r="D429" s="953">
        <f t="shared" si="36"/>
        <v>0</v>
      </c>
      <c r="E429" s="953">
        <f t="shared" si="37"/>
        <v>1.2067490836344952E-3</v>
      </c>
      <c r="F429" s="953">
        <f t="shared" si="38"/>
        <v>-3.1693435019970644E-3</v>
      </c>
      <c r="G429" s="953">
        <f t="shared" si="39"/>
        <v>1.4305427946032846E-4</v>
      </c>
      <c r="H429" s="953">
        <f t="shared" si="40"/>
        <v>2.0464526871913752E-8</v>
      </c>
      <c r="I429" s="953">
        <f t="shared" si="41"/>
        <v>-4.5338815104046412E-7</v>
      </c>
    </row>
    <row r="430" spans="1:9" ht="15">
      <c r="A430" s="951">
        <v>45457</v>
      </c>
      <c r="B430" s="952">
        <v>35.290000915527337</v>
      </c>
      <c r="C430" s="952">
        <v>17688.880859375</v>
      </c>
      <c r="D430" s="953">
        <f t="shared" si="36"/>
        <v>-2.4369526439234512E-2</v>
      </c>
      <c r="E430" s="953">
        <f t="shared" si="37"/>
        <v>9.5053312423598602E-3</v>
      </c>
      <c r="F430" s="953">
        <f t="shared" si="38"/>
        <v>-2.7538869941231576E-2</v>
      </c>
      <c r="G430" s="953">
        <f t="shared" si="39"/>
        <v>8.4416364381856932E-3</v>
      </c>
      <c r="H430" s="953">
        <f t="shared" si="40"/>
        <v>7.126122575450444E-5</v>
      </c>
      <c r="I430" s="953">
        <f t="shared" si="41"/>
        <v>-2.3247312796235718E-4</v>
      </c>
    </row>
    <row r="431" spans="1:9" ht="15">
      <c r="A431" s="951">
        <v>45460</v>
      </c>
      <c r="B431" s="952">
        <v>34.430000305175781</v>
      </c>
      <c r="C431" s="952">
        <v>17857.01953125</v>
      </c>
      <c r="D431" s="953">
        <f t="shared" si="36"/>
        <v>4.3567099781975926E-3</v>
      </c>
      <c r="E431" s="953">
        <f t="shared" si="37"/>
        <v>2.9181451534410208E-4</v>
      </c>
      <c r="F431" s="953">
        <f t="shared" si="38"/>
        <v>1.1873664762005283E-3</v>
      </c>
      <c r="G431" s="953">
        <f t="shared" si="39"/>
        <v>-7.7188028883006464E-4</v>
      </c>
      <c r="H431" s="953">
        <f t="shared" si="40"/>
        <v>5.9579918028438397E-7</v>
      </c>
      <c r="I431" s="953">
        <f t="shared" si="41"/>
        <v>-9.1650477859679983E-7</v>
      </c>
    </row>
    <row r="432" spans="1:9" ht="15">
      <c r="A432" s="951">
        <v>45461</v>
      </c>
      <c r="B432" s="952">
        <v>34.580001831054688</v>
      </c>
      <c r="C432" s="952">
        <v>17862.23046875</v>
      </c>
      <c r="D432" s="953">
        <f t="shared" si="36"/>
        <v>4.1064143833274169E-2</v>
      </c>
      <c r="E432" s="953">
        <f t="shared" si="37"/>
        <v>-7.873631753103294E-3</v>
      </c>
      <c r="F432" s="953">
        <f t="shared" si="38"/>
        <v>3.7894800331277102E-2</v>
      </c>
      <c r="G432" s="953">
        <f t="shared" si="39"/>
        <v>-8.9373265572774609E-3</v>
      </c>
      <c r="H432" s="953">
        <f t="shared" si="40"/>
        <v>7.987580599141699E-5</v>
      </c>
      <c r="I432" s="953">
        <f t="shared" si="41"/>
        <v>-3.3867820538344959E-4</v>
      </c>
    </row>
    <row r="433" spans="1:9" ht="15">
      <c r="A433" s="951">
        <v>45463</v>
      </c>
      <c r="B433" s="952">
        <v>36</v>
      </c>
      <c r="C433" s="952">
        <v>17721.58984375</v>
      </c>
      <c r="D433" s="953">
        <f t="shared" si="36"/>
        <v>1.3888676961262281E-3</v>
      </c>
      <c r="E433" s="953">
        <f t="shared" si="37"/>
        <v>-1.818712036232295E-3</v>
      </c>
      <c r="F433" s="953">
        <f t="shared" si="38"/>
        <v>-1.7804758058708363E-3</v>
      </c>
      <c r="G433" s="953">
        <f t="shared" si="39"/>
        <v>-2.882406840406462E-3</v>
      </c>
      <c r="H433" s="953">
        <f t="shared" si="40"/>
        <v>8.3082691936219637E-6</v>
      </c>
      <c r="I433" s="953">
        <f t="shared" si="41"/>
        <v>5.1320556420203061E-6</v>
      </c>
    </row>
    <row r="434" spans="1:9" ht="15">
      <c r="A434" s="951">
        <v>45464</v>
      </c>
      <c r="B434" s="952">
        <v>36.049999237060547</v>
      </c>
      <c r="C434" s="952">
        <v>17689.359375</v>
      </c>
      <c r="D434" s="953">
        <f t="shared" si="36"/>
        <v>-1.803045006762205E-2</v>
      </c>
      <c r="E434" s="953">
        <f t="shared" si="37"/>
        <v>-1.0884456492647909E-2</v>
      </c>
      <c r="F434" s="953">
        <f t="shared" si="38"/>
        <v>-2.1199793569619114E-2</v>
      </c>
      <c r="G434" s="953">
        <f t="shared" si="39"/>
        <v>-1.1948151296822076E-2</v>
      </c>
      <c r="H434" s="953">
        <f t="shared" si="40"/>
        <v>1.4275831941175105E-4</v>
      </c>
      <c r="I434" s="953">
        <f t="shared" si="41"/>
        <v>2.532983410312049E-4</v>
      </c>
    </row>
    <row r="435" spans="1:9" ht="15">
      <c r="A435" s="951">
        <v>45467</v>
      </c>
      <c r="B435" s="952">
        <v>35.400001525878913</v>
      </c>
      <c r="C435" s="952">
        <v>17496.8203125</v>
      </c>
      <c r="D435" s="953">
        <f t="shared" si="36"/>
        <v>6.1864365319532322E-2</v>
      </c>
      <c r="E435" s="953">
        <f t="shared" si="37"/>
        <v>1.2621154825899206E-2</v>
      </c>
      <c r="F435" s="953">
        <f t="shared" si="38"/>
        <v>5.8695021817535255E-2</v>
      </c>
      <c r="G435" s="953">
        <f t="shared" si="39"/>
        <v>1.1557460021725039E-2</v>
      </c>
      <c r="H435" s="953">
        <f t="shared" si="40"/>
        <v>1.3357488215377252E-4</v>
      </c>
      <c r="I435" s="953">
        <f t="shared" si="41"/>
        <v>6.7836536813044258E-4</v>
      </c>
    </row>
    <row r="436" spans="1:9" ht="15">
      <c r="A436" s="951">
        <v>45468</v>
      </c>
      <c r="B436" s="952">
        <v>37.590000152587891</v>
      </c>
      <c r="C436" s="952">
        <v>17717.650390625</v>
      </c>
      <c r="D436" s="953">
        <f t="shared" si="36"/>
        <v>2.9795129750954885E-2</v>
      </c>
      <c r="E436" s="953">
        <f t="shared" si="37"/>
        <v>4.9391292691554067E-3</v>
      </c>
      <c r="F436" s="953">
        <f t="shared" si="38"/>
        <v>2.6625786248957822E-2</v>
      </c>
      <c r="G436" s="953">
        <f t="shared" si="39"/>
        <v>3.8754344649812398E-3</v>
      </c>
      <c r="H436" s="953">
        <f t="shared" si="40"/>
        <v>1.5018992292364428E-5</v>
      </c>
      <c r="I436" s="953">
        <f t="shared" si="41"/>
        <v>1.0318648968643471E-4</v>
      </c>
    </row>
    <row r="437" spans="1:9" ht="15">
      <c r="A437" s="951">
        <v>45469</v>
      </c>
      <c r="B437" s="952">
        <v>38.709999084472663</v>
      </c>
      <c r="C437" s="952">
        <v>17805.16015625</v>
      </c>
      <c r="D437" s="953">
        <f t="shared" si="36"/>
        <v>1.1366635283201143E-2</v>
      </c>
      <c r="E437" s="953">
        <f t="shared" si="37"/>
        <v>3.0058438553957068E-3</v>
      </c>
      <c r="F437" s="953">
        <f t="shared" si="38"/>
        <v>8.1972917812040795E-3</v>
      </c>
      <c r="G437" s="953">
        <f t="shared" si="39"/>
        <v>1.94214905122154E-3</v>
      </c>
      <c r="H437" s="953">
        <f t="shared" si="40"/>
        <v>3.7719429371607279E-6</v>
      </c>
      <c r="I437" s="953">
        <f t="shared" si="41"/>
        <v>1.5920362455451632E-5</v>
      </c>
    </row>
    <row r="438" spans="1:9" ht="15">
      <c r="A438" s="951">
        <v>45470</v>
      </c>
      <c r="B438" s="952">
        <v>39.150001525878913</v>
      </c>
      <c r="C438" s="952">
        <v>17858.6796875</v>
      </c>
      <c r="D438" s="953">
        <f t="shared" si="36"/>
        <v>3.9591294422707923E-2</v>
      </c>
      <c r="E438" s="953">
        <f t="shared" si="37"/>
        <v>-7.0598767843542687E-3</v>
      </c>
      <c r="F438" s="953">
        <f t="shared" si="38"/>
        <v>3.6421950920710856E-2</v>
      </c>
      <c r="G438" s="953">
        <f t="shared" si="39"/>
        <v>-8.1235715885284356E-3</v>
      </c>
      <c r="H438" s="953">
        <f t="shared" si="40"/>
        <v>6.5992415353946415E-5</v>
      </c>
      <c r="I438" s="953">
        <f t="shared" si="41"/>
        <v>-2.9587632569826381E-4</v>
      </c>
    </row>
    <row r="439" spans="1:9" ht="15">
      <c r="A439" s="951">
        <v>45471</v>
      </c>
      <c r="B439" s="952">
        <v>40.700000762939453</v>
      </c>
      <c r="C439" s="952">
        <v>17732.599609375</v>
      </c>
      <c r="D439" s="953">
        <f t="shared" si="36"/>
        <v>-2.2604470918838548E-2</v>
      </c>
      <c r="E439" s="953">
        <f t="shared" si="37"/>
        <v>8.2729647714732124E-3</v>
      </c>
      <c r="F439" s="953">
        <f t="shared" si="38"/>
        <v>-2.5773814420835612E-2</v>
      </c>
      <c r="G439" s="953">
        <f t="shared" si="39"/>
        <v>7.2092699672990455E-3</v>
      </c>
      <c r="H439" s="953">
        <f t="shared" si="40"/>
        <v>5.1973573461399981E-5</v>
      </c>
      <c r="I439" s="953">
        <f t="shared" si="41"/>
        <v>-1.8581038624686922E-4</v>
      </c>
    </row>
    <row r="440" spans="1:9" ht="15">
      <c r="A440" s="951">
        <v>45474</v>
      </c>
      <c r="B440" s="952">
        <v>39.779998779296882</v>
      </c>
      <c r="C440" s="952">
        <v>17879.30078125</v>
      </c>
      <c r="D440" s="953">
        <f t="shared" si="36"/>
        <v>1.5585790990639836E-2</v>
      </c>
      <c r="E440" s="953">
        <f t="shared" si="37"/>
        <v>8.3593305019924458E-3</v>
      </c>
      <c r="F440" s="953">
        <f t="shared" si="38"/>
        <v>1.2416447488642773E-2</v>
      </c>
      <c r="G440" s="953">
        <f t="shared" si="39"/>
        <v>7.2956356978182788E-3</v>
      </c>
      <c r="H440" s="953">
        <f t="shared" si="40"/>
        <v>5.3226300235280405E-5</v>
      </c>
      <c r="I440" s="953">
        <f t="shared" si="41"/>
        <v>9.0585877538228336E-5</v>
      </c>
    </row>
    <row r="441" spans="1:9" ht="15">
      <c r="A441" s="951">
        <v>45475</v>
      </c>
      <c r="B441" s="952">
        <v>40.400001525878913</v>
      </c>
      <c r="C441" s="952">
        <v>18028.759765625</v>
      </c>
      <c r="D441" s="953">
        <f t="shared" si="36"/>
        <v>3.3168319355867393E-2</v>
      </c>
      <c r="E441" s="953">
        <f t="shared" si="37"/>
        <v>8.849250735993186E-3</v>
      </c>
      <c r="F441" s="953">
        <f t="shared" si="38"/>
        <v>2.9998975853870329E-2</v>
      </c>
      <c r="G441" s="953">
        <f t="shared" si="39"/>
        <v>7.7855559318190191E-3</v>
      </c>
      <c r="H441" s="953">
        <f t="shared" si="40"/>
        <v>6.0614881167482316E-5</v>
      </c>
      <c r="I441" s="953">
        <f t="shared" si="41"/>
        <v>2.3355870440759568E-4</v>
      </c>
    </row>
    <row r="442" spans="1:9" ht="15">
      <c r="A442" s="951">
        <v>45476</v>
      </c>
      <c r="B442" s="952">
        <v>41.740001678466797</v>
      </c>
      <c r="C442" s="952">
        <v>18188.30078125</v>
      </c>
      <c r="D442" s="953">
        <f t="shared" si="36"/>
        <v>-5.9894583120961853E-3</v>
      </c>
      <c r="E442" s="953">
        <f t="shared" si="37"/>
        <v>9.0420202718737297E-3</v>
      </c>
      <c r="F442" s="953">
        <f t="shared" si="38"/>
        <v>-9.1588018140932488E-3</v>
      </c>
      <c r="G442" s="953">
        <f t="shared" si="39"/>
        <v>7.9783254676995628E-3</v>
      </c>
      <c r="H442" s="953">
        <f t="shared" si="40"/>
        <v>6.3653677268543448E-5</v>
      </c>
      <c r="I442" s="953">
        <f t="shared" si="41"/>
        <v>-7.3071901766993128E-5</v>
      </c>
    </row>
    <row r="443" spans="1:9" ht="15">
      <c r="A443" s="951">
        <v>45478</v>
      </c>
      <c r="B443" s="952">
        <v>41.490001678466797</v>
      </c>
      <c r="C443" s="952">
        <v>18352.759765625</v>
      </c>
      <c r="D443" s="953">
        <f t="shared" si="36"/>
        <v>5.3024197904538717E-3</v>
      </c>
      <c r="E443" s="953">
        <f t="shared" si="37"/>
        <v>2.7778094085602056E-3</v>
      </c>
      <c r="F443" s="953">
        <f t="shared" si="38"/>
        <v>2.1330762884568073E-3</v>
      </c>
      <c r="G443" s="953">
        <f t="shared" si="39"/>
        <v>1.7141146043860389E-3</v>
      </c>
      <c r="H443" s="953">
        <f t="shared" si="40"/>
        <v>2.9381888769695067E-6</v>
      </c>
      <c r="I443" s="953">
        <f t="shared" si="41"/>
        <v>3.6563372183133803E-6</v>
      </c>
    </row>
    <row r="444" spans="1:9" ht="15">
      <c r="A444" s="951">
        <v>45481</v>
      </c>
      <c r="B444" s="952">
        <v>41.709999084472663</v>
      </c>
      <c r="C444" s="952">
        <v>18403.740234375</v>
      </c>
      <c r="D444" s="953">
        <f t="shared" si="36"/>
        <v>1.9659547178687786E-2</v>
      </c>
      <c r="E444" s="953">
        <f t="shared" si="37"/>
        <v>1.3882410748919938E-3</v>
      </c>
      <c r="F444" s="953">
        <f t="shared" si="38"/>
        <v>1.6490203676690723E-2</v>
      </c>
      <c r="G444" s="953">
        <f t="shared" si="39"/>
        <v>3.2454627071782705E-4</v>
      </c>
      <c r="H444" s="953">
        <f t="shared" si="40"/>
        <v>1.0533028183684909E-7</v>
      </c>
      <c r="I444" s="953">
        <f t="shared" si="41"/>
        <v>5.3518341066473746E-6</v>
      </c>
    </row>
    <row r="445" spans="1:9" ht="15">
      <c r="A445" s="951">
        <v>45482</v>
      </c>
      <c r="B445" s="952">
        <v>42.529998779296882</v>
      </c>
      <c r="C445" s="952">
        <v>18429.2890625</v>
      </c>
      <c r="D445" s="953">
        <f t="shared" si="36"/>
        <v>3.7385379690203058E-2</v>
      </c>
      <c r="E445" s="953">
        <f t="shared" si="37"/>
        <v>1.1837687037744349E-2</v>
      </c>
      <c r="F445" s="953">
        <f t="shared" si="38"/>
        <v>3.4216036188205991E-2</v>
      </c>
      <c r="G445" s="953">
        <f t="shared" si="39"/>
        <v>1.0773992233570182E-2</v>
      </c>
      <c r="H445" s="953">
        <f t="shared" si="40"/>
        <v>1.1607890864903059E-4</v>
      </c>
      <c r="I445" s="953">
        <f t="shared" si="41"/>
        <v>3.6864330815528762E-4</v>
      </c>
    </row>
    <row r="446" spans="1:9" ht="15">
      <c r="A446" s="951">
        <v>45483</v>
      </c>
      <c r="B446" s="952">
        <v>44.119998931884773</v>
      </c>
      <c r="C446" s="952">
        <v>18647.44921875</v>
      </c>
      <c r="D446" s="953">
        <f t="shared" si="36"/>
        <v>-7.0716205970485668E-2</v>
      </c>
      <c r="E446" s="953">
        <f t="shared" si="37"/>
        <v>-1.9522190849242782E-2</v>
      </c>
      <c r="F446" s="953">
        <f t="shared" si="38"/>
        <v>-7.3885549472482728E-2</v>
      </c>
      <c r="G446" s="953">
        <f t="shared" si="39"/>
        <v>-2.0585885653416947E-2</v>
      </c>
      <c r="H446" s="953">
        <f t="shared" si="40"/>
        <v>4.2377868813555769E-4</v>
      </c>
      <c r="I446" s="953">
        <f t="shared" si="41"/>
        <v>1.5209994728804103E-3</v>
      </c>
    </row>
    <row r="447" spans="1:9" ht="15">
      <c r="A447" s="951">
        <v>45484</v>
      </c>
      <c r="B447" s="952">
        <v>41</v>
      </c>
      <c r="C447" s="952">
        <v>18283.41015625</v>
      </c>
      <c r="D447" s="953">
        <f t="shared" si="36"/>
        <v>-2.4389871736850699E-3</v>
      </c>
      <c r="E447" s="953">
        <f t="shared" si="37"/>
        <v>6.2919915659538361E-3</v>
      </c>
      <c r="F447" s="953">
        <f t="shared" si="38"/>
        <v>-5.6083306756821343E-3</v>
      </c>
      <c r="G447" s="953">
        <f t="shared" si="39"/>
        <v>5.2282967617796692E-3</v>
      </c>
      <c r="H447" s="953">
        <f t="shared" si="40"/>
        <v>2.7335087029235776E-5</v>
      </c>
      <c r="I447" s="953">
        <f t="shared" si="41"/>
        <v>-2.9322017110658486E-5</v>
      </c>
    </row>
    <row r="448" spans="1:9" ht="15">
      <c r="A448" s="951">
        <v>45485</v>
      </c>
      <c r="B448" s="952">
        <v>40.900001525878913</v>
      </c>
      <c r="C448" s="952">
        <v>18398.44921875</v>
      </c>
      <c r="D448" s="953">
        <f t="shared" si="36"/>
        <v>-1.1491471960110911E-2</v>
      </c>
      <c r="E448" s="953">
        <f t="shared" si="37"/>
        <v>4.028659854356853E-3</v>
      </c>
      <c r="F448" s="953">
        <f t="shared" si="38"/>
        <v>-1.4660815462107974E-2</v>
      </c>
      <c r="G448" s="953">
        <f t="shared" si="39"/>
        <v>2.9649650501826861E-3</v>
      </c>
      <c r="H448" s="953">
        <f t="shared" si="40"/>
        <v>8.7910177488048175E-6</v>
      </c>
      <c r="I448" s="953">
        <f t="shared" si="41"/>
        <v>-4.3468805452328069E-5</v>
      </c>
    </row>
    <row r="449" spans="1:9" ht="15">
      <c r="A449" s="951">
        <v>45488</v>
      </c>
      <c r="B449" s="952">
        <v>40.430000305175781</v>
      </c>
      <c r="C449" s="952">
        <v>18472.5703125</v>
      </c>
      <c r="D449" s="953">
        <f t="shared" si="36"/>
        <v>1.5335120633313437E-2</v>
      </c>
      <c r="E449" s="953">
        <f t="shared" si="37"/>
        <v>1.9904935062078355E-3</v>
      </c>
      <c r="F449" s="953">
        <f t="shared" si="38"/>
        <v>1.2165777131316374E-2</v>
      </c>
      <c r="G449" s="953">
        <f t="shared" si="39"/>
        <v>9.2679870203366877E-4</v>
      </c>
      <c r="H449" s="953">
        <f t="shared" si="40"/>
        <v>8.5895583409129314E-7</v>
      </c>
      <c r="I449" s="953">
        <f t="shared" si="41"/>
        <v>1.1275226454534906E-5</v>
      </c>
    </row>
    <row r="450" spans="1:9" ht="15">
      <c r="A450" s="951">
        <v>45489</v>
      </c>
      <c r="B450" s="952">
        <v>41.049999237060547</v>
      </c>
      <c r="C450" s="952">
        <v>18509.33984375</v>
      </c>
      <c r="D450" s="953">
        <f t="shared" si="36"/>
        <v>-6.3824579307650509E-2</v>
      </c>
      <c r="E450" s="953">
        <f t="shared" si="37"/>
        <v>-2.7684397509618819E-2</v>
      </c>
      <c r="F450" s="953">
        <f t="shared" si="38"/>
        <v>-6.6993922809647569E-2</v>
      </c>
      <c r="G450" s="953">
        <f t="shared" si="39"/>
        <v>-2.8748092313792984E-2</v>
      </c>
      <c r="H450" s="953">
        <f t="shared" si="40"/>
        <v>8.2645281168236323E-4</v>
      </c>
      <c r="I450" s="953">
        <f t="shared" si="41"/>
        <v>1.9259474773948698E-3</v>
      </c>
    </row>
    <row r="451" spans="1:9" ht="15">
      <c r="A451" s="951">
        <v>45490</v>
      </c>
      <c r="B451" s="952">
        <v>38.430000305175781</v>
      </c>
      <c r="C451" s="952">
        <v>17996.919921875</v>
      </c>
      <c r="D451" s="953">
        <f t="shared" si="36"/>
        <v>7.5462116373774535E-3</v>
      </c>
      <c r="E451" s="953">
        <f t="shared" si="37"/>
        <v>-6.984485083873393E-3</v>
      </c>
      <c r="F451" s="953">
        <f t="shared" si="38"/>
        <v>4.3768681353803891E-3</v>
      </c>
      <c r="G451" s="953">
        <f t="shared" si="39"/>
        <v>-8.0481798880475599E-3</v>
      </c>
      <c r="H451" s="953">
        <f t="shared" si="40"/>
        <v>6.477319951037324E-5</v>
      </c>
      <c r="I451" s="953">
        <f t="shared" si="41"/>
        <v>-3.522582209980467E-5</v>
      </c>
    </row>
    <row r="452" spans="1:9" ht="15">
      <c r="A452" s="951">
        <v>45491</v>
      </c>
      <c r="B452" s="952">
        <v>38.720001220703118</v>
      </c>
      <c r="C452" s="952">
        <v>17871.220703125</v>
      </c>
      <c r="D452" s="953">
        <f t="shared" si="36"/>
        <v>-1.0330617594738634E-2</v>
      </c>
      <c r="E452" s="953">
        <f t="shared" si="37"/>
        <v>-8.0733852710336285E-3</v>
      </c>
      <c r="F452" s="953">
        <f t="shared" si="38"/>
        <v>-1.3499961096735697E-2</v>
      </c>
      <c r="G452" s="953">
        <f t="shared" si="39"/>
        <v>-9.1370800752077954E-3</v>
      </c>
      <c r="H452" s="953">
        <f t="shared" si="40"/>
        <v>8.3486232300759297E-5</v>
      </c>
      <c r="I452" s="953">
        <f t="shared" si="41"/>
        <v>1.2335022555306412E-4</v>
      </c>
    </row>
    <row r="453" spans="1:9" ht="15">
      <c r="A453" s="951">
        <v>45492</v>
      </c>
      <c r="B453" s="952">
        <v>38.319999694824219</v>
      </c>
      <c r="C453" s="952">
        <v>17726.939453125</v>
      </c>
      <c r="D453" s="953">
        <f t="shared" si="36"/>
        <v>8.8726554095932553E-3</v>
      </c>
      <c r="E453" s="953">
        <f t="shared" si="37"/>
        <v>1.5830756353462316E-2</v>
      </c>
      <c r="F453" s="953">
        <f t="shared" si="38"/>
        <v>5.7033119075961909E-3</v>
      </c>
      <c r="G453" s="953">
        <f t="shared" si="39"/>
        <v>1.4767061549288149E-2</v>
      </c>
      <c r="H453" s="953">
        <f t="shared" si="40"/>
        <v>2.1806610680046452E-4</v>
      </c>
      <c r="I453" s="953">
        <f t="shared" si="41"/>
        <v>8.4221157974260957E-5</v>
      </c>
    </row>
    <row r="454" spans="1:9" ht="15">
      <c r="A454" s="951">
        <v>45495</v>
      </c>
      <c r="B454" s="952">
        <v>38.659999847412109</v>
      </c>
      <c r="C454" s="952">
        <v>18007.5703125</v>
      </c>
      <c r="D454" s="953">
        <f t="shared" si="36"/>
        <v>8.2772813266227541E-3</v>
      </c>
      <c r="E454" s="953">
        <f t="shared" si="37"/>
        <v>-5.6757813228724974E-4</v>
      </c>
      <c r="F454" s="953">
        <f t="shared" si="38"/>
        <v>5.1079378246256897E-3</v>
      </c>
      <c r="G454" s="953">
        <f t="shared" si="39"/>
        <v>-1.6312729364614165E-3</v>
      </c>
      <c r="H454" s="953">
        <f t="shared" si="40"/>
        <v>2.6610513932314526E-6</v>
      </c>
      <c r="I454" s="953">
        <f t="shared" si="41"/>
        <v>-8.3324407344394879E-6</v>
      </c>
    </row>
    <row r="455" spans="1:9" ht="15">
      <c r="A455" s="951">
        <v>45496</v>
      </c>
      <c r="B455" s="952">
        <v>38.979999542236328</v>
      </c>
      <c r="C455" s="952">
        <v>17997.349609375</v>
      </c>
      <c r="D455" s="953">
        <f t="shared" ref="D455:D506" si="42">(B456/B455)-1</f>
        <v>-3.4633106464209362E-2</v>
      </c>
      <c r="E455" s="953">
        <f t="shared" ref="E455:E506" si="43">(C456/C455)-1</f>
        <v>-3.6390883510082794E-2</v>
      </c>
      <c r="F455" s="953">
        <f t="shared" ref="F455:F486" si="44">D455-$D$508</f>
        <v>-3.7802449966206429E-2</v>
      </c>
      <c r="G455" s="953">
        <f t="shared" ref="G455:G486" si="45">E455-$E$508</f>
        <v>-3.7454578314256963E-2</v>
      </c>
      <c r="H455" s="953">
        <f t="shared" ref="H455:H506" si="46">G455^2</f>
        <v>1.402845436698808E-3</v>
      </c>
      <c r="I455" s="953">
        <f t="shared" ref="I455:I506" si="47">F455*G455</f>
        <v>1.4158748227300591E-3</v>
      </c>
    </row>
    <row r="456" spans="1:9" ht="15">
      <c r="A456" s="951">
        <v>45497</v>
      </c>
      <c r="B456" s="952">
        <v>37.630001068115227</v>
      </c>
      <c r="C456" s="952">
        <v>17342.41015625</v>
      </c>
      <c r="D456" s="953">
        <f t="shared" si="42"/>
        <v>-2.6574540834847893E-2</v>
      </c>
      <c r="E456" s="953">
        <f t="shared" si="43"/>
        <v>-9.2656932731515207E-3</v>
      </c>
      <c r="F456" s="953">
        <f t="shared" si="44"/>
        <v>-2.9743884336844956E-2</v>
      </c>
      <c r="G456" s="953">
        <f t="shared" si="45"/>
        <v>-1.0329388077325688E-2</v>
      </c>
      <c r="H456" s="953">
        <f t="shared" si="46"/>
        <v>1.0669625805199806E-4</v>
      </c>
      <c r="I456" s="953">
        <f t="shared" si="47"/>
        <v>3.0723612424236055E-4</v>
      </c>
    </row>
    <row r="457" spans="1:9" ht="15">
      <c r="A457" s="951">
        <v>45498</v>
      </c>
      <c r="B457" s="952">
        <v>36.630001068115227</v>
      </c>
      <c r="C457" s="952">
        <v>17181.720703125</v>
      </c>
      <c r="D457" s="953">
        <f t="shared" si="42"/>
        <v>-1.638039081119147E-3</v>
      </c>
      <c r="E457" s="953">
        <f t="shared" si="43"/>
        <v>1.0252765674276132E-2</v>
      </c>
      <c r="F457" s="953">
        <f t="shared" si="44"/>
        <v>-4.8073825831162114E-3</v>
      </c>
      <c r="G457" s="953">
        <f t="shared" si="45"/>
        <v>9.189070870101965E-3</v>
      </c>
      <c r="H457" s="953">
        <f t="shared" si="46"/>
        <v>8.4439023455756484E-5</v>
      </c>
      <c r="I457" s="953">
        <f t="shared" si="47"/>
        <v>-4.4175379255948718E-5</v>
      </c>
    </row>
    <row r="458" spans="1:9" ht="15">
      <c r="A458" s="951">
        <v>45499</v>
      </c>
      <c r="B458" s="952">
        <v>36.569999694824219</v>
      </c>
      <c r="C458" s="952">
        <v>17357.880859375</v>
      </c>
      <c r="D458" s="953">
        <f t="shared" si="42"/>
        <v>1.5586538134559902E-2</v>
      </c>
      <c r="E458" s="953">
        <f t="shared" si="43"/>
        <v>7.0966954288942397E-4</v>
      </c>
      <c r="F458" s="953">
        <f t="shared" si="44"/>
        <v>1.2417194632562838E-2</v>
      </c>
      <c r="G458" s="953">
        <f t="shared" si="45"/>
        <v>-3.5402526128474276E-4</v>
      </c>
      <c r="H458" s="953">
        <f t="shared" si="46"/>
        <v>1.2533388562773038E-7</v>
      </c>
      <c r="I458" s="953">
        <f t="shared" si="47"/>
        <v>-4.396000574216564E-6</v>
      </c>
    </row>
    <row r="459" spans="1:9" ht="15">
      <c r="A459" s="951">
        <v>45502</v>
      </c>
      <c r="B459" s="952">
        <v>37.139999389648438</v>
      </c>
      <c r="C459" s="952">
        <v>17370.19921875</v>
      </c>
      <c r="D459" s="953">
        <f t="shared" si="42"/>
        <v>-2.127089199003962E-2</v>
      </c>
      <c r="E459" s="953">
        <f t="shared" si="43"/>
        <v>-1.2825373737482826E-2</v>
      </c>
      <c r="F459" s="953">
        <f t="shared" si="44"/>
        <v>-2.4440235492036683E-2</v>
      </c>
      <c r="G459" s="953">
        <f t="shared" si="45"/>
        <v>-1.3889068541656993E-2</v>
      </c>
      <c r="H459" s="953">
        <f t="shared" si="46"/>
        <v>1.9290622495484592E-4</v>
      </c>
      <c r="I459" s="953">
        <f t="shared" si="47"/>
        <v>3.394521059231354E-4</v>
      </c>
    </row>
    <row r="460" spans="1:9" ht="15">
      <c r="A460" s="951">
        <v>45503</v>
      </c>
      <c r="B460" s="952">
        <v>36.349998474121087</v>
      </c>
      <c r="C460" s="952">
        <v>17147.419921875</v>
      </c>
      <c r="D460" s="953">
        <f t="shared" si="42"/>
        <v>0.20632738142587614</v>
      </c>
      <c r="E460" s="953">
        <f t="shared" si="43"/>
        <v>2.6358511706674248E-2</v>
      </c>
      <c r="F460" s="953">
        <f t="shared" si="44"/>
        <v>0.20315803792387907</v>
      </c>
      <c r="G460" s="953">
        <f t="shared" si="45"/>
        <v>2.5294816902500083E-2</v>
      </c>
      <c r="H460" s="953">
        <f t="shared" si="46"/>
        <v>6.3982776213100385E-4</v>
      </c>
      <c r="I460" s="953">
        <f t="shared" si="47"/>
        <v>5.1388453715556894E-3</v>
      </c>
    </row>
    <row r="461" spans="1:9" ht="15">
      <c r="A461" s="951">
        <v>45504</v>
      </c>
      <c r="B461" s="952">
        <v>43.849998474121087</v>
      </c>
      <c r="C461" s="952">
        <v>17599.400390625</v>
      </c>
      <c r="D461" s="953">
        <f t="shared" si="42"/>
        <v>-1.8243996919011907E-2</v>
      </c>
      <c r="E461" s="953">
        <f t="shared" si="43"/>
        <v>-2.3026352660052707E-2</v>
      </c>
      <c r="F461" s="953">
        <f t="shared" si="44"/>
        <v>-2.141334042100897E-2</v>
      </c>
      <c r="G461" s="953">
        <f t="shared" si="45"/>
        <v>-2.4090047464226872E-2</v>
      </c>
      <c r="H461" s="953">
        <f t="shared" si="46"/>
        <v>5.803303868287035E-4</v>
      </c>
      <c r="I461" s="953">
        <f t="shared" si="47"/>
        <v>5.1584838710975393E-4</v>
      </c>
    </row>
    <row r="462" spans="1:9" ht="15">
      <c r="A462" s="951">
        <v>45505</v>
      </c>
      <c r="B462" s="952">
        <v>43.049999237060547</v>
      </c>
      <c r="C462" s="952">
        <v>17194.150390625</v>
      </c>
      <c r="D462" s="953">
        <f t="shared" si="42"/>
        <v>-3.8095224592631483E-2</v>
      </c>
      <c r="E462" s="953">
        <f t="shared" si="43"/>
        <v>-2.4310025495816623E-2</v>
      </c>
      <c r="F462" s="953">
        <f t="shared" si="44"/>
        <v>-4.126456809462855E-2</v>
      </c>
      <c r="G462" s="953">
        <f t="shared" si="45"/>
        <v>-2.5373720299990788E-2</v>
      </c>
      <c r="H462" s="953">
        <f t="shared" si="46"/>
        <v>6.438256818621646E-4</v>
      </c>
      <c r="I462" s="953">
        <f t="shared" si="47"/>
        <v>1.0470356091330287E-3</v>
      </c>
    </row>
    <row r="463" spans="1:9" ht="15">
      <c r="A463" s="951">
        <v>45506</v>
      </c>
      <c r="B463" s="952">
        <v>41.409999847412109</v>
      </c>
      <c r="C463" s="952">
        <v>16776.16015625</v>
      </c>
      <c r="D463" s="953">
        <f t="shared" si="42"/>
        <v>-2.1009392298733442E-2</v>
      </c>
      <c r="E463" s="953">
        <f t="shared" si="43"/>
        <v>-3.4339209494872347E-2</v>
      </c>
      <c r="F463" s="953">
        <f t="shared" si="44"/>
        <v>-2.4178735800730506E-2</v>
      </c>
      <c r="G463" s="953">
        <f t="shared" si="45"/>
        <v>-3.5402904299046516E-2</v>
      </c>
      <c r="H463" s="953">
        <f t="shared" si="46"/>
        <v>1.2533656328074462E-3</v>
      </c>
      <c r="I463" s="953">
        <f t="shared" si="47"/>
        <v>8.5599746962519198E-4</v>
      </c>
    </row>
    <row r="464" spans="1:9" ht="15">
      <c r="A464" s="951">
        <v>45509</v>
      </c>
      <c r="B464" s="952">
        <v>40.540000915527337</v>
      </c>
      <c r="C464" s="952">
        <v>16200.080078125</v>
      </c>
      <c r="D464" s="953">
        <f t="shared" si="42"/>
        <v>2.269359023603168E-2</v>
      </c>
      <c r="E464" s="953">
        <f t="shared" si="43"/>
        <v>1.0294364623245844E-2</v>
      </c>
      <c r="F464" s="953">
        <f t="shared" si="44"/>
        <v>1.9524246734034616E-2</v>
      </c>
      <c r="G464" s="953">
        <f t="shared" si="45"/>
        <v>9.2306698190716772E-3</v>
      </c>
      <c r="H464" s="953">
        <f t="shared" si="46"/>
        <v>8.5205265308720748E-5</v>
      </c>
      <c r="I464" s="953">
        <f t="shared" si="47"/>
        <v>1.802218750679621E-4</v>
      </c>
    </row>
    <row r="465" spans="1:9" ht="15">
      <c r="A465" s="951">
        <v>45510</v>
      </c>
      <c r="B465" s="952">
        <v>41.459999084472663</v>
      </c>
      <c r="C465" s="952">
        <v>16366.849609375</v>
      </c>
      <c r="D465" s="953">
        <f t="shared" si="42"/>
        <v>-3.3526276419263534E-2</v>
      </c>
      <c r="E465" s="953">
        <f t="shared" si="43"/>
        <v>-1.0450394739652702E-2</v>
      </c>
      <c r="F465" s="953">
        <f t="shared" si="44"/>
        <v>-3.6695619921260601E-2</v>
      </c>
      <c r="G465" s="953">
        <f t="shared" si="45"/>
        <v>-1.1514089543826869E-2</v>
      </c>
      <c r="H465" s="953">
        <f t="shared" si="46"/>
        <v>1.3257425802326323E-4</v>
      </c>
      <c r="I465" s="953">
        <f t="shared" si="47"/>
        <v>4.2251665363963163E-4</v>
      </c>
    </row>
    <row r="466" spans="1:9" ht="15">
      <c r="A466" s="951">
        <v>45511</v>
      </c>
      <c r="B466" s="952">
        <v>40.069999694824219</v>
      </c>
      <c r="C466" s="952">
        <v>16195.8095703125</v>
      </c>
      <c r="D466" s="953">
        <f t="shared" si="42"/>
        <v>2.5205943197472269E-2</v>
      </c>
      <c r="E466" s="953">
        <f t="shared" si="43"/>
        <v>2.8662349907374374E-2</v>
      </c>
      <c r="F466" s="953">
        <f t="shared" si="44"/>
        <v>2.2036599695475206E-2</v>
      </c>
      <c r="G466" s="953">
        <f t="shared" si="45"/>
        <v>2.7598655103200209E-2</v>
      </c>
      <c r="H466" s="953">
        <f t="shared" si="46"/>
        <v>7.6168576350539889E-4</v>
      </c>
      <c r="I466" s="953">
        <f t="shared" si="47"/>
        <v>6.0818051464270697E-4</v>
      </c>
    </row>
    <row r="467" spans="1:9" ht="15">
      <c r="A467" s="951">
        <v>45512</v>
      </c>
      <c r="B467" s="952">
        <v>41.080001831054688</v>
      </c>
      <c r="C467" s="952">
        <v>16660.01953125</v>
      </c>
      <c r="D467" s="953">
        <f t="shared" si="42"/>
        <v>-2.5803342892981584E-2</v>
      </c>
      <c r="E467" s="953">
        <f t="shared" si="43"/>
        <v>5.1189165678968696E-3</v>
      </c>
      <c r="F467" s="953">
        <f t="shared" si="44"/>
        <v>-2.8972686394978648E-2</v>
      </c>
      <c r="G467" s="953">
        <f t="shared" si="45"/>
        <v>4.0552217637227026E-3</v>
      </c>
      <c r="H467" s="953">
        <f t="shared" si="46"/>
        <v>1.6444823552970266E-5</v>
      </c>
      <c r="I467" s="953">
        <f t="shared" si="47"/>
        <v>-1.1749066842243006E-4</v>
      </c>
    </row>
    <row r="468" spans="1:9" ht="15">
      <c r="A468" s="951">
        <v>45513</v>
      </c>
      <c r="B468" s="952">
        <v>40.020000457763672</v>
      </c>
      <c r="C468" s="952">
        <v>16745.30078125</v>
      </c>
      <c r="D468" s="953">
        <f t="shared" si="42"/>
        <v>1.6991511679102622E-2</v>
      </c>
      <c r="E468" s="953">
        <f t="shared" si="43"/>
        <v>2.1085673056129295E-3</v>
      </c>
      <c r="F468" s="953">
        <f t="shared" si="44"/>
        <v>1.3822168177105559E-2</v>
      </c>
      <c r="G468" s="953">
        <f t="shared" si="45"/>
        <v>1.0448725014387628E-3</v>
      </c>
      <c r="H468" s="953">
        <f t="shared" si="46"/>
        <v>1.0917585442628973E-6</v>
      </c>
      <c r="I468" s="953">
        <f t="shared" si="47"/>
        <v>1.4442403438519549E-5</v>
      </c>
    </row>
    <row r="469" spans="1:9" ht="15">
      <c r="A469" s="951">
        <v>45516</v>
      </c>
      <c r="B469" s="952">
        <v>40.700000762939453</v>
      </c>
      <c r="C469" s="952">
        <v>16780.609375</v>
      </c>
      <c r="D469" s="953">
        <f t="shared" si="42"/>
        <v>7.199017813886055E-2</v>
      </c>
      <c r="E469" s="953">
        <f t="shared" si="43"/>
        <v>2.4254184750069685E-2</v>
      </c>
      <c r="F469" s="953">
        <f t="shared" si="44"/>
        <v>6.882083463686349E-2</v>
      </c>
      <c r="G469" s="953">
        <f t="shared" si="45"/>
        <v>2.319048994589552E-2</v>
      </c>
      <c r="H469" s="953">
        <f t="shared" si="46"/>
        <v>5.377988239306812E-4</v>
      </c>
      <c r="I469" s="953">
        <f t="shared" si="47"/>
        <v>1.595988873714321E-3</v>
      </c>
    </row>
    <row r="470" spans="1:9" ht="15">
      <c r="A470" s="951">
        <v>45517</v>
      </c>
      <c r="B470" s="952">
        <v>43.630001068115227</v>
      </c>
      <c r="C470" s="952">
        <v>17187.609375</v>
      </c>
      <c r="D470" s="953">
        <f t="shared" si="42"/>
        <v>-3.140047474312857E-2</v>
      </c>
      <c r="E470" s="953">
        <f t="shared" si="43"/>
        <v>2.9033906147879485E-4</v>
      </c>
      <c r="F470" s="953">
        <f t="shared" si="44"/>
        <v>-3.4569818245125637E-2</v>
      </c>
      <c r="G470" s="953">
        <f t="shared" si="45"/>
        <v>-7.7335574269537188E-4</v>
      </c>
      <c r="H470" s="953">
        <f t="shared" si="46"/>
        <v>5.9807910475991026E-7</v>
      </c>
      <c r="I470" s="953">
        <f t="shared" si="47"/>
        <v>2.6734767463803153E-5</v>
      </c>
    </row>
    <row r="471" spans="1:9" ht="15">
      <c r="A471" s="951">
        <v>45518</v>
      </c>
      <c r="B471" s="952">
        <v>42.259998321533203</v>
      </c>
      <c r="C471" s="952">
        <v>17192.599609375</v>
      </c>
      <c r="D471" s="953">
        <f t="shared" si="42"/>
        <v>3.170847623780193E-2</v>
      </c>
      <c r="E471" s="953">
        <f t="shared" si="43"/>
        <v>2.3376359582401252E-2</v>
      </c>
      <c r="F471" s="953">
        <f t="shared" si="44"/>
        <v>2.8539132735804867E-2</v>
      </c>
      <c r="G471" s="953">
        <f t="shared" si="45"/>
        <v>2.2312664778227086E-2</v>
      </c>
      <c r="H471" s="953">
        <f t="shared" si="46"/>
        <v>4.9785500950553564E-4</v>
      </c>
      <c r="I471" s="953">
        <f t="shared" si="47"/>
        <v>6.3678410179534087E-4</v>
      </c>
    </row>
    <row r="472" spans="1:9" ht="15">
      <c r="A472" s="951">
        <v>45519</v>
      </c>
      <c r="B472" s="952">
        <v>43.599998474121087</v>
      </c>
      <c r="C472" s="952">
        <v>17594.5</v>
      </c>
      <c r="D472" s="953">
        <f t="shared" si="42"/>
        <v>1.2844068644255024E-2</v>
      </c>
      <c r="E472" s="953">
        <f t="shared" si="43"/>
        <v>2.1154737631077225E-3</v>
      </c>
      <c r="F472" s="953">
        <f t="shared" si="44"/>
        <v>9.674725142257961E-3</v>
      </c>
      <c r="G472" s="953">
        <f t="shared" si="45"/>
        <v>1.0517789589335558E-3</v>
      </c>
      <c r="H472" s="953">
        <f t="shared" si="46"/>
        <v>1.1062389784553544E-6</v>
      </c>
      <c r="I472" s="953">
        <f t="shared" si="47"/>
        <v>1.0175672338092376E-5</v>
      </c>
    </row>
    <row r="473" spans="1:9" ht="15">
      <c r="A473" s="951">
        <v>45520</v>
      </c>
      <c r="B473" s="952">
        <v>44.159999847412109</v>
      </c>
      <c r="C473" s="952">
        <v>17631.720703125</v>
      </c>
      <c r="D473" s="953">
        <f t="shared" si="42"/>
        <v>3.532611817666087E-2</v>
      </c>
      <c r="E473" s="953">
        <f t="shared" si="43"/>
        <v>1.3898180004721095E-2</v>
      </c>
      <c r="F473" s="953">
        <f t="shared" si="44"/>
        <v>3.2156774674663803E-2</v>
      </c>
      <c r="G473" s="953">
        <f t="shared" si="45"/>
        <v>1.2834485200546928E-2</v>
      </c>
      <c r="H473" s="953">
        <f t="shared" si="46"/>
        <v>1.6472401036305811E-4</v>
      </c>
      <c r="I473" s="953">
        <f t="shared" si="47"/>
        <v>4.1271564865929481E-4</v>
      </c>
    </row>
    <row r="474" spans="1:9" ht="15">
      <c r="A474" s="951">
        <v>45523</v>
      </c>
      <c r="B474" s="952">
        <v>45.720001220703118</v>
      </c>
      <c r="C474" s="952">
        <v>17876.76953125</v>
      </c>
      <c r="D474" s="953">
        <f t="shared" si="42"/>
        <v>-1.7935250938989289E-2</v>
      </c>
      <c r="E474" s="953">
        <f t="shared" si="43"/>
        <v>-3.346805921529139E-3</v>
      </c>
      <c r="F474" s="953">
        <f t="shared" si="44"/>
        <v>-2.1104594440986352E-2</v>
      </c>
      <c r="G474" s="953">
        <f t="shared" si="45"/>
        <v>-4.410500725703306E-3</v>
      </c>
      <c r="H474" s="953">
        <f t="shared" si="46"/>
        <v>1.9452516651429388E-5</v>
      </c>
      <c r="I474" s="953">
        <f t="shared" si="47"/>
        <v>9.3081829097644271E-5</v>
      </c>
    </row>
    <row r="475" spans="1:9" ht="15">
      <c r="A475" s="951">
        <v>45524</v>
      </c>
      <c r="B475" s="952">
        <v>44.900001525878913</v>
      </c>
      <c r="C475" s="952">
        <v>17816.939453125</v>
      </c>
      <c r="D475" s="953">
        <f t="shared" si="42"/>
        <v>5.7906083006109554E-3</v>
      </c>
      <c r="E475" s="953">
        <f t="shared" si="43"/>
        <v>5.7277391281755907E-3</v>
      </c>
      <c r="F475" s="953">
        <f t="shared" si="44"/>
        <v>2.621264798613891E-3</v>
      </c>
      <c r="G475" s="953">
        <f t="shared" si="45"/>
        <v>4.6640443240014238E-3</v>
      </c>
      <c r="H475" s="953">
        <f t="shared" si="46"/>
        <v>2.1753309456249898E-5</v>
      </c>
      <c r="I475" s="953">
        <f t="shared" si="47"/>
        <v>1.2225695205679854E-5</v>
      </c>
    </row>
    <row r="476" spans="1:9" ht="15">
      <c r="A476" s="951">
        <v>45525</v>
      </c>
      <c r="B476" s="952">
        <v>45.159999847412109</v>
      </c>
      <c r="C476" s="952">
        <v>17918.990234375</v>
      </c>
      <c r="D476" s="953">
        <f t="shared" si="42"/>
        <v>-1.9264812551469168E-2</v>
      </c>
      <c r="E476" s="953">
        <f t="shared" si="43"/>
        <v>-1.6721959277882892E-2</v>
      </c>
      <c r="F476" s="953">
        <f t="shared" si="44"/>
        <v>-2.2434156053466232E-2</v>
      </c>
      <c r="G476" s="953">
        <f t="shared" si="45"/>
        <v>-1.7785654082057057E-2</v>
      </c>
      <c r="H476" s="953">
        <f t="shared" si="46"/>
        <v>3.1632949112659286E-4</v>
      </c>
      <c r="I476" s="953">
        <f t="shared" si="47"/>
        <v>3.9900613918983672E-4</v>
      </c>
    </row>
    <row r="477" spans="1:9" ht="15">
      <c r="A477" s="951">
        <v>45526</v>
      </c>
      <c r="B477" s="952">
        <v>44.290000915527337</v>
      </c>
      <c r="C477" s="952">
        <v>17619.349609375</v>
      </c>
      <c r="D477" s="953">
        <f t="shared" si="42"/>
        <v>2.257811516234165E-3</v>
      </c>
      <c r="E477" s="953">
        <f t="shared" si="43"/>
        <v>1.4667933769104025E-2</v>
      </c>
      <c r="F477" s="953">
        <f t="shared" si="44"/>
        <v>-9.1153198576289941E-4</v>
      </c>
      <c r="G477" s="953">
        <f t="shared" si="45"/>
        <v>1.3604238964929858E-2</v>
      </c>
      <c r="H477" s="953">
        <f t="shared" si="46"/>
        <v>1.8507531781491581E-4</v>
      </c>
      <c r="I477" s="953">
        <f t="shared" si="47"/>
        <v>-1.2400698958495525E-5</v>
      </c>
    </row>
    <row r="478" spans="1:9" ht="15">
      <c r="A478" s="951">
        <v>45527</v>
      </c>
      <c r="B478" s="952">
        <v>44.389999389648438</v>
      </c>
      <c r="C478" s="952">
        <v>17877.7890625</v>
      </c>
      <c r="D478" s="953">
        <f t="shared" si="42"/>
        <v>-4.6181555874015179E-2</v>
      </c>
      <c r="E478" s="953">
        <f t="shared" si="43"/>
        <v>-8.5032623843219746E-3</v>
      </c>
      <c r="F478" s="953">
        <f t="shared" si="44"/>
        <v>-4.9350899376012246E-2</v>
      </c>
      <c r="G478" s="953">
        <f t="shared" si="45"/>
        <v>-9.5669571884961415E-3</v>
      </c>
      <c r="H478" s="953">
        <f t="shared" si="46"/>
        <v>9.1526669846517993E-5</v>
      </c>
      <c r="I478" s="953">
        <f t="shared" si="47"/>
        <v>4.7213794154409011E-4</v>
      </c>
    </row>
    <row r="479" spans="1:9" ht="15">
      <c r="A479" s="951">
        <v>45530</v>
      </c>
      <c r="B479" s="952">
        <v>42.340000152587891</v>
      </c>
      <c r="C479" s="952">
        <v>17725.76953125</v>
      </c>
      <c r="D479" s="953">
        <f t="shared" si="42"/>
        <v>9.6835107684110078E-3</v>
      </c>
      <c r="E479" s="953">
        <f t="shared" si="43"/>
        <v>1.6389009909434371E-3</v>
      </c>
      <c r="F479" s="953">
        <f t="shared" si="44"/>
        <v>6.5141672664139434E-3</v>
      </c>
      <c r="G479" s="953">
        <f t="shared" si="45"/>
        <v>5.7520618676927039E-4</v>
      </c>
      <c r="H479" s="953">
        <f t="shared" si="46"/>
        <v>3.3086215729764476E-7</v>
      </c>
      <c r="I479" s="953">
        <f t="shared" si="47"/>
        <v>3.7469893132911663E-6</v>
      </c>
    </row>
    <row r="480" spans="1:9" ht="15">
      <c r="A480" s="951">
        <v>45531</v>
      </c>
      <c r="B480" s="952">
        <v>42.75</v>
      </c>
      <c r="C480" s="952">
        <v>17754.8203125</v>
      </c>
      <c r="D480" s="953">
        <f t="shared" si="42"/>
        <v>4.1637398346125787E-2</v>
      </c>
      <c r="E480" s="953">
        <f t="shared" si="43"/>
        <v>-1.1196453251911764E-2</v>
      </c>
      <c r="F480" s="953">
        <f t="shared" si="44"/>
        <v>3.846805484412872E-2</v>
      </c>
      <c r="G480" s="953">
        <f t="shared" si="45"/>
        <v>-1.2260148056085931E-2</v>
      </c>
      <c r="H480" s="953">
        <f t="shared" si="46"/>
        <v>1.5031123035714764E-4</v>
      </c>
      <c r="I480" s="953">
        <f t="shared" si="47"/>
        <v>-4.7162404781865173E-4</v>
      </c>
    </row>
    <row r="481" spans="1:9" ht="15">
      <c r="A481" s="951">
        <v>45532</v>
      </c>
      <c r="B481" s="952">
        <v>44.529998779296882</v>
      </c>
      <c r="C481" s="952">
        <v>17556.029296875</v>
      </c>
      <c r="D481" s="953">
        <f t="shared" si="42"/>
        <v>-1.1452915686364751E-2</v>
      </c>
      <c r="E481" s="953">
        <f t="shared" si="43"/>
        <v>-2.255613083423591E-3</v>
      </c>
      <c r="F481" s="953">
        <f t="shared" si="44"/>
        <v>-1.4622259188361814E-2</v>
      </c>
      <c r="G481" s="953">
        <f t="shared" si="45"/>
        <v>-3.319307887597758E-3</v>
      </c>
      <c r="H481" s="953">
        <f t="shared" si="46"/>
        <v>1.101780485266869E-5</v>
      </c>
      <c r="I481" s="953">
        <f t="shared" si="47"/>
        <v>4.8535780258428162E-5</v>
      </c>
    </row>
    <row r="482" spans="1:9" ht="15">
      <c r="A482" s="951">
        <v>45533</v>
      </c>
      <c r="B482" s="952">
        <v>44.020000457763672</v>
      </c>
      <c r="C482" s="952">
        <v>17516.4296875</v>
      </c>
      <c r="D482" s="953">
        <f t="shared" si="42"/>
        <v>4.5888242543336899E-2</v>
      </c>
      <c r="E482" s="953">
        <f t="shared" si="43"/>
        <v>1.125739986075569E-2</v>
      </c>
      <c r="F482" s="953">
        <f t="shared" si="44"/>
        <v>4.2718899041339832E-2</v>
      </c>
      <c r="G482" s="953">
        <f t="shared" si="45"/>
        <v>1.0193705056581523E-2</v>
      </c>
      <c r="H482" s="953">
        <f t="shared" si="46"/>
        <v>1.0391162278057571E-4</v>
      </c>
      <c r="I482" s="953">
        <f t="shared" si="47"/>
        <v>4.3546385716930144E-4</v>
      </c>
    </row>
    <row r="483" spans="1:9" ht="15">
      <c r="A483" s="951">
        <v>45534</v>
      </c>
      <c r="B483" s="952">
        <v>46.040000915527337</v>
      </c>
      <c r="C483" s="952">
        <v>17713.619140625</v>
      </c>
      <c r="D483" s="953">
        <f t="shared" si="42"/>
        <v>-7.0156374413688827E-2</v>
      </c>
      <c r="E483" s="953">
        <f t="shared" si="43"/>
        <v>-3.2591778946571059E-2</v>
      </c>
      <c r="F483" s="953">
        <f t="shared" si="44"/>
        <v>-7.3325717915685887E-2</v>
      </c>
      <c r="G483" s="953">
        <f t="shared" si="45"/>
        <v>-3.3655473750745228E-2</v>
      </c>
      <c r="H483" s="953">
        <f t="shared" si="46"/>
        <v>1.132690913387101E-3</v>
      </c>
      <c r="I483" s="953">
        <f t="shared" si="47"/>
        <v>2.4678117745659156E-3</v>
      </c>
    </row>
    <row r="484" spans="1:9" ht="15">
      <c r="A484" s="951">
        <v>45538</v>
      </c>
      <c r="B484" s="952">
        <v>42.810001373291023</v>
      </c>
      <c r="C484" s="952">
        <v>17136.30078125</v>
      </c>
      <c r="D484" s="953">
        <f t="shared" si="42"/>
        <v>-9.577197716884589E-3</v>
      </c>
      <c r="E484" s="953">
        <f t="shared" si="43"/>
        <v>-3.0344938889551587E-3</v>
      </c>
      <c r="F484" s="953">
        <f t="shared" si="44"/>
        <v>-1.2746541218881653E-2</v>
      </c>
      <c r="G484" s="953">
        <f t="shared" si="45"/>
        <v>-4.0981886931293256E-3</v>
      </c>
      <c r="H484" s="953">
        <f t="shared" si="46"/>
        <v>1.6795150564493051E-5</v>
      </c>
      <c r="I484" s="953">
        <f t="shared" si="47"/>
        <v>5.2237731099727682E-5</v>
      </c>
    </row>
    <row r="485" spans="1:9" ht="15">
      <c r="A485" s="951">
        <v>45539</v>
      </c>
      <c r="B485" s="952">
        <v>42.400001525878913</v>
      </c>
      <c r="C485" s="952">
        <v>17084.30078125</v>
      </c>
      <c r="D485" s="953">
        <f t="shared" si="42"/>
        <v>-4.9528983870852361E-3</v>
      </c>
      <c r="E485" s="953">
        <f t="shared" si="43"/>
        <v>2.5379660282958127E-3</v>
      </c>
      <c r="F485" s="953">
        <f t="shared" si="44"/>
        <v>-8.1222418890822996E-3</v>
      </c>
      <c r="G485" s="953">
        <f t="shared" si="45"/>
        <v>1.474271224121646E-3</v>
      </c>
      <c r="H485" s="953">
        <f t="shared" si="46"/>
        <v>2.1734756422731368E-6</v>
      </c>
      <c r="I485" s="953">
        <f t="shared" si="47"/>
        <v>-1.1974387492429473E-5</v>
      </c>
    </row>
    <row r="486" spans="1:9" ht="15">
      <c r="A486" s="951">
        <v>45540</v>
      </c>
      <c r="B486" s="952">
        <v>42.189998626708977</v>
      </c>
      <c r="C486" s="952">
        <v>17127.66015625</v>
      </c>
      <c r="D486" s="953">
        <f t="shared" si="42"/>
        <v>-6.3522170950704004E-2</v>
      </c>
      <c r="E486" s="953">
        <f t="shared" si="43"/>
        <v>-2.5504363943465891E-2</v>
      </c>
      <c r="F486" s="953">
        <f t="shared" si="44"/>
        <v>-6.6691514452701064E-2</v>
      </c>
      <c r="G486" s="953">
        <f t="shared" si="45"/>
        <v>-2.6568058747640056E-2</v>
      </c>
      <c r="H486" s="953">
        <f t="shared" si="46"/>
        <v>7.0586174561805331E-4</v>
      </c>
      <c r="I486" s="953">
        <f t="shared" si="47"/>
        <v>1.7718640739484478E-3</v>
      </c>
    </row>
    <row r="487" spans="1:9" ht="15">
      <c r="A487" s="951">
        <v>45541</v>
      </c>
      <c r="B487" s="952">
        <v>39.509998321533203</v>
      </c>
      <c r="C487" s="952">
        <v>16690.830078125</v>
      </c>
      <c r="D487" s="953">
        <f t="shared" si="42"/>
        <v>2.9865865737905395E-2</v>
      </c>
      <c r="E487" s="953">
        <f t="shared" si="43"/>
        <v>1.1609340598581319E-2</v>
      </c>
      <c r="F487" s="953">
        <f t="shared" ref="F487:F506" si="48">D487-$D$508</f>
        <v>2.6696522235908331E-2</v>
      </c>
      <c r="G487" s="953">
        <f t="shared" ref="G487:G506" si="49">E487-$E$508</f>
        <v>1.0545645794407152E-2</v>
      </c>
      <c r="H487" s="953">
        <f t="shared" si="46"/>
        <v>1.1121064522109725E-4</v>
      </c>
      <c r="I487" s="953">
        <f t="shared" si="47"/>
        <v>2.8153206744240374E-4</v>
      </c>
    </row>
    <row r="488" spans="1:9" ht="15">
      <c r="A488" s="951">
        <v>45544</v>
      </c>
      <c r="B488" s="952">
        <v>40.689998626708977</v>
      </c>
      <c r="C488" s="952">
        <v>16884.599609375</v>
      </c>
      <c r="D488" s="953">
        <f t="shared" si="42"/>
        <v>2.2610027394758703E-2</v>
      </c>
      <c r="E488" s="953">
        <f t="shared" si="43"/>
        <v>8.367462259605718E-3</v>
      </c>
      <c r="F488" s="953">
        <f t="shared" si="48"/>
        <v>1.9440683892761639E-2</v>
      </c>
      <c r="G488" s="953">
        <f t="shared" si="49"/>
        <v>7.3037674554315511E-3</v>
      </c>
      <c r="H488" s="953">
        <f t="shared" si="46"/>
        <v>5.3345019043021071E-5</v>
      </c>
      <c r="I488" s="953">
        <f t="shared" si="47"/>
        <v>1.4199023432728483E-4</v>
      </c>
    </row>
    <row r="489" spans="1:9" ht="15">
      <c r="A489" s="951">
        <v>45545</v>
      </c>
      <c r="B489" s="952">
        <v>41.610000610351562</v>
      </c>
      <c r="C489" s="952">
        <v>17025.880859375</v>
      </c>
      <c r="D489" s="953">
        <f t="shared" si="42"/>
        <v>3.364570273121692E-2</v>
      </c>
      <c r="E489" s="953">
        <f t="shared" si="43"/>
        <v>2.1710972874361412E-2</v>
      </c>
      <c r="F489" s="953">
        <f t="shared" si="48"/>
        <v>3.0476359229219856E-2</v>
      </c>
      <c r="G489" s="953">
        <f t="shared" si="49"/>
        <v>2.0647278070187246E-2</v>
      </c>
      <c r="H489" s="953">
        <f t="shared" si="46"/>
        <v>4.263100917076352E-4</v>
      </c>
      <c r="I489" s="953">
        <f t="shared" si="47"/>
        <v>6.2925386357261985E-4</v>
      </c>
    </row>
    <row r="490" spans="1:9" ht="15">
      <c r="A490" s="951">
        <v>45546</v>
      </c>
      <c r="B490" s="952">
        <v>43.009998321533203</v>
      </c>
      <c r="C490" s="952">
        <v>17395.529296875</v>
      </c>
      <c r="D490" s="953">
        <f t="shared" si="42"/>
        <v>3.6735686880128293E-2</v>
      </c>
      <c r="E490" s="953">
        <f t="shared" si="43"/>
        <v>1.0011215390628214E-2</v>
      </c>
      <c r="F490" s="953">
        <f t="shared" si="48"/>
        <v>3.3566343378131226E-2</v>
      </c>
      <c r="G490" s="953">
        <f t="shared" si="49"/>
        <v>8.9475205864540473E-3</v>
      </c>
      <c r="H490" s="953">
        <f t="shared" si="46"/>
        <v>8.0058124645018982E-5</v>
      </c>
      <c r="I490" s="953">
        <f t="shared" si="47"/>
        <v>3.0033554838781464E-4</v>
      </c>
    </row>
    <row r="491" spans="1:9" ht="15">
      <c r="A491" s="951">
        <v>45547</v>
      </c>
      <c r="B491" s="952">
        <v>44.590000152587891</v>
      </c>
      <c r="C491" s="952">
        <v>17569.6796875</v>
      </c>
      <c r="D491" s="953">
        <f t="shared" si="42"/>
        <v>1.4801521532935125E-2</v>
      </c>
      <c r="E491" s="953">
        <f t="shared" si="43"/>
        <v>6.5055700094134306E-3</v>
      </c>
      <c r="F491" s="953">
        <f t="shared" si="48"/>
        <v>1.1632178030938061E-2</v>
      </c>
      <c r="G491" s="953">
        <f t="shared" si="49"/>
        <v>5.4418752052392636E-3</v>
      </c>
      <c r="H491" s="953">
        <f t="shared" si="46"/>
        <v>2.9614005749397877E-5</v>
      </c>
      <c r="I491" s="953">
        <f t="shared" si="47"/>
        <v>6.3300861209490718E-5</v>
      </c>
    </row>
    <row r="492" spans="1:9" ht="15">
      <c r="A492" s="951">
        <v>45548</v>
      </c>
      <c r="B492" s="952">
        <v>45.25</v>
      </c>
      <c r="C492" s="952">
        <v>17683.98046875</v>
      </c>
      <c r="D492" s="953">
        <f t="shared" si="42"/>
        <v>-1.9889536483511661E-3</v>
      </c>
      <c r="E492" s="953">
        <f t="shared" si="43"/>
        <v>-5.19394428970954E-3</v>
      </c>
      <c r="F492" s="953">
        <f t="shared" si="48"/>
        <v>-5.1582971503482304E-3</v>
      </c>
      <c r="G492" s="953">
        <f t="shared" si="49"/>
        <v>-6.257639093883707E-3</v>
      </c>
      <c r="H492" s="953">
        <f t="shared" si="46"/>
        <v>3.9158047029301704E-5</v>
      </c>
      <c r="I492" s="953">
        <f t="shared" si="47"/>
        <v>3.2278761905888008E-5</v>
      </c>
    </row>
    <row r="493" spans="1:9" ht="15">
      <c r="A493" s="951">
        <v>45551</v>
      </c>
      <c r="B493" s="952">
        <v>45.159999847412109</v>
      </c>
      <c r="C493" s="952">
        <v>17592.130859375</v>
      </c>
      <c r="D493" s="953">
        <f t="shared" si="42"/>
        <v>-4.8715694649532182E-2</v>
      </c>
      <c r="E493" s="953">
        <f t="shared" si="43"/>
        <v>2.0423726828324718E-3</v>
      </c>
      <c r="F493" s="953">
        <f t="shared" si="48"/>
        <v>-5.1885038151529249E-2</v>
      </c>
      <c r="G493" s="953">
        <f t="shared" si="49"/>
        <v>9.7867787865830503E-4</v>
      </c>
      <c r="H493" s="953">
        <f t="shared" si="46"/>
        <v>9.5781039017512E-7</v>
      </c>
      <c r="I493" s="953">
        <f t="shared" si="47"/>
        <v>-5.0778739072243869E-5</v>
      </c>
    </row>
    <row r="494" spans="1:9" ht="15">
      <c r="A494" s="951">
        <v>45552</v>
      </c>
      <c r="B494" s="952">
        <v>42.959999084472663</v>
      </c>
      <c r="C494" s="952">
        <v>17628.060546875</v>
      </c>
      <c r="D494" s="953">
        <f t="shared" si="42"/>
        <v>7.9143426404488793E-3</v>
      </c>
      <c r="E494" s="953">
        <f t="shared" si="43"/>
        <v>-3.1063976368465029E-3</v>
      </c>
      <c r="F494" s="953">
        <f t="shared" si="48"/>
        <v>4.7449991384518149E-3</v>
      </c>
      <c r="G494" s="953">
        <f t="shared" si="49"/>
        <v>-4.1700924410206699E-3</v>
      </c>
      <c r="H494" s="953">
        <f t="shared" si="46"/>
        <v>1.7389670966657728E-5</v>
      </c>
      <c r="I494" s="953">
        <f t="shared" si="47"/>
        <v>-1.9787085039907505E-5</v>
      </c>
    </row>
    <row r="495" spans="1:9" ht="15">
      <c r="A495" s="951">
        <v>45553</v>
      </c>
      <c r="B495" s="952">
        <v>43.299999237060547</v>
      </c>
      <c r="C495" s="952">
        <v>17573.30078125</v>
      </c>
      <c r="D495" s="953">
        <f t="shared" si="42"/>
        <v>4.919171144677903E-2</v>
      </c>
      <c r="E495" s="953">
        <f t="shared" si="43"/>
        <v>2.5076659927780076E-2</v>
      </c>
      <c r="F495" s="953">
        <f t="shared" si="48"/>
        <v>4.6022367944781963E-2</v>
      </c>
      <c r="G495" s="953">
        <f t="shared" si="49"/>
        <v>2.4012965123605911E-2</v>
      </c>
      <c r="H495" s="953">
        <f t="shared" si="46"/>
        <v>5.7662249402751383E-4</v>
      </c>
      <c r="I495" s="953">
        <f t="shared" si="47"/>
        <v>1.1051335163638079E-3</v>
      </c>
    </row>
    <row r="496" spans="1:9" ht="15">
      <c r="A496" s="951">
        <v>45554</v>
      </c>
      <c r="B496" s="952">
        <v>45.430000305175781</v>
      </c>
      <c r="C496" s="952">
        <v>18013.98046875</v>
      </c>
      <c r="D496" s="953">
        <f t="shared" si="42"/>
        <v>-2.5753950600552411E-2</v>
      </c>
      <c r="E496" s="953">
        <f t="shared" si="43"/>
        <v>-3.6449554480146862E-3</v>
      </c>
      <c r="F496" s="953">
        <f t="shared" si="48"/>
        <v>-2.8923294102549475E-2</v>
      </c>
      <c r="G496" s="953">
        <f t="shared" si="49"/>
        <v>-4.7086502521888531E-3</v>
      </c>
      <c r="H496" s="953">
        <f t="shared" si="46"/>
        <v>2.2171387197438149E-5</v>
      </c>
      <c r="I496" s="953">
        <f t="shared" si="47"/>
        <v>1.3618967607010194E-4</v>
      </c>
    </row>
    <row r="497" spans="1:9" ht="15">
      <c r="A497" s="951">
        <v>45555</v>
      </c>
      <c r="B497" s="952">
        <v>44.259998321533203</v>
      </c>
      <c r="C497" s="952">
        <v>17948.3203125</v>
      </c>
      <c r="D497" s="953">
        <f t="shared" si="42"/>
        <v>6.7781984440760112E-3</v>
      </c>
      <c r="E497" s="953">
        <f t="shared" si="43"/>
        <v>1.4457742172078181E-3</v>
      </c>
      <c r="F497" s="953">
        <f t="shared" si="48"/>
        <v>3.6088549420789469E-3</v>
      </c>
      <c r="G497" s="953">
        <f t="shared" si="49"/>
        <v>3.8207941303365135E-4</v>
      </c>
      <c r="H497" s="953">
        <f t="shared" si="46"/>
        <v>1.4598467786413953E-7</v>
      </c>
      <c r="I497" s="953">
        <f t="shared" si="47"/>
        <v>1.3788691779931158E-6</v>
      </c>
    </row>
    <row r="498" spans="1:9" ht="15">
      <c r="A498" s="951">
        <v>45558</v>
      </c>
      <c r="B498" s="952">
        <v>44.560001373291023</v>
      </c>
      <c r="C498" s="952">
        <v>17974.26953125</v>
      </c>
      <c r="D498" s="953">
        <f t="shared" si="42"/>
        <v>2.9174129196498422E-2</v>
      </c>
      <c r="E498" s="953">
        <f t="shared" si="43"/>
        <v>5.5774171977172049E-3</v>
      </c>
      <c r="F498" s="953">
        <f t="shared" si="48"/>
        <v>2.6004785694501358E-2</v>
      </c>
      <c r="G498" s="953">
        <f t="shared" si="49"/>
        <v>4.513722393543038E-3</v>
      </c>
      <c r="H498" s="953">
        <f t="shared" si="46"/>
        <v>2.037368984597189E-5</v>
      </c>
      <c r="I498" s="953">
        <f t="shared" si="47"/>
        <v>1.1737838352855843E-4</v>
      </c>
    </row>
    <row r="499" spans="1:9" ht="15">
      <c r="A499" s="951">
        <v>45559</v>
      </c>
      <c r="B499" s="952">
        <v>45.860000610351562</v>
      </c>
      <c r="C499" s="952">
        <v>18074.51953125</v>
      </c>
      <c r="D499" s="953">
        <f t="shared" si="42"/>
        <v>9.5943877203017447E-3</v>
      </c>
      <c r="E499" s="953">
        <f t="shared" si="43"/>
        <v>4.2553862838246026E-4</v>
      </c>
      <c r="F499" s="953">
        <f t="shared" si="48"/>
        <v>6.4250442183046803E-3</v>
      </c>
      <c r="G499" s="953">
        <f t="shared" si="49"/>
        <v>-6.3815617579170646E-4</v>
      </c>
      <c r="H499" s="953">
        <f t="shared" si="46"/>
        <v>4.0724330470109537E-7</v>
      </c>
      <c r="I499" s="953">
        <f t="shared" si="47"/>
        <v>-4.1001816476459289E-6</v>
      </c>
    </row>
    <row r="500" spans="1:9" ht="15">
      <c r="A500" s="951">
        <v>45560</v>
      </c>
      <c r="B500" s="952">
        <v>46.299999237060547</v>
      </c>
      <c r="C500" s="952">
        <v>18082.2109375</v>
      </c>
      <c r="D500" s="953">
        <f t="shared" si="42"/>
        <v>7.1274282752451512E-2</v>
      </c>
      <c r="E500" s="953">
        <f t="shared" si="43"/>
        <v>5.9770414897584168E-3</v>
      </c>
      <c r="F500" s="953">
        <f t="shared" si="48"/>
        <v>6.8104939250454452E-2</v>
      </c>
      <c r="G500" s="953">
        <f t="shared" si="49"/>
        <v>4.9133466855842498E-3</v>
      </c>
      <c r="H500" s="953">
        <f t="shared" si="46"/>
        <v>2.4140975652741732E-5</v>
      </c>
      <c r="I500" s="953">
        <f t="shared" si="47"/>
        <v>3.3462317753813706E-4</v>
      </c>
    </row>
    <row r="501" spans="1:9" ht="15">
      <c r="A501" s="951">
        <v>45561</v>
      </c>
      <c r="B501" s="952">
        <v>49.599998474121087</v>
      </c>
      <c r="C501" s="952">
        <v>18190.2890625</v>
      </c>
      <c r="D501" s="953">
        <f t="shared" si="42"/>
        <v>-5.9274167684560064E-2</v>
      </c>
      <c r="E501" s="953">
        <f t="shared" si="43"/>
        <v>-3.8866462488355014E-3</v>
      </c>
      <c r="F501" s="953">
        <f t="shared" si="48"/>
        <v>-6.2443511186557131E-2</v>
      </c>
      <c r="G501" s="953">
        <f t="shared" si="49"/>
        <v>-4.9503410530096683E-3</v>
      </c>
      <c r="H501" s="953">
        <f t="shared" si="46"/>
        <v>2.4505876541112873E-5</v>
      </c>
      <c r="I501" s="953">
        <f t="shared" si="47"/>
        <v>3.0911667692088221E-4</v>
      </c>
    </row>
    <row r="502" spans="1:9" ht="15">
      <c r="A502" s="951">
        <v>45562</v>
      </c>
      <c r="B502" s="952">
        <v>46.659999847412109</v>
      </c>
      <c r="C502" s="952">
        <v>18119.58984375</v>
      </c>
      <c r="D502" s="953">
        <f t="shared" si="42"/>
        <v>1.4573517089573995E-2</v>
      </c>
      <c r="E502" s="953">
        <f t="shared" si="43"/>
        <v>3.8400470830193267E-3</v>
      </c>
      <c r="F502" s="953">
        <f t="shared" si="48"/>
        <v>1.1404173587576932E-2</v>
      </c>
      <c r="G502" s="953">
        <f t="shared" si="49"/>
        <v>2.7763522788451598E-3</v>
      </c>
      <c r="H502" s="953">
        <f t="shared" si="46"/>
        <v>7.7081319762487125E-6</v>
      </c>
      <c r="I502" s="953">
        <f t="shared" si="47"/>
        <v>3.1662003328214999E-5</v>
      </c>
    </row>
    <row r="503" spans="1:9" ht="15">
      <c r="A503" s="951">
        <v>45565</v>
      </c>
      <c r="B503" s="952">
        <v>47.340000152587891</v>
      </c>
      <c r="C503" s="952">
        <v>18189.169921875</v>
      </c>
      <c r="D503" s="953">
        <f t="shared" si="42"/>
        <v>-1.711029511364992E-2</v>
      </c>
      <c r="E503" s="953">
        <f t="shared" si="43"/>
        <v>-1.5328382112681838E-2</v>
      </c>
      <c r="F503" s="953">
        <f t="shared" si="48"/>
        <v>-2.0279638615646984E-2</v>
      </c>
      <c r="G503" s="953">
        <f t="shared" si="49"/>
        <v>-1.6392076916856003E-2</v>
      </c>
      <c r="H503" s="953">
        <f t="shared" si="46"/>
        <v>2.6870018564812342E-4</v>
      </c>
      <c r="I503" s="953">
        <f t="shared" si="47"/>
        <v>3.3242539603372856E-4</v>
      </c>
    </row>
    <row r="504" spans="1:9" ht="15">
      <c r="A504" s="951">
        <v>45566</v>
      </c>
      <c r="B504" s="952">
        <v>46.529998779296882</v>
      </c>
      <c r="C504" s="952">
        <v>17910.359375</v>
      </c>
      <c r="D504" s="953">
        <f t="shared" si="42"/>
        <v>9.8861575593804929E-3</v>
      </c>
      <c r="E504" s="953">
        <f t="shared" si="43"/>
        <v>8.2409098086566601E-4</v>
      </c>
      <c r="F504" s="953">
        <f t="shared" si="48"/>
        <v>6.7168140573834285E-3</v>
      </c>
      <c r="G504" s="953">
        <f t="shared" si="49"/>
        <v>-2.3960382330850071E-4</v>
      </c>
      <c r="H504" s="953">
        <f t="shared" si="46"/>
        <v>5.7409992144051227E-8</v>
      </c>
      <c r="I504" s="953">
        <f t="shared" si="47"/>
        <v>-1.6093743286013528E-6</v>
      </c>
    </row>
    <row r="505" spans="1:9" ht="15">
      <c r="A505" s="951">
        <v>45567</v>
      </c>
      <c r="B505" s="952">
        <v>46.990001678466797</v>
      </c>
      <c r="C505" s="952">
        <v>17925.119140625</v>
      </c>
      <c r="D505" s="953">
        <f t="shared" si="42"/>
        <v>6.5970961379175908E-3</v>
      </c>
      <c r="E505" s="953">
        <f t="shared" si="43"/>
        <v>-3.7035580198485629E-4</v>
      </c>
      <c r="F505" s="953">
        <f t="shared" si="48"/>
        <v>3.4277526359205264E-3</v>
      </c>
      <c r="G505" s="953">
        <f t="shared" si="49"/>
        <v>-1.434050606159023E-3</v>
      </c>
      <c r="H505" s="953">
        <f t="shared" si="46"/>
        <v>2.0565011410250615E-6</v>
      </c>
      <c r="I505" s="953">
        <f t="shared" si="47"/>
        <v>-4.91557074530502E-6</v>
      </c>
    </row>
    <row r="506" spans="1:9" ht="15">
      <c r="A506" s="951">
        <v>45568</v>
      </c>
      <c r="B506" s="952">
        <v>47.299999237060547</v>
      </c>
      <c r="C506" s="952">
        <v>17918.48046875</v>
      </c>
      <c r="D506" s="953">
        <f t="shared" si="42"/>
        <v>2.0930268381296413E-2</v>
      </c>
      <c r="E506" s="953">
        <f t="shared" si="43"/>
        <v>1.2242619624335926E-2</v>
      </c>
      <c r="F506" s="953">
        <f t="shared" si="48"/>
        <v>1.7760924879299349E-2</v>
      </c>
      <c r="G506" s="953">
        <f t="shared" si="49"/>
        <v>1.1178924820161759E-2</v>
      </c>
      <c r="H506" s="953">
        <f t="shared" si="46"/>
        <v>1.2496836013482863E-4</v>
      </c>
      <c r="I506" s="953">
        <f t="shared" si="47"/>
        <v>1.9854804396222801E-4</v>
      </c>
    </row>
    <row r="507" spans="1:9" ht="15">
      <c r="A507" s="951">
        <v>45569</v>
      </c>
      <c r="B507" s="952">
        <v>48.290000915527337</v>
      </c>
      <c r="C507" s="952">
        <v>18137.849609375</v>
      </c>
      <c r="D507" s="953" t="s">
        <v>1248</v>
      </c>
      <c r="E507" s="953" t="s">
        <v>1248</v>
      </c>
      <c r="F507" s="953" t="s">
        <v>1248</v>
      </c>
      <c r="G507" s="953" t="s">
        <v>1248</v>
      </c>
      <c r="H507" s="953" t="s">
        <v>1248</v>
      </c>
      <c r="I507" s="953" t="s">
        <v>1248</v>
      </c>
    </row>
    <row r="508" spans="1:9" ht="14">
      <c r="A508" s="953" t="s">
        <v>1249</v>
      </c>
      <c r="D508" s="953">
        <f>AVERAGE(D6:D506)</f>
        <v>3.1693435019970644E-3</v>
      </c>
      <c r="E508" s="953">
        <f>AVERAGE(E6:E506)</f>
        <v>1.0636948041741667E-3</v>
      </c>
    </row>
    <row r="511" spans="1:9" ht="14">
      <c r="G511" s="948" t="s">
        <v>87</v>
      </c>
      <c r="H511" s="948">
        <f>SUM(H6:H506)</f>
        <v>7.8622449671786193E-2</v>
      </c>
      <c r="I511" s="948">
        <f>SUM(I6:I506)</f>
        <v>0.10096360462766235</v>
      </c>
    </row>
    <row r="512" spans="1:9" ht="14">
      <c r="G512" s="948" t="s">
        <v>1118</v>
      </c>
      <c r="H512" s="948">
        <f>COUNT(H6:H507)</f>
        <v>501</v>
      </c>
      <c r="I512" s="948">
        <f>COUNT(I6:I506)</f>
        <v>501</v>
      </c>
    </row>
    <row r="513" spans="7:9" ht="14">
      <c r="G513" s="953" t="s">
        <v>1119</v>
      </c>
      <c r="H513" s="953">
        <f>H511/500</f>
        <v>1.5724489934357239E-4</v>
      </c>
    </row>
    <row r="514" spans="7:9" ht="14">
      <c r="G514" s="953" t="s">
        <v>1120</v>
      </c>
      <c r="I514" s="953">
        <f>I511/500</f>
        <v>2.019272092553247E-4</v>
      </c>
    </row>
    <row r="515" spans="7:9" ht="19">
      <c r="G515" s="954" t="s">
        <v>964</v>
      </c>
      <c r="H515" s="955">
        <f>I514/H513</f>
        <v>1.2841574518364736</v>
      </c>
    </row>
  </sheetData>
  <mergeCells count="9">
    <mergeCell ref="F1:F5"/>
    <mergeCell ref="G1:G5"/>
    <mergeCell ref="H1:H5"/>
    <mergeCell ref="I1:I5"/>
    <mergeCell ref="A1:A5"/>
    <mergeCell ref="B1:B5"/>
    <mergeCell ref="C1:C5"/>
    <mergeCell ref="D1:D5"/>
    <mergeCell ref="E1:E5"/>
  </mergeCells>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2EC5E-7525-2049-9291-90A05F8133A9}">
  <dimension ref="A1:AB1262"/>
  <sheetViews>
    <sheetView zoomScale="75" zoomScaleNormal="90" workbookViewId="0">
      <selection activeCell="U14" sqref="U14"/>
    </sheetView>
  </sheetViews>
  <sheetFormatPr baseColWidth="10" defaultRowHeight="13"/>
  <cols>
    <col min="1" max="1" width="17.6640625" bestFit="1" customWidth="1"/>
    <col min="2" max="6" width="12.1640625" bestFit="1" customWidth="1"/>
    <col min="7" max="7" width="8.1640625" bestFit="1" customWidth="1"/>
    <col min="11" max="11" width="17.6640625" bestFit="1" customWidth="1"/>
    <col min="12" max="17" width="12.1640625" bestFit="1" customWidth="1"/>
    <col min="21" max="21" width="17.83203125" bestFit="1" customWidth="1"/>
    <col min="22" max="22" width="23.5" bestFit="1" customWidth="1"/>
    <col min="23" max="23" width="24.33203125" bestFit="1" customWidth="1"/>
    <col min="24" max="24" width="13.5" bestFit="1" customWidth="1"/>
    <col min="25" max="25" width="14.33203125" bestFit="1" customWidth="1"/>
    <col min="27" max="27" width="10.83203125" customWidth="1"/>
  </cols>
  <sheetData>
    <row r="1" spans="1:28">
      <c r="AB1" t="e">
        <f>SUM(#REF!)</f>
        <v>#REF!</v>
      </c>
    </row>
    <row r="3" spans="1:28" ht="42">
      <c r="A3" s="958" t="s">
        <v>1115</v>
      </c>
      <c r="B3" s="958" t="s">
        <v>1250</v>
      </c>
      <c r="C3" s="958" t="s">
        <v>1251</v>
      </c>
      <c r="D3" s="959" t="s">
        <v>1252</v>
      </c>
      <c r="E3" s="959" t="s">
        <v>1253</v>
      </c>
      <c r="F3" s="958" t="s">
        <v>1242</v>
      </c>
      <c r="G3" s="958" t="s">
        <v>1243</v>
      </c>
      <c r="H3" s="958" t="s">
        <v>1254</v>
      </c>
    </row>
    <row r="4" spans="1:28">
      <c r="A4" s="957">
        <v>43745</v>
      </c>
      <c r="B4" s="956">
        <v>100</v>
      </c>
      <c r="C4" s="956">
        <v>100</v>
      </c>
      <c r="D4" s="956">
        <v>3.2024546602020587E-2</v>
      </c>
      <c r="E4" s="956">
        <v>-1.6654779206850545E-2</v>
      </c>
      <c r="F4" s="956">
        <v>11.397500038146971</v>
      </c>
      <c r="G4" s="956">
        <v>7956.2900390625</v>
      </c>
      <c r="H4" s="956">
        <v>0</v>
      </c>
    </row>
    <row r="5" spans="1:28">
      <c r="A5" s="957">
        <v>43746</v>
      </c>
      <c r="B5" s="956">
        <v>103.20245466020206</v>
      </c>
      <c r="C5" s="956">
        <v>98.334522079314951</v>
      </c>
      <c r="D5" s="956">
        <v>4.250813308874557E-3</v>
      </c>
      <c r="E5" s="956">
        <v>1.0220181474235313E-2</v>
      </c>
      <c r="F5" s="956">
        <v>11.76249980926514</v>
      </c>
      <c r="G5" s="956">
        <v>7823.77978515625</v>
      </c>
      <c r="H5" s="956">
        <v>4.8679325808871141</v>
      </c>
    </row>
    <row r="6" spans="1:28">
      <c r="A6" s="957">
        <v>43747</v>
      </c>
      <c r="B6" s="956">
        <v>103.64114902798018</v>
      </c>
      <c r="C6" s="956">
        <v>99.339518740147753</v>
      </c>
      <c r="D6" s="956">
        <v>6.3489479993394937E-4</v>
      </c>
      <c r="E6" s="956">
        <v>5.951555768073602E-3</v>
      </c>
      <c r="F6" s="956">
        <v>11.8125</v>
      </c>
      <c r="G6" s="956">
        <v>7903.740234375</v>
      </c>
      <c r="H6" s="956">
        <v>4.301630287832424</v>
      </c>
    </row>
    <row r="7" spans="1:28">
      <c r="A7" s="957">
        <v>43748</v>
      </c>
      <c r="B7" s="956">
        <v>103.70695025455723</v>
      </c>
      <c r="C7" s="956">
        <v>99.93074342590333</v>
      </c>
      <c r="D7" s="956">
        <v>-1.226730184712721E-2</v>
      </c>
      <c r="E7" s="956">
        <v>1.3364758775564756E-2</v>
      </c>
      <c r="F7" s="956">
        <v>11.819999694824221</v>
      </c>
      <c r="G7" s="956">
        <v>7950.77978515625</v>
      </c>
      <c r="H7" s="956">
        <v>3.7762068286538977</v>
      </c>
    </row>
    <row r="8" spans="1:28">
      <c r="A8" s="957">
        <v>43749</v>
      </c>
      <c r="B8" s="956">
        <v>102.43474579213957</v>
      </c>
      <c r="C8" s="956">
        <v>101.26629370605337</v>
      </c>
      <c r="D8" s="956">
        <v>1.6702329048265963E-2</v>
      </c>
      <c r="E8" s="956">
        <v>-1.0413423140598344E-3</v>
      </c>
      <c r="F8" s="956">
        <v>11.67500019073486</v>
      </c>
      <c r="G8" s="956">
        <v>8057.0400390625</v>
      </c>
      <c r="H8" s="956">
        <v>1.1684520860861909</v>
      </c>
    </row>
    <row r="9" spans="1:28">
      <c r="A9" s="957">
        <v>43752</v>
      </c>
      <c r="B9" s="956">
        <v>104.14564462233535</v>
      </c>
      <c r="C9" s="956">
        <v>101.16084082942925</v>
      </c>
      <c r="D9" s="956">
        <v>0</v>
      </c>
      <c r="E9" s="956">
        <v>1.2431905947929645E-2</v>
      </c>
      <c r="F9" s="956">
        <v>11.86999988555908</v>
      </c>
      <c r="G9" s="956">
        <v>8048.64990234375</v>
      </c>
      <c r="H9" s="956">
        <v>2.9848037929061064</v>
      </c>
    </row>
    <row r="10" spans="1:28">
      <c r="A10" s="957">
        <v>43753</v>
      </c>
      <c r="B10" s="956">
        <v>104.14564462233535</v>
      </c>
      <c r="C10" s="956">
        <v>102.41846288823419</v>
      </c>
      <c r="D10" s="956">
        <v>9.6882706172622957E-3</v>
      </c>
      <c r="E10" s="956">
        <v>-3.0102660757148625E-3</v>
      </c>
      <c r="F10" s="956">
        <v>11.86999988555908</v>
      </c>
      <c r="G10" s="956">
        <v>8148.7099609375</v>
      </c>
      <c r="H10" s="956">
        <v>1.7271817341011655</v>
      </c>
    </row>
    <row r="11" spans="1:28">
      <c r="A11" s="957">
        <v>43754</v>
      </c>
      <c r="B11" s="956">
        <v>105.15463581104576</v>
      </c>
      <c r="C11" s="956">
        <v>102.11015606387488</v>
      </c>
      <c r="D11" s="956">
        <v>1.7104708350311748E-2</v>
      </c>
      <c r="E11" s="956">
        <v>4.0213192184475055E-3</v>
      </c>
      <c r="F11" s="956">
        <v>11.98499965667725</v>
      </c>
      <c r="G11" s="956">
        <v>8124.18017578125</v>
      </c>
      <c r="H11" s="956">
        <v>3.0444797471708824</v>
      </c>
    </row>
    <row r="12" spans="1:28">
      <c r="A12" s="957">
        <v>43755</v>
      </c>
      <c r="B12" s="956">
        <v>106.95327518827695</v>
      </c>
      <c r="C12" s="956">
        <v>102.52077359685322</v>
      </c>
      <c r="D12" s="956">
        <v>-1.025415069353719E-3</v>
      </c>
      <c r="E12" s="956">
        <v>-8.2519670936567202E-3</v>
      </c>
      <c r="F12" s="956">
        <v>12.189999580383301</v>
      </c>
      <c r="G12" s="956">
        <v>8156.85009765625</v>
      </c>
      <c r="H12" s="956">
        <v>4.4325015914237298</v>
      </c>
    </row>
    <row r="13" spans="1:28">
      <c r="A13" s="957">
        <v>43756</v>
      </c>
      <c r="B13" s="956">
        <v>106.84360368818216</v>
      </c>
      <c r="C13" s="956">
        <v>101.67477554671575</v>
      </c>
      <c r="D13" s="956">
        <v>1.0470173389780513E-2</v>
      </c>
      <c r="E13" s="956">
        <v>9.0796503828185493E-3</v>
      </c>
      <c r="F13" s="956">
        <v>12.177499771118161</v>
      </c>
      <c r="G13" s="956">
        <v>8089.5400390625</v>
      </c>
      <c r="H13" s="956">
        <v>5.1688281414664061</v>
      </c>
    </row>
    <row r="14" spans="1:28">
      <c r="A14" s="957">
        <v>43759</v>
      </c>
      <c r="B14" s="956">
        <v>107.96227474438642</v>
      </c>
      <c r="C14" s="956">
        <v>102.59794696143148</v>
      </c>
      <c r="D14" s="956">
        <v>8.1261885083550034E-4</v>
      </c>
      <c r="E14" s="956">
        <v>-7.189819906968653E-3</v>
      </c>
      <c r="F14" s="956">
        <v>12.305000305175779</v>
      </c>
      <c r="G14" s="956">
        <v>8162.990234375</v>
      </c>
      <c r="H14" s="956">
        <v>5.3643277829549447</v>
      </c>
    </row>
    <row r="15" spans="1:28">
      <c r="A15" s="957">
        <v>43760</v>
      </c>
      <c r="B15" s="956">
        <v>108.0500069240228</v>
      </c>
      <c r="C15" s="956">
        <v>101.86028619995406</v>
      </c>
      <c r="D15" s="956">
        <v>1.360133996086077E-2</v>
      </c>
      <c r="E15" s="956">
        <v>1.9113599876994236E-3</v>
      </c>
      <c r="F15" s="956">
        <v>12.314999580383301</v>
      </c>
      <c r="G15" s="956">
        <v>8104.2998046875</v>
      </c>
      <c r="H15" s="956">
        <v>6.1897207240687351</v>
      </c>
    </row>
    <row r="16" spans="1:28">
      <c r="A16" s="957">
        <v>43761</v>
      </c>
      <c r="B16" s="956">
        <v>109.51963180096979</v>
      </c>
      <c r="C16" s="956">
        <v>102.05497787533227</v>
      </c>
      <c r="D16" s="956">
        <v>1.1215729418550424E-2</v>
      </c>
      <c r="E16" s="956">
        <v>8.1294916872778344E-3</v>
      </c>
      <c r="F16" s="956">
        <v>12.482500076293951</v>
      </c>
      <c r="G16" s="956">
        <v>8119.7900390625</v>
      </c>
      <c r="H16" s="956">
        <v>7.4646539256375206</v>
      </c>
    </row>
    <row r="17" spans="1:8">
      <c r="A17" s="957">
        <v>43762</v>
      </c>
      <c r="B17" s="956">
        <v>110.74797435726873</v>
      </c>
      <c r="C17" s="956">
        <v>102.88463296961511</v>
      </c>
      <c r="D17" s="956">
        <v>1.386407060748307E-2</v>
      </c>
      <c r="E17" s="956">
        <v>7.0024083006741122E-3</v>
      </c>
      <c r="F17" s="956">
        <v>12.622500419616699</v>
      </c>
      <c r="G17" s="956">
        <v>8185.7998046875</v>
      </c>
      <c r="H17" s="956">
        <v>7.8633413876536196</v>
      </c>
    </row>
    <row r="18" spans="1:8">
      <c r="A18" s="957">
        <v>43763</v>
      </c>
      <c r="B18" s="956">
        <v>112.28339209339363</v>
      </c>
      <c r="C18" s="956">
        <v>103.60507317753336</v>
      </c>
      <c r="D18" s="956">
        <v>3.3014309176489398E-2</v>
      </c>
      <c r="E18" s="956">
        <v>1.0053246344756017E-2</v>
      </c>
      <c r="F18" s="956">
        <v>12.79749965667725</v>
      </c>
      <c r="G18" s="956">
        <v>8243.1201171875</v>
      </c>
      <c r="H18" s="956">
        <v>8.6783189158602738</v>
      </c>
    </row>
    <row r="19" spans="1:8">
      <c r="A19" s="957">
        <v>43766</v>
      </c>
      <c r="B19" s="956">
        <v>115.99035071534992</v>
      </c>
      <c r="C19" s="956">
        <v>104.64664050075358</v>
      </c>
      <c r="D19" s="956">
        <v>-1.7586994825848468E-2</v>
      </c>
      <c r="E19" s="956">
        <v>-5.9020757431489379E-3</v>
      </c>
      <c r="F19" s="956">
        <v>13.22000026702881</v>
      </c>
      <c r="G19" s="956">
        <v>8325.990234375</v>
      </c>
      <c r="H19" s="956">
        <v>11.343710214596342</v>
      </c>
    </row>
    <row r="20" spans="1:8">
      <c r="A20" s="957">
        <v>43767</v>
      </c>
      <c r="B20" s="956">
        <v>113.95042901747071</v>
      </c>
      <c r="C20" s="956">
        <v>104.02900810225205</v>
      </c>
      <c r="D20" s="956">
        <v>-2.40615973367172E-2</v>
      </c>
      <c r="E20" s="956">
        <v>3.2779210273761183E-3</v>
      </c>
      <c r="F20" s="956">
        <v>12.98750019073486</v>
      </c>
      <c r="G20" s="956">
        <v>8276.849609375</v>
      </c>
      <c r="H20" s="956">
        <v>9.9214209152186612</v>
      </c>
    </row>
    <row r="21" spans="1:8">
      <c r="A21" s="957">
        <v>43768</v>
      </c>
      <c r="B21" s="956">
        <v>111.20859967810615</v>
      </c>
      <c r="C21" s="956">
        <v>104.3700069753675</v>
      </c>
      <c r="D21" s="956">
        <v>-9.7041457783151874E-2</v>
      </c>
      <c r="E21" s="956">
        <v>-1.3993430296747045E-3</v>
      </c>
      <c r="F21" s="956">
        <v>12.67500019073486</v>
      </c>
      <c r="G21" s="956">
        <v>8303.98046875</v>
      </c>
      <c r="H21" s="956">
        <v>6.8385927027386515</v>
      </c>
    </row>
    <row r="22" spans="1:8">
      <c r="A22" s="957">
        <v>43769</v>
      </c>
      <c r="B22" s="956">
        <v>100.41675504731978</v>
      </c>
      <c r="C22" s="956">
        <v>104.22395753359942</v>
      </c>
      <c r="D22" s="956">
        <v>4.8929701577008267E-2</v>
      </c>
      <c r="E22" s="956">
        <v>1.1340563491645694E-2</v>
      </c>
      <c r="F22" s="956">
        <v>11.444999694824221</v>
      </c>
      <c r="G22" s="956">
        <v>8292.3603515625</v>
      </c>
      <c r="H22" s="956">
        <v>-3.8072024862796354</v>
      </c>
    </row>
    <row r="23" spans="1:8">
      <c r="A23" s="957">
        <v>43770</v>
      </c>
      <c r="B23" s="956">
        <v>105.33011690511668</v>
      </c>
      <c r="C23" s="956">
        <v>105.40591594135978</v>
      </c>
      <c r="D23" s="956">
        <v>-7.288677331983906E-3</v>
      </c>
      <c r="E23" s="956">
        <v>5.5804400586234593E-3</v>
      </c>
      <c r="F23" s="956">
        <v>12.00500011444092</v>
      </c>
      <c r="G23" s="956">
        <v>8386.400390625</v>
      </c>
      <c r="H23" s="956">
        <v>-7.5799036243097362E-2</v>
      </c>
    </row>
    <row r="24" spans="1:8">
      <c r="A24" s="957">
        <v>43773</v>
      </c>
      <c r="B24" s="956">
        <v>104.56239966965515</v>
      </c>
      <c r="C24" s="956">
        <v>105.99412733709484</v>
      </c>
      <c r="D24" s="956">
        <v>3.1466652326535005E-3</v>
      </c>
      <c r="E24" s="956">
        <v>1.7543662586394504E-4</v>
      </c>
      <c r="F24" s="956">
        <v>11.91749954223633</v>
      </c>
      <c r="G24" s="956">
        <v>8433.2001953125</v>
      </c>
      <c r="H24" s="956">
        <v>-1.4317276674396879</v>
      </c>
    </row>
    <row r="25" spans="1:8">
      <c r="A25" s="957">
        <v>43774</v>
      </c>
      <c r="B25" s="956">
        <v>104.89142253733847</v>
      </c>
      <c r="C25" s="956">
        <v>106.01272258915625</v>
      </c>
      <c r="D25" s="956">
        <v>0</v>
      </c>
      <c r="E25" s="956">
        <v>-2.8513002957469835E-3</v>
      </c>
      <c r="F25" s="956">
        <v>11.954999923706049</v>
      </c>
      <c r="G25" s="956">
        <v>8434.6796875</v>
      </c>
      <c r="H25" s="956">
        <v>-1.1213000518177836</v>
      </c>
    </row>
    <row r="26" spans="1:8">
      <c r="A26" s="957">
        <v>43775</v>
      </c>
      <c r="B26" s="956">
        <v>104.89142253733847</v>
      </c>
      <c r="C26" s="956">
        <v>105.71044848188485</v>
      </c>
      <c r="D26" s="956">
        <v>4.5169382291859517E-2</v>
      </c>
      <c r="E26" s="956">
        <v>2.8404113330822156E-3</v>
      </c>
      <c r="F26" s="956">
        <v>11.954999923706049</v>
      </c>
      <c r="G26" s="956">
        <v>8410.6298828125</v>
      </c>
      <c r="H26" s="956">
        <v>-0.81902594454638233</v>
      </c>
    </row>
    <row r="27" spans="1:8">
      <c r="A27" s="957">
        <v>43776</v>
      </c>
      <c r="B27" s="956">
        <v>109.62930330106448</v>
      </c>
      <c r="C27" s="956">
        <v>106.01070963777801</v>
      </c>
      <c r="D27" s="956">
        <v>0</v>
      </c>
      <c r="E27" s="956">
        <v>4.8360833016478644E-3</v>
      </c>
      <c r="F27" s="956">
        <v>12.49499988555908</v>
      </c>
      <c r="G27" s="956">
        <v>8434.51953125</v>
      </c>
      <c r="H27" s="956">
        <v>3.6185936632864752</v>
      </c>
    </row>
    <row r="28" spans="1:8">
      <c r="A28" s="957">
        <v>43777</v>
      </c>
      <c r="B28" s="956">
        <v>109.62930330106448</v>
      </c>
      <c r="C28" s="956">
        <v>106.52338626045311</v>
      </c>
      <c r="D28" s="956">
        <v>0</v>
      </c>
      <c r="E28" s="956">
        <v>-1.3013444268317187E-3</v>
      </c>
      <c r="F28" s="956">
        <v>12.49499988555908</v>
      </c>
      <c r="G28" s="956">
        <v>8475.3095703125</v>
      </c>
      <c r="H28" s="956">
        <v>3.1059170406113736</v>
      </c>
    </row>
    <row r="29" spans="1:8">
      <c r="A29" s="957">
        <v>43780</v>
      </c>
      <c r="B29" s="956">
        <v>109.62930330106448</v>
      </c>
      <c r="C29" s="956">
        <v>106.38476264541582</v>
      </c>
      <c r="D29" s="956">
        <v>2.9011620172467945E-2</v>
      </c>
      <c r="E29" s="956">
        <v>2.5766597522700607E-3</v>
      </c>
      <c r="F29" s="956">
        <v>12.49499988555908</v>
      </c>
      <c r="G29" s="956">
        <v>8464.2802734375</v>
      </c>
      <c r="H29" s="956">
        <v>3.2445406556486631</v>
      </c>
    </row>
    <row r="30" spans="1:8">
      <c r="A30" s="957">
        <v>43781</v>
      </c>
      <c r="B30" s="956">
        <v>112.80982700820725</v>
      </c>
      <c r="C30" s="956">
        <v>106.65887998157906</v>
      </c>
      <c r="D30" s="956">
        <v>2.5277060652276306E-2</v>
      </c>
      <c r="E30" s="956">
        <v>-4.7020882979909029E-4</v>
      </c>
      <c r="F30" s="956">
        <v>12.857500076293951</v>
      </c>
      <c r="G30" s="956">
        <v>8486.08984375</v>
      </c>
      <c r="H30" s="956">
        <v>6.150947026628188</v>
      </c>
    </row>
    <row r="31" spans="1:8">
      <c r="A31" s="957">
        <v>43782</v>
      </c>
      <c r="B31" s="956">
        <v>115.6613278476665</v>
      </c>
      <c r="C31" s="956">
        <v>106.60872803443525</v>
      </c>
      <c r="D31" s="956">
        <v>-5.537641180152908E-2</v>
      </c>
      <c r="E31" s="956">
        <v>-3.6312685146910884E-4</v>
      </c>
      <c r="F31" s="956">
        <v>13.18249988555908</v>
      </c>
      <c r="G31" s="956">
        <v>8482.099609375</v>
      </c>
      <c r="H31" s="956">
        <v>9.0525998132312537</v>
      </c>
    </row>
    <row r="32" spans="1:8">
      <c r="A32" s="957">
        <v>43783</v>
      </c>
      <c r="B32" s="956">
        <v>109.25641852726245</v>
      </c>
      <c r="C32" s="956">
        <v>106.57001554268497</v>
      </c>
      <c r="D32" s="956">
        <v>7.6289348111071575E-3</v>
      </c>
      <c r="E32" s="956">
        <v>7.2898224431721115E-3</v>
      </c>
      <c r="F32" s="956">
        <v>12.45250034332275</v>
      </c>
      <c r="G32" s="956">
        <v>8479.01953125</v>
      </c>
      <c r="H32" s="956">
        <v>2.6864029845774837</v>
      </c>
    </row>
    <row r="33" spans="1:9">
      <c r="A33" s="957">
        <v>43784</v>
      </c>
      <c r="B33" s="956">
        <v>110.08992862190198</v>
      </c>
      <c r="C33" s="956">
        <v>107.34689203375724</v>
      </c>
      <c r="D33" s="956">
        <v>5.0209215515351735E-2</v>
      </c>
      <c r="E33" s="956">
        <v>1.0666822169702606E-3</v>
      </c>
      <c r="F33" s="956">
        <v>12.54749965667725</v>
      </c>
      <c r="G33" s="956">
        <v>8540.830078125</v>
      </c>
      <c r="H33" s="956">
        <v>2.7430365881447329</v>
      </c>
    </row>
    <row r="34" spans="1:9">
      <c r="A34" s="957">
        <v>43787</v>
      </c>
      <c r="B34" s="956">
        <v>115.61745757414874</v>
      </c>
      <c r="C34" s="956">
        <v>107.46139705453668</v>
      </c>
      <c r="D34" s="956">
        <v>-2.3524907708351805E-2</v>
      </c>
      <c r="E34" s="956">
        <v>2.4233767162349373E-3</v>
      </c>
      <c r="F34" s="956">
        <v>13.177499771118161</v>
      </c>
      <c r="G34" s="956">
        <v>8549.9404296875</v>
      </c>
      <c r="H34" s="956">
        <v>8.156060519612069</v>
      </c>
    </row>
    <row r="35" spans="1:9">
      <c r="A35" s="957">
        <v>43788</v>
      </c>
      <c r="B35" s="956">
        <v>112.89756755524262</v>
      </c>
      <c r="C35" s="956">
        <v>107.72181650205272</v>
      </c>
      <c r="D35" s="956">
        <v>-1.3405914611260838E-2</v>
      </c>
      <c r="E35" s="956">
        <v>-5.1255897094421021E-3</v>
      </c>
      <c r="F35" s="956">
        <v>12.867500305175779</v>
      </c>
      <c r="G35" s="956">
        <v>8570.66015625</v>
      </c>
      <c r="H35" s="956">
        <v>5.1757510531898987</v>
      </c>
      <c r="I35" s="1016"/>
    </row>
    <row r="36" spans="1:9">
      <c r="A36" s="957">
        <v>43789</v>
      </c>
      <c r="B36" s="956">
        <v>111.38407240477798</v>
      </c>
      <c r="C36" s="956">
        <v>107.16967866790739</v>
      </c>
      <c r="D36" s="956">
        <v>-6.1047627976410168E-2</v>
      </c>
      <c r="E36" s="956">
        <v>-2.4066091789468613E-3</v>
      </c>
      <c r="F36" s="956">
        <v>12.694999694824221</v>
      </c>
      <c r="G36" s="956">
        <v>8526.73046875</v>
      </c>
      <c r="H36" s="956">
        <v>4.2143937368705906</v>
      </c>
    </row>
    <row r="37" spans="1:9">
      <c r="A37" s="957">
        <v>43790</v>
      </c>
      <c r="B37" s="956">
        <v>104.58433899011357</v>
      </c>
      <c r="C37" s="956">
        <v>106.91176313552042</v>
      </c>
      <c r="D37" s="956">
        <v>3.8590606980095643E-2</v>
      </c>
      <c r="E37" s="956">
        <v>1.6070520170294866E-3</v>
      </c>
      <c r="F37" s="956">
        <v>11.920000076293951</v>
      </c>
      <c r="G37" s="956">
        <v>8506.2099609375</v>
      </c>
      <c r="H37" s="956">
        <v>-2.3274241454068516</v>
      </c>
    </row>
    <row r="38" spans="1:9">
      <c r="A38" s="957">
        <v>43791</v>
      </c>
      <c r="B38" s="956">
        <v>108.62031211235413</v>
      </c>
      <c r="C38" s="956">
        <v>107.08357590011154</v>
      </c>
      <c r="D38" s="956">
        <v>-4.2003267605555505E-2</v>
      </c>
      <c r="E38" s="956">
        <v>1.3217363755288813E-2</v>
      </c>
      <c r="F38" s="956">
        <v>12.38000011444092</v>
      </c>
      <c r="G38" s="956">
        <v>8519.8798828125</v>
      </c>
      <c r="H38" s="956">
        <v>1.5367362122425874</v>
      </c>
    </row>
    <row r="39" spans="1:9">
      <c r="A39" s="957">
        <v>43794</v>
      </c>
      <c r="B39" s="956">
        <v>104.05790407529996</v>
      </c>
      <c r="C39" s="956">
        <v>108.49893847500039</v>
      </c>
      <c r="D39" s="956">
        <v>5.2908984167155726E-2</v>
      </c>
      <c r="E39" s="956">
        <v>1.7885283047895939E-3</v>
      </c>
      <c r="F39" s="956">
        <v>11.85999965667725</v>
      </c>
      <c r="G39" s="956">
        <v>8632.490234375</v>
      </c>
      <c r="H39" s="956">
        <v>-4.4410343997004276</v>
      </c>
    </row>
    <row r="40" spans="1:9">
      <c r="A40" s="957">
        <v>43795</v>
      </c>
      <c r="B40" s="956">
        <v>109.56350207448742</v>
      </c>
      <c r="C40" s="956">
        <v>108.69299189750255</v>
      </c>
      <c r="D40" s="956">
        <v>-1.0009857116481946E-3</v>
      </c>
      <c r="E40" s="956">
        <v>6.620081576605763E-3</v>
      </c>
      <c r="F40" s="956">
        <v>12.48750019073486</v>
      </c>
      <c r="G40" s="956">
        <v>8647.9296875</v>
      </c>
      <c r="H40" s="956">
        <v>0.87051017698486532</v>
      </c>
    </row>
    <row r="41" spans="1:9">
      <c r="A41" s="957">
        <v>43796</v>
      </c>
      <c r="B41" s="956">
        <v>109.45383057439271</v>
      </c>
      <c r="C41" s="956">
        <v>109.41254837066937</v>
      </c>
      <c r="D41" s="956">
        <v>0</v>
      </c>
      <c r="E41" s="956">
        <v>-4.5616474746087432E-3</v>
      </c>
      <c r="F41" s="956">
        <v>12.47500038146973</v>
      </c>
      <c r="G41" s="956">
        <v>8705.1796875</v>
      </c>
      <c r="H41" s="956">
        <v>4.1282203723341127E-2</v>
      </c>
    </row>
    <row r="42" spans="1:9">
      <c r="A42" s="957">
        <v>43798</v>
      </c>
      <c r="B42" s="956">
        <v>109.45383057439271</v>
      </c>
      <c r="C42" s="956">
        <v>108.9134468957038</v>
      </c>
      <c r="D42" s="956">
        <v>-3.8476992483594596E-2</v>
      </c>
      <c r="E42" s="956">
        <v>-1.1249187322032173E-2</v>
      </c>
      <c r="F42" s="956">
        <v>12.47500038146973</v>
      </c>
      <c r="G42" s="956">
        <v>8665.4697265625</v>
      </c>
      <c r="H42" s="956">
        <v>0.54038367868891157</v>
      </c>
    </row>
    <row r="43" spans="1:9">
      <c r="A43" s="957">
        <v>43801</v>
      </c>
      <c r="B43" s="956">
        <v>105.24237635808116</v>
      </c>
      <c r="C43" s="956">
        <v>107.68825912968582</v>
      </c>
      <c r="D43" s="956">
        <v>-6.8778244999128102E-3</v>
      </c>
      <c r="E43" s="956">
        <v>-5.5264519032162118E-3</v>
      </c>
      <c r="F43" s="956">
        <v>11.99499988555908</v>
      </c>
      <c r="G43" s="956">
        <v>8567.990234375</v>
      </c>
      <c r="H43" s="956">
        <v>-2.4458827716046585</v>
      </c>
    </row>
    <row r="44" spans="1:9">
      <c r="A44" s="957">
        <v>43802</v>
      </c>
      <c r="B44" s="956">
        <v>104.5185377635365</v>
      </c>
      <c r="C44" s="956">
        <v>107.09312514506452</v>
      </c>
      <c r="D44" s="956">
        <v>-1.8677926040828186E-2</v>
      </c>
      <c r="E44" s="956">
        <v>5.402208676427378E-3</v>
      </c>
      <c r="F44" s="956">
        <v>11.91250038146973</v>
      </c>
      <c r="G44" s="956">
        <v>8520.6396484375</v>
      </c>
      <c r="H44" s="956">
        <v>-2.5745873815280191</v>
      </c>
    </row>
    <row r="45" spans="1:9">
      <c r="A45" s="957">
        <v>43803</v>
      </c>
      <c r="B45" s="956">
        <v>102.56634824529365</v>
      </c>
      <c r="C45" s="956">
        <v>107.67166455490892</v>
      </c>
      <c r="D45" s="956">
        <v>1.5183980424630539E-2</v>
      </c>
      <c r="E45" s="956">
        <v>4.7045975557069575E-4</v>
      </c>
      <c r="F45" s="956">
        <v>11.689999580383301</v>
      </c>
      <c r="G45" s="956">
        <v>8566.669921875</v>
      </c>
      <c r="H45" s="956">
        <v>-5.1053163096152616</v>
      </c>
    </row>
    <row r="46" spans="1:9">
      <c r="A46" s="957">
        <v>43804</v>
      </c>
      <c r="B46" s="956">
        <v>104.12371366927603</v>
      </c>
      <c r="C46" s="956">
        <v>107.7223197398973</v>
      </c>
      <c r="D46" s="956">
        <v>5.3296791957811784E-2</v>
      </c>
      <c r="E46" s="956">
        <v>1.0014360107000631E-2</v>
      </c>
      <c r="F46" s="956">
        <v>11.867500305175779</v>
      </c>
      <c r="G46" s="956">
        <v>8570.7001953125</v>
      </c>
      <c r="H46" s="956">
        <v>-3.5986060706212726</v>
      </c>
    </row>
    <row r="47" spans="1:9">
      <c r="A47" s="957">
        <v>43805</v>
      </c>
      <c r="B47" s="956">
        <v>109.67317357458219</v>
      </c>
      <c r="C47" s="956">
        <v>108.80108984133409</v>
      </c>
      <c r="D47" s="956">
        <v>-3.9199981689452823E-2</v>
      </c>
      <c r="E47" s="956">
        <v>-4.0085570334082998E-3</v>
      </c>
      <c r="F47" s="956">
        <v>12.5</v>
      </c>
      <c r="G47" s="956">
        <v>8656.5302734375</v>
      </c>
      <c r="H47" s="956">
        <v>0.87208373324810395</v>
      </c>
    </row>
    <row r="48" spans="1:9">
      <c r="A48" s="957">
        <v>43808</v>
      </c>
      <c r="B48" s="956">
        <v>105.37398717863439</v>
      </c>
      <c r="C48" s="956">
        <v>108.36495446740813</v>
      </c>
      <c r="D48" s="956">
        <v>3.1223979421598491E-2</v>
      </c>
      <c r="E48" s="956">
        <v>-6.5535861572307841E-4</v>
      </c>
      <c r="F48" s="956">
        <v>12.010000228881839</v>
      </c>
      <c r="G48" s="956">
        <v>8621.830078125</v>
      </c>
      <c r="H48" s="956">
        <v>-2.9909672887737315</v>
      </c>
    </row>
    <row r="49" spans="1:8">
      <c r="A49" s="957">
        <v>43809</v>
      </c>
      <c r="B49" s="956">
        <v>108.66418238587185</v>
      </c>
      <c r="C49" s="956">
        <v>108.29393656085547</v>
      </c>
      <c r="D49" s="956">
        <v>7.0649670499174366E-3</v>
      </c>
      <c r="E49" s="956">
        <v>4.3952329873575557E-3</v>
      </c>
      <c r="F49" s="956">
        <v>12.385000228881839</v>
      </c>
      <c r="G49" s="956">
        <v>8616.1796875</v>
      </c>
      <c r="H49" s="956">
        <v>0.37024582501638292</v>
      </c>
    </row>
    <row r="50" spans="1:8">
      <c r="A50" s="957">
        <v>43810</v>
      </c>
      <c r="B50" s="956">
        <v>109.43189125393425</v>
      </c>
      <c r="C50" s="956">
        <v>108.76991364315855</v>
      </c>
      <c r="D50" s="956">
        <v>2.1046286829148109E-2</v>
      </c>
      <c r="E50" s="956">
        <v>7.3110866288554899E-3</v>
      </c>
      <c r="F50" s="956">
        <v>12.472499847412109</v>
      </c>
      <c r="G50" s="956">
        <v>8654.0498046875</v>
      </c>
      <c r="H50" s="956">
        <v>0.6619776107757076</v>
      </c>
    </row>
    <row r="51" spans="1:8">
      <c r="A51" s="957">
        <v>43811</v>
      </c>
      <c r="B51" s="956">
        <v>111.7350262255207</v>
      </c>
      <c r="C51" s="956">
        <v>109.56513990441681</v>
      </c>
      <c r="D51" s="956">
        <v>4.2795452766909436E-2</v>
      </c>
      <c r="E51" s="956">
        <v>2.0143312030556082E-3</v>
      </c>
      <c r="F51" s="956">
        <v>12.73499965667725</v>
      </c>
      <c r="G51" s="956">
        <v>8717.3203125</v>
      </c>
      <c r="H51" s="956">
        <v>2.1698863211038883</v>
      </c>
    </row>
    <row r="52" spans="1:8">
      <c r="A52" s="957">
        <v>43812</v>
      </c>
      <c r="B52" s="956">
        <v>116.51677726276435</v>
      </c>
      <c r="C52" s="956">
        <v>109.78584038449343</v>
      </c>
      <c r="D52" s="956">
        <v>-6.0240907616456729E-3</v>
      </c>
      <c r="E52" s="956">
        <v>9.0843362475581113E-3</v>
      </c>
      <c r="F52" s="956">
        <v>13.27999973297119</v>
      </c>
      <c r="G52" s="956">
        <v>8734.8798828125</v>
      </c>
      <c r="H52" s="956">
        <v>6.7309368782709242</v>
      </c>
    </row>
    <row r="53" spans="1:8">
      <c r="A53" s="957">
        <v>43815</v>
      </c>
      <c r="B53" s="956">
        <v>115.814869621279</v>
      </c>
      <c r="C53" s="956">
        <v>110.7831718737669</v>
      </c>
      <c r="D53" s="956">
        <v>5.3030795083341964E-3</v>
      </c>
      <c r="E53" s="956">
        <v>1.0358116735056377E-3</v>
      </c>
      <c r="F53" s="956">
        <v>13.19999980926514</v>
      </c>
      <c r="G53" s="956">
        <v>8814.23046875</v>
      </c>
      <c r="H53" s="956">
        <v>5.0316977475120979</v>
      </c>
    </row>
    <row r="54" spans="1:8">
      <c r="A54" s="957">
        <v>43816</v>
      </c>
      <c r="B54" s="956">
        <v>116.429045083128</v>
      </c>
      <c r="C54" s="956">
        <v>110.89792237642173</v>
      </c>
      <c r="D54" s="956">
        <v>1.7709091828987944E-2</v>
      </c>
      <c r="E54" s="956">
        <v>4.9639622977926123E-4</v>
      </c>
      <c r="F54" s="956">
        <v>13.27000045776367</v>
      </c>
      <c r="G54" s="956">
        <v>8823.3603515625</v>
      </c>
      <c r="H54" s="956">
        <v>5.5311227067062703</v>
      </c>
    </row>
    <row r="55" spans="1:8">
      <c r="A55" s="957">
        <v>43817</v>
      </c>
      <c r="B55" s="956">
        <v>118.49089773406649</v>
      </c>
      <c r="C55" s="956">
        <v>110.95297168697974</v>
      </c>
      <c r="D55" s="956">
        <v>1.3698590475727634E-2</v>
      </c>
      <c r="E55" s="956">
        <v>6.7377936604759991E-3</v>
      </c>
      <c r="F55" s="956">
        <v>13.50500011444092</v>
      </c>
      <c r="G55" s="956">
        <v>8827.740234375</v>
      </c>
      <c r="H55" s="956">
        <v>7.5379260470867564</v>
      </c>
    </row>
    <row r="56" spans="1:8">
      <c r="A56" s="957">
        <v>43818</v>
      </c>
      <c r="B56" s="956">
        <v>120.11405601722679</v>
      </c>
      <c r="C56" s="956">
        <v>111.70054991622324</v>
      </c>
      <c r="D56" s="956">
        <v>4.9306078263295472E-2</v>
      </c>
      <c r="E56" s="956">
        <v>4.2465737920489577E-3</v>
      </c>
      <c r="F56" s="956">
        <v>13.689999580383301</v>
      </c>
      <c r="G56" s="956">
        <v>8887.2197265625</v>
      </c>
      <c r="H56" s="956">
        <v>8.4135061010035486</v>
      </c>
    </row>
    <row r="57" spans="1:8">
      <c r="A57" s="957">
        <v>43819</v>
      </c>
      <c r="B57" s="956">
        <v>126.03640906373403</v>
      </c>
      <c r="C57" s="956">
        <v>112.17489454405492</v>
      </c>
      <c r="D57" s="956">
        <v>-3.6025056174836867E-2</v>
      </c>
      <c r="E57" s="956">
        <v>2.3182658273042112E-3</v>
      </c>
      <c r="F57" s="956">
        <v>14.364999771118161</v>
      </c>
      <c r="G57" s="956">
        <v>8924.9599609375</v>
      </c>
      <c r="H57" s="956">
        <v>13.861514519679105</v>
      </c>
    </row>
    <row r="58" spans="1:8">
      <c r="A58" s="957">
        <v>43822</v>
      </c>
      <c r="B58" s="956">
        <v>121.49594034713829</v>
      </c>
      <c r="C58" s="956">
        <v>112.43494576875786</v>
      </c>
      <c r="D58" s="956">
        <v>2.7983377038098167E-2</v>
      </c>
      <c r="E58" s="956">
        <v>8.0815724646199349E-4</v>
      </c>
      <c r="F58" s="956">
        <v>13.847499847412109</v>
      </c>
      <c r="G58" s="956">
        <v>8945.650390625</v>
      </c>
      <c r="H58" s="956">
        <v>9.0609945783804307</v>
      </c>
    </row>
    <row r="59" spans="1:8">
      <c r="A59" s="957">
        <v>43823</v>
      </c>
      <c r="B59" s="956">
        <v>124.89580705447054</v>
      </c>
      <c r="C59" s="956">
        <v>112.52581088493643</v>
      </c>
      <c r="D59" s="956">
        <v>-7.0244295389421119E-4</v>
      </c>
      <c r="E59" s="956">
        <v>7.7639560158115906E-3</v>
      </c>
      <c r="F59" s="956">
        <v>14.23499965667725</v>
      </c>
      <c r="G59" s="956">
        <v>8952.8798828125</v>
      </c>
      <c r="H59" s="956">
        <v>12.369996169534105</v>
      </c>
    </row>
    <row r="60" spans="1:8">
      <c r="A60" s="957">
        <v>43825</v>
      </c>
      <c r="B60" s="956">
        <v>124.80807487483419</v>
      </c>
      <c r="C60" s="956">
        <v>113.39945633129061</v>
      </c>
      <c r="D60" s="956">
        <v>1.9332134351890851E-2</v>
      </c>
      <c r="E60" s="956">
        <v>-1.7478220143962719E-3</v>
      </c>
      <c r="F60" s="956">
        <v>14.22500038146973</v>
      </c>
      <c r="G60" s="956">
        <v>9022.3896484375</v>
      </c>
      <c r="H60" s="956">
        <v>11.408618543543582</v>
      </c>
    </row>
    <row r="61" spans="1:8">
      <c r="A61" s="957">
        <v>43826</v>
      </c>
      <c r="B61" s="956">
        <v>127.22088134651534</v>
      </c>
      <c r="C61" s="956">
        <v>113.20125426509421</v>
      </c>
      <c r="D61" s="956">
        <v>-2.982757831441929E-2</v>
      </c>
      <c r="E61" s="956">
        <v>-6.7317020173637276E-3</v>
      </c>
      <c r="F61" s="956">
        <v>14.5</v>
      </c>
      <c r="G61" s="956">
        <v>9006.6201171875</v>
      </c>
      <c r="H61" s="956">
        <v>14.019627081421135</v>
      </c>
    </row>
    <row r="62" spans="1:8">
      <c r="A62" s="957">
        <v>43829</v>
      </c>
      <c r="B62" s="956">
        <v>123.4261905449227</v>
      </c>
      <c r="C62" s="956">
        <v>112.43921715338976</v>
      </c>
      <c r="D62" s="956">
        <v>2.18588863022946E-2</v>
      </c>
      <c r="E62" s="956">
        <v>2.9744471324988364E-3</v>
      </c>
      <c r="F62" s="956">
        <v>14.06750011444092</v>
      </c>
      <c r="G62" s="956">
        <v>8945.990234375</v>
      </c>
      <c r="H62" s="956">
        <v>10.986973391532942</v>
      </c>
    </row>
    <row r="63" spans="1:8">
      <c r="A63" s="957">
        <v>43830</v>
      </c>
      <c r="B63" s="956">
        <v>126.12414961076952</v>
      </c>
      <c r="C63" s="956">
        <v>112.77366166043208</v>
      </c>
      <c r="D63" s="956">
        <v>-5.9130461319631955E-3</v>
      </c>
      <c r="E63" s="956">
        <v>1.3328447219192352E-2</v>
      </c>
      <c r="F63" s="956">
        <v>14.375</v>
      </c>
      <c r="G63" s="956">
        <v>8972.599609375</v>
      </c>
      <c r="H63" s="956">
        <v>13.350487950337438</v>
      </c>
    </row>
    <row r="64" spans="1:8">
      <c r="A64" s="957">
        <v>43832</v>
      </c>
      <c r="B64" s="956">
        <v>125.37837169576642</v>
      </c>
      <c r="C64" s="956">
        <v>114.27675945758821</v>
      </c>
      <c r="D64" s="956">
        <v>-1.29461455640697E-2</v>
      </c>
      <c r="E64" s="956">
        <v>-7.8551916603395444E-3</v>
      </c>
      <c r="F64" s="956">
        <v>14.289999961853029</v>
      </c>
      <c r="G64" s="956">
        <v>9092.1904296875</v>
      </c>
      <c r="H64" s="956">
        <v>11.101612238178205</v>
      </c>
    </row>
    <row r="65" spans="1:8">
      <c r="A65" s="957">
        <v>43833</v>
      </c>
      <c r="B65" s="956">
        <v>123.75520504520699</v>
      </c>
      <c r="C65" s="956">
        <v>113.37909360972634</v>
      </c>
      <c r="D65" s="956">
        <v>-1.8078636585774022E-2</v>
      </c>
      <c r="E65" s="956">
        <v>5.6203847284717057E-3</v>
      </c>
      <c r="F65" s="956">
        <v>14.10499954223633</v>
      </c>
      <c r="G65" s="956">
        <v>9020.76953125</v>
      </c>
      <c r="H65" s="956">
        <v>10.376111435480652</v>
      </c>
    </row>
    <row r="66" spans="1:8">
      <c r="A66" s="957">
        <v>43836</v>
      </c>
      <c r="B66" s="956">
        <v>121.51787966759674</v>
      </c>
      <c r="C66" s="956">
        <v>114.01632773597841</v>
      </c>
      <c r="D66" s="956">
        <v>2.7075811528620708E-2</v>
      </c>
      <c r="E66" s="956">
        <v>-3.1854247708495986E-4</v>
      </c>
      <c r="F66" s="956">
        <v>13.85000038146973</v>
      </c>
      <c r="G66" s="956">
        <v>9071.4697265625</v>
      </c>
      <c r="H66" s="956">
        <v>7.5015519316183372</v>
      </c>
    </row>
    <row r="67" spans="1:8">
      <c r="A67" s="957">
        <v>43837</v>
      </c>
      <c r="B67" s="956">
        <v>124.8080748748342</v>
      </c>
      <c r="C67" s="956">
        <v>113.98000869251325</v>
      </c>
      <c r="D67" s="956">
        <v>1.4059404958191024E-3</v>
      </c>
      <c r="E67" s="956">
        <v>6.6890467666842479E-3</v>
      </c>
      <c r="F67" s="956">
        <v>14.22500038146973</v>
      </c>
      <c r="G67" s="956">
        <v>9068.580078125</v>
      </c>
      <c r="H67" s="956">
        <v>10.828066182320953</v>
      </c>
    </row>
    <row r="68" spans="1:8">
      <c r="A68" s="957">
        <v>43838</v>
      </c>
      <c r="B68" s="956">
        <v>124.98354760150596</v>
      </c>
      <c r="C68" s="956">
        <v>114.74242630112455</v>
      </c>
      <c r="D68" s="956">
        <v>1.0179042395827897E-2</v>
      </c>
      <c r="E68" s="956">
        <v>8.126574744484083E-3</v>
      </c>
      <c r="F68" s="956">
        <v>14.24499988555908</v>
      </c>
      <c r="G68" s="956">
        <v>9129.240234375</v>
      </c>
      <c r="H68" s="956">
        <v>10.241121300381408</v>
      </c>
    </row>
    <row r="69" spans="1:8">
      <c r="A69" s="957">
        <v>43839</v>
      </c>
      <c r="B69" s="956">
        <v>126.25576043132267</v>
      </c>
      <c r="C69" s="956">
        <v>115.6748892048241</v>
      </c>
      <c r="D69" s="956">
        <v>6.254287475075726E-3</v>
      </c>
      <c r="E69" s="956">
        <v>-2.6695847930331418E-3</v>
      </c>
      <c r="F69" s="956">
        <v>14.39000034332275</v>
      </c>
      <c r="G69" s="956">
        <v>9203.4296875</v>
      </c>
      <c r="H69" s="956">
        <v>10.580871226498573</v>
      </c>
    </row>
    <row r="70" spans="1:8">
      <c r="A70" s="957">
        <v>43840</v>
      </c>
      <c r="B70" s="956">
        <v>127.04540025244445</v>
      </c>
      <c r="C70" s="956">
        <v>115.3660852796671</v>
      </c>
      <c r="D70" s="956">
        <v>6.0428573874855562E-3</v>
      </c>
      <c r="E70" s="956">
        <v>1.0357422631592339E-2</v>
      </c>
      <c r="F70" s="956">
        <v>14.47999954223633</v>
      </c>
      <c r="G70" s="956">
        <v>9178.8603515625</v>
      </c>
      <c r="H70" s="956">
        <v>11.679314972777348</v>
      </c>
    </row>
    <row r="71" spans="1:8">
      <c r="A71" s="957">
        <v>43843</v>
      </c>
      <c r="B71" s="956">
        <v>127.813117487906</v>
      </c>
      <c r="C71" s="956">
        <v>116.56098058226094</v>
      </c>
      <c r="D71" s="956">
        <v>-4.2903723706199104E-3</v>
      </c>
      <c r="E71" s="956">
        <v>-2.4368967780142858E-3</v>
      </c>
      <c r="F71" s="956">
        <v>14.56750011444092</v>
      </c>
      <c r="G71" s="956">
        <v>9273.9296875</v>
      </c>
      <c r="H71" s="956">
        <v>11.25213690564506</v>
      </c>
    </row>
    <row r="72" spans="1:8">
      <c r="A72" s="957">
        <v>43844</v>
      </c>
      <c r="B72" s="956">
        <v>127.2647516200331</v>
      </c>
      <c r="C72" s="956">
        <v>116.27693350423785</v>
      </c>
      <c r="D72" s="956">
        <v>-1.2581860332244066E-2</v>
      </c>
      <c r="E72" s="956">
        <v>7.9665487289526382E-4</v>
      </c>
      <c r="F72" s="956">
        <v>14.50500011444092</v>
      </c>
      <c r="G72" s="956">
        <v>9251.330078125</v>
      </c>
      <c r="H72" s="956">
        <v>10.98781811579525</v>
      </c>
    </row>
    <row r="73" spans="1:8">
      <c r="A73" s="957">
        <v>43845</v>
      </c>
      <c r="B73" s="956">
        <v>125.66352428993211</v>
      </c>
      <c r="C73" s="956">
        <v>116.36956608991932</v>
      </c>
      <c r="D73" s="956">
        <v>-2.1644294966850275E-2</v>
      </c>
      <c r="E73" s="956">
        <v>1.0631048141058974E-2</v>
      </c>
      <c r="F73" s="956">
        <v>14.322500228881839</v>
      </c>
      <c r="G73" s="956">
        <v>9258.7001953125</v>
      </c>
      <c r="H73" s="956">
        <v>9.2939582000127956</v>
      </c>
    </row>
    <row r="74" spans="1:8">
      <c r="A74" s="957">
        <v>43846</v>
      </c>
      <c r="B74" s="956">
        <v>122.94362590362687</v>
      </c>
      <c r="C74" s="956">
        <v>117.6066965491754</v>
      </c>
      <c r="D74" s="956">
        <v>-1.6057119324349722E-3</v>
      </c>
      <c r="E74" s="956">
        <v>3.3996051431786078E-3</v>
      </c>
      <c r="F74" s="956">
        <v>14.01249980926514</v>
      </c>
      <c r="G74" s="956">
        <v>9357.1298828125</v>
      </c>
      <c r="H74" s="956">
        <v>5.3369293544514704</v>
      </c>
    </row>
    <row r="75" spans="1:8">
      <c r="A75" s="957">
        <v>43847</v>
      </c>
      <c r="B75" s="956">
        <v>122.7462138564966</v>
      </c>
      <c r="C75" s="956">
        <v>118.00651287963622</v>
      </c>
      <c r="D75" s="956">
        <v>-1.7155094713699026E-2</v>
      </c>
      <c r="E75" s="956">
        <v>-1.9310868474221587E-3</v>
      </c>
      <c r="F75" s="956">
        <v>13.989999771118161</v>
      </c>
      <c r="G75" s="956">
        <v>9388.9404296875</v>
      </c>
      <c r="H75" s="956">
        <v>4.7397009768603766</v>
      </c>
    </row>
    <row r="76" spans="1:8">
      <c r="A76" s="957">
        <v>43851</v>
      </c>
      <c r="B76" s="956">
        <v>120.64049093204044</v>
      </c>
      <c r="C76" s="956">
        <v>117.7786320547042</v>
      </c>
      <c r="D76" s="956">
        <v>3.4727269952947504E-2</v>
      </c>
      <c r="E76" s="956">
        <v>1.3830140117838674E-3</v>
      </c>
      <c r="F76" s="956">
        <v>13.75</v>
      </c>
      <c r="G76" s="956">
        <v>9370.8095703125</v>
      </c>
      <c r="H76" s="956">
        <v>2.8618588773362319</v>
      </c>
    </row>
    <row r="77" spans="1:8">
      <c r="A77" s="957">
        <v>43852</v>
      </c>
      <c r="B77" s="956">
        <v>124.83000582789352</v>
      </c>
      <c r="C77" s="956">
        <v>117.9415215531246</v>
      </c>
      <c r="D77" s="956">
        <v>3.6021775479827989E-2</v>
      </c>
      <c r="E77" s="956">
        <v>1.9939681423002398E-3</v>
      </c>
      <c r="F77" s="956">
        <v>14.227499961853029</v>
      </c>
      <c r="G77" s="956">
        <v>9383.76953125</v>
      </c>
      <c r="H77" s="956">
        <v>6.8884842747689135</v>
      </c>
    </row>
    <row r="78" spans="1:8">
      <c r="A78" s="957">
        <v>43853</v>
      </c>
      <c r="B78" s="956">
        <v>129.3266042709715</v>
      </c>
      <c r="C78" s="956">
        <v>118.17669318975595</v>
      </c>
      <c r="D78" s="956">
        <v>-2.2727275668170344E-2</v>
      </c>
      <c r="E78" s="956">
        <v>-9.3135330396110216E-3</v>
      </c>
      <c r="F78" s="956">
        <v>14.739999771118161</v>
      </c>
      <c r="G78" s="956">
        <v>9402.48046875</v>
      </c>
      <c r="H78" s="956">
        <v>11.149911081215549</v>
      </c>
    </row>
    <row r="79" spans="1:8">
      <c r="A79" s="957">
        <v>43854</v>
      </c>
      <c r="B79" s="956">
        <v>126.38736288447676</v>
      </c>
      <c r="C79" s="956">
        <v>117.07605065322119</v>
      </c>
      <c r="D79" s="956">
        <v>-4.4949673734802298E-2</v>
      </c>
      <c r="E79" s="956">
        <v>-1.8851559810233676E-2</v>
      </c>
      <c r="F79" s="956">
        <v>14.40499973297119</v>
      </c>
      <c r="G79" s="956">
        <v>9314.91015625</v>
      </c>
      <c r="H79" s="956">
        <v>9.3113122312555703</v>
      </c>
    </row>
    <row r="80" spans="1:8">
      <c r="A80" s="957">
        <v>43857</v>
      </c>
      <c r="B80" s="956">
        <v>120.70629215861747</v>
      </c>
      <c r="C80" s="956">
        <v>114.86898448198605</v>
      </c>
      <c r="D80" s="956">
        <v>2.8893334324151532E-2</v>
      </c>
      <c r="E80" s="956">
        <v>1.4264766521421501E-2</v>
      </c>
      <c r="F80" s="956">
        <v>13.757499694824221</v>
      </c>
      <c r="G80" s="956">
        <v>9139.3095703125</v>
      </c>
      <c r="H80" s="956">
        <v>5.8373076766314256</v>
      </c>
    </row>
    <row r="81" spans="1:8">
      <c r="A81" s="957">
        <v>43858</v>
      </c>
      <c r="B81" s="956">
        <v>124.19389941298512</v>
      </c>
      <c r="C81" s="956">
        <v>116.50756372617437</v>
      </c>
      <c r="D81" s="956">
        <v>1.5542230390606315E-2</v>
      </c>
      <c r="E81" s="956">
        <v>5.9122525640131762E-4</v>
      </c>
      <c r="F81" s="956">
        <v>14.15499973297119</v>
      </c>
      <c r="G81" s="956">
        <v>9269.6796875</v>
      </c>
      <c r="H81" s="956">
        <v>7.6863356868107502</v>
      </c>
    </row>
    <row r="82" spans="1:8">
      <c r="A82" s="957">
        <v>43859</v>
      </c>
      <c r="B82" s="956">
        <v>126.12414961076952</v>
      </c>
      <c r="C82" s="956">
        <v>116.57644594041106</v>
      </c>
      <c r="D82" s="956">
        <v>-9.6000007961107414E-2</v>
      </c>
      <c r="E82" s="956">
        <v>2.562708443798023E-3</v>
      </c>
      <c r="F82" s="956">
        <v>14.375</v>
      </c>
      <c r="G82" s="956">
        <v>9275.16015625</v>
      </c>
      <c r="H82" s="956">
        <v>9.5477036703584588</v>
      </c>
    </row>
    <row r="83" spans="1:8">
      <c r="A83" s="957">
        <v>43860</v>
      </c>
      <c r="B83" s="956">
        <v>114.01623024404775</v>
      </c>
      <c r="C83" s="956">
        <v>116.87519738277052</v>
      </c>
      <c r="D83" s="956">
        <v>1.962294087622829E-2</v>
      </c>
      <c r="E83" s="956">
        <v>-1.5914654996416755E-2</v>
      </c>
      <c r="F83" s="956">
        <v>12.99499988555908</v>
      </c>
      <c r="G83" s="956">
        <v>9298.9296875</v>
      </c>
      <c r="H83" s="956">
        <v>-2.8589671387227753</v>
      </c>
    </row>
    <row r="84" spans="1:8">
      <c r="A84" s="957">
        <v>43861</v>
      </c>
      <c r="B84" s="956">
        <v>116.25356398905713</v>
      </c>
      <c r="C84" s="956">
        <v>115.01516893878562</v>
      </c>
      <c r="D84" s="956">
        <v>-1.0377344095482299E-2</v>
      </c>
      <c r="E84" s="956">
        <v>1.3382226873668079E-2</v>
      </c>
      <c r="F84" s="956">
        <v>13.25</v>
      </c>
      <c r="G84" s="956">
        <v>9150.9404296875</v>
      </c>
      <c r="H84" s="956">
        <v>1.2383950502715066</v>
      </c>
    </row>
    <row r="85" spans="1:8">
      <c r="A85" s="957">
        <v>43864</v>
      </c>
      <c r="B85" s="956">
        <v>115.04716075321652</v>
      </c>
      <c r="C85" s="956">
        <v>116.55432802343771</v>
      </c>
      <c r="D85" s="956">
        <v>1.6396579558474178E-2</v>
      </c>
      <c r="E85" s="956">
        <v>2.098144453400308E-2</v>
      </c>
      <c r="F85" s="956">
        <v>13.11250019073486</v>
      </c>
      <c r="G85" s="956">
        <v>9273.400390625</v>
      </c>
      <c r="H85" s="956">
        <v>-1.5071672702211885</v>
      </c>
    </row>
    <row r="86" spans="1:8">
      <c r="A86" s="957">
        <v>43865</v>
      </c>
      <c r="B86" s="956">
        <v>116.93354067748319</v>
      </c>
      <c r="C86" s="956">
        <v>118.99980619205947</v>
      </c>
      <c r="D86" s="956">
        <v>-1.9508551655156747E-2</v>
      </c>
      <c r="E86" s="956">
        <v>4.2997561370825554E-3</v>
      </c>
      <c r="F86" s="956">
        <v>13.32750034332275</v>
      </c>
      <c r="G86" s="956">
        <v>9467.9697265625</v>
      </c>
      <c r="H86" s="956">
        <v>-2.0662655145762727</v>
      </c>
    </row>
    <row r="87" spans="1:8">
      <c r="A87" s="957">
        <v>43866</v>
      </c>
      <c r="B87" s="956">
        <v>114.65233665895614</v>
      </c>
      <c r="C87" s="956">
        <v>119.51147633904542</v>
      </c>
      <c r="D87" s="956">
        <v>5.9307704338265044E-3</v>
      </c>
      <c r="E87" s="956">
        <v>6.6750279966247827E-3</v>
      </c>
      <c r="F87" s="956">
        <v>13.06750011444092</v>
      </c>
      <c r="G87" s="956">
        <v>9508.6796875</v>
      </c>
      <c r="H87" s="956">
        <v>-4.859139680089271</v>
      </c>
    </row>
    <row r="88" spans="1:8">
      <c r="A88" s="957">
        <v>43867</v>
      </c>
      <c r="B88" s="956">
        <v>115.33231334738221</v>
      </c>
      <c r="C88" s="956">
        <v>120.30921878952651</v>
      </c>
      <c r="D88" s="956">
        <v>-1.8067720233101103E-2</v>
      </c>
      <c r="E88" s="956">
        <v>-5.3948823297403914E-3</v>
      </c>
      <c r="F88" s="956">
        <v>13.14500045776367</v>
      </c>
      <c r="G88" s="956">
        <v>9572.150390625</v>
      </c>
      <c r="H88" s="956">
        <v>-4.9769054421443002</v>
      </c>
    </row>
    <row r="89" spans="1:8">
      <c r="A89" s="957">
        <v>43868</v>
      </c>
      <c r="B89" s="956">
        <v>113.24852137598536</v>
      </c>
      <c r="C89" s="956">
        <v>119.66016471097403</v>
      </c>
      <c r="D89" s="956">
        <v>-1.3170642864769322E-2</v>
      </c>
      <c r="E89" s="956">
        <v>1.1331313707803048E-2</v>
      </c>
      <c r="F89" s="956">
        <v>12.90750026702881</v>
      </c>
      <c r="G89" s="956">
        <v>9520.509765625</v>
      </c>
      <c r="H89" s="956">
        <v>-6.4116433349886677</v>
      </c>
    </row>
    <row r="90" spans="1:8">
      <c r="A90" s="957">
        <v>43871</v>
      </c>
      <c r="B90" s="956">
        <v>111.75696554597907</v>
      </c>
      <c r="C90" s="956">
        <v>121.01607157564146</v>
      </c>
      <c r="D90" s="956">
        <v>1.3150111067960379E-2</v>
      </c>
      <c r="E90" s="956">
        <v>1.0957991559588098E-3</v>
      </c>
      <c r="F90" s="956">
        <v>12.73750019073486</v>
      </c>
      <c r="G90" s="956">
        <v>9628.3896484375</v>
      </c>
      <c r="H90" s="956">
        <v>-9.2591060296623908</v>
      </c>
    </row>
    <row r="91" spans="1:8">
      <c r="A91" s="957">
        <v>43872</v>
      </c>
      <c r="B91" s="956">
        <v>113.22658205552692</v>
      </c>
      <c r="C91" s="956">
        <v>121.1486808847315</v>
      </c>
      <c r="D91" s="956">
        <v>3.4676500437153424E-2</v>
      </c>
      <c r="E91" s="956">
        <v>9.0279146224396811E-3</v>
      </c>
      <c r="F91" s="956">
        <v>12.90499973297119</v>
      </c>
      <c r="G91" s="956">
        <v>9638.9404296875</v>
      </c>
      <c r="H91" s="956">
        <v>-7.922098829204586</v>
      </c>
    </row>
    <row r="92" spans="1:8">
      <c r="A92" s="957">
        <v>43873</v>
      </c>
      <c r="B92" s="956">
        <v>117.15288367767279</v>
      </c>
      <c r="C92" s="956">
        <v>122.24240083238006</v>
      </c>
      <c r="D92" s="956">
        <v>-1.235723365095831E-2</v>
      </c>
      <c r="E92" s="956">
        <v>-1.4384425219915453E-3</v>
      </c>
      <c r="F92" s="956">
        <v>13.352499961853029</v>
      </c>
      <c r="G92" s="956">
        <v>9725.9599609375</v>
      </c>
      <c r="H92" s="956">
        <v>-5.0895171547072664</v>
      </c>
    </row>
    <row r="93" spans="1:8">
      <c r="A93" s="957">
        <v>43874</v>
      </c>
      <c r="B93" s="956">
        <v>115.70519812118425</v>
      </c>
      <c r="C93" s="956">
        <v>122.06656216503242</v>
      </c>
      <c r="D93" s="956">
        <v>1.8578190374148207E-2</v>
      </c>
      <c r="E93" s="956">
        <v>1.9779675470938951E-3</v>
      </c>
      <c r="F93" s="956">
        <v>13.1875</v>
      </c>
      <c r="G93" s="956">
        <v>9711.9697265625</v>
      </c>
      <c r="H93" s="956">
        <v>-6.3613640438481696</v>
      </c>
    </row>
    <row r="94" spans="1:8">
      <c r="A94" s="957">
        <v>43875</v>
      </c>
      <c r="B94" s="956">
        <v>117.85479131915815</v>
      </c>
      <c r="C94" s="956">
        <v>122.30800586358018</v>
      </c>
      <c r="D94" s="956">
        <v>-8.1518725208106324E-2</v>
      </c>
      <c r="E94" s="956">
        <v>1.6036564169130685E-4</v>
      </c>
      <c r="F94" s="956">
        <v>13.43249988555908</v>
      </c>
      <c r="G94" s="956">
        <v>9731.1796875</v>
      </c>
      <c r="H94" s="956">
        <v>-4.4532145444220248</v>
      </c>
    </row>
    <row r="95" spans="1:8">
      <c r="A95" s="957">
        <v>43879</v>
      </c>
      <c r="B95" s="956">
        <v>108.24741897115298</v>
      </c>
      <c r="C95" s="956">
        <v>122.32761986542448</v>
      </c>
      <c r="D95" s="956">
        <v>4.0932128069324225E-2</v>
      </c>
      <c r="E95" s="956">
        <v>8.6758149392263118E-3</v>
      </c>
      <c r="F95" s="956">
        <v>12.33749961853027</v>
      </c>
      <c r="G95" s="956">
        <v>9732.740234375</v>
      </c>
      <c r="H95" s="956">
        <v>-14.080200894271499</v>
      </c>
    </row>
    <row r="96" spans="1:8">
      <c r="A96" s="957">
        <v>43880</v>
      </c>
      <c r="B96" s="956">
        <v>112.67821618765402</v>
      </c>
      <c r="C96" s="956">
        <v>123.38891165733293</v>
      </c>
      <c r="D96" s="956">
        <v>9.7333075802277236E-3</v>
      </c>
      <c r="E96" s="956">
        <v>-6.7442955151165718E-3</v>
      </c>
      <c r="F96" s="956">
        <v>12.84249973297119</v>
      </c>
      <c r="G96" s="956">
        <v>9817.1796875</v>
      </c>
      <c r="H96" s="956">
        <v>-10.71069546967891</v>
      </c>
    </row>
    <row r="97" spans="1:8">
      <c r="A97" s="957">
        <v>43881</v>
      </c>
      <c r="B97" s="956">
        <v>113.77494792339985</v>
      </c>
      <c r="C97" s="956">
        <v>122.55674037382727</v>
      </c>
      <c r="D97" s="956">
        <v>-3.6437235946936708E-2</v>
      </c>
      <c r="E97" s="956">
        <v>-1.7883337524623233E-2</v>
      </c>
      <c r="F97" s="956">
        <v>12.96749973297119</v>
      </c>
      <c r="G97" s="956">
        <v>9750.9697265625</v>
      </c>
      <c r="H97" s="956">
        <v>-8.7817924504274174</v>
      </c>
    </row>
    <row r="98" spans="1:8">
      <c r="A98" s="957">
        <v>43882</v>
      </c>
      <c r="B98" s="956">
        <v>109.6293033010645</v>
      </c>
      <c r="C98" s="956">
        <v>120.3650168198045</v>
      </c>
      <c r="D98" s="956">
        <v>-4.9819885685779441E-2</v>
      </c>
      <c r="E98" s="956">
        <v>-3.7101888679547779E-2</v>
      </c>
      <c r="F98" s="956">
        <v>12.49499988555908</v>
      </c>
      <c r="G98" s="956">
        <v>9576.58984375</v>
      </c>
      <c r="H98" s="956">
        <v>-10.735713518739999</v>
      </c>
    </row>
    <row r="99" spans="1:8">
      <c r="A99" s="957">
        <v>43885</v>
      </c>
      <c r="B99" s="956">
        <v>104.16758394279383</v>
      </c>
      <c r="C99" s="956">
        <v>115.89924736484421</v>
      </c>
      <c r="D99" s="956">
        <v>-2.5900259285341565E-2</v>
      </c>
      <c r="E99" s="956">
        <v>-2.7726076455074633E-2</v>
      </c>
      <c r="F99" s="956">
        <v>11.872500419616699</v>
      </c>
      <c r="G99" s="956">
        <v>9221.2802734375</v>
      </c>
      <c r="H99" s="956">
        <v>-11.731663422050389</v>
      </c>
    </row>
    <row r="100" spans="1:8">
      <c r="A100" s="957">
        <v>43886</v>
      </c>
      <c r="B100" s="956">
        <v>101.46961650954788</v>
      </c>
      <c r="C100" s="956">
        <v>112.68581597132093</v>
      </c>
      <c r="D100" s="956">
        <v>4.6260338996804151E-2</v>
      </c>
      <c r="E100" s="956">
        <v>1.6920121754293582E-3</v>
      </c>
      <c r="F100" s="956">
        <v>11.564999580383301</v>
      </c>
      <c r="G100" s="956">
        <v>8965.6103515625</v>
      </c>
      <c r="H100" s="956">
        <v>-11.216199461773058</v>
      </c>
    </row>
    <row r="101" spans="1:8">
      <c r="A101" s="957">
        <v>43887</v>
      </c>
      <c r="B101" s="956">
        <v>106.16363536715528</v>
      </c>
      <c r="C101" s="956">
        <v>112.87648174394261</v>
      </c>
      <c r="D101" s="956">
        <v>-4.1942201032963644E-2</v>
      </c>
      <c r="E101" s="956">
        <v>-4.6131827310470608E-2</v>
      </c>
      <c r="F101" s="956">
        <v>12.10000038146973</v>
      </c>
      <c r="G101" s="956">
        <v>8980.7802734375</v>
      </c>
      <c r="H101" s="956">
        <v>-6.7128463767873257</v>
      </c>
    </row>
    <row r="102" spans="1:8">
      <c r="A102" s="957">
        <v>43888</v>
      </c>
      <c r="B102" s="956">
        <v>101.7108988301958</v>
      </c>
      <c r="C102" s="956">
        <v>107.66928338071756</v>
      </c>
      <c r="D102" s="956">
        <v>-3.1054532238058541E-2</v>
      </c>
      <c r="E102" s="956">
        <v>1.0385226940567982E-4</v>
      </c>
      <c r="F102" s="956">
        <v>11.59249973297119</v>
      </c>
      <c r="G102" s="956">
        <v>8566.48046875</v>
      </c>
      <c r="H102" s="956">
        <v>-5.9583845505217568</v>
      </c>
    </row>
    <row r="103" spans="1:8">
      <c r="A103" s="957">
        <v>43889</v>
      </c>
      <c r="B103" s="956">
        <v>98.552314443511577</v>
      </c>
      <c r="C103" s="956">
        <v>107.68046508014193</v>
      </c>
      <c r="D103" s="956">
        <v>4.3400862445905686E-2</v>
      </c>
      <c r="E103" s="956">
        <v>4.4914576985011001E-2</v>
      </c>
      <c r="F103" s="956">
        <v>11.232500076293951</v>
      </c>
      <c r="G103" s="956">
        <v>8567.3701171875</v>
      </c>
      <c r="H103" s="956">
        <v>-9.1281506366303518</v>
      </c>
    </row>
    <row r="104" spans="1:8">
      <c r="A104" s="957">
        <v>43892</v>
      </c>
      <c r="B104" s="956">
        <v>102.82956988640007</v>
      </c>
      <c r="C104" s="956">
        <v>112.51688761876575</v>
      </c>
      <c r="D104" s="956">
        <v>-2.0477877075452011E-2</v>
      </c>
      <c r="E104" s="956">
        <v>-2.9945821009265572E-2</v>
      </c>
      <c r="F104" s="956">
        <v>11.72000026702881</v>
      </c>
      <c r="G104" s="956">
        <v>8952.169921875</v>
      </c>
      <c r="H104" s="956">
        <v>-9.6873177323656847</v>
      </c>
    </row>
    <row r="105" spans="1:8">
      <c r="A105" s="957">
        <v>43893</v>
      </c>
      <c r="B105" s="956">
        <v>100.72383859454476</v>
      </c>
      <c r="C105" s="956">
        <v>109.14747704161454</v>
      </c>
      <c r="D105" s="956">
        <v>4.4642925381128906E-2</v>
      </c>
      <c r="E105" s="956">
        <v>3.8461140546626416E-2</v>
      </c>
      <c r="F105" s="956">
        <v>11.47999954223633</v>
      </c>
      <c r="G105" s="956">
        <v>8684.08984375</v>
      </c>
      <c r="H105" s="956">
        <v>-8.4236384470697772</v>
      </c>
    </row>
    <row r="106" spans="1:8">
      <c r="A106" s="957">
        <v>43894</v>
      </c>
      <c r="B106" s="956">
        <v>105.22044540502189</v>
      </c>
      <c r="C106" s="956">
        <v>113.34541349642176</v>
      </c>
      <c r="D106" s="956">
        <v>-2.0429425001001866E-2</v>
      </c>
      <c r="E106" s="956">
        <v>-3.0993259641753035E-2</v>
      </c>
      <c r="F106" s="956">
        <v>11.992500305175779</v>
      </c>
      <c r="G106" s="956">
        <v>9018.08984375</v>
      </c>
      <c r="H106" s="956">
        <v>-8.1249680913998645</v>
      </c>
    </row>
    <row r="107" spans="1:8">
      <c r="A107" s="957">
        <v>43895</v>
      </c>
      <c r="B107" s="956">
        <v>103.07085220704799</v>
      </c>
      <c r="C107" s="956">
        <v>109.8324696667253</v>
      </c>
      <c r="D107" s="956">
        <v>-3.4262620830876389E-2</v>
      </c>
      <c r="E107" s="956">
        <v>-1.8649430797928912E-2</v>
      </c>
      <c r="F107" s="956">
        <v>11.747500419616699</v>
      </c>
      <c r="G107" s="956">
        <v>8738.58984375</v>
      </c>
      <c r="H107" s="956">
        <v>-6.7616174596773106</v>
      </c>
    </row>
    <row r="108" spans="1:8">
      <c r="A108" s="957">
        <v>43896</v>
      </c>
      <c r="B108" s="956">
        <v>99.539374679162606</v>
      </c>
      <c r="C108" s="956">
        <v>107.78415662431009</v>
      </c>
      <c r="D108" s="956">
        <v>-3.6359662561538331E-2</v>
      </c>
      <c r="E108" s="956">
        <v>-7.2874023436943935E-2</v>
      </c>
      <c r="F108" s="956">
        <v>11.34500026702881</v>
      </c>
      <c r="G108" s="956">
        <v>8575.6201171875</v>
      </c>
      <c r="H108" s="956">
        <v>-8.24478194514748</v>
      </c>
    </row>
    <row r="109" spans="1:8">
      <c r="A109" s="957">
        <v>43899</v>
      </c>
      <c r="B109" s="956">
        <v>95.920156604241726</v>
      </c>
      <c r="C109" s="956">
        <v>99.929491468338881</v>
      </c>
      <c r="D109" s="956">
        <v>5.1909455328743137E-2</v>
      </c>
      <c r="E109" s="956">
        <v>4.9501403089714513E-2</v>
      </c>
      <c r="F109" s="956">
        <v>10.93249988555908</v>
      </c>
      <c r="G109" s="956">
        <v>7950.68017578125</v>
      </c>
      <c r="H109" s="956">
        <v>-4.0093348640971556</v>
      </c>
    </row>
    <row r="110" spans="1:8">
      <c r="A110" s="957">
        <v>43900</v>
      </c>
      <c r="B110" s="956">
        <v>100.89931968861566</v>
      </c>
      <c r="C110" s="956">
        <v>104.87614150606331</v>
      </c>
      <c r="D110" s="956">
        <v>-6.1521778935971327E-2</v>
      </c>
      <c r="E110" s="956">
        <v>-4.7002450227701664E-2</v>
      </c>
      <c r="F110" s="956">
        <v>11.5</v>
      </c>
      <c r="G110" s="956">
        <v>8344.25</v>
      </c>
      <c r="H110" s="956">
        <v>-3.9768218174476431</v>
      </c>
    </row>
    <row r="111" spans="1:8">
      <c r="A111" s="957">
        <v>43901</v>
      </c>
      <c r="B111" s="956">
        <v>94.691814047942756</v>
      </c>
      <c r="C111" s="956">
        <v>99.94670588485117</v>
      </c>
      <c r="D111" s="956">
        <v>-0.10840854039797287</v>
      </c>
      <c r="E111" s="956">
        <v>-9.4346743094811836E-2</v>
      </c>
      <c r="F111" s="956">
        <v>10.79249954223633</v>
      </c>
      <c r="G111" s="956">
        <v>7952.0498046875</v>
      </c>
      <c r="H111" s="956">
        <v>-5.2548918369084134</v>
      </c>
    </row>
    <row r="112" spans="1:8">
      <c r="A112" s="957">
        <v>43902</v>
      </c>
      <c r="B112" s="956">
        <v>84.426412699369024</v>
      </c>
      <c r="C112" s="956">
        <v>90.517059701560399</v>
      </c>
      <c r="D112" s="956">
        <v>1.5587829560246291E-3</v>
      </c>
      <c r="E112" s="956">
        <v>9.3459981723861052E-2</v>
      </c>
      <c r="F112" s="956">
        <v>9.6225004196166992</v>
      </c>
      <c r="G112" s="956">
        <v>7201.7998046875</v>
      </c>
      <c r="H112" s="956">
        <v>-6.0906470021913748</v>
      </c>
    </row>
    <row r="113" spans="1:8">
      <c r="A113" s="957">
        <v>43903</v>
      </c>
      <c r="B113" s="956">
        <v>84.558015152523097</v>
      </c>
      <c r="C113" s="956">
        <v>98.976782446965871</v>
      </c>
      <c r="D113" s="956">
        <v>-7.3411104341521427E-2</v>
      </c>
      <c r="E113" s="956">
        <v>-0.12321331290147408</v>
      </c>
      <c r="F113" s="956">
        <v>9.6374998092651367</v>
      </c>
      <c r="G113" s="956">
        <v>7874.8798828125</v>
      </c>
      <c r="H113" s="956">
        <v>-14.418767294442773</v>
      </c>
    </row>
    <row r="114" spans="1:8">
      <c r="A114" s="957">
        <v>43906</v>
      </c>
      <c r="B114" s="956">
        <v>78.350517879249281</v>
      </c>
      <c r="C114" s="956">
        <v>86.781525181346737</v>
      </c>
      <c r="D114" s="956">
        <v>6.8588937976356457E-2</v>
      </c>
      <c r="E114" s="956">
        <v>6.2304923412019209E-2</v>
      </c>
      <c r="F114" s="956">
        <v>8.9300003051757812</v>
      </c>
      <c r="G114" s="956">
        <v>6904.58984375</v>
      </c>
      <c r="H114" s="956">
        <v>-8.4310073020974556</v>
      </c>
    </row>
    <row r="115" spans="1:8">
      <c r="A115" s="957">
        <v>43907</v>
      </c>
      <c r="B115" s="956">
        <v>83.724496690484514</v>
      </c>
      <c r="C115" s="956">
        <v>92.188441461348759</v>
      </c>
      <c r="D115" s="956">
        <v>-9.9292567006554866E-2</v>
      </c>
      <c r="E115" s="956">
        <v>-4.7027988775385166E-2</v>
      </c>
      <c r="F115" s="956">
        <v>9.5424995422363281</v>
      </c>
      <c r="G115" s="956">
        <v>7334.77978515625</v>
      </c>
      <c r="H115" s="956">
        <v>-8.463944770864245</v>
      </c>
    </row>
    <row r="116" spans="1:8">
      <c r="A116" s="957">
        <v>43908</v>
      </c>
      <c r="B116" s="956">
        <v>75.411276492754496</v>
      </c>
      <c r="C116" s="956">
        <v>87.853004471084191</v>
      </c>
      <c r="D116" s="956">
        <v>-5.526473143833055E-2</v>
      </c>
      <c r="E116" s="956">
        <v>2.2996268579562162E-2</v>
      </c>
      <c r="F116" s="956">
        <v>8.5950002670288086</v>
      </c>
      <c r="G116" s="956">
        <v>6989.83984375</v>
      </c>
      <c r="H116" s="956">
        <v>-12.441727978329695</v>
      </c>
    </row>
    <row r="117" spans="1:8">
      <c r="A117" s="957">
        <v>43909</v>
      </c>
      <c r="B117" s="956">
        <v>71.243692549960727</v>
      </c>
      <c r="C117" s="956">
        <v>89.873295757422724</v>
      </c>
      <c r="D117" s="956">
        <v>-7.5123111486995575E-2</v>
      </c>
      <c r="E117" s="956">
        <v>-3.7907422283539605E-2</v>
      </c>
      <c r="F117" s="956">
        <v>8.119999885559082</v>
      </c>
      <c r="G117" s="956">
        <v>7150.580078125</v>
      </c>
      <c r="H117" s="956">
        <v>-18.629603207461997</v>
      </c>
    </row>
    <row r="118" spans="1:8">
      <c r="A118" s="957">
        <v>43910</v>
      </c>
      <c r="B118" s="956">
        <v>65.891644691784791</v>
      </c>
      <c r="C118" s="956">
        <v>86.466430783132651</v>
      </c>
      <c r="D118" s="956">
        <v>5.9254285121436601E-2</v>
      </c>
      <c r="E118" s="956">
        <v>-2.7400309327879624E-3</v>
      </c>
      <c r="F118" s="956">
        <v>7.5100002288818359</v>
      </c>
      <c r="G118" s="956">
        <v>6879.52001953125</v>
      </c>
      <c r="H118" s="956">
        <v>-20.57478609134786</v>
      </c>
    </row>
    <row r="119" spans="1:8">
      <c r="A119" s="957">
        <v>43913</v>
      </c>
      <c r="B119" s="956">
        <v>69.796006993472204</v>
      </c>
      <c r="C119" s="956">
        <v>86.229510088139094</v>
      </c>
      <c r="D119" s="956">
        <v>0.16279070882638469</v>
      </c>
      <c r="E119" s="956">
        <v>8.1215092367243891E-2</v>
      </c>
      <c r="F119" s="956">
        <v>7.9549999237060547</v>
      </c>
      <c r="G119" s="956">
        <v>6860.669921875</v>
      </c>
      <c r="H119" s="956">
        <v>-16.433503094666889</v>
      </c>
    </row>
    <row r="120" spans="1:8">
      <c r="A120" s="957">
        <v>43914</v>
      </c>
      <c r="B120" s="956">
        <v>81.158148445190847</v>
      </c>
      <c r="C120" s="956">
        <v>93.232647714729495</v>
      </c>
      <c r="D120" s="956">
        <v>4.1081093453072315E-2</v>
      </c>
      <c r="E120" s="956">
        <v>-4.5242238613691921E-3</v>
      </c>
      <c r="F120" s="956">
        <v>9.25</v>
      </c>
      <c r="G120" s="956">
        <v>7417.85986328125</v>
      </c>
      <c r="H120" s="956">
        <v>-12.074499269538649</v>
      </c>
    </row>
    <row r="121" spans="1:8">
      <c r="A121" s="957">
        <v>43915</v>
      </c>
      <c r="B121" s="956">
        <v>84.492213925946047</v>
      </c>
      <c r="C121" s="956">
        <v>92.810842345279895</v>
      </c>
      <c r="D121" s="956">
        <v>4.0498477537701971E-2</v>
      </c>
      <c r="E121" s="956">
        <v>5.5962006595761116E-2</v>
      </c>
      <c r="F121" s="956">
        <v>9.630000114440918</v>
      </c>
      <c r="G121" s="956">
        <v>7384.2998046875</v>
      </c>
      <c r="H121" s="956">
        <v>-8.318628419333848</v>
      </c>
    </row>
    <row r="122" spans="1:8">
      <c r="A122" s="957">
        <v>43916</v>
      </c>
      <c r="B122" s="956">
        <v>87.914019953736684</v>
      </c>
      <c r="C122" s="956">
        <v>98.004723316764597</v>
      </c>
      <c r="D122" s="956">
        <v>-1.7465088097802228E-2</v>
      </c>
      <c r="E122" s="956">
        <v>-3.7852983732224232E-2</v>
      </c>
      <c r="F122" s="956">
        <v>10.02000045776367</v>
      </c>
      <c r="G122" s="956">
        <v>7797.5400390625</v>
      </c>
      <c r="H122" s="956">
        <v>-10.090703363027913</v>
      </c>
    </row>
    <row r="123" spans="1:8">
      <c r="A123" s="957">
        <v>43917</v>
      </c>
      <c r="B123" s="956">
        <v>86.378593850212724</v>
      </c>
      <c r="C123" s="956">
        <v>94.294952119373974</v>
      </c>
      <c r="D123" s="956">
        <v>1.4220354073254837E-2</v>
      </c>
      <c r="E123" s="956">
        <v>3.6224507926325922E-2</v>
      </c>
      <c r="F123" s="956">
        <v>9.8450002670288086</v>
      </c>
      <c r="G123" s="956">
        <v>7502.3798828125</v>
      </c>
      <c r="H123" s="956">
        <v>-7.9163582691612504</v>
      </c>
    </row>
    <row r="124" spans="1:8">
      <c r="A124" s="957">
        <v>43920</v>
      </c>
      <c r="B124" s="956">
        <v>87.606928039112617</v>
      </c>
      <c r="C124" s="956">
        <v>97.710740359834759</v>
      </c>
      <c r="D124" s="956">
        <v>-8.5127732668603961E-3</v>
      </c>
      <c r="E124" s="956">
        <v>-9.5251320874550904E-3</v>
      </c>
      <c r="F124" s="956">
        <v>9.9849996566772461</v>
      </c>
      <c r="G124" s="956">
        <v>7774.14990234375</v>
      </c>
      <c r="H124" s="956">
        <v>-10.103812320722142</v>
      </c>
    </row>
    <row r="125" spans="1:8">
      <c r="A125" s="957">
        <v>43921</v>
      </c>
      <c r="B125" s="956">
        <v>86.8611501241095</v>
      </c>
      <c r="C125" s="956">
        <v>96.780032651544303</v>
      </c>
      <c r="D125" s="956">
        <v>0</v>
      </c>
      <c r="E125" s="956">
        <v>-4.4092935835287728E-2</v>
      </c>
      <c r="F125" s="956">
        <v>9.8999996185302734</v>
      </c>
      <c r="G125" s="956">
        <v>7700.10009765625</v>
      </c>
      <c r="H125" s="956">
        <v>-9.9188825274348034</v>
      </c>
    </row>
    <row r="126" spans="1:8">
      <c r="A126" s="957">
        <v>43922</v>
      </c>
      <c r="B126" s="956">
        <v>86.8611501241095</v>
      </c>
      <c r="C126" s="956">
        <v>92.512716881702715</v>
      </c>
      <c r="D126" s="956">
        <v>0</v>
      </c>
      <c r="E126" s="956">
        <v>1.7217390358319706E-2</v>
      </c>
      <c r="F126" s="956">
        <v>9.8999996185302734</v>
      </c>
      <c r="G126" s="956">
        <v>7360.580078125</v>
      </c>
      <c r="H126" s="956">
        <v>-5.6515667575932156</v>
      </c>
    </row>
    <row r="127" spans="1:8">
      <c r="A127" s="957">
        <v>43923</v>
      </c>
      <c r="B127" s="956">
        <v>86.8611501241095</v>
      </c>
      <c r="C127" s="956">
        <v>94.105544441363705</v>
      </c>
      <c r="D127" s="956">
        <v>-0.10176764986318143</v>
      </c>
      <c r="E127" s="956">
        <v>-1.525647790392215E-2</v>
      </c>
      <c r="F127" s="956">
        <v>9.8999996185302734</v>
      </c>
      <c r="G127" s="956">
        <v>7487.31005859375</v>
      </c>
      <c r="H127" s="956">
        <v>-7.2443943172542049</v>
      </c>
    </row>
    <row r="128" spans="1:8">
      <c r="A128" s="957">
        <v>43924</v>
      </c>
      <c r="B128" s="956">
        <v>78.021495011565889</v>
      </c>
      <c r="C128" s="956">
        <v>92.669825281957472</v>
      </c>
      <c r="D128" s="956">
        <v>8.3778452848003448E-2</v>
      </c>
      <c r="E128" s="956">
        <v>7.3261127035984197E-2</v>
      </c>
      <c r="F128" s="956">
        <v>8.8924999237060547</v>
      </c>
      <c r="G128" s="956">
        <v>7373.080078125</v>
      </c>
      <c r="H128" s="956">
        <v>-14.648330270391583</v>
      </c>
    </row>
    <row r="129" spans="1:8">
      <c r="A129" s="957">
        <v>43927</v>
      </c>
      <c r="B129" s="956">
        <v>84.558015152523097</v>
      </c>
      <c r="C129" s="956">
        <v>99.458921124341416</v>
      </c>
      <c r="D129" s="956">
        <v>0.14293131634963419</v>
      </c>
      <c r="E129" s="956">
        <v>-3.2831644156512407E-3</v>
      </c>
      <c r="F129" s="956">
        <v>9.6374998092651367</v>
      </c>
      <c r="G129" s="956">
        <v>7913.240234375</v>
      </c>
      <c r="H129" s="956">
        <v>-14.900905971818318</v>
      </c>
    </row>
    <row r="130" spans="1:8">
      <c r="A130" s="957">
        <v>43928</v>
      </c>
      <c r="B130" s="956">
        <v>96.644003566185532</v>
      </c>
      <c r="C130" s="956">
        <v>99.13238113368692</v>
      </c>
      <c r="D130" s="956">
        <v>-3.5860231089608452E-2</v>
      </c>
      <c r="E130" s="956">
        <v>2.5818870275615025E-2</v>
      </c>
      <c r="F130" s="956">
        <v>11.01500034332275</v>
      </c>
      <c r="G130" s="956">
        <v>7887.259765625</v>
      </c>
      <c r="H130" s="956">
        <v>-2.4883775675013879</v>
      </c>
    </row>
    <row r="131" spans="1:8">
      <c r="A131" s="957">
        <v>43929</v>
      </c>
      <c r="B131" s="956">
        <v>93.178327264877169</v>
      </c>
      <c r="C131" s="956">
        <v>101.69186722229041</v>
      </c>
      <c r="D131" s="956">
        <v>3.0602888304174236E-3</v>
      </c>
      <c r="E131" s="956">
        <v>7.7469968159034064E-3</v>
      </c>
      <c r="F131" s="956">
        <v>10.61999988555908</v>
      </c>
      <c r="G131" s="956">
        <v>8090.89990234375</v>
      </c>
      <c r="H131" s="956">
        <v>-8.5135399574132435</v>
      </c>
    </row>
    <row r="132" spans="1:8">
      <c r="A132" s="957">
        <v>43930</v>
      </c>
      <c r="B132" s="956">
        <v>93.463479859042849</v>
      </c>
      <c r="C132" s="956">
        <v>102.47967379386476</v>
      </c>
      <c r="D132" s="956">
        <v>-2.2295253445939966E-2</v>
      </c>
      <c r="E132" s="956">
        <v>4.7635325069292911E-3</v>
      </c>
      <c r="F132" s="956">
        <v>10.652500152587891</v>
      </c>
      <c r="G132" s="956">
        <v>8153.580078125</v>
      </c>
      <c r="H132" s="956">
        <v>-9.0161939348219136</v>
      </c>
    </row>
    <row r="133" spans="1:8">
      <c r="A133" s="957">
        <v>43934</v>
      </c>
      <c r="B133" s="956">
        <v>91.379687887645986</v>
      </c>
      <c r="C133" s="956">
        <v>102.96783905128135</v>
      </c>
      <c r="D133" s="956">
        <v>4.7047505800564604E-2</v>
      </c>
      <c r="E133" s="956">
        <v>3.9465788568367355E-2</v>
      </c>
      <c r="F133" s="956">
        <v>10.414999961853029</v>
      </c>
      <c r="G133" s="956">
        <v>8192.419921875</v>
      </c>
      <c r="H133" s="956">
        <v>-11.588151163635359</v>
      </c>
    </row>
    <row r="134" spans="1:8">
      <c r="A134" s="957">
        <v>43935</v>
      </c>
      <c r="B134" s="956">
        <v>95.6788742835938</v>
      </c>
      <c r="C134" s="956">
        <v>107.03154601662089</v>
      </c>
      <c r="D134" s="956">
        <v>-2.0632772762883E-3</v>
      </c>
      <c r="E134" s="956">
        <v>-1.4392236435332606E-2</v>
      </c>
      <c r="F134" s="956">
        <v>10.90499973297119</v>
      </c>
      <c r="G134" s="956">
        <v>8515.740234375</v>
      </c>
      <c r="H134" s="956">
        <v>-11.352671733027094</v>
      </c>
    </row>
    <row r="135" spans="1:8">
      <c r="A135" s="957">
        <v>43936</v>
      </c>
      <c r="B135" s="956">
        <v>95.481462236463614</v>
      </c>
      <c r="C135" s="956">
        <v>105.4911227003105</v>
      </c>
      <c r="D135" s="956">
        <v>5.513477721045712E-3</v>
      </c>
      <c r="E135" s="956">
        <v>1.6582590775434225E-2</v>
      </c>
      <c r="F135" s="956">
        <v>10.882499694824221</v>
      </c>
      <c r="G135" s="956">
        <v>8393.1796875</v>
      </c>
      <c r="H135" s="956">
        <v>-10.009660463846885</v>
      </c>
    </row>
    <row r="136" spans="1:8">
      <c r="A136" s="957">
        <v>43937</v>
      </c>
      <c r="B136" s="956">
        <v>96.00789715127722</v>
      </c>
      <c r="C136" s="956">
        <v>107.24043881849087</v>
      </c>
      <c r="D136" s="956">
        <v>5.0719698366129329E-2</v>
      </c>
      <c r="E136" s="956">
        <v>1.3803835283800581E-2</v>
      </c>
      <c r="F136" s="956">
        <v>10.94250011444092</v>
      </c>
      <c r="G136" s="956">
        <v>8532.3603515625</v>
      </c>
      <c r="H136" s="956">
        <v>-11.232541667213653</v>
      </c>
    </row>
    <row r="137" spans="1:8">
      <c r="A137" s="957">
        <v>43938</v>
      </c>
      <c r="B137" s="956">
        <v>100.87738873555637</v>
      </c>
      <c r="C137" s="956">
        <v>108.72076817170381</v>
      </c>
      <c r="D137" s="956">
        <v>7.8277186891870798E-3</v>
      </c>
      <c r="E137" s="956">
        <v>-1.0336154480887538E-2</v>
      </c>
      <c r="F137" s="956">
        <v>11.497500419616699</v>
      </c>
      <c r="G137" s="956">
        <v>8650.1396484375</v>
      </c>
      <c r="H137" s="956">
        <v>-7.843379436147444</v>
      </c>
    </row>
    <row r="138" spans="1:8">
      <c r="A138" s="957">
        <v>43941</v>
      </c>
      <c r="B138" s="956">
        <v>101.66702855667808</v>
      </c>
      <c r="C138" s="956">
        <v>107.59701351660031</v>
      </c>
      <c r="D138" s="956">
        <v>-2.1359177915016958E-2</v>
      </c>
      <c r="E138" s="956">
        <v>-3.4751707355580308E-2</v>
      </c>
      <c r="F138" s="956">
        <v>11.58749961853027</v>
      </c>
      <c r="G138" s="956">
        <v>8560.73046875</v>
      </c>
      <c r="H138" s="956">
        <v>-5.929984959922237</v>
      </c>
    </row>
    <row r="139" spans="1:8">
      <c r="A139" s="957">
        <v>43942</v>
      </c>
      <c r="B139" s="956">
        <v>99.49550440564488</v>
      </c>
      <c r="C139" s="956">
        <v>103.857833590537</v>
      </c>
      <c r="D139" s="956">
        <v>6.7019419634522626E-2</v>
      </c>
      <c r="E139" s="956">
        <v>2.8094268330097538E-2</v>
      </c>
      <c r="F139" s="956">
        <v>11.340000152587891</v>
      </c>
      <c r="G139" s="956">
        <v>8263.23046875</v>
      </c>
      <c r="H139" s="956">
        <v>-4.3623291848921184</v>
      </c>
    </row>
    <row r="140" spans="1:8">
      <c r="A140" s="957">
        <v>43943</v>
      </c>
      <c r="B140" s="956">
        <v>106.16363536715529</v>
      </c>
      <c r="C140" s="956">
        <v>106.77564343561217</v>
      </c>
      <c r="D140" s="956">
        <v>-3.615702365348672E-2</v>
      </c>
      <c r="E140" s="956">
        <v>-7.4144160848499396E-5</v>
      </c>
      <c r="F140" s="956">
        <v>12.10000038146973</v>
      </c>
      <c r="G140" s="956">
        <v>8495.3798828125</v>
      </c>
      <c r="H140" s="956">
        <v>-0.61200806845687339</v>
      </c>
    </row>
    <row r="141" spans="1:8">
      <c r="A141" s="957">
        <v>43944</v>
      </c>
      <c r="B141" s="956">
        <v>102.32507429204492</v>
      </c>
      <c r="C141" s="956">
        <v>106.76772664513058</v>
      </c>
      <c r="D141" s="956">
        <v>-1.393357994893818E-2</v>
      </c>
      <c r="E141" s="956">
        <v>1.6453636805085603E-2</v>
      </c>
      <c r="F141" s="956">
        <v>11.66250038146973</v>
      </c>
      <c r="G141" s="956">
        <v>8494.75</v>
      </c>
      <c r="H141" s="956">
        <v>-4.4426523530856628</v>
      </c>
    </row>
    <row r="142" spans="1:8">
      <c r="A142" s="957">
        <v>43945</v>
      </c>
      <c r="B142" s="956">
        <v>100.89931968861568</v>
      </c>
      <c r="C142" s="956">
        <v>108.52444404185422</v>
      </c>
      <c r="D142" s="956">
        <v>5.3478240966796653E-2</v>
      </c>
      <c r="E142" s="956">
        <v>1.1076542783169163E-2</v>
      </c>
      <c r="F142" s="956">
        <v>11.5</v>
      </c>
      <c r="G142" s="956">
        <v>8634.51953125</v>
      </c>
      <c r="H142" s="956">
        <v>-7.6251243532385473</v>
      </c>
    </row>
    <row r="143" spans="1:8">
      <c r="A143" s="957">
        <v>43948</v>
      </c>
      <c r="B143" s="956">
        <v>106.29523782030931</v>
      </c>
      <c r="C143" s="956">
        <v>109.72651968930347</v>
      </c>
      <c r="D143" s="956">
        <v>1.9397491934899147E-2</v>
      </c>
      <c r="E143" s="956">
        <v>-1.4023761913732113E-2</v>
      </c>
      <c r="F143" s="956">
        <v>12.114999771118161</v>
      </c>
      <c r="G143" s="956">
        <v>8730.16015625</v>
      </c>
      <c r="H143" s="956">
        <v>-3.4312818689941622</v>
      </c>
    </row>
    <row r="144" spans="1:8">
      <c r="A144" s="957">
        <v>43949</v>
      </c>
      <c r="B144" s="956">
        <v>108.35709883864695</v>
      </c>
      <c r="C144" s="956">
        <v>108.18774110155825</v>
      </c>
      <c r="D144" s="956">
        <v>1.8218576586686241E-2</v>
      </c>
      <c r="E144" s="956">
        <v>3.5663232405100942E-2</v>
      </c>
      <c r="F144" s="956">
        <v>12.35000038146973</v>
      </c>
      <c r="G144" s="956">
        <v>8607.73046875</v>
      </c>
      <c r="H144" s="956">
        <v>0.16935773708870272</v>
      </c>
    </row>
    <row r="145" spans="1:8">
      <c r="A145" s="957">
        <v>43950</v>
      </c>
      <c r="B145" s="956">
        <v>110.33121094254997</v>
      </c>
      <c r="C145" s="956">
        <v>112.04606565584601</v>
      </c>
      <c r="D145" s="956">
        <v>-4.3538740754004435E-2</v>
      </c>
      <c r="E145" s="956">
        <v>-2.8223191063138087E-3</v>
      </c>
      <c r="F145" s="956">
        <v>12.57499980926514</v>
      </c>
      <c r="G145" s="956">
        <v>8914.7099609375</v>
      </c>
      <c r="H145" s="956">
        <v>-1.7148547132960346</v>
      </c>
    </row>
    <row r="146" spans="1:8">
      <c r="A146" s="957">
        <v>43951</v>
      </c>
      <c r="B146" s="956">
        <v>105.52752895224691</v>
      </c>
      <c r="C146" s="956">
        <v>111.72983590395822</v>
      </c>
      <c r="D146" s="956">
        <v>-3.5543526559521865E-2</v>
      </c>
      <c r="E146" s="956">
        <v>-3.2015075636893209E-2</v>
      </c>
      <c r="F146" s="956">
        <v>12.027500152587891</v>
      </c>
      <c r="G146" s="956">
        <v>8889.5498046875</v>
      </c>
      <c r="H146" s="956">
        <v>-6.2023069517113072</v>
      </c>
    </row>
    <row r="147" spans="1:8">
      <c r="A147" s="957">
        <v>43952</v>
      </c>
      <c r="B147" s="956">
        <v>101.77670842417201</v>
      </c>
      <c r="C147" s="956">
        <v>108.15279675659534</v>
      </c>
      <c r="D147" s="956">
        <v>-1.3793172053857883E-2</v>
      </c>
      <c r="E147" s="956">
        <v>1.229057266160738E-2</v>
      </c>
      <c r="F147" s="956">
        <v>11.60000038146973</v>
      </c>
      <c r="G147" s="956">
        <v>8604.9501953125</v>
      </c>
      <c r="H147" s="956">
        <v>-6.376088332423322</v>
      </c>
    </row>
    <row r="148" spans="1:8">
      <c r="A148" s="957">
        <v>43955</v>
      </c>
      <c r="B148" s="956">
        <v>100.37288477380208</v>
      </c>
      <c r="C148" s="956">
        <v>109.48205656368833</v>
      </c>
      <c r="D148" s="956">
        <v>2.6879444974865496E-2</v>
      </c>
      <c r="E148" s="956">
        <v>1.1297604522629401E-2</v>
      </c>
      <c r="F148" s="956">
        <v>11.439999580383301</v>
      </c>
      <c r="G148" s="956">
        <v>8710.7099609375</v>
      </c>
      <c r="H148" s="956">
        <v>-9.109171789886247</v>
      </c>
    </row>
    <row r="149" spans="1:8">
      <c r="A149" s="957">
        <v>43956</v>
      </c>
      <c r="B149" s="956">
        <v>103.07085220704801</v>
      </c>
      <c r="C149" s="956">
        <v>110.71894154106903</v>
      </c>
      <c r="D149" s="956">
        <v>1.4896721073385244E-3</v>
      </c>
      <c r="E149" s="956">
        <v>5.1389390367915233E-3</v>
      </c>
      <c r="F149" s="956">
        <v>11.747500419616699</v>
      </c>
      <c r="G149" s="956">
        <v>8809.1201171875</v>
      </c>
      <c r="H149" s="956">
        <v>-7.648089334021023</v>
      </c>
    </row>
    <row r="150" spans="1:8">
      <c r="A150" s="957">
        <v>43957</v>
      </c>
      <c r="B150" s="956">
        <v>103.22439398066045</v>
      </c>
      <c r="C150" s="956">
        <v>111.28791943186667</v>
      </c>
      <c r="D150" s="956">
        <v>4.1011480001170719E-2</v>
      </c>
      <c r="E150" s="956">
        <v>1.4147842232649754E-2</v>
      </c>
      <c r="F150" s="956">
        <v>11.76500034332275</v>
      </c>
      <c r="G150" s="956">
        <v>8854.3896484375</v>
      </c>
      <c r="H150" s="956">
        <v>-8.0635254512062176</v>
      </c>
    </row>
    <row r="151" spans="1:8">
      <c r="A151" s="957">
        <v>43958</v>
      </c>
      <c r="B151" s="956">
        <v>107.45777915003127</v>
      </c>
      <c r="C151" s="956">
        <v>112.86240335838856</v>
      </c>
      <c r="D151" s="956">
        <v>3.6538008563018032E-2</v>
      </c>
      <c r="E151" s="956">
        <v>1.5775670101657591E-2</v>
      </c>
      <c r="F151" s="956">
        <v>12.247500419616699</v>
      </c>
      <c r="G151" s="956">
        <v>8979.66015625</v>
      </c>
      <c r="H151" s="956">
        <v>-5.4046242083572906</v>
      </c>
    </row>
    <row r="152" spans="1:8">
      <c r="A152" s="957">
        <v>43959</v>
      </c>
      <c r="B152" s="956">
        <v>111.38407240477801</v>
      </c>
      <c r="C152" s="956">
        <v>114.64288340065072</v>
      </c>
      <c r="D152" s="956">
        <v>-2.0283552659650983E-2</v>
      </c>
      <c r="E152" s="956">
        <v>7.7861021011040865E-3</v>
      </c>
      <c r="F152" s="956">
        <v>12.694999694824221</v>
      </c>
      <c r="G152" s="956">
        <v>9121.3203125</v>
      </c>
      <c r="H152" s="956">
        <v>-3.2588109958727074</v>
      </c>
    </row>
    <row r="153" spans="1:8">
      <c r="A153" s="957">
        <v>43962</v>
      </c>
      <c r="B153" s="956">
        <v>109.12480770670932</v>
      </c>
      <c r="C153" s="956">
        <v>115.53550459597315</v>
      </c>
      <c r="D153" s="956">
        <v>1.7487415716276544E-2</v>
      </c>
      <c r="E153" s="956">
        <v>-2.0646542913830723E-2</v>
      </c>
      <c r="F153" s="956">
        <v>12.4375</v>
      </c>
      <c r="G153" s="956">
        <v>9192.33984375</v>
      </c>
      <c r="H153" s="956">
        <v>-6.4106968892638321</v>
      </c>
    </row>
    <row r="154" spans="1:8">
      <c r="A154" s="957">
        <v>43963</v>
      </c>
      <c r="B154" s="956">
        <v>111.03311858403528</v>
      </c>
      <c r="C154" s="956">
        <v>113.15009584226131</v>
      </c>
      <c r="D154" s="956">
        <v>-2.8249710299283026E-2</v>
      </c>
      <c r="E154" s="956">
        <v>-1.5482267339407163E-2</v>
      </c>
      <c r="F154" s="956">
        <v>12.65499973297119</v>
      </c>
      <c r="G154" s="956">
        <v>9002.5498046875</v>
      </c>
      <c r="H154" s="956">
        <v>-2.1169772582260293</v>
      </c>
    </row>
    <row r="155" spans="1:8">
      <c r="A155" s="957">
        <v>43964</v>
      </c>
      <c r="B155" s="956">
        <v>107.89646515041035</v>
      </c>
      <c r="C155" s="956">
        <v>111.39827580895188</v>
      </c>
      <c r="D155" s="956">
        <v>-1.0774523157012328E-2</v>
      </c>
      <c r="E155" s="956">
        <v>9.088148528969997E-3</v>
      </c>
      <c r="F155" s="956">
        <v>12.29749965667725</v>
      </c>
      <c r="G155" s="956">
        <v>8863.169921875</v>
      </c>
      <c r="H155" s="956">
        <v>-3.5018106585415296</v>
      </c>
    </row>
    <row r="156" spans="1:8">
      <c r="A156" s="957">
        <v>43965</v>
      </c>
      <c r="B156" s="956">
        <v>106.73393218808748</v>
      </c>
      <c r="C156" s="956">
        <v>112.4106798853748</v>
      </c>
      <c r="D156" s="956">
        <v>6.9872616862731718E-3</v>
      </c>
      <c r="E156" s="956">
        <v>7.9206242945659699E-3</v>
      </c>
      <c r="F156" s="956">
        <v>12.164999961853029</v>
      </c>
      <c r="G156" s="956">
        <v>8943.7197265625</v>
      </c>
      <c r="H156" s="956">
        <v>-5.6767476972873254</v>
      </c>
    </row>
    <row r="157" spans="1:8">
      <c r="A157" s="957">
        <v>43966</v>
      </c>
      <c r="B157" s="956">
        <v>107.47971010309058</v>
      </c>
      <c r="C157" s="956">
        <v>113.30104264744358</v>
      </c>
      <c r="D157" s="956">
        <v>-8.9795638103877806E-3</v>
      </c>
      <c r="E157" s="956">
        <v>2.4434971680470374E-2</v>
      </c>
      <c r="F157" s="956">
        <v>12.25</v>
      </c>
      <c r="G157" s="956">
        <v>9014.5595703125</v>
      </c>
      <c r="H157" s="956">
        <v>-5.8213325443529982</v>
      </c>
    </row>
    <row r="158" spans="1:8">
      <c r="A158" s="957">
        <v>43969</v>
      </c>
      <c r="B158" s="956">
        <v>106.5145891878979</v>
      </c>
      <c r="C158" s="956">
        <v>116.06955041590163</v>
      </c>
      <c r="D158" s="956">
        <v>-1.7504165254943249E-2</v>
      </c>
      <c r="E158" s="956">
        <v>-5.3850984077984387E-3</v>
      </c>
      <c r="F158" s="956">
        <v>12.14000034332275</v>
      </c>
      <c r="G158" s="956">
        <v>9234.830078125</v>
      </c>
      <c r="H158" s="956">
        <v>-9.5549612280037337</v>
      </c>
    </row>
    <row r="159" spans="1:8">
      <c r="A159" s="957">
        <v>43970</v>
      </c>
      <c r="B159" s="956">
        <v>104.65014021669055</v>
      </c>
      <c r="C159" s="956">
        <v>115.44450446476309</v>
      </c>
      <c r="D159" s="956">
        <v>3.8356777744108062E-2</v>
      </c>
      <c r="E159" s="956">
        <v>2.0759781839260194E-2</v>
      </c>
      <c r="F159" s="956">
        <v>11.927499771118161</v>
      </c>
      <c r="G159" s="956">
        <v>9185.099609375</v>
      </c>
      <c r="H159" s="956">
        <v>-10.79436424807254</v>
      </c>
    </row>
    <row r="160" spans="1:8">
      <c r="A160" s="957">
        <v>43971</v>
      </c>
      <c r="B160" s="956">
        <v>108.66418238587188</v>
      </c>
      <c r="C160" s="956">
        <v>117.84110719199306</v>
      </c>
      <c r="D160" s="956">
        <v>-3.1086009024369532E-2</v>
      </c>
      <c r="E160" s="956">
        <v>-9.6952347403586048E-3</v>
      </c>
      <c r="F160" s="956">
        <v>12.385000228881839</v>
      </c>
      <c r="G160" s="956">
        <v>9375.7802734375</v>
      </c>
      <c r="H160" s="956">
        <v>-9.1769248061211783</v>
      </c>
    </row>
    <row r="161" spans="1:8">
      <c r="A161" s="957">
        <v>43972</v>
      </c>
      <c r="B161" s="956">
        <v>105.28624663159893</v>
      </c>
      <c r="C161" s="956">
        <v>116.69860999570292</v>
      </c>
      <c r="D161" s="956">
        <v>2.5624990463256614E-2</v>
      </c>
      <c r="E161" s="956">
        <v>4.2768416434775247E-3</v>
      </c>
      <c r="F161" s="956">
        <v>12</v>
      </c>
      <c r="G161" s="956">
        <v>9284.8798828125</v>
      </c>
      <c r="H161" s="956">
        <v>-11.412363364103996</v>
      </c>
    </row>
    <row r="162" spans="1:8">
      <c r="A162" s="957">
        <v>43973</v>
      </c>
      <c r="B162" s="956">
        <v>107.98420569744573</v>
      </c>
      <c r="C162" s="956">
        <v>117.19771147066849</v>
      </c>
      <c r="D162" s="956">
        <v>5.443835730440183E-2</v>
      </c>
      <c r="E162" s="956">
        <v>1.6762005701491667E-3</v>
      </c>
      <c r="F162" s="956">
        <v>12.30749988555908</v>
      </c>
      <c r="G162" s="956">
        <v>9324.58984375</v>
      </c>
      <c r="H162" s="956">
        <v>-9.2135057732227637</v>
      </c>
    </row>
    <row r="163" spans="1:8">
      <c r="A163" s="957">
        <v>43977</v>
      </c>
      <c r="B163" s="956">
        <v>113.8626884704353</v>
      </c>
      <c r="C163" s="956">
        <v>117.39415834145581</v>
      </c>
      <c r="D163" s="956">
        <v>-3.2941612203798321E-2</v>
      </c>
      <c r="E163" s="956">
        <v>7.7236539516132297E-3</v>
      </c>
      <c r="F163" s="956">
        <v>12.977499961853029</v>
      </c>
      <c r="G163" s="956">
        <v>9340.2197265625</v>
      </c>
      <c r="H163" s="956">
        <v>-3.531469871020505</v>
      </c>
    </row>
    <row r="164" spans="1:8">
      <c r="A164" s="957">
        <v>43978</v>
      </c>
      <c r="B164" s="956">
        <v>110.11186794236032</v>
      </c>
      <c r="C164" s="956">
        <v>118.3008701964261</v>
      </c>
      <c r="D164" s="956">
        <v>0</v>
      </c>
      <c r="E164" s="956">
        <v>-4.6077833367589305E-3</v>
      </c>
      <c r="F164" s="956">
        <v>12.55000019073486</v>
      </c>
      <c r="G164" s="956">
        <v>9412.3603515625</v>
      </c>
      <c r="H164" s="956">
        <v>-8.1890022540657839</v>
      </c>
    </row>
    <row r="165" spans="1:8">
      <c r="A165" s="957">
        <v>43979</v>
      </c>
      <c r="B165" s="956">
        <v>110.11186794236032</v>
      </c>
      <c r="C165" s="956">
        <v>117.75576541801092</v>
      </c>
      <c r="D165" s="956">
        <v>-1.7928316976108749E-2</v>
      </c>
      <c r="E165" s="956">
        <v>1.2902124966358564E-2</v>
      </c>
      <c r="F165" s="956">
        <v>12.55000019073486</v>
      </c>
      <c r="G165" s="956">
        <v>9368.990234375</v>
      </c>
      <c r="H165" s="956">
        <v>-7.6438974756506042</v>
      </c>
    </row>
    <row r="166" spans="1:8">
      <c r="A166" s="957">
        <v>43980</v>
      </c>
      <c r="B166" s="956">
        <v>108.13774747105826</v>
      </c>
      <c r="C166" s="956">
        <v>119.27506501894331</v>
      </c>
      <c r="D166" s="956">
        <v>6.7748482845352287E-2</v>
      </c>
      <c r="E166" s="956">
        <v>6.552216914684994E-3</v>
      </c>
      <c r="F166" s="956">
        <v>12.32499980926514</v>
      </c>
      <c r="G166" s="956">
        <v>9489.8701171875</v>
      </c>
      <c r="H166" s="956">
        <v>-11.137317547885047</v>
      </c>
    </row>
    <row r="167" spans="1:8">
      <c r="A167" s="957">
        <v>43983</v>
      </c>
      <c r="B167" s="956">
        <v>115.46391580053628</v>
      </c>
      <c r="C167" s="956">
        <v>120.05658111746058</v>
      </c>
      <c r="D167" s="956">
        <v>3.0395108143483895E-3</v>
      </c>
      <c r="E167" s="956">
        <v>5.897171735574247E-3</v>
      </c>
      <c r="F167" s="956">
        <v>13.159999847412109</v>
      </c>
      <c r="G167" s="956">
        <v>9552.0498046875</v>
      </c>
      <c r="H167" s="956">
        <v>-4.5926653169242968</v>
      </c>
    </row>
    <row r="168" spans="1:8">
      <c r="A168" s="957">
        <v>43984</v>
      </c>
      <c r="B168" s="956">
        <v>115.81486962127903</v>
      </c>
      <c r="C168" s="956">
        <v>120.76457539429614</v>
      </c>
      <c r="D168" s="956">
        <v>1.7424280245004198E-2</v>
      </c>
      <c r="E168" s="956">
        <v>7.7567992051208456E-3</v>
      </c>
      <c r="F168" s="956">
        <v>13.19999980926514</v>
      </c>
      <c r="G168" s="956">
        <v>9608.3798828125</v>
      </c>
      <c r="H168" s="956">
        <v>-4.949705773017115</v>
      </c>
    </row>
    <row r="169" spans="1:8">
      <c r="A169" s="957">
        <v>43985</v>
      </c>
      <c r="B169" s="956">
        <v>117.83286036609881</v>
      </c>
      <c r="C169" s="956">
        <v>121.70132195672137</v>
      </c>
      <c r="D169" s="956">
        <v>0</v>
      </c>
      <c r="E169" s="956">
        <v>-6.9297953667564194E-3</v>
      </c>
      <c r="F169" s="956">
        <v>13.430000305175779</v>
      </c>
      <c r="G169" s="956">
        <v>9682.91015625</v>
      </c>
      <c r="H169" s="956">
        <v>-3.8684615906225588</v>
      </c>
    </row>
    <row r="170" spans="1:8">
      <c r="A170" s="957">
        <v>43986</v>
      </c>
      <c r="B170" s="956">
        <v>117.83286036609881</v>
      </c>
      <c r="C170" s="956">
        <v>120.85795669969755</v>
      </c>
      <c r="D170" s="956">
        <v>2.3641109994506637E-2</v>
      </c>
      <c r="E170" s="956">
        <v>2.0619221539560639E-2</v>
      </c>
      <c r="F170" s="956">
        <v>13.430000305175779</v>
      </c>
      <c r="G170" s="956">
        <v>9615.8095703125</v>
      </c>
      <c r="H170" s="956">
        <v>-3.0250963335987393</v>
      </c>
    </row>
    <row r="171" spans="1:8">
      <c r="A171" s="957">
        <v>43987</v>
      </c>
      <c r="B171" s="956">
        <v>120.6185599789811</v>
      </c>
      <c r="C171" s="956">
        <v>123.34995368370724</v>
      </c>
      <c r="D171" s="956">
        <v>2.9641702194314501E-2</v>
      </c>
      <c r="E171" s="956">
        <v>1.1276647530284345E-2</v>
      </c>
      <c r="F171" s="956">
        <v>13.747500419616699</v>
      </c>
      <c r="G171" s="956">
        <v>9814.080078125</v>
      </c>
      <c r="H171" s="956">
        <v>-2.7313937047261447</v>
      </c>
    </row>
    <row r="172" spans="1:8">
      <c r="A172" s="957">
        <v>43990</v>
      </c>
      <c r="B172" s="956">
        <v>124.19389941298512</v>
      </c>
      <c r="C172" s="956">
        <v>124.74092763427531</v>
      </c>
      <c r="D172" s="956">
        <v>-3.6382861134843569E-2</v>
      </c>
      <c r="E172" s="956">
        <v>2.9219879593944675E-3</v>
      </c>
      <c r="F172" s="956">
        <v>14.15499973297119</v>
      </c>
      <c r="G172" s="956">
        <v>9924.75</v>
      </c>
      <c r="H172" s="956">
        <v>-0.54702822129019069</v>
      </c>
    </row>
    <row r="173" spans="1:8">
      <c r="A173" s="957">
        <v>43991</v>
      </c>
      <c r="B173" s="956">
        <v>119.67537001684775</v>
      </c>
      <c r="C173" s="956">
        <v>125.10541912286635</v>
      </c>
      <c r="D173" s="956">
        <v>2.9875315476365349E-2</v>
      </c>
      <c r="E173" s="956">
        <v>6.6909063795053125E-3</v>
      </c>
      <c r="F173" s="956">
        <v>13.64000034332275</v>
      </c>
      <c r="G173" s="956">
        <v>9953.75</v>
      </c>
      <c r="H173" s="956">
        <v>-5.4300491060186005</v>
      </c>
    </row>
    <row r="174" spans="1:8">
      <c r="A174" s="957">
        <v>43992</v>
      </c>
      <c r="B174" s="956">
        <v>123.25070945085183</v>
      </c>
      <c r="C174" s="956">
        <v>125.94248776978623</v>
      </c>
      <c r="D174" s="956">
        <v>-5.2322454147765707E-2</v>
      </c>
      <c r="E174" s="956">
        <v>-5.2654763675247573E-2</v>
      </c>
      <c r="F174" s="956">
        <v>14.04749965667725</v>
      </c>
      <c r="G174" s="956">
        <v>10020.349609375</v>
      </c>
      <c r="H174" s="956">
        <v>-2.6917783189343965</v>
      </c>
    </row>
    <row r="175" spans="1:8">
      <c r="A175" s="957">
        <v>43993</v>
      </c>
      <c r="B175" s="956">
        <v>116.80192985693004</v>
      </c>
      <c r="C175" s="956">
        <v>119.31101583959537</v>
      </c>
      <c r="D175" s="956">
        <v>2.8920204986429221E-2</v>
      </c>
      <c r="E175" s="956">
        <v>1.0121334623245826E-2</v>
      </c>
      <c r="F175" s="956">
        <v>13.3125</v>
      </c>
      <c r="G175" s="956">
        <v>9492.73046875</v>
      </c>
      <c r="H175" s="956">
        <v>-2.5090859826653258</v>
      </c>
    </row>
    <row r="176" spans="1:8">
      <c r="A176" s="957">
        <v>43994</v>
      </c>
      <c r="B176" s="956">
        <v>120.17986561120298</v>
      </c>
      <c r="C176" s="956">
        <v>120.5186025551473</v>
      </c>
      <c r="D176" s="956">
        <v>-4.3438602452017028E-2</v>
      </c>
      <c r="E176" s="956">
        <v>1.4309384280850601E-2</v>
      </c>
      <c r="F176" s="956">
        <v>13.697500228881839</v>
      </c>
      <c r="G176" s="956">
        <v>9588.8095703125</v>
      </c>
      <c r="H176" s="956">
        <v>-0.33873694394431197</v>
      </c>
    </row>
    <row r="177" spans="1:8">
      <c r="A177" s="957">
        <v>43997</v>
      </c>
      <c r="B177" s="956">
        <v>114.95942020618111</v>
      </c>
      <c r="C177" s="956">
        <v>122.24314955210001</v>
      </c>
      <c r="D177" s="956">
        <v>4.0259504226191067E-2</v>
      </c>
      <c r="E177" s="956">
        <v>1.7463525072283215E-2</v>
      </c>
      <c r="F177" s="956">
        <v>13.102499961853029</v>
      </c>
      <c r="G177" s="956">
        <v>9726.01953125</v>
      </c>
      <c r="H177" s="956">
        <v>-7.2837293459188999</v>
      </c>
    </row>
    <row r="178" spans="1:8">
      <c r="A178" s="957">
        <v>43998</v>
      </c>
      <c r="B178" s="956">
        <v>119.58762946981233</v>
      </c>
      <c r="C178" s="956">
        <v>124.37794585921797</v>
      </c>
      <c r="D178" s="956">
        <v>1.7975046478503343E-2</v>
      </c>
      <c r="E178" s="956">
        <v>1.4814418617457026E-3</v>
      </c>
      <c r="F178" s="956">
        <v>13.63000011444092</v>
      </c>
      <c r="G178" s="956">
        <v>9895.8701171875</v>
      </c>
      <c r="H178" s="956">
        <v>-4.7903163894056462</v>
      </c>
    </row>
    <row r="179" spans="1:8">
      <c r="A179" s="957">
        <v>43999</v>
      </c>
      <c r="B179" s="956">
        <v>121.73722266778624</v>
      </c>
      <c r="C179" s="956">
        <v>124.56220455489176</v>
      </c>
      <c r="D179" s="956">
        <v>3.0810794314822365E-2</v>
      </c>
      <c r="E179" s="956">
        <v>3.2813109241147664E-3</v>
      </c>
      <c r="F179" s="956">
        <v>13.875</v>
      </c>
      <c r="G179" s="956">
        <v>9910.5302734375</v>
      </c>
      <c r="H179" s="956">
        <v>-2.8249818871055226</v>
      </c>
    </row>
    <row r="180" spans="1:8">
      <c r="A180" s="957">
        <v>44000</v>
      </c>
      <c r="B180" s="956">
        <v>125.48804319586114</v>
      </c>
      <c r="C180" s="956">
        <v>124.97093187742955</v>
      </c>
      <c r="D180" s="956">
        <v>-6.9917447576083314E-3</v>
      </c>
      <c r="E180" s="956">
        <v>3.0878981402193695E-4</v>
      </c>
      <c r="F180" s="956">
        <v>14.302499771118161</v>
      </c>
      <c r="G180" s="956">
        <v>9943.0498046875</v>
      </c>
      <c r="H180" s="956">
        <v>0.51711131843158853</v>
      </c>
    </row>
    <row r="181" spans="1:8">
      <c r="A181" s="957">
        <v>44001</v>
      </c>
      <c r="B181" s="956">
        <v>124.61066282770395</v>
      </c>
      <c r="C181" s="956">
        <v>125.00952162824213</v>
      </c>
      <c r="D181" s="956">
        <v>-5.1047510740540591E-3</v>
      </c>
      <c r="E181" s="956">
        <v>1.1095819300612542E-2</v>
      </c>
      <c r="F181" s="956">
        <v>14.20250034332275</v>
      </c>
      <c r="G181" s="956">
        <v>9946.1201171875</v>
      </c>
      <c r="H181" s="956">
        <v>-0.39885880053817857</v>
      </c>
    </row>
    <row r="182" spans="1:8">
      <c r="A182" s="957">
        <v>44004</v>
      </c>
      <c r="B182" s="956">
        <v>123.97455641279564</v>
      </c>
      <c r="C182" s="956">
        <v>126.39660469108512</v>
      </c>
      <c r="D182" s="956">
        <v>6.1924711834109303E-3</v>
      </c>
      <c r="E182" s="956">
        <v>7.4469043787452893E-3</v>
      </c>
      <c r="F182" s="956">
        <v>14.13000011444092</v>
      </c>
      <c r="G182" s="956">
        <v>10056.48046875</v>
      </c>
      <c r="H182" s="956">
        <v>-2.4220482782894805</v>
      </c>
    </row>
    <row r="183" spans="1:8">
      <c r="A183" s="957">
        <v>44005</v>
      </c>
      <c r="B183" s="956">
        <v>124.74226528085802</v>
      </c>
      <c r="C183" s="956">
        <v>127.33786812001769</v>
      </c>
      <c r="D183" s="956">
        <v>-1.8814835852305478E-2</v>
      </c>
      <c r="E183" s="956">
        <v>-2.1931899905181185E-2</v>
      </c>
      <c r="F183" s="956">
        <v>14.21749973297119</v>
      </c>
      <c r="G183" s="956">
        <v>10131.3701171875</v>
      </c>
      <c r="H183" s="956">
        <v>-2.5956028391596675</v>
      </c>
    </row>
    <row r="184" spans="1:8">
      <c r="A184" s="957">
        <v>44006</v>
      </c>
      <c r="B184" s="956">
        <v>122.39526003575394</v>
      </c>
      <c r="C184" s="956">
        <v>124.54510674227029</v>
      </c>
      <c r="D184" s="956">
        <v>1.4157722694064567E-2</v>
      </c>
      <c r="E184" s="956">
        <v>1.0881847720358495E-2</v>
      </c>
      <c r="F184" s="956">
        <v>13.94999980926514</v>
      </c>
      <c r="G184" s="956">
        <v>9909.169921875</v>
      </c>
      <c r="H184" s="956">
        <v>-2.1498467065163567</v>
      </c>
    </row>
    <row r="185" spans="1:8">
      <c r="A185" s="957">
        <v>44007</v>
      </c>
      <c r="B185" s="956">
        <v>124.12809818640807</v>
      </c>
      <c r="C185" s="956">
        <v>125.90038762815547</v>
      </c>
      <c r="D185" s="956">
        <v>4.7711690587675104E-3</v>
      </c>
      <c r="E185" s="956">
        <v>-2.5933939646351156E-2</v>
      </c>
      <c r="F185" s="956">
        <v>14.147500038146971</v>
      </c>
      <c r="G185" s="956">
        <v>10017</v>
      </c>
      <c r="H185" s="956">
        <v>-1.7722894417474038</v>
      </c>
    </row>
    <row r="186" spans="1:8">
      <c r="A186" s="957">
        <v>44008</v>
      </c>
      <c r="B186" s="956">
        <v>124.72033432779871</v>
      </c>
      <c r="C186" s="956">
        <v>122.63529457395467</v>
      </c>
      <c r="D186" s="956">
        <v>2.813926234516817E-3</v>
      </c>
      <c r="E186" s="956">
        <v>1.1984014641401863E-2</v>
      </c>
      <c r="F186" s="956">
        <v>14.215000152587891</v>
      </c>
      <c r="G186" s="956">
        <v>9757.2197265625</v>
      </c>
      <c r="H186" s="956">
        <v>2.0850397538440433</v>
      </c>
    </row>
    <row r="187" spans="1:8">
      <c r="A187" s="957">
        <v>44011</v>
      </c>
      <c r="B187" s="956">
        <v>125.07128814854141</v>
      </c>
      <c r="C187" s="956">
        <v>124.10495773968157</v>
      </c>
      <c r="D187" s="956">
        <v>-4.9105362512981143E-3</v>
      </c>
      <c r="E187" s="956">
        <v>1.8697217818384404E-2</v>
      </c>
      <c r="F187" s="956">
        <v>14.25500011444092</v>
      </c>
      <c r="G187" s="956">
        <v>9874.150390625</v>
      </c>
      <c r="H187" s="956">
        <v>0.96633040885984656</v>
      </c>
    </row>
    <row r="188" spans="1:8">
      <c r="A188" s="957">
        <v>44012</v>
      </c>
      <c r="B188" s="956">
        <v>124.45712105409144</v>
      </c>
      <c r="C188" s="956">
        <v>126.42537516688178</v>
      </c>
      <c r="D188" s="956">
        <v>3.4191021665853194E-2</v>
      </c>
      <c r="E188" s="956">
        <v>9.5300276305851916E-3</v>
      </c>
      <c r="F188" s="956">
        <v>14.185000419616699</v>
      </c>
      <c r="G188" s="956">
        <v>10058.76953125</v>
      </c>
      <c r="H188" s="956">
        <v>-1.9682541127903335</v>
      </c>
    </row>
    <row r="189" spans="1:8">
      <c r="A189" s="957">
        <v>44013</v>
      </c>
      <c r="B189" s="956">
        <v>128.7124371765216</v>
      </c>
      <c r="C189" s="956">
        <v>127.63021248542925</v>
      </c>
      <c r="D189" s="956">
        <v>-7.3278851898348485E-3</v>
      </c>
      <c r="E189" s="956">
        <v>5.2192941162441109E-3</v>
      </c>
      <c r="F189" s="956">
        <v>14.670000076293951</v>
      </c>
      <c r="G189" s="956">
        <v>10154.6298828125</v>
      </c>
      <c r="H189" s="956">
        <v>1.0822246910923496</v>
      </c>
    </row>
    <row r="190" spans="1:8">
      <c r="A190" s="957">
        <v>44014</v>
      </c>
      <c r="B190" s="956">
        <v>127.76924721438823</v>
      </c>
      <c r="C190" s="956">
        <v>128.29635210250945</v>
      </c>
      <c r="D190" s="956">
        <v>3.6051475950576561E-2</v>
      </c>
      <c r="E190" s="956">
        <v>2.2142310252948327E-2</v>
      </c>
      <c r="F190" s="956">
        <v>14.5625</v>
      </c>
      <c r="G190" s="956">
        <v>10207.6298828125</v>
      </c>
      <c r="H190" s="956">
        <v>-0.52710488812121525</v>
      </c>
    </row>
    <row r="191" spans="1:8">
      <c r="A191" s="957">
        <v>44018</v>
      </c>
      <c r="B191" s="956">
        <v>132.37551715756101</v>
      </c>
      <c r="C191" s="956">
        <v>131.1371297350847</v>
      </c>
      <c r="D191" s="956">
        <v>4.5236179386222597E-2</v>
      </c>
      <c r="E191" s="956">
        <v>-8.603004588705887E-3</v>
      </c>
      <c r="F191" s="956">
        <v>15.08749961853027</v>
      </c>
      <c r="G191" s="956">
        <v>10433.650390625</v>
      </c>
      <c r="H191" s="956">
        <v>1.2383874224763076</v>
      </c>
    </row>
    <row r="192" spans="1:8">
      <c r="A192" s="957">
        <v>44019</v>
      </c>
      <c r="B192" s="956">
        <v>138.36367979804442</v>
      </c>
      <c r="C192" s="956">
        <v>130.00895640622406</v>
      </c>
      <c r="D192" s="956">
        <v>1.0621403765011861E-2</v>
      </c>
      <c r="E192" s="956">
        <v>1.436696993233566E-2</v>
      </c>
      <c r="F192" s="956">
        <v>15.77000045776367</v>
      </c>
      <c r="G192" s="956">
        <v>10343.8896484375</v>
      </c>
      <c r="H192" s="956">
        <v>8.3547233918203574</v>
      </c>
    </row>
    <row r="193" spans="1:8">
      <c r="A193" s="957">
        <v>44020</v>
      </c>
      <c r="B193" s="956">
        <v>139.83329630759226</v>
      </c>
      <c r="C193" s="956">
        <v>131.87679117384661</v>
      </c>
      <c r="D193" s="956">
        <v>3.6078359566482643E-3</v>
      </c>
      <c r="E193" s="956">
        <v>5.2656659518703908E-3</v>
      </c>
      <c r="F193" s="956">
        <v>15.9375</v>
      </c>
      <c r="G193" s="956">
        <v>10492.5</v>
      </c>
      <c r="H193" s="956">
        <v>7.9565051337456509</v>
      </c>
    </row>
    <row r="194" spans="1:8">
      <c r="A194" s="957">
        <v>44021</v>
      </c>
      <c r="B194" s="956">
        <v>140.33779190194744</v>
      </c>
      <c r="C194" s="956">
        <v>132.57121030297264</v>
      </c>
      <c r="D194" s="956">
        <v>1.8912205499018953E-2</v>
      </c>
      <c r="E194" s="956">
        <v>6.6071370375198057E-3</v>
      </c>
      <c r="F194" s="956">
        <v>15.99499988555908</v>
      </c>
      <c r="G194" s="956">
        <v>10547.75</v>
      </c>
      <c r="H194" s="956">
        <v>7.7665815989747955</v>
      </c>
    </row>
    <row r="195" spans="1:8">
      <c r="A195" s="957">
        <v>44022</v>
      </c>
      <c r="B195" s="956">
        <v>142.99188906167564</v>
      </c>
      <c r="C195" s="956">
        <v>133.44712645667425</v>
      </c>
      <c r="D195" s="956">
        <v>0</v>
      </c>
      <c r="E195" s="956">
        <v>-2.1342298780777758E-2</v>
      </c>
      <c r="F195" s="956">
        <v>16.297500610351559</v>
      </c>
      <c r="G195" s="956">
        <v>10617.4404296875</v>
      </c>
      <c r="H195" s="956">
        <v>9.544762605001381</v>
      </c>
    </row>
    <row r="196" spans="1:8">
      <c r="A196" s="957">
        <v>44025</v>
      </c>
      <c r="B196" s="956">
        <v>142.99188906167564</v>
      </c>
      <c r="C196" s="956">
        <v>130.59905801239967</v>
      </c>
      <c r="D196" s="956">
        <v>0</v>
      </c>
      <c r="E196" s="956">
        <v>9.4063844544567399E-3</v>
      </c>
      <c r="F196" s="956">
        <v>16.297500610351559</v>
      </c>
      <c r="G196" s="956">
        <v>10390.83984375</v>
      </c>
      <c r="H196" s="956">
        <v>12.392831049275969</v>
      </c>
    </row>
    <row r="197" spans="1:8">
      <c r="A197" s="957">
        <v>44026</v>
      </c>
      <c r="B197" s="956">
        <v>142.99188906167564</v>
      </c>
      <c r="C197" s="956">
        <v>131.82752296145421</v>
      </c>
      <c r="D197" s="956">
        <v>-2.2242686127258882E-2</v>
      </c>
      <c r="E197" s="956">
        <v>5.9026251207368041E-3</v>
      </c>
      <c r="F197" s="956">
        <v>16.297500610351559</v>
      </c>
      <c r="G197" s="956">
        <v>10488.580078125</v>
      </c>
      <c r="H197" s="956">
        <v>11.164366100221429</v>
      </c>
    </row>
    <row r="198" spans="1:8">
      <c r="A198" s="957">
        <v>44027</v>
      </c>
      <c r="B198" s="956">
        <v>139.81136535453297</v>
      </c>
      <c r="C198" s="956">
        <v>132.60565141009099</v>
      </c>
      <c r="D198" s="956">
        <v>-2.4317587244140793E-2</v>
      </c>
      <c r="E198" s="956">
        <v>-7.2660278856265803E-3</v>
      </c>
      <c r="F198" s="956">
        <v>15.935000419616699</v>
      </c>
      <c r="G198" s="956">
        <v>10550.490234375</v>
      </c>
      <c r="H198" s="956">
        <v>7.2057139444419818</v>
      </c>
    </row>
    <row r="199" spans="1:8">
      <c r="A199" s="957">
        <v>44028</v>
      </c>
      <c r="B199" s="956">
        <v>136.41149027980165</v>
      </c>
      <c r="C199" s="956">
        <v>131.64213504915358</v>
      </c>
      <c r="D199" s="956">
        <v>5.7887219537089418E-3</v>
      </c>
      <c r="E199" s="956">
        <v>2.8032106061965933E-3</v>
      </c>
      <c r="F199" s="956">
        <v>15.54749965667725</v>
      </c>
      <c r="G199" s="956">
        <v>10473.830078125</v>
      </c>
      <c r="H199" s="956">
        <v>4.769355230648074</v>
      </c>
    </row>
    <row r="200" spans="1:8">
      <c r="A200" s="957">
        <v>44029</v>
      </c>
      <c r="B200" s="956">
        <v>137.20113846832248</v>
      </c>
      <c r="C200" s="956">
        <v>132.01115567834574</v>
      </c>
      <c r="D200" s="956">
        <v>9.43245659127534E-3</v>
      </c>
      <c r="E200" s="956">
        <v>2.5125643091891581E-2</v>
      </c>
      <c r="F200" s="956">
        <v>15.63749980926514</v>
      </c>
      <c r="G200" s="956">
        <v>10503.1904296875</v>
      </c>
      <c r="H200" s="956">
        <v>5.1899827899767388</v>
      </c>
    </row>
    <row r="201" spans="1:8">
      <c r="A201" s="957">
        <v>44032</v>
      </c>
      <c r="B201" s="956">
        <v>138.49528225119849</v>
      </c>
      <c r="C201" s="956">
        <v>135.32802086006799</v>
      </c>
      <c r="D201" s="956">
        <v>-1.0769723024217859E-2</v>
      </c>
      <c r="E201" s="956">
        <v>-8.0550541925535901E-3</v>
      </c>
      <c r="F201" s="956">
        <v>15.784999847412109</v>
      </c>
      <c r="G201" s="956">
        <v>10767.08984375</v>
      </c>
      <c r="H201" s="956">
        <v>3.167261391130495</v>
      </c>
    </row>
    <row r="202" spans="1:8">
      <c r="A202" s="957">
        <v>44033</v>
      </c>
      <c r="B202" s="956">
        <v>137.0037264211922</v>
      </c>
      <c r="C202" s="956">
        <v>134.23794631826911</v>
      </c>
      <c r="D202" s="956">
        <v>3.6823494333597662E-3</v>
      </c>
      <c r="E202" s="956">
        <v>2.4127960482371869E-3</v>
      </c>
      <c r="F202" s="956">
        <v>15.614999771118161</v>
      </c>
      <c r="G202" s="956">
        <v>10680.3603515625</v>
      </c>
      <c r="H202" s="956">
        <v>2.7657801029230882</v>
      </c>
    </row>
    <row r="203" spans="1:8">
      <c r="A203" s="957">
        <v>44034</v>
      </c>
      <c r="B203" s="956">
        <v>137.50822201554746</v>
      </c>
      <c r="C203" s="956">
        <v>134.56183510466931</v>
      </c>
      <c r="D203" s="956">
        <v>6.2211391432305252E-3</v>
      </c>
      <c r="E203" s="956">
        <v>-2.2856995349024745E-2</v>
      </c>
      <c r="F203" s="956">
        <v>15.67249965667725</v>
      </c>
      <c r="G203" s="956">
        <v>10706.1298828125</v>
      </c>
      <c r="H203" s="956">
        <v>2.9463869108781466</v>
      </c>
    </row>
    <row r="204" spans="1:8">
      <c r="A204" s="957">
        <v>44035</v>
      </c>
      <c r="B204" s="956">
        <v>138.36367979804442</v>
      </c>
      <c r="C204" s="956">
        <v>131.48615586552566</v>
      </c>
      <c r="D204" s="956">
        <v>-1.2206728525879673E-2</v>
      </c>
      <c r="E204" s="956">
        <v>-9.3907170449757382E-3</v>
      </c>
      <c r="F204" s="956">
        <v>15.77000045776367</v>
      </c>
      <c r="G204" s="956">
        <v>10461.419921875</v>
      </c>
      <c r="H204" s="956">
        <v>6.8775239325187556</v>
      </c>
    </row>
    <row r="205" spans="1:8">
      <c r="A205" s="957">
        <v>44036</v>
      </c>
      <c r="B205" s="956">
        <v>136.67471192090795</v>
      </c>
      <c r="C205" s="956">
        <v>130.25140658046092</v>
      </c>
      <c r="D205" s="956">
        <v>2.5517575309659257E-2</v>
      </c>
      <c r="E205" s="956">
        <v>1.6702387584650369E-2</v>
      </c>
      <c r="F205" s="956">
        <v>15.57750034332275</v>
      </c>
      <c r="G205" s="956">
        <v>10363.1796875</v>
      </c>
      <c r="H205" s="956">
        <v>6.4233053404470297</v>
      </c>
    </row>
    <row r="206" spans="1:8">
      <c r="A206" s="957">
        <v>44039</v>
      </c>
      <c r="B206" s="956">
        <v>140.16231917527571</v>
      </c>
      <c r="C206" s="956">
        <v>132.42691605661366</v>
      </c>
      <c r="D206" s="956">
        <v>-6.2598046373586458E-3</v>
      </c>
      <c r="E206" s="956">
        <v>-1.2735028000378179E-2</v>
      </c>
      <c r="F206" s="956">
        <v>15.97500038146973</v>
      </c>
      <c r="G206" s="956">
        <v>10536.26953125</v>
      </c>
      <c r="H206" s="956">
        <v>7.7354031186620489</v>
      </c>
    </row>
    <row r="207" spans="1:8">
      <c r="A207" s="957">
        <v>44040</v>
      </c>
      <c r="B207" s="956">
        <v>139.28493043971937</v>
      </c>
      <c r="C207" s="956">
        <v>130.74045557262895</v>
      </c>
      <c r="D207" s="956">
        <v>2.3464533287709033E-2</v>
      </c>
      <c r="E207" s="956">
        <v>1.3540604633609066E-2</v>
      </c>
      <c r="F207" s="956">
        <v>15.875</v>
      </c>
      <c r="G207" s="956">
        <v>10402.08984375</v>
      </c>
      <c r="H207" s="956">
        <v>8.5444748670904289</v>
      </c>
    </row>
    <row r="208" spans="1:8">
      <c r="A208" s="957">
        <v>44041</v>
      </c>
      <c r="B208" s="956">
        <v>142.55318632649841</v>
      </c>
      <c r="C208" s="956">
        <v>132.51076039115586</v>
      </c>
      <c r="D208" s="956">
        <v>-0.10755497912804646</v>
      </c>
      <c r="E208" s="956">
        <v>4.2558469265987497E-3</v>
      </c>
      <c r="F208" s="956">
        <v>16.247499465942379</v>
      </c>
      <c r="G208" s="956">
        <v>10542.9404296875</v>
      </c>
      <c r="H208" s="956">
        <v>10.04242593534255</v>
      </c>
    </row>
    <row r="209" spans="1:8">
      <c r="A209" s="957">
        <v>44042</v>
      </c>
      <c r="B209" s="956">
        <v>127.22088134651536</v>
      </c>
      <c r="C209" s="956">
        <v>133.07470590350783</v>
      </c>
      <c r="D209" s="956">
        <v>-7.2931026590281389E-2</v>
      </c>
      <c r="E209" s="956">
        <v>1.4871816487803668E-2</v>
      </c>
      <c r="F209" s="956">
        <v>14.5</v>
      </c>
      <c r="G209" s="956">
        <v>10587.8095703125</v>
      </c>
      <c r="H209" s="956">
        <v>-5.8538245569924783</v>
      </c>
    </row>
    <row r="210" spans="1:8">
      <c r="A210" s="957">
        <v>44043</v>
      </c>
      <c r="B210" s="956">
        <v>117.9425318661936</v>
      </c>
      <c r="C210" s="956">
        <v>135.05376850887325</v>
      </c>
      <c r="D210" s="956">
        <v>-6.5092483882956964E-3</v>
      </c>
      <c r="E210" s="956">
        <v>1.4660430152948933E-2</v>
      </c>
      <c r="F210" s="956">
        <v>13.44250011444092</v>
      </c>
      <c r="G210" s="956">
        <v>10745.26953125</v>
      </c>
      <c r="H210" s="956">
        <v>-17.111236642679643</v>
      </c>
    </row>
    <row r="211" spans="1:8">
      <c r="A211" s="957">
        <v>44046</v>
      </c>
      <c r="B211" s="956">
        <v>117.17481463073207</v>
      </c>
      <c r="C211" s="956">
        <v>137.03371484899012</v>
      </c>
      <c r="D211" s="956">
        <v>-1.1606120425612154E-2</v>
      </c>
      <c r="E211" s="956">
        <v>3.5192902625804656E-3</v>
      </c>
      <c r="F211" s="956">
        <v>13.35499954223633</v>
      </c>
      <c r="G211" s="956">
        <v>10902.7998046875</v>
      </c>
      <c r="H211" s="956">
        <v>-19.858900218258043</v>
      </c>
    </row>
    <row r="212" spans="1:8">
      <c r="A212" s="957">
        <v>44047</v>
      </c>
      <c r="B212" s="956">
        <v>115.81486962127902</v>
      </c>
      <c r="C212" s="956">
        <v>137.51597626730339</v>
      </c>
      <c r="D212" s="956">
        <v>8.7121039984743298E-3</v>
      </c>
      <c r="E212" s="956">
        <v>5.2307448982742422E-3</v>
      </c>
      <c r="F212" s="956">
        <v>13.19999980926514</v>
      </c>
      <c r="G212" s="956">
        <v>10941.169921875</v>
      </c>
      <c r="H212" s="956">
        <v>-21.701106646024371</v>
      </c>
    </row>
    <row r="213" spans="1:8">
      <c r="A213" s="957">
        <v>44048</v>
      </c>
      <c r="B213" s="956">
        <v>116.82386080998934</v>
      </c>
      <c r="C213" s="956">
        <v>138.23528725859478</v>
      </c>
      <c r="D213" s="956">
        <v>-3.5486283312260447E-2</v>
      </c>
      <c r="E213" s="956">
        <v>9.9714429353274792E-3</v>
      </c>
      <c r="F213" s="956">
        <v>13.314999580383301</v>
      </c>
      <c r="G213" s="956">
        <v>10998.400390625</v>
      </c>
      <c r="H213" s="956">
        <v>-21.41142644860544</v>
      </c>
    </row>
    <row r="214" spans="1:8">
      <c r="A214" s="957">
        <v>44049</v>
      </c>
      <c r="B214" s="956">
        <v>112.67821618765397</v>
      </c>
      <c r="C214" s="956">
        <v>139.61369253714247</v>
      </c>
      <c r="D214" s="956">
        <v>-4.6525198352009189E-2</v>
      </c>
      <c r="E214" s="956">
        <v>-8.7404779604918215E-3</v>
      </c>
      <c r="F214" s="956">
        <v>12.84249973297119</v>
      </c>
      <c r="G214" s="956">
        <v>11108.0703125</v>
      </c>
      <c r="H214" s="956">
        <v>-26.935476349488496</v>
      </c>
    </row>
    <row r="215" spans="1:8">
      <c r="A215" s="957">
        <v>44050</v>
      </c>
      <c r="B215" s="956">
        <v>107.4358398295728</v>
      </c>
      <c r="C215" s="956">
        <v>138.39340213453869</v>
      </c>
      <c r="D215" s="956">
        <v>9.7999090796725419E-3</v>
      </c>
      <c r="E215" s="956">
        <v>-3.8706922883442463E-3</v>
      </c>
      <c r="F215" s="956">
        <v>12.24499988555908</v>
      </c>
      <c r="G215" s="956">
        <v>11010.98046875</v>
      </c>
      <c r="H215" s="956">
        <v>-30.95756230496589</v>
      </c>
    </row>
    <row r="216" spans="1:8">
      <c r="A216" s="957">
        <v>44053</v>
      </c>
      <c r="B216" s="956">
        <v>108.48870129180088</v>
      </c>
      <c r="C216" s="956">
        <v>137.8577238601388</v>
      </c>
      <c r="D216" s="956">
        <v>6.2677189451942894E-3</v>
      </c>
      <c r="E216" s="956">
        <v>-1.6915932109767828E-2</v>
      </c>
      <c r="F216" s="956">
        <v>12.364999771118161</v>
      </c>
      <c r="G216" s="956">
        <v>10968.3603515625</v>
      </c>
      <c r="H216" s="956">
        <v>-29.369022568337925</v>
      </c>
    </row>
    <row r="217" spans="1:8">
      <c r="A217" s="957">
        <v>44054</v>
      </c>
      <c r="B217" s="956">
        <v>109.16867798022703</v>
      </c>
      <c r="C217" s="956">
        <v>135.52573196251359</v>
      </c>
      <c r="D217" s="956">
        <v>2.5115531213643294E-2</v>
      </c>
      <c r="E217" s="956">
        <v>2.1276430027220572E-2</v>
      </c>
      <c r="F217" s="956">
        <v>12.44250011444092</v>
      </c>
      <c r="G217" s="956">
        <v>10782.8203125</v>
      </c>
      <c r="H217" s="956">
        <v>-26.357053982286558</v>
      </c>
    </row>
    <row r="218" spans="1:8">
      <c r="A218" s="957">
        <v>44055</v>
      </c>
      <c r="B218" s="956">
        <v>111.9105073195916</v>
      </c>
      <c r="C218" s="956">
        <v>138.40923571550186</v>
      </c>
      <c r="D218" s="956">
        <v>2.548018865928281E-2</v>
      </c>
      <c r="E218" s="956">
        <v>2.7478301400056804E-3</v>
      </c>
      <c r="F218" s="956">
        <v>12.75500011444092</v>
      </c>
      <c r="G218" s="956">
        <v>11012.240234375</v>
      </c>
      <c r="H218" s="956">
        <v>-26.498728395910263</v>
      </c>
    </row>
    <row r="219" spans="1:8">
      <c r="A219" s="957">
        <v>44056</v>
      </c>
      <c r="B219" s="956">
        <v>114.76200815905085</v>
      </c>
      <c r="C219" s="956">
        <v>138.78956078505607</v>
      </c>
      <c r="D219" s="956">
        <v>1.7201864127078803E-3</v>
      </c>
      <c r="E219" s="956">
        <v>-2.100991198777491E-3</v>
      </c>
      <c r="F219" s="956">
        <v>13.079999923706049</v>
      </c>
      <c r="G219" s="956">
        <v>11042.5</v>
      </c>
      <c r="H219" s="956">
        <v>-24.027552626005217</v>
      </c>
    </row>
    <row r="220" spans="1:8">
      <c r="A220" s="957">
        <v>44057</v>
      </c>
      <c r="B220" s="956">
        <v>114.95942020618112</v>
      </c>
      <c r="C220" s="956">
        <v>138.49796513936448</v>
      </c>
      <c r="D220" s="956">
        <v>4.0068514612485728E-3</v>
      </c>
      <c r="E220" s="956">
        <v>1.0021568159487293E-2</v>
      </c>
      <c r="F220" s="956">
        <v>13.102499961853029</v>
      </c>
      <c r="G220" s="956">
        <v>11019.2998046875</v>
      </c>
      <c r="H220" s="956">
        <v>-23.53854493318336</v>
      </c>
    </row>
    <row r="221" spans="1:8">
      <c r="A221" s="957">
        <v>44060</v>
      </c>
      <c r="B221" s="956">
        <v>115.42004552701854</v>
      </c>
      <c r="C221" s="956">
        <v>139.88593193695891</v>
      </c>
      <c r="D221" s="956">
        <v>-1.8434006569659434E-2</v>
      </c>
      <c r="E221" s="956">
        <v>7.2876315583507711E-3</v>
      </c>
      <c r="F221" s="956">
        <v>13.15499973297119</v>
      </c>
      <c r="G221" s="956">
        <v>11129.73046875</v>
      </c>
      <c r="H221" s="956">
        <v>-24.465886409940367</v>
      </c>
    </row>
    <row r="222" spans="1:8">
      <c r="A222" s="957">
        <v>44061</v>
      </c>
      <c r="B222" s="956">
        <v>113.29239164950309</v>
      </c>
      <c r="C222" s="956">
        <v>140.905369069112</v>
      </c>
      <c r="D222" s="956">
        <v>-3.3881896385291932E-2</v>
      </c>
      <c r="E222" s="956">
        <v>-5.7426458418626813E-3</v>
      </c>
      <c r="F222" s="956">
        <v>12.91250038146973</v>
      </c>
      <c r="G222" s="956">
        <v>11210.83984375</v>
      </c>
      <c r="H222" s="956">
        <v>-27.61297741960891</v>
      </c>
    </row>
    <row r="223" spans="1:8">
      <c r="A223" s="957">
        <v>44062</v>
      </c>
      <c r="B223" s="956">
        <v>109.45383057439271</v>
      </c>
      <c r="C223" s="956">
        <v>140.09619943733114</v>
      </c>
      <c r="D223" s="956">
        <v>-2.9659385003546479E-2</v>
      </c>
      <c r="E223" s="956">
        <v>1.0630301888693516E-2</v>
      </c>
      <c r="F223" s="956">
        <v>12.47500038146973</v>
      </c>
      <c r="G223" s="956">
        <v>11146.4599609375</v>
      </c>
      <c r="H223" s="956">
        <v>-30.642368862938426</v>
      </c>
    </row>
    <row r="224" spans="1:8">
      <c r="A224" s="957">
        <v>44063</v>
      </c>
      <c r="B224" s="956">
        <v>106.20749727327384</v>
      </c>
      <c r="C224" s="956">
        <v>141.58546433080858</v>
      </c>
      <c r="D224" s="956">
        <v>-1.1358927258558027E-2</v>
      </c>
      <c r="E224" s="956">
        <v>4.1588829566681085E-3</v>
      </c>
      <c r="F224" s="956">
        <v>12.10499954223633</v>
      </c>
      <c r="G224" s="956">
        <v>11264.9501953125</v>
      </c>
      <c r="H224" s="956">
        <v>-35.377967057534732</v>
      </c>
    </row>
    <row r="225" spans="1:8">
      <c r="A225" s="957">
        <v>44064</v>
      </c>
      <c r="B225" s="956">
        <v>105.00109403743323</v>
      </c>
      <c r="C225" s="956">
        <v>142.17430170532592</v>
      </c>
      <c r="D225" s="956">
        <v>9.8182835009439362E-3</v>
      </c>
      <c r="E225" s="956">
        <v>6.0043426375750997E-3</v>
      </c>
      <c r="F225" s="956">
        <v>11.96749973297119</v>
      </c>
      <c r="G225" s="956">
        <v>11311.7998046875</v>
      </c>
      <c r="H225" s="956">
        <v>-37.173207667892683</v>
      </c>
    </row>
    <row r="226" spans="1:8">
      <c r="A226" s="957">
        <v>44067</v>
      </c>
      <c r="B226" s="956">
        <v>106.03202454660203</v>
      </c>
      <c r="C226" s="956">
        <v>143.02796492702268</v>
      </c>
      <c r="D226" s="956">
        <v>-1.468761030681609E-2</v>
      </c>
      <c r="E226" s="956">
        <v>7.6232105960842844E-3</v>
      </c>
      <c r="F226" s="956">
        <v>12.085000038146971</v>
      </c>
      <c r="G226" s="956">
        <v>11379.7197265625</v>
      </c>
      <c r="H226" s="956">
        <v>-36.995940380420649</v>
      </c>
    </row>
    <row r="227" spans="1:8">
      <c r="A227" s="957">
        <v>44068</v>
      </c>
      <c r="B227" s="956">
        <v>104.47466749001879</v>
      </c>
      <c r="C227" s="956">
        <v>144.11829722479072</v>
      </c>
      <c r="D227" s="956">
        <v>6.0885386169813316E-3</v>
      </c>
      <c r="E227" s="956">
        <v>1.7319179179443367E-2</v>
      </c>
      <c r="F227" s="956">
        <v>11.90750026702881</v>
      </c>
      <c r="G227" s="956">
        <v>11466.4697265625</v>
      </c>
      <c r="H227" s="956">
        <v>-39.643629734771935</v>
      </c>
    </row>
    <row r="228" spans="1:8">
      <c r="A228" s="957">
        <v>44069</v>
      </c>
      <c r="B228" s="956">
        <v>105.11076553752805</v>
      </c>
      <c r="C228" s="956">
        <v>146.61430783746314</v>
      </c>
      <c r="D228" s="956">
        <v>-2.5041673499475725E-2</v>
      </c>
      <c r="E228" s="956">
        <v>-3.4050170359684051E-3</v>
      </c>
      <c r="F228" s="956">
        <v>11.97999954223633</v>
      </c>
      <c r="G228" s="956">
        <v>11665.0595703125</v>
      </c>
      <c r="H228" s="956">
        <v>-41.503542299935091</v>
      </c>
    </row>
    <row r="229" spans="1:8">
      <c r="A229" s="957">
        <v>44070</v>
      </c>
      <c r="B229" s="956">
        <v>102.47861606565733</v>
      </c>
      <c r="C229" s="956">
        <v>146.11508362155988</v>
      </c>
      <c r="D229" s="956">
        <v>-6.4217879302674863E-4</v>
      </c>
      <c r="E229" s="956">
        <v>6.0462782170009888E-3</v>
      </c>
      <c r="F229" s="956">
        <v>11.680000305175779</v>
      </c>
      <c r="G229" s="956">
        <v>11625.33984375</v>
      </c>
      <c r="H229" s="956">
        <v>-43.636467555902541</v>
      </c>
    </row>
    <row r="230" spans="1:8">
      <c r="A230" s="957">
        <v>44071</v>
      </c>
      <c r="B230" s="956">
        <v>102.41280647168124</v>
      </c>
      <c r="C230" s="956">
        <v>146.99853606883619</v>
      </c>
      <c r="D230" s="956">
        <v>2.2060454578915145E-2</v>
      </c>
      <c r="E230" s="956">
        <v>6.8256330719147496E-3</v>
      </c>
      <c r="F230" s="956">
        <v>11.67249965667725</v>
      </c>
      <c r="G230" s="956">
        <v>11695.6298828125</v>
      </c>
      <c r="H230" s="956">
        <v>-44.585729597154952</v>
      </c>
    </row>
    <row r="231" spans="1:8">
      <c r="A231" s="957">
        <v>44074</v>
      </c>
      <c r="B231" s="956">
        <v>104.67207953714899</v>
      </c>
      <c r="C231" s="956">
        <v>148.0018941381507</v>
      </c>
      <c r="D231" s="956">
        <v>1.2572832577324444E-3</v>
      </c>
      <c r="E231" s="956">
        <v>1.3945099510527026E-2</v>
      </c>
      <c r="F231" s="956">
        <v>11.930000305175779</v>
      </c>
      <c r="G231" s="956">
        <v>11775.4599609375</v>
      </c>
      <c r="H231" s="956">
        <v>-43.329814601001715</v>
      </c>
    </row>
    <row r="232" spans="1:8">
      <c r="A232" s="957">
        <v>44075</v>
      </c>
      <c r="B232" s="956">
        <v>104.80368199030309</v>
      </c>
      <c r="C232" s="956">
        <v>150.06579527965371</v>
      </c>
      <c r="D232" s="956">
        <v>2.7835953642405098E-2</v>
      </c>
      <c r="E232" s="956">
        <v>9.7800448904004078E-3</v>
      </c>
      <c r="F232" s="956">
        <v>11.944999694824221</v>
      </c>
      <c r="G232" s="956">
        <v>11939.669921875</v>
      </c>
      <c r="H232" s="956">
        <v>-45.262113289350623</v>
      </c>
    </row>
    <row r="233" spans="1:8">
      <c r="A233" s="957">
        <v>44076</v>
      </c>
      <c r="B233" s="956">
        <v>107.72099242373854</v>
      </c>
      <c r="C233" s="956">
        <v>151.53344549400236</v>
      </c>
      <c r="D233" s="956">
        <v>-1.7308130284144019E-2</v>
      </c>
      <c r="E233" s="956">
        <v>-4.9628314741983037E-2</v>
      </c>
      <c r="F233" s="956">
        <v>12.277500152587891</v>
      </c>
      <c r="G233" s="956">
        <v>12056.4404296875</v>
      </c>
      <c r="H233" s="956">
        <v>-43.812453070263828</v>
      </c>
    </row>
    <row r="234" spans="1:8">
      <c r="A234" s="957">
        <v>44077</v>
      </c>
      <c r="B234" s="956">
        <v>105.85654345253118</v>
      </c>
      <c r="C234" s="956">
        <v>144.01309596708887</v>
      </c>
      <c r="D234" s="956">
        <v>-1.3468664189563717E-2</v>
      </c>
      <c r="E234" s="956">
        <v>-1.2652161484430269E-2</v>
      </c>
      <c r="F234" s="956">
        <v>12.064999580383301</v>
      </c>
      <c r="G234" s="956">
        <v>11458.099609375</v>
      </c>
      <c r="H234" s="956">
        <v>-38.156552514557688</v>
      </c>
    </row>
    <row r="235" spans="1:8">
      <c r="A235" s="957">
        <v>44078</v>
      </c>
      <c r="B235" s="956">
        <v>104.43079721650108</v>
      </c>
      <c r="C235" s="956">
        <v>142.19101902104052</v>
      </c>
      <c r="D235" s="956">
        <v>5.2509976222441246E-3</v>
      </c>
      <c r="E235" s="956">
        <v>-4.1141528290249751E-2</v>
      </c>
      <c r="F235" s="956">
        <v>11.902500152587891</v>
      </c>
      <c r="G235" s="956">
        <v>11313.1298828125</v>
      </c>
      <c r="H235" s="956">
        <v>-37.760221804539441</v>
      </c>
    </row>
    <row r="236" spans="1:8">
      <c r="A236" s="957">
        <v>44082</v>
      </c>
      <c r="B236" s="956">
        <v>104.97916308437398</v>
      </c>
      <c r="C236" s="956">
        <v>136.34106318936693</v>
      </c>
      <c r="D236" s="956">
        <v>-1.6297508762007307E-2</v>
      </c>
      <c r="E236" s="956">
        <v>2.7090479999387851E-2</v>
      </c>
      <c r="F236" s="956">
        <v>11.965000152587891</v>
      </c>
      <c r="G236" s="956">
        <v>10847.6904296875</v>
      </c>
      <c r="H236" s="956">
        <v>-31.361900104992955</v>
      </c>
    </row>
    <row r="237" spans="1:8">
      <c r="A237" s="957">
        <v>44083</v>
      </c>
      <c r="B237" s="956">
        <v>103.26826425417821</v>
      </c>
      <c r="C237" s="956">
        <v>140.03460803479376</v>
      </c>
      <c r="D237" s="956">
        <v>-2.5913363917891452E-2</v>
      </c>
      <c r="E237" s="956">
        <v>-1.9922680048667041E-2</v>
      </c>
      <c r="F237" s="956">
        <v>11.77000045776367</v>
      </c>
      <c r="G237" s="956">
        <v>11141.5595703125</v>
      </c>
      <c r="H237" s="956">
        <v>-36.766343780615557</v>
      </c>
    </row>
    <row r="238" spans="1:8">
      <c r="A238" s="957">
        <v>44084</v>
      </c>
      <c r="B238" s="956">
        <v>100.5922361413907</v>
      </c>
      <c r="C238" s="956">
        <v>137.24474334317605</v>
      </c>
      <c r="D238" s="956">
        <v>2.1805494694526528E-2</v>
      </c>
      <c r="E238" s="956">
        <v>-6.0478497825904309E-3</v>
      </c>
      <c r="F238" s="956">
        <v>11.465000152587891</v>
      </c>
      <c r="G238" s="956">
        <v>10919.58984375</v>
      </c>
      <c r="H238" s="956">
        <v>-36.652507201785355</v>
      </c>
    </row>
    <row r="239" spans="1:8">
      <c r="A239" s="957">
        <v>44085</v>
      </c>
      <c r="B239" s="956">
        <v>102.78569961288235</v>
      </c>
      <c r="C239" s="956">
        <v>136.41470775198636</v>
      </c>
      <c r="D239" s="956">
        <v>1.4297869402872143E-2</v>
      </c>
      <c r="E239" s="956">
        <v>1.8712825719911841E-2</v>
      </c>
      <c r="F239" s="956">
        <v>11.715000152587891</v>
      </c>
      <c r="G239" s="956">
        <v>10853.5498046875</v>
      </c>
      <c r="H239" s="956">
        <v>-33.629008139104002</v>
      </c>
    </row>
    <row r="240" spans="1:8">
      <c r="A240" s="957">
        <v>44088</v>
      </c>
      <c r="B240" s="956">
        <v>104.25531612243019</v>
      </c>
      <c r="C240" s="956">
        <v>138.96741240378199</v>
      </c>
      <c r="D240" s="956">
        <v>1.1782061596326443E-2</v>
      </c>
      <c r="E240" s="956">
        <v>1.2089549470456262E-2</v>
      </c>
      <c r="F240" s="956">
        <v>11.882499694824221</v>
      </c>
      <c r="G240" s="956">
        <v>11056.650390625</v>
      </c>
      <c r="H240" s="956">
        <v>-34.712096281351805</v>
      </c>
    </row>
    <row r="241" spans="1:8">
      <c r="A241" s="957">
        <v>44089</v>
      </c>
      <c r="B241" s="956">
        <v>105.48365867872914</v>
      </c>
      <c r="C241" s="956">
        <v>140.6474658108188</v>
      </c>
      <c r="D241" s="956">
        <v>0</v>
      </c>
      <c r="E241" s="956">
        <v>-1.2497460486567302E-2</v>
      </c>
      <c r="F241" s="956">
        <v>12.022500038146971</v>
      </c>
      <c r="G241" s="956">
        <v>11190.3203125</v>
      </c>
      <c r="H241" s="956">
        <v>-35.163807132089659</v>
      </c>
    </row>
    <row r="242" spans="1:8">
      <c r="A242" s="957">
        <v>44090</v>
      </c>
      <c r="B242" s="956">
        <v>105.48365867872914</v>
      </c>
      <c r="C242" s="956">
        <v>138.88972966431226</v>
      </c>
      <c r="D242" s="956">
        <v>1.8506953354637146E-2</v>
      </c>
      <c r="E242" s="956">
        <v>-1.2686289053217337E-2</v>
      </c>
      <c r="F242" s="956">
        <v>12.022500038146971</v>
      </c>
      <c r="G242" s="956">
        <v>11050.4697265625</v>
      </c>
      <c r="H242" s="956">
        <v>-33.406070985583113</v>
      </c>
    </row>
    <row r="243" spans="1:8">
      <c r="A243" s="957">
        <v>44091</v>
      </c>
      <c r="B243" s="956">
        <v>107.43583982957284</v>
      </c>
      <c r="C243" s="956">
        <v>137.12773440726758</v>
      </c>
      <c r="D243" s="956">
        <v>-3.4707670586793249E-3</v>
      </c>
      <c r="E243" s="956">
        <v>-1.0723830833645143E-2</v>
      </c>
      <c r="F243" s="956">
        <v>12.24499988555908</v>
      </c>
      <c r="G243" s="956">
        <v>10910.2802734375</v>
      </c>
      <c r="H243" s="956">
        <v>-29.69189457769474</v>
      </c>
    </row>
    <row r="244" spans="1:8">
      <c r="A244" s="957">
        <v>44092</v>
      </c>
      <c r="B244" s="956">
        <v>107.06295505577081</v>
      </c>
      <c r="C244" s="956">
        <v>135.65719978088302</v>
      </c>
      <c r="D244" s="956">
        <v>-2.1921730479805168E-2</v>
      </c>
      <c r="E244" s="956">
        <v>-1.3416188946410168E-3</v>
      </c>
      <c r="F244" s="956">
        <v>12.20250034332275</v>
      </c>
      <c r="G244" s="956">
        <v>10793.2802734375</v>
      </c>
      <c r="H244" s="956">
        <v>-28.594244725112205</v>
      </c>
    </row>
    <row r="245" spans="1:8">
      <c r="A245" s="957">
        <v>44095</v>
      </c>
      <c r="B245" s="956">
        <v>104.71594981066671</v>
      </c>
      <c r="C245" s="956">
        <v>135.47519951846289</v>
      </c>
      <c r="D245" s="956">
        <v>1.1101775464242181E-2</v>
      </c>
      <c r="E245" s="956">
        <v>1.7148462454012359E-2</v>
      </c>
      <c r="F245" s="956">
        <v>11.935000419616699</v>
      </c>
      <c r="G245" s="956">
        <v>10778.7998046875</v>
      </c>
      <c r="H245" s="956">
        <v>-30.759249707796172</v>
      </c>
    </row>
    <row r="246" spans="1:8">
      <c r="A246" s="957">
        <v>44096</v>
      </c>
      <c r="B246" s="956">
        <v>105.87848277298959</v>
      </c>
      <c r="C246" s="956">
        <v>137.79839089085507</v>
      </c>
      <c r="D246" s="956">
        <v>2.5481655905774669E-2</v>
      </c>
      <c r="E246" s="956">
        <v>-3.0158726906864608E-2</v>
      </c>
      <c r="F246" s="956">
        <v>12.06750011444092</v>
      </c>
      <c r="G246" s="956">
        <v>10963.6396484375</v>
      </c>
      <c r="H246" s="956">
        <v>-31.919908117865489</v>
      </c>
    </row>
    <row r="247" spans="1:8">
      <c r="A247" s="957">
        <v>44097</v>
      </c>
      <c r="B247" s="956">
        <v>108.5764418388364</v>
      </c>
      <c r="C247" s="956">
        <v>133.64256685177239</v>
      </c>
      <c r="D247" s="956">
        <v>-3.2323201497397314E-3</v>
      </c>
      <c r="E247" s="956">
        <v>3.694096957600479E-3</v>
      </c>
      <c r="F247" s="956">
        <v>12.375</v>
      </c>
      <c r="G247" s="956">
        <v>10632.990234375</v>
      </c>
      <c r="H247" s="956">
        <v>-25.066125012935984</v>
      </c>
    </row>
    <row r="248" spans="1:8">
      <c r="A248" s="957">
        <v>44098</v>
      </c>
      <c r="B248" s="956">
        <v>108.22548801809369</v>
      </c>
      <c r="C248" s="956">
        <v>134.13625545138544</v>
      </c>
      <c r="D248" s="956">
        <v>-1.8038090532956019E-2</v>
      </c>
      <c r="E248" s="956">
        <v>2.2609065331040012E-2</v>
      </c>
      <c r="F248" s="956">
        <v>12.335000038146971</v>
      </c>
      <c r="G248" s="956">
        <v>10672.26953125</v>
      </c>
      <c r="H248" s="956">
        <v>-25.910767433291753</v>
      </c>
    </row>
    <row r="249" spans="1:8">
      <c r="A249" s="957">
        <v>44099</v>
      </c>
      <c r="B249" s="956">
        <v>106.27330686724997</v>
      </c>
      <c r="C249" s="956">
        <v>137.16895081414688</v>
      </c>
      <c r="D249" s="956">
        <v>-1.8575882594563553E-2</v>
      </c>
      <c r="E249" s="956">
        <v>1.8689658659109654E-2</v>
      </c>
      <c r="F249" s="956">
        <v>12.11250019073486</v>
      </c>
      <c r="G249" s="956">
        <v>10913.5595703125</v>
      </c>
      <c r="H249" s="956">
        <v>-30.895643946896911</v>
      </c>
    </row>
    <row r="250" spans="1:8">
      <c r="A250" s="957">
        <v>44102</v>
      </c>
      <c r="B250" s="956">
        <v>104.29918639594791</v>
      </c>
      <c r="C250" s="956">
        <v>139.73259168349148</v>
      </c>
      <c r="D250" s="956">
        <v>2.1661463943648984E-2</v>
      </c>
      <c r="E250" s="956">
        <v>-2.9035471587268713E-3</v>
      </c>
      <c r="F250" s="956">
        <v>11.88749980926514</v>
      </c>
      <c r="G250" s="956">
        <v>11117.5302734375</v>
      </c>
      <c r="H250" s="956">
        <v>-35.433405287543565</v>
      </c>
    </row>
    <row r="251" spans="1:8">
      <c r="A251" s="957">
        <v>44103</v>
      </c>
      <c r="B251" s="956">
        <v>106.55845946141567</v>
      </c>
      <c r="C251" s="956">
        <v>139.32687151392733</v>
      </c>
      <c r="D251" s="956">
        <v>4.116229376840419E-4</v>
      </c>
      <c r="E251" s="956">
        <v>7.4206504702194476E-3</v>
      </c>
      <c r="F251" s="956">
        <v>12.14500045776367</v>
      </c>
      <c r="G251" s="956">
        <v>11085.25</v>
      </c>
      <c r="H251" s="956">
        <v>-32.768412052511664</v>
      </c>
    </row>
    <row r="252" spans="1:8">
      <c r="A252" s="957">
        <v>44104</v>
      </c>
      <c r="B252" s="956">
        <v>106.60232136753426</v>
      </c>
      <c r="C252" s="956">
        <v>140.36076752854134</v>
      </c>
      <c r="D252" s="956">
        <v>-4.115163673279798E-3</v>
      </c>
      <c r="E252" s="956">
        <v>1.4237731001536469E-2</v>
      </c>
      <c r="F252" s="956">
        <v>12.14999961853027</v>
      </c>
      <c r="G252" s="956">
        <v>11167.509765625</v>
      </c>
      <c r="H252" s="956">
        <v>-33.758446161007086</v>
      </c>
    </row>
    <row r="253" spans="1:8">
      <c r="A253" s="957">
        <v>44105</v>
      </c>
      <c r="B253" s="956">
        <v>106.16363536715528</v>
      </c>
      <c r="C253" s="956">
        <v>142.3591863797819</v>
      </c>
      <c r="D253" s="956">
        <v>-2.0665570072631034E-4</v>
      </c>
      <c r="E253" s="956">
        <v>-2.2203683180343159E-2</v>
      </c>
      <c r="F253" s="956">
        <v>12.10000038146973</v>
      </c>
      <c r="G253" s="956">
        <v>11326.509765625</v>
      </c>
      <c r="H253" s="956">
        <v>-36.195551012626623</v>
      </c>
    </row>
    <row r="254" spans="1:8">
      <c r="A254" s="957">
        <v>44106</v>
      </c>
      <c r="B254" s="956">
        <v>106.14169604669682</v>
      </c>
      <c r="C254" s="956">
        <v>139.19828810759381</v>
      </c>
      <c r="D254" s="956">
        <v>2.066589999580648E-3</v>
      </c>
      <c r="E254" s="956">
        <v>2.3247878019402535E-2</v>
      </c>
      <c r="F254" s="956">
        <v>12.097499847412109</v>
      </c>
      <c r="G254" s="956">
        <v>11075.01953125</v>
      </c>
      <c r="H254" s="956">
        <v>-33.056592060896989</v>
      </c>
    </row>
    <row r="255" spans="1:8">
      <c r="A255" s="957">
        <v>44109</v>
      </c>
      <c r="B255" s="956">
        <v>106.36104741428545</v>
      </c>
      <c r="C255" s="956">
        <v>142.43435293002881</v>
      </c>
      <c r="D255" s="956">
        <v>1.6497837407360993E-3</v>
      </c>
      <c r="E255" s="956">
        <v>-1.5697399364210551E-2</v>
      </c>
      <c r="F255" s="956">
        <v>12.122500419616699</v>
      </c>
      <c r="G255" s="956">
        <v>11332.490234375</v>
      </c>
      <c r="H255" s="956">
        <v>-36.073305515743357</v>
      </c>
    </row>
    <row r="256" spans="1:8">
      <c r="A256" s="957">
        <v>44110</v>
      </c>
      <c r="B256" s="956">
        <v>106.53652014095719</v>
      </c>
      <c r="C256" s="956">
        <v>140.19850400890323</v>
      </c>
      <c r="D256" s="956">
        <v>1.6882843318436702E-2</v>
      </c>
      <c r="E256" s="956">
        <v>1.8826314467038641E-2</v>
      </c>
      <c r="F256" s="956">
        <v>12.142499923706049</v>
      </c>
      <c r="G256" s="956">
        <v>11154.599609375</v>
      </c>
      <c r="H256" s="956">
        <v>-33.661983867946034</v>
      </c>
    </row>
    <row r="257" spans="1:8">
      <c r="A257" s="957">
        <v>44111</v>
      </c>
      <c r="B257" s="956">
        <v>108.33515951818845</v>
      </c>
      <c r="C257" s="956">
        <v>142.83792513318321</v>
      </c>
      <c r="D257" s="956">
        <v>4.9200249751067293E-2</v>
      </c>
      <c r="E257" s="956">
        <v>4.9610950946736843E-3</v>
      </c>
      <c r="F257" s="956">
        <v>12.347499847412109</v>
      </c>
      <c r="G257" s="956">
        <v>11364.599609375</v>
      </c>
      <c r="H257" s="956">
        <v>-34.502765614994757</v>
      </c>
    </row>
    <row r="258" spans="1:8">
      <c r="A258" s="957">
        <v>44112</v>
      </c>
      <c r="B258" s="956">
        <v>113.66527642330503</v>
      </c>
      <c r="C258" s="956">
        <v>143.5465576628948</v>
      </c>
      <c r="D258" s="956">
        <v>1.0613648018131805E-2</v>
      </c>
      <c r="E258" s="956">
        <v>1.3918241202884873E-2</v>
      </c>
      <c r="F258" s="956">
        <v>12.954999923706049</v>
      </c>
      <c r="G258" s="956">
        <v>11420.98046875</v>
      </c>
      <c r="H258" s="956">
        <v>-29.881281239589768</v>
      </c>
    </row>
    <row r="259" spans="1:8">
      <c r="A259" s="957">
        <v>44113</v>
      </c>
      <c r="B259" s="956">
        <v>114.87167965914564</v>
      </c>
      <c r="C259" s="956">
        <v>145.5444732762908</v>
      </c>
      <c r="D259" s="956">
        <v>-1.0502181559635337E-2</v>
      </c>
      <c r="E259" s="956">
        <v>2.5589020749867242E-2</v>
      </c>
      <c r="F259" s="956">
        <v>13.09249973297119</v>
      </c>
      <c r="G259" s="956">
        <v>11579.9404296875</v>
      </c>
      <c r="H259" s="956">
        <v>-30.67279361714516</v>
      </c>
    </row>
    <row r="260" spans="1:8">
      <c r="A260" s="957">
        <v>44116</v>
      </c>
      <c r="B260" s="956">
        <v>113.66527642330503</v>
      </c>
      <c r="C260" s="956">
        <v>149.26881382298632</v>
      </c>
      <c r="D260" s="956">
        <v>2.5279841393397229E-2</v>
      </c>
      <c r="E260" s="956">
        <v>-1.0406790726970039E-3</v>
      </c>
      <c r="F260" s="956">
        <v>12.954999923706049</v>
      </c>
      <c r="G260" s="956">
        <v>11876.259765625</v>
      </c>
      <c r="H260" s="956">
        <v>-35.603537399681287</v>
      </c>
    </row>
    <row r="261" spans="1:8">
      <c r="A261" s="957">
        <v>44117</v>
      </c>
      <c r="B261" s="956">
        <v>116.53871658322284</v>
      </c>
      <c r="C261" s="956">
        <v>149.11347289223443</v>
      </c>
      <c r="D261" s="956">
        <v>4.3289956260579299E-3</v>
      </c>
      <c r="E261" s="956">
        <v>-8.0218072254049089E-3</v>
      </c>
      <c r="F261" s="956">
        <v>13.28250026702881</v>
      </c>
      <c r="G261" s="956">
        <v>11863.900390625</v>
      </c>
      <c r="H261" s="956">
        <v>-32.57475630901159</v>
      </c>
    </row>
    <row r="262" spans="1:8">
      <c r="A262" s="957">
        <v>44118</v>
      </c>
      <c r="B262" s="956">
        <v>117.04321217757801</v>
      </c>
      <c r="C262" s="956">
        <v>147.91731335798229</v>
      </c>
      <c r="D262" s="956">
        <v>-2.2676144502103091E-2</v>
      </c>
      <c r="E262" s="956">
        <v>-4.6615352189578463E-3</v>
      </c>
      <c r="F262" s="956">
        <v>13.340000152587891</v>
      </c>
      <c r="G262" s="956">
        <v>11768.73046875</v>
      </c>
      <c r="H262" s="956">
        <v>-30.874101180404281</v>
      </c>
    </row>
    <row r="263" spans="1:8">
      <c r="A263" s="957">
        <v>44119</v>
      </c>
      <c r="B263" s="956">
        <v>114.38912338524894</v>
      </c>
      <c r="C263" s="956">
        <v>147.22779159227045</v>
      </c>
      <c r="D263" s="956">
        <v>6.903102303374542E-3</v>
      </c>
      <c r="E263" s="956">
        <v>-3.612004098706767E-3</v>
      </c>
      <c r="F263" s="956">
        <v>13.03750038146973</v>
      </c>
      <c r="G263" s="956">
        <v>11713.8701171875</v>
      </c>
      <c r="H263" s="956">
        <v>-32.838668207021513</v>
      </c>
    </row>
    <row r="264" spans="1:8">
      <c r="A264" s="957">
        <v>44120</v>
      </c>
      <c r="B264" s="956">
        <v>115.17876320637065</v>
      </c>
      <c r="C264" s="956">
        <v>146.69600420559561</v>
      </c>
      <c r="D264" s="956">
        <v>9.5225772912077566E-4</v>
      </c>
      <c r="E264" s="956">
        <v>-1.6508478266271776E-2</v>
      </c>
      <c r="F264" s="956">
        <v>13.127499580383301</v>
      </c>
      <c r="G264" s="956">
        <v>11671.5595703125</v>
      </c>
      <c r="H264" s="956">
        <v>-31.517240999224967</v>
      </c>
    </row>
    <row r="265" spans="1:8">
      <c r="A265" s="957">
        <v>44123</v>
      </c>
      <c r="B265" s="956">
        <v>115.28844307386449</v>
      </c>
      <c r="C265" s="956">
        <v>144.27427640841861</v>
      </c>
      <c r="D265" s="956">
        <v>1.3888879816645439E-2</v>
      </c>
      <c r="E265" s="956">
        <v>3.2764827183890954E-3</v>
      </c>
      <c r="F265" s="956">
        <v>13.14000034332275</v>
      </c>
      <c r="G265" s="956">
        <v>11478.8798828125</v>
      </c>
      <c r="H265" s="956">
        <v>-28.98583333455413</v>
      </c>
    </row>
    <row r="266" spans="1:8">
      <c r="A266" s="957">
        <v>44124</v>
      </c>
      <c r="B266" s="956">
        <v>116.88967040396555</v>
      </c>
      <c r="C266" s="956">
        <v>144.74698858177888</v>
      </c>
      <c r="D266" s="956">
        <v>-9.3826232203031434E-3</v>
      </c>
      <c r="E266" s="956">
        <v>-2.7612409718876796E-3</v>
      </c>
      <c r="F266" s="956">
        <v>13.322500228881839</v>
      </c>
      <c r="G266" s="956">
        <v>11516.490234375</v>
      </c>
      <c r="H266" s="956">
        <v>-27.857318177813326</v>
      </c>
    </row>
    <row r="267" spans="1:8">
      <c r="A267" s="957">
        <v>44125</v>
      </c>
      <c r="B267" s="956">
        <v>115.79293866821972</v>
      </c>
      <c r="C267" s="956">
        <v>144.3473072663495</v>
      </c>
      <c r="D267" s="956">
        <v>-3.0308741170158582E-3</v>
      </c>
      <c r="E267" s="956">
        <v>1.8563265651803107E-3</v>
      </c>
      <c r="F267" s="956">
        <v>13.197500228881839</v>
      </c>
      <c r="G267" s="956">
        <v>11484.6904296875</v>
      </c>
      <c r="H267" s="956">
        <v>-28.554368598129784</v>
      </c>
    </row>
    <row r="268" spans="1:8">
      <c r="A268" s="957">
        <v>44126</v>
      </c>
      <c r="B268" s="956">
        <v>115.441984847477</v>
      </c>
      <c r="C268" s="956">
        <v>144.61526300744026</v>
      </c>
      <c r="D268" s="956">
        <v>-5.1301624982723615E-3</v>
      </c>
      <c r="E268" s="956">
        <v>3.6737764588716804E-3</v>
      </c>
      <c r="F268" s="956">
        <v>13.15750026702881</v>
      </c>
      <c r="G268" s="956">
        <v>11506.009765625</v>
      </c>
      <c r="H268" s="956">
        <v>-29.17327815996326</v>
      </c>
    </row>
    <row r="269" spans="1:8">
      <c r="A269" s="957">
        <v>44127</v>
      </c>
      <c r="B269" s="956">
        <v>114.84974870608634</v>
      </c>
      <c r="C269" s="956">
        <v>145.14654715627054</v>
      </c>
      <c r="D269" s="956">
        <v>-4.2017039369481868E-3</v>
      </c>
      <c r="E269" s="956">
        <v>-1.6395501257923661E-2</v>
      </c>
      <c r="F269" s="956">
        <v>13.090000152587891</v>
      </c>
      <c r="G269" s="956">
        <v>11548.2802734375</v>
      </c>
      <c r="H269" s="956">
        <v>-30.296798450184198</v>
      </c>
    </row>
    <row r="270" spans="1:8">
      <c r="A270" s="957">
        <v>44130</v>
      </c>
      <c r="B270" s="956">
        <v>114.36718406479048</v>
      </c>
      <c r="C270" s="956">
        <v>142.76679675978664</v>
      </c>
      <c r="D270" s="956">
        <v>9.9731581099120614E-3</v>
      </c>
      <c r="E270" s="956">
        <v>6.374642083539106E-3</v>
      </c>
      <c r="F270" s="956">
        <v>13.034999847412109</v>
      </c>
      <c r="G270" s="956">
        <v>11358.9404296875</v>
      </c>
      <c r="H270" s="956">
        <v>-28.399612694996165</v>
      </c>
    </row>
    <row r="271" spans="1:8">
      <c r="A271" s="957">
        <v>44131</v>
      </c>
      <c r="B271" s="956">
        <v>115.50778607405405</v>
      </c>
      <c r="C271" s="956">
        <v>143.67688399054364</v>
      </c>
      <c r="D271" s="956">
        <v>-1.4622112798990394E-2</v>
      </c>
      <c r="E271" s="956">
        <v>-3.7307886361706455E-2</v>
      </c>
      <c r="F271" s="956">
        <v>13.164999961853029</v>
      </c>
      <c r="G271" s="956">
        <v>11431.349609375</v>
      </c>
      <c r="H271" s="956">
        <v>-28.169097916489591</v>
      </c>
    </row>
    <row r="272" spans="1:8">
      <c r="A272" s="957">
        <v>44132</v>
      </c>
      <c r="B272" s="956">
        <v>113.81881819691758</v>
      </c>
      <c r="C272" s="956">
        <v>138.31660312982035</v>
      </c>
      <c r="D272" s="956">
        <v>9.5394118735081745E-2</v>
      </c>
      <c r="E272" s="956">
        <v>1.642179549945344E-2</v>
      </c>
      <c r="F272" s="956">
        <v>12.972499847412109</v>
      </c>
      <c r="G272" s="956">
        <v>11004.8701171875</v>
      </c>
      <c r="H272" s="956">
        <v>-24.497784932902775</v>
      </c>
    </row>
    <row r="273" spans="1:8">
      <c r="A273" s="957">
        <v>44133</v>
      </c>
      <c r="B273" s="956">
        <v>124.67646405428101</v>
      </c>
      <c r="C273" s="956">
        <v>140.58801010059733</v>
      </c>
      <c r="D273" s="956">
        <v>1.988038467772224E-2</v>
      </c>
      <c r="E273" s="956">
        <v>-2.4495802530529853E-2</v>
      </c>
      <c r="F273" s="956">
        <v>14.210000038146971</v>
      </c>
      <c r="G273" s="956">
        <v>11185.58984375</v>
      </c>
      <c r="H273" s="956">
        <v>-15.911546046316317</v>
      </c>
    </row>
    <row r="274" spans="1:8">
      <c r="A274" s="957">
        <v>44134</v>
      </c>
      <c r="B274" s="956">
        <v>127.15508011993833</v>
      </c>
      <c r="C274" s="956">
        <v>137.14419396701297</v>
      </c>
      <c r="D274" s="956">
        <v>-2.9843013727908541E-2</v>
      </c>
      <c r="E274" s="956">
        <v>4.2175804325030875E-3</v>
      </c>
      <c r="F274" s="956">
        <v>14.492500305175779</v>
      </c>
      <c r="G274" s="956">
        <v>10911.58984375</v>
      </c>
      <c r="H274" s="956">
        <v>-9.9891138470746341</v>
      </c>
    </row>
    <row r="275" spans="1:8">
      <c r="A275" s="957">
        <v>44137</v>
      </c>
      <c r="B275" s="956">
        <v>123.3603893183457</v>
      </c>
      <c r="C275" s="956">
        <v>137.72261063591964</v>
      </c>
      <c r="D275" s="956">
        <v>2.9694134407978412E-2</v>
      </c>
      <c r="E275" s="956">
        <v>1.8522283091455094E-2</v>
      </c>
      <c r="F275" s="956">
        <v>14.060000419616699</v>
      </c>
      <c r="G275" s="956">
        <v>10957.6103515625</v>
      </c>
      <c r="H275" s="956">
        <v>-14.36222131757394</v>
      </c>
    </row>
    <row r="276" spans="1:8">
      <c r="A276" s="957">
        <v>44138</v>
      </c>
      <c r="B276" s="956">
        <v>127.0234692993852</v>
      </c>
      <c r="C276" s="956">
        <v>140.27354781821239</v>
      </c>
      <c r="D276" s="956">
        <v>7.9433445982506345E-3</v>
      </c>
      <c r="E276" s="956">
        <v>3.8547309760295967E-2</v>
      </c>
      <c r="F276" s="956">
        <v>14.477499961853029</v>
      </c>
      <c r="G276" s="956">
        <v>11160.5703125</v>
      </c>
      <c r="H276" s="956">
        <v>-13.250078518827195</v>
      </c>
    </row>
    <row r="277" spans="1:8">
      <c r="A277" s="957">
        <v>44139</v>
      </c>
      <c r="B277" s="956">
        <v>128.03246048809552</v>
      </c>
      <c r="C277" s="956">
        <v>145.68071571713671</v>
      </c>
      <c r="D277" s="956">
        <v>5.7735186024496565E-2</v>
      </c>
      <c r="E277" s="956">
        <v>2.5895531360416779E-2</v>
      </c>
      <c r="F277" s="956">
        <v>14.59249973297119</v>
      </c>
      <c r="G277" s="956">
        <v>11590.7802734375</v>
      </c>
      <c r="H277" s="956">
        <v>-17.648255229041183</v>
      </c>
    </row>
    <row r="278" spans="1:8">
      <c r="A278" s="957">
        <v>44140</v>
      </c>
      <c r="B278" s="956">
        <v>135.42443841154972</v>
      </c>
      <c r="C278" s="956">
        <v>149.45319525959778</v>
      </c>
      <c r="D278" s="956">
        <v>-4.2112427787827089E-3</v>
      </c>
      <c r="E278" s="956">
        <v>3.6168587007301412E-4</v>
      </c>
      <c r="F278" s="956">
        <v>15.435000419616699</v>
      </c>
      <c r="G278" s="956">
        <v>11890.9296875</v>
      </c>
      <c r="H278" s="956">
        <v>-14.028756848048062</v>
      </c>
    </row>
    <row r="279" spans="1:8">
      <c r="A279" s="957">
        <v>44141</v>
      </c>
      <c r="B279" s="956">
        <v>134.85413322321838</v>
      </c>
      <c r="C279" s="956">
        <v>149.50725036856045</v>
      </c>
      <c r="D279" s="956">
        <v>3.8061160865499266E-2</v>
      </c>
      <c r="E279" s="956">
        <v>-1.5254029401884139E-2</v>
      </c>
      <c r="F279" s="956">
        <v>15.36999988555908</v>
      </c>
      <c r="G279" s="956">
        <v>11895.23046875</v>
      </c>
      <c r="H279" s="956">
        <v>-14.653117145342065</v>
      </c>
    </row>
    <row r="280" spans="1:8">
      <c r="A280" s="957">
        <v>44144</v>
      </c>
      <c r="B280" s="956">
        <v>139.98683808120478</v>
      </c>
      <c r="C280" s="956">
        <v>147.22666237564357</v>
      </c>
      <c r="D280" s="956">
        <v>-2.5697264141187337E-2</v>
      </c>
      <c r="E280" s="956">
        <v>-1.3652289708527277E-2</v>
      </c>
      <c r="F280" s="956">
        <v>15.954999923706049</v>
      </c>
      <c r="G280" s="956">
        <v>11713.7802734375</v>
      </c>
      <c r="H280" s="956">
        <v>-7.2398242944387903</v>
      </c>
    </row>
    <row r="281" spans="1:8">
      <c r="A281" s="957">
        <v>44145</v>
      </c>
      <c r="B281" s="956">
        <v>136.38955932674244</v>
      </c>
      <c r="C281" s="956">
        <v>145.21668132807176</v>
      </c>
      <c r="D281" s="956">
        <v>1.7851408891986775E-2</v>
      </c>
      <c r="E281" s="956">
        <v>2.0129145485651367E-2</v>
      </c>
      <c r="F281" s="956">
        <v>15.545000076293951</v>
      </c>
      <c r="G281" s="956">
        <v>11553.8603515625</v>
      </c>
      <c r="H281" s="956">
        <v>-8.8271220013293146</v>
      </c>
    </row>
    <row r="282" spans="1:8">
      <c r="A282" s="957">
        <v>44146</v>
      </c>
      <c r="B282" s="956">
        <v>138.82430511888202</v>
      </c>
      <c r="C282" s="956">
        <v>148.13976903346799</v>
      </c>
      <c r="D282" s="956">
        <v>0</v>
      </c>
      <c r="E282" s="956">
        <v>-6.5193485887835578E-3</v>
      </c>
      <c r="F282" s="956">
        <v>15.822500228881839</v>
      </c>
      <c r="G282" s="956">
        <v>11786.4296875</v>
      </c>
      <c r="H282" s="956">
        <v>-9.3154639145859619</v>
      </c>
    </row>
    <row r="283" spans="1:8">
      <c r="A283" s="957">
        <v>44147</v>
      </c>
      <c r="B283" s="956">
        <v>138.82430511888202</v>
      </c>
      <c r="C283" s="956">
        <v>147.17399423927694</v>
      </c>
      <c r="D283" s="956">
        <v>4.2344766415041368E-2</v>
      </c>
      <c r="E283" s="956">
        <v>1.0222407181613713E-2</v>
      </c>
      <c r="F283" s="956">
        <v>15.822500228881839</v>
      </c>
      <c r="G283" s="956">
        <v>11709.58984375</v>
      </c>
      <c r="H283" s="956">
        <v>-8.3496891203949133</v>
      </c>
    </row>
    <row r="284" spans="1:8">
      <c r="A284" s="957">
        <v>44148</v>
      </c>
      <c r="B284" s="956">
        <v>144.70278789187151</v>
      </c>
      <c r="C284" s="956">
        <v>148.67846673493528</v>
      </c>
      <c r="D284" s="956">
        <v>5.4115501421331924E-2</v>
      </c>
      <c r="E284" s="956">
        <v>8.0173741143230171E-3</v>
      </c>
      <c r="F284" s="956">
        <v>16.492500305175781</v>
      </c>
      <c r="G284" s="956">
        <v>11829.2900390625</v>
      </c>
      <c r="H284" s="956">
        <v>-3.9756788430637755</v>
      </c>
    </row>
    <row r="285" spans="1:8">
      <c r="A285" s="957">
        <v>44151</v>
      </c>
      <c r="B285" s="956">
        <v>152.53345181570478</v>
      </c>
      <c r="C285" s="956">
        <v>149.87047762549318</v>
      </c>
      <c r="D285" s="956">
        <v>-5.0330524807769006E-3</v>
      </c>
      <c r="E285" s="956">
        <v>-2.0789809660017866E-3</v>
      </c>
      <c r="F285" s="956">
        <v>17.385000228881839</v>
      </c>
      <c r="G285" s="956">
        <v>11924.1298828125</v>
      </c>
      <c r="H285" s="956">
        <v>2.6629741902115995</v>
      </c>
    </row>
    <row r="286" spans="1:8">
      <c r="A286" s="957">
        <v>44152</v>
      </c>
      <c r="B286" s="956">
        <v>151.76574294764228</v>
      </c>
      <c r="C286" s="956">
        <v>149.55889975514418</v>
      </c>
      <c r="D286" s="956">
        <v>1.0550595487509806E-2</v>
      </c>
      <c r="E286" s="956">
        <v>-8.2139207433710171E-3</v>
      </c>
      <c r="F286" s="956">
        <v>17.297500610351559</v>
      </c>
      <c r="G286" s="956">
        <v>11899.33984375</v>
      </c>
      <c r="H286" s="956">
        <v>2.2068431924980985</v>
      </c>
    </row>
    <row r="287" spans="1:8">
      <c r="A287" s="957">
        <v>44153</v>
      </c>
      <c r="B287" s="956">
        <v>153.36696191034426</v>
      </c>
      <c r="C287" s="956">
        <v>148.33043480608967</v>
      </c>
      <c r="D287" s="956">
        <v>-3.432496551387032E-2</v>
      </c>
      <c r="E287" s="956">
        <v>8.7369810004900295E-3</v>
      </c>
      <c r="F287" s="956">
        <v>17.479999542236332</v>
      </c>
      <c r="G287" s="956">
        <v>11801.599609375</v>
      </c>
      <c r="H287" s="956">
        <v>5.0365271042545885</v>
      </c>
    </row>
    <row r="288" spans="1:8">
      <c r="A288" s="957">
        <v>44154</v>
      </c>
      <c r="B288" s="956">
        <v>148.10264623180464</v>
      </c>
      <c r="C288" s="956">
        <v>149.62639499678491</v>
      </c>
      <c r="D288" s="956">
        <v>1.184861300832063E-3</v>
      </c>
      <c r="E288" s="956">
        <v>-4.1781979181526596E-3</v>
      </c>
      <c r="F288" s="956">
        <v>16.879999160766602</v>
      </c>
      <c r="G288" s="956">
        <v>11904.7099609375</v>
      </c>
      <c r="H288" s="956">
        <v>-1.5237487649802688</v>
      </c>
    </row>
    <row r="289" spans="1:8">
      <c r="A289" s="957">
        <v>44155</v>
      </c>
      <c r="B289" s="956">
        <v>148.27812732587552</v>
      </c>
      <c r="C289" s="956">
        <v>149.00122630470867</v>
      </c>
      <c r="D289" s="956">
        <v>2.2041389014823221E-2</v>
      </c>
      <c r="E289" s="956">
        <v>2.1645062654613856E-3</v>
      </c>
      <c r="F289" s="956">
        <v>16.89999961853027</v>
      </c>
      <c r="G289" s="956">
        <v>11854.9697265625</v>
      </c>
      <c r="H289" s="956">
        <v>-0.72309897883314989</v>
      </c>
    </row>
    <row r="290" spans="1:8">
      <c r="A290" s="957">
        <v>44158</v>
      </c>
      <c r="B290" s="956">
        <v>151.54638321265463</v>
      </c>
      <c r="C290" s="956">
        <v>149.32374039260665</v>
      </c>
      <c r="D290" s="956">
        <v>1.7802915358659632E-2</v>
      </c>
      <c r="E290" s="956">
        <v>1.314409739132727E-2</v>
      </c>
      <c r="F290" s="956">
        <v>17.27249908447266</v>
      </c>
      <c r="G290" s="956">
        <v>11880.6298828125</v>
      </c>
      <c r="H290" s="956">
        <v>2.2226428200479802</v>
      </c>
    </row>
    <row r="291" spans="1:8">
      <c r="A291" s="957">
        <v>44159</v>
      </c>
      <c r="B291" s="956">
        <v>154.24435064590051</v>
      </c>
      <c r="C291" s="956">
        <v>151.28646617916434</v>
      </c>
      <c r="D291" s="956">
        <v>-1.3225260369906122E-2</v>
      </c>
      <c r="E291" s="956">
        <v>4.7861889569842386E-3</v>
      </c>
      <c r="F291" s="956">
        <v>17.579999923706051</v>
      </c>
      <c r="G291" s="956">
        <v>12036.7900390625</v>
      </c>
      <c r="H291" s="956">
        <v>2.957884466736175</v>
      </c>
    </row>
    <row r="292" spans="1:8">
      <c r="A292" s="957">
        <v>44160</v>
      </c>
      <c r="B292" s="956">
        <v>152.20442894802139</v>
      </c>
      <c r="C292" s="956">
        <v>152.01055179293223</v>
      </c>
      <c r="D292" s="956">
        <v>2.5075628751613621E-2</v>
      </c>
      <c r="E292" s="956">
        <v>9.2149437053854477E-3</v>
      </c>
      <c r="F292" s="956">
        <v>17.347499847412109</v>
      </c>
      <c r="G292" s="956">
        <v>12094.400390625</v>
      </c>
      <c r="H292" s="956">
        <v>0.19387715508915448</v>
      </c>
    </row>
    <row r="293" spans="1:8">
      <c r="A293" s="957">
        <v>44162</v>
      </c>
      <c r="B293" s="956">
        <v>156.02105070267334</v>
      </c>
      <c r="C293" s="956">
        <v>153.41132047032869</v>
      </c>
      <c r="D293" s="956">
        <v>-1.5464621349584262E-2</v>
      </c>
      <c r="E293" s="956">
        <v>-5.8245638177778503E-4</v>
      </c>
      <c r="F293" s="956">
        <v>17.782499313354489</v>
      </c>
      <c r="G293" s="956">
        <v>12205.849609375</v>
      </c>
      <c r="H293" s="956">
        <v>2.6097302323446456</v>
      </c>
    </row>
    <row r="294" spans="1:8">
      <c r="A294" s="957">
        <v>44165</v>
      </c>
      <c r="B294" s="956">
        <v>153.6082442309922</v>
      </c>
      <c r="C294" s="956">
        <v>153.32196506768378</v>
      </c>
      <c r="D294" s="956">
        <v>2.1705044965819598E-2</v>
      </c>
      <c r="E294" s="956">
        <v>1.2818546356685445E-2</v>
      </c>
      <c r="F294" s="956">
        <v>17.507499694824219</v>
      </c>
      <c r="G294" s="956">
        <v>12198.740234375</v>
      </c>
      <c r="H294" s="956">
        <v>0.2862791633084214</v>
      </c>
    </row>
    <row r="295" spans="1:8">
      <c r="A295" s="957">
        <v>44166</v>
      </c>
      <c r="B295" s="956">
        <v>156.94231807914647</v>
      </c>
      <c r="C295" s="956">
        <v>155.28732978440198</v>
      </c>
      <c r="D295" s="956">
        <v>0</v>
      </c>
      <c r="E295" s="956">
        <v>-4.6460405546067118E-4</v>
      </c>
      <c r="F295" s="956">
        <v>17.88750076293945</v>
      </c>
      <c r="G295" s="956">
        <v>12355.1103515625</v>
      </c>
      <c r="H295" s="956">
        <v>1.6549882947444985</v>
      </c>
    </row>
    <row r="296" spans="1:8">
      <c r="A296" s="957">
        <v>44167</v>
      </c>
      <c r="B296" s="956">
        <v>156.94231807914647</v>
      </c>
      <c r="C296" s="956">
        <v>155.21518266122249</v>
      </c>
      <c r="D296" s="956">
        <v>1.9846234917951344E-2</v>
      </c>
      <c r="E296" s="956">
        <v>2.2519019228190995E-3</v>
      </c>
      <c r="F296" s="956">
        <v>17.88750076293945</v>
      </c>
      <c r="G296" s="956">
        <v>12349.3701171875</v>
      </c>
      <c r="H296" s="956">
        <v>1.7271354179239893</v>
      </c>
    </row>
    <row r="297" spans="1:8">
      <c r="A297" s="957">
        <v>44168</v>
      </c>
      <c r="B297" s="956">
        <v>160.05703219231305</v>
      </c>
      <c r="C297" s="956">
        <v>155.564712029508</v>
      </c>
      <c r="D297" s="956">
        <v>-8.496679953544195E-3</v>
      </c>
      <c r="E297" s="956">
        <v>7.0331677690609329E-3</v>
      </c>
      <c r="F297" s="956">
        <v>18.242500305175781</v>
      </c>
      <c r="G297" s="956">
        <v>12377.1796875</v>
      </c>
      <c r="H297" s="956">
        <v>4.4923201628050435</v>
      </c>
    </row>
    <row r="298" spans="1:8">
      <c r="A298" s="957">
        <v>44169</v>
      </c>
      <c r="B298" s="956">
        <v>158.69707881546083</v>
      </c>
      <c r="C298" s="956">
        <v>156.65882474815717</v>
      </c>
      <c r="D298" s="956">
        <v>2.7649305988752815E-4</v>
      </c>
      <c r="E298" s="956">
        <v>4.4703703692097196E-3</v>
      </c>
      <c r="F298" s="956">
        <v>18.08749961853027</v>
      </c>
      <c r="G298" s="956">
        <v>12464.23046875</v>
      </c>
      <c r="H298" s="956">
        <v>2.0382540673036544</v>
      </c>
    </row>
    <row r="299" spans="1:8">
      <c r="A299" s="957">
        <v>44172</v>
      </c>
      <c r="B299" s="956">
        <v>158.74095745637771</v>
      </c>
      <c r="C299" s="956">
        <v>157.35914771638656</v>
      </c>
      <c r="D299" s="956">
        <v>3.3301035529236023E-2</v>
      </c>
      <c r="E299" s="956">
        <v>5.0175388046687086E-3</v>
      </c>
      <c r="F299" s="956">
        <v>18.092500686645511</v>
      </c>
      <c r="G299" s="956">
        <v>12519.9501953125</v>
      </c>
      <c r="H299" s="956">
        <v>1.3818097399911551</v>
      </c>
    </row>
    <row r="300" spans="1:8">
      <c r="A300" s="957">
        <v>44173</v>
      </c>
      <c r="B300" s="956">
        <v>164.02719572057748</v>
      </c>
      <c r="C300" s="956">
        <v>158.14870334632312</v>
      </c>
      <c r="D300" s="956">
        <v>9.3607509985127457E-4</v>
      </c>
      <c r="E300" s="956">
        <v>-1.9377239274069313E-2</v>
      </c>
      <c r="F300" s="956">
        <v>18.694999694824219</v>
      </c>
      <c r="G300" s="956">
        <v>12582.76953125</v>
      </c>
      <c r="H300" s="956">
        <v>5.878492374254364</v>
      </c>
    </row>
    <row r="301" spans="1:8">
      <c r="A301" s="957">
        <v>44174</v>
      </c>
      <c r="B301" s="956">
        <v>164.18073749418994</v>
      </c>
      <c r="C301" s="956">
        <v>155.08421808069761</v>
      </c>
      <c r="D301" s="956">
        <v>-2.5517649587864843E-2</v>
      </c>
      <c r="E301" s="956">
        <v>5.4185626768636919E-3</v>
      </c>
      <c r="F301" s="956">
        <v>18.71249961853027</v>
      </c>
      <c r="G301" s="956">
        <v>12338.9501953125</v>
      </c>
      <c r="H301" s="956">
        <v>9.0965194134923308</v>
      </c>
    </row>
    <row r="302" spans="1:8">
      <c r="A302" s="957">
        <v>44175</v>
      </c>
      <c r="B302" s="956">
        <v>159.99123096573598</v>
      </c>
      <c r="C302" s="956">
        <v>155.92455163656027</v>
      </c>
      <c r="D302" s="956">
        <v>6.9919727140899113E-3</v>
      </c>
      <c r="E302" s="956">
        <v>-2.2521265514070521E-3</v>
      </c>
      <c r="F302" s="956">
        <v>18.235000610351559</v>
      </c>
      <c r="G302" s="956">
        <v>12405.8095703125</v>
      </c>
      <c r="H302" s="956">
        <v>4.0666793291757131</v>
      </c>
    </row>
    <row r="303" spans="1:8">
      <c r="A303" s="957">
        <v>44176</v>
      </c>
      <c r="B303" s="956">
        <v>161.10988528714205</v>
      </c>
      <c r="C303" s="956">
        <v>155.57338981380332</v>
      </c>
      <c r="D303" s="956">
        <v>-2.695705663451986E-2</v>
      </c>
      <c r="E303" s="956">
        <v>5.0226671702324754E-3</v>
      </c>
      <c r="F303" s="956">
        <v>18.36249923706055</v>
      </c>
      <c r="G303" s="956">
        <v>12377.8701171875</v>
      </c>
      <c r="H303" s="956">
        <v>5.5364954733387322</v>
      </c>
    </row>
    <row r="304" spans="1:8">
      <c r="A304" s="957">
        <v>44179</v>
      </c>
      <c r="B304" s="956">
        <v>156.76683698507557</v>
      </c>
      <c r="C304" s="956">
        <v>156.35478317138288</v>
      </c>
      <c r="D304" s="956">
        <v>1.525110283018849E-2</v>
      </c>
      <c r="E304" s="956">
        <v>1.2461337002391382E-2</v>
      </c>
      <c r="F304" s="956">
        <v>17.867500305175781</v>
      </c>
      <c r="G304" s="956">
        <v>12440.0400390625</v>
      </c>
      <c r="H304" s="956">
        <v>0.41205381369269389</v>
      </c>
    </row>
    <row r="305" spans="1:8">
      <c r="A305" s="957">
        <v>44180</v>
      </c>
      <c r="B305" s="956">
        <v>159.15770413629835</v>
      </c>
      <c r="C305" s="956">
        <v>158.30317281641732</v>
      </c>
      <c r="D305" s="956">
        <v>-3.0181847928581473E-2</v>
      </c>
      <c r="E305" s="956">
        <v>5.0123509954493883E-3</v>
      </c>
      <c r="F305" s="956">
        <v>18.139999389648441</v>
      </c>
      <c r="G305" s="956">
        <v>12595.0595703125</v>
      </c>
      <c r="H305" s="956">
        <v>0.85453131988103337</v>
      </c>
    </row>
    <row r="306" spans="1:8">
      <c r="A306" s="957">
        <v>44181</v>
      </c>
      <c r="B306" s="956">
        <v>154.35403051339443</v>
      </c>
      <c r="C306" s="956">
        <v>159.09664388226648</v>
      </c>
      <c r="D306" s="956">
        <v>1.136841539205613E-2</v>
      </c>
      <c r="E306" s="956">
        <v>8.418230939438498E-3</v>
      </c>
      <c r="F306" s="956">
        <v>17.592500686645511</v>
      </c>
      <c r="G306" s="956">
        <v>12658.1904296875</v>
      </c>
      <c r="H306" s="956">
        <v>-4.7426133688720427</v>
      </c>
    </row>
    <row r="307" spans="1:8">
      <c r="A307" s="957">
        <v>44182</v>
      </c>
      <c r="B307" s="956">
        <v>156.10879124970882</v>
      </c>
      <c r="C307" s="956">
        <v>160.43595617215701</v>
      </c>
      <c r="D307" s="956">
        <v>-2.2762331865485486E-2</v>
      </c>
      <c r="E307" s="956">
        <v>-7.137117109617952E-4</v>
      </c>
      <c r="F307" s="956">
        <v>17.792499542236332</v>
      </c>
      <c r="G307" s="956">
        <v>12764.75</v>
      </c>
      <c r="H307" s="956">
        <v>-4.3271649224481905</v>
      </c>
    </row>
    <row r="308" spans="1:8">
      <c r="A308" s="957">
        <v>44183</v>
      </c>
      <c r="B308" s="956">
        <v>152.55539113616314</v>
      </c>
      <c r="C308" s="956">
        <v>160.32145115137757</v>
      </c>
      <c r="D308" s="956">
        <v>-3.4508336827163699E-3</v>
      </c>
      <c r="E308" s="956">
        <v>-1.0285738347199924E-3</v>
      </c>
      <c r="F308" s="956">
        <v>17.38750076293945</v>
      </c>
      <c r="G308" s="956">
        <v>12755.6396484375</v>
      </c>
      <c r="H308" s="956">
        <v>-7.7660600152144355</v>
      </c>
    </row>
    <row r="309" spans="1:8">
      <c r="A309" s="957">
        <v>44186</v>
      </c>
      <c r="B309" s="956">
        <v>152.02894785395048</v>
      </c>
      <c r="C309" s="956">
        <v>160.15654870157891</v>
      </c>
      <c r="D309" s="956">
        <v>1.2840851550976362E-2</v>
      </c>
      <c r="E309" s="956">
        <v>5.1324536301169399E-3</v>
      </c>
      <c r="F309" s="956">
        <v>17.327499389648441</v>
      </c>
      <c r="G309" s="956">
        <v>12742.51953125</v>
      </c>
      <c r="H309" s="956">
        <v>-8.1276008476284289</v>
      </c>
    </row>
    <row r="310" spans="1:8">
      <c r="A310" s="957">
        <v>44187</v>
      </c>
      <c r="B310" s="956">
        <v>153.98112900479418</v>
      </c>
      <c r="C310" s="956">
        <v>160.97854476134933</v>
      </c>
      <c r="D310" s="956">
        <v>2.5783550807313871E-2</v>
      </c>
      <c r="E310" s="956">
        <v>-2.8739694296208151E-3</v>
      </c>
      <c r="F310" s="956">
        <v>17.54999923706055</v>
      </c>
      <c r="G310" s="956">
        <v>12807.919921875</v>
      </c>
      <c r="H310" s="956">
        <v>-6.9974157565551423</v>
      </c>
    </row>
    <row r="311" spans="1:8">
      <c r="A311" s="957">
        <v>44188</v>
      </c>
      <c r="B311" s="956">
        <v>157.95130926785686</v>
      </c>
      <c r="C311" s="956">
        <v>160.51589734488036</v>
      </c>
      <c r="D311" s="956">
        <v>-1.6386616722263825E-2</v>
      </c>
      <c r="E311" s="956">
        <v>2.6325132476352486E-3</v>
      </c>
      <c r="F311" s="956">
        <v>18.002500534057621</v>
      </c>
      <c r="G311" s="956">
        <v>12771.1103515625</v>
      </c>
      <c r="H311" s="956">
        <v>-2.564588077023501</v>
      </c>
    </row>
    <row r="312" spans="1:8">
      <c r="A312" s="957">
        <v>44189</v>
      </c>
      <c r="B312" s="956">
        <v>155.36302170210473</v>
      </c>
      <c r="C312" s="956">
        <v>160.93845757109682</v>
      </c>
      <c r="D312" s="956">
        <v>2.3577553660504513E-2</v>
      </c>
      <c r="E312" s="956">
        <v>7.3948806151047375E-3</v>
      </c>
      <c r="F312" s="956">
        <v>17.707500457763668</v>
      </c>
      <c r="G312" s="956">
        <v>12804.73046875</v>
      </c>
      <c r="H312" s="956">
        <v>-5.5754358689920878</v>
      </c>
    </row>
    <row r="313" spans="1:8">
      <c r="A313" s="957">
        <v>44193</v>
      </c>
      <c r="B313" s="956">
        <v>159.02610168314422</v>
      </c>
      <c r="C313" s="956">
        <v>162.12857825121418</v>
      </c>
      <c r="D313" s="956">
        <v>3.8620731748383319E-2</v>
      </c>
      <c r="E313" s="956">
        <v>-3.8141401404465647E-3</v>
      </c>
      <c r="F313" s="956">
        <v>18.125</v>
      </c>
      <c r="G313" s="956">
        <v>12899.419921875</v>
      </c>
      <c r="H313" s="956">
        <v>-3.1024765680699602</v>
      </c>
    </row>
    <row r="314" spans="1:8">
      <c r="A314" s="957">
        <v>44194</v>
      </c>
      <c r="B314" s="956">
        <v>165.16780609724006</v>
      </c>
      <c r="C314" s="956">
        <v>161.51019713299269</v>
      </c>
      <c r="D314" s="956">
        <v>0</v>
      </c>
      <c r="E314" s="956">
        <v>1.5392945691514726E-3</v>
      </c>
      <c r="F314" s="956">
        <v>18.82500076293945</v>
      </c>
      <c r="G314" s="956">
        <v>12850.2197265625</v>
      </c>
      <c r="H314" s="956">
        <v>3.6576089642473733</v>
      </c>
    </row>
    <row r="315" spans="1:8">
      <c r="A315" s="957">
        <v>44195</v>
      </c>
      <c r="B315" s="956">
        <v>165.16780609724006</v>
      </c>
      <c r="C315" s="956">
        <v>161.75880890230209</v>
      </c>
      <c r="D315" s="956">
        <v>0</v>
      </c>
      <c r="E315" s="956">
        <v>1.4203786664723772E-3</v>
      </c>
      <c r="F315" s="956">
        <v>18.82500076293945</v>
      </c>
      <c r="G315" s="956">
        <v>12870</v>
      </c>
      <c r="H315" s="956">
        <v>3.4089971949379674</v>
      </c>
    </row>
    <row r="316" spans="1:8">
      <c r="A316" s="957">
        <v>44196</v>
      </c>
      <c r="B316" s="956">
        <v>165.16780609724006</v>
      </c>
      <c r="C316" s="956">
        <v>161.98856766358091</v>
      </c>
      <c r="D316" s="956">
        <v>-1.3281022504986195E-3</v>
      </c>
      <c r="E316" s="956">
        <v>-1.4728891217258511E-2</v>
      </c>
      <c r="F316" s="956">
        <v>18.82500076293945</v>
      </c>
      <c r="G316" s="956">
        <v>12888.2802734375</v>
      </c>
      <c r="H316" s="956">
        <v>3.179238433659151</v>
      </c>
    </row>
    <row r="317" spans="1:8">
      <c r="A317" s="957">
        <v>44200</v>
      </c>
      <c r="B317" s="956">
        <v>164.94844636225238</v>
      </c>
      <c r="C317" s="956">
        <v>159.6026556720245</v>
      </c>
      <c r="D317" s="956">
        <v>5.0531957526184668E-2</v>
      </c>
      <c r="E317" s="956">
        <v>9.4901160197868872E-3</v>
      </c>
      <c r="F317" s="956">
        <v>18.79999923706055</v>
      </c>
      <c r="G317" s="956">
        <v>12698.4501953125</v>
      </c>
      <c r="H317" s="956">
        <v>5.3457906902278864</v>
      </c>
    </row>
    <row r="318" spans="1:8">
      <c r="A318" s="957">
        <v>44201</v>
      </c>
      <c r="B318" s="956">
        <v>173.28361424783986</v>
      </c>
      <c r="C318" s="956">
        <v>161.11730339141812</v>
      </c>
      <c r="D318" s="956">
        <v>0</v>
      </c>
      <c r="E318" s="956">
        <v>-6.0979925136830371E-3</v>
      </c>
      <c r="F318" s="956">
        <v>19.75</v>
      </c>
      <c r="G318" s="956">
        <v>12818.9599609375</v>
      </c>
      <c r="H318" s="956">
        <v>12.166310856421745</v>
      </c>
    </row>
    <row r="319" spans="1:8">
      <c r="A319" s="957">
        <v>44202</v>
      </c>
      <c r="B319" s="956">
        <v>173.28361424783986</v>
      </c>
      <c r="C319" s="956">
        <v>160.13481128151244</v>
      </c>
      <c r="D319" s="956">
        <v>-4.4303604319123613E-3</v>
      </c>
      <c r="E319" s="956">
        <v>2.5641300789502663E-2</v>
      </c>
      <c r="F319" s="956">
        <v>19.75</v>
      </c>
      <c r="G319" s="956">
        <v>12740.7900390625</v>
      </c>
      <c r="H319" s="956">
        <v>13.148802966327423</v>
      </c>
    </row>
    <row r="320" spans="1:8">
      <c r="A320" s="957">
        <v>44203</v>
      </c>
      <c r="B320" s="956">
        <v>172.51590537977748</v>
      </c>
      <c r="C320" s="956">
        <v>164.24087614445196</v>
      </c>
      <c r="D320" s="956">
        <v>3.0642034150779596E-2</v>
      </c>
      <c r="E320" s="956">
        <v>1.0292726308001487E-2</v>
      </c>
      <c r="F320" s="956">
        <v>19.66250038146973</v>
      </c>
      <c r="G320" s="956">
        <v>13067.48046875</v>
      </c>
      <c r="H320" s="956">
        <v>8.275029235325519</v>
      </c>
    </row>
    <row r="321" spans="1:8">
      <c r="A321" s="957">
        <v>44204</v>
      </c>
      <c r="B321" s="956">
        <v>177.80214364397727</v>
      </c>
      <c r="C321" s="956">
        <v>165.93136253119317</v>
      </c>
      <c r="D321" s="956">
        <v>-2.0971894160549676E-3</v>
      </c>
      <c r="E321" s="956">
        <v>-1.2539844430301206E-2</v>
      </c>
      <c r="F321" s="956">
        <v>20.264999389648441</v>
      </c>
      <c r="G321" s="956">
        <v>13201.98046875</v>
      </c>
      <c r="H321" s="956">
        <v>11.870781112784101</v>
      </c>
    </row>
    <row r="322" spans="1:8">
      <c r="A322" s="957">
        <v>44207</v>
      </c>
      <c r="B322" s="956">
        <v>177.42925887017523</v>
      </c>
      <c r="C322" s="956">
        <v>163.85060905894409</v>
      </c>
      <c r="D322" s="956">
        <v>-9.7663607552017639E-3</v>
      </c>
      <c r="E322" s="956">
        <v>2.761492284541589E-3</v>
      </c>
      <c r="F322" s="956">
        <v>20.222499847412109</v>
      </c>
      <c r="G322" s="956">
        <v>13036.4296875</v>
      </c>
      <c r="H322" s="956">
        <v>13.578649811231145</v>
      </c>
    </row>
    <row r="323" spans="1:8">
      <c r="A323" s="957">
        <v>44208</v>
      </c>
      <c r="B323" s="956">
        <v>175.69642071952103</v>
      </c>
      <c r="C323" s="956">
        <v>164.30308125167781</v>
      </c>
      <c r="D323" s="956">
        <v>4.7690384114781548E-2</v>
      </c>
      <c r="E323" s="956">
        <v>4.3236421356731558E-3</v>
      </c>
      <c r="F323" s="956">
        <v>20.02499961853027</v>
      </c>
      <c r="G323" s="956">
        <v>13072.4296875</v>
      </c>
      <c r="H323" s="956">
        <v>11.393339467843219</v>
      </c>
    </row>
    <row r="324" spans="1:8">
      <c r="A324" s="957">
        <v>44209</v>
      </c>
      <c r="B324" s="956">
        <v>184.07545051122725</v>
      </c>
      <c r="C324" s="956">
        <v>165.01346897679849</v>
      </c>
      <c r="D324" s="956">
        <v>3.0743587790131865E-2</v>
      </c>
      <c r="E324" s="956">
        <v>-1.2423344313411411E-3</v>
      </c>
      <c r="F324" s="956">
        <v>20.979999542236332</v>
      </c>
      <c r="G324" s="956">
        <v>13128.9501953125</v>
      </c>
      <c r="H324" s="956">
        <v>19.061981534428753</v>
      </c>
    </row>
    <row r="325" spans="1:8">
      <c r="A325" s="957">
        <v>44210</v>
      </c>
      <c r="B325" s="956">
        <v>189.73459028402723</v>
      </c>
      <c r="C325" s="956">
        <v>164.80846706265356</v>
      </c>
      <c r="D325" s="956">
        <v>-1.4104060354949377E-2</v>
      </c>
      <c r="E325" s="956">
        <v>-8.7045516004171652E-3</v>
      </c>
      <c r="F325" s="956">
        <v>21.625</v>
      </c>
      <c r="G325" s="956">
        <v>13112.6396484375</v>
      </c>
      <c r="H325" s="956">
        <v>24.926123221373672</v>
      </c>
    </row>
    <row r="326" spans="1:8">
      <c r="A326" s="957">
        <v>44211</v>
      </c>
      <c r="B326" s="956">
        <v>187.05856217123971</v>
      </c>
      <c r="C326" s="956">
        <v>163.37388325692103</v>
      </c>
      <c r="D326" s="956">
        <v>4.4207367805171094E-2</v>
      </c>
      <c r="E326" s="956">
        <v>1.5284816517290523E-2</v>
      </c>
      <c r="F326" s="956">
        <v>21.319999694824219</v>
      </c>
      <c r="G326" s="956">
        <v>12998.5</v>
      </c>
      <c r="H326" s="956">
        <v>23.684678914318681</v>
      </c>
    </row>
    <row r="327" spans="1:8">
      <c r="A327" s="957">
        <v>44215</v>
      </c>
      <c r="B327" s="956">
        <v>195.32792883025016</v>
      </c>
      <c r="C327" s="956">
        <v>165.8710230862203</v>
      </c>
      <c r="D327" s="956">
        <v>1.1791076770126585E-2</v>
      </c>
      <c r="E327" s="956">
        <v>1.97065068945248E-2</v>
      </c>
      <c r="F327" s="956">
        <v>22.26250076293945</v>
      </c>
      <c r="G327" s="956">
        <v>13197.1796875</v>
      </c>
      <c r="H327" s="956">
        <v>29.456905744029854</v>
      </c>
    </row>
    <row r="328" spans="1:8">
      <c r="A328" s="957">
        <v>44216</v>
      </c>
      <c r="B328" s="956">
        <v>197.63105543443746</v>
      </c>
      <c r="C328" s="956">
        <v>169.13976154627079</v>
      </c>
      <c r="D328" s="956">
        <v>-1.8313002817117674E-2</v>
      </c>
      <c r="E328" s="956">
        <v>5.4736410670828128E-3</v>
      </c>
      <c r="F328" s="956">
        <v>22.52499961853027</v>
      </c>
      <c r="G328" s="956">
        <v>13457.25</v>
      </c>
      <c r="H328" s="956">
        <v>28.491293888166666</v>
      </c>
    </row>
    <row r="329" spans="1:8">
      <c r="A329" s="957">
        <v>44217</v>
      </c>
      <c r="B329" s="956">
        <v>194.01183735951668</v>
      </c>
      <c r="C329" s="956">
        <v>170.06557189114704</v>
      </c>
      <c r="D329" s="956">
        <v>1.6958906846165078E-3</v>
      </c>
      <c r="E329" s="956">
        <v>8.9790072672157883E-4</v>
      </c>
      <c r="F329" s="956">
        <v>22.11249923706055</v>
      </c>
      <c r="G329" s="956">
        <v>13530.91015625</v>
      </c>
      <c r="H329" s="956">
        <v>23.946265468369631</v>
      </c>
    </row>
    <row r="330" spans="1:8">
      <c r="A330" s="957">
        <v>44218</v>
      </c>
      <c r="B330" s="956">
        <v>194.34086022720001</v>
      </c>
      <c r="C330" s="956">
        <v>170.21827389173842</v>
      </c>
      <c r="D330" s="956">
        <v>-7.1105786034744156E-3</v>
      </c>
      <c r="E330" s="956">
        <v>6.8618662998582991E-3</v>
      </c>
      <c r="F330" s="956">
        <v>22.14999961853027</v>
      </c>
      <c r="G330" s="956">
        <v>13543.0595703125</v>
      </c>
      <c r="H330" s="956">
        <v>24.122586335461591</v>
      </c>
    </row>
    <row r="331" spans="1:8">
      <c r="A331" s="957">
        <v>44221</v>
      </c>
      <c r="B331" s="956">
        <v>192.95898426468767</v>
      </c>
      <c r="C331" s="956">
        <v>171.3862889289762</v>
      </c>
      <c r="D331" s="956">
        <v>0</v>
      </c>
      <c r="E331" s="956">
        <v>-7.2826863996033886E-4</v>
      </c>
      <c r="F331" s="956">
        <v>21.992500305175781</v>
      </c>
      <c r="G331" s="956">
        <v>13635.990234375</v>
      </c>
      <c r="H331" s="956">
        <v>21.572695335711472</v>
      </c>
    </row>
    <row r="332" spans="1:8">
      <c r="A332" s="957">
        <v>44222</v>
      </c>
      <c r="B332" s="956">
        <v>192.95898426468767</v>
      </c>
      <c r="C332" s="956">
        <v>171.26147366943005</v>
      </c>
      <c r="D332" s="956">
        <v>-4.2855566899477116E-2</v>
      </c>
      <c r="E332" s="956">
        <v>-2.6086775791876904E-2</v>
      </c>
      <c r="F332" s="956">
        <v>21.992500305175781</v>
      </c>
      <c r="G332" s="956">
        <v>13626.0595703125</v>
      </c>
      <c r="H332" s="956">
        <v>21.697510595257626</v>
      </c>
    </row>
    <row r="333" spans="1:8">
      <c r="A333" s="957">
        <v>44223</v>
      </c>
      <c r="B333" s="956">
        <v>184.6896176056772</v>
      </c>
      <c r="C333" s="956">
        <v>166.7938140040292</v>
      </c>
      <c r="D333" s="956">
        <v>-7.4821529246047458E-3</v>
      </c>
      <c r="E333" s="956">
        <v>5.0156397475800141E-3</v>
      </c>
      <c r="F333" s="956">
        <v>21.04999923706055</v>
      </c>
      <c r="G333" s="956">
        <v>13270.599609375</v>
      </c>
      <c r="H333" s="956">
        <v>17.895803601647998</v>
      </c>
    </row>
    <row r="334" spans="1:8">
      <c r="A334" s="957">
        <v>44224</v>
      </c>
      <c r="B334" s="956">
        <v>183.30774164316475</v>
      </c>
      <c r="C334" s="956">
        <v>167.63039168719828</v>
      </c>
      <c r="D334" s="956">
        <v>-3.9846857044573247E-2</v>
      </c>
      <c r="E334" s="956">
        <v>-1.9979495142946724E-2</v>
      </c>
      <c r="F334" s="956">
        <v>20.892499923706051</v>
      </c>
      <c r="G334" s="956">
        <v>13337.16015625</v>
      </c>
      <c r="H334" s="956">
        <v>15.677349955966463</v>
      </c>
    </row>
    <row r="335" spans="1:8">
      <c r="A335" s="957">
        <v>44225</v>
      </c>
      <c r="B335" s="956">
        <v>176.00350426674601</v>
      </c>
      <c r="C335" s="956">
        <v>164.28122109067365</v>
      </c>
      <c r="D335" s="956">
        <v>9.8454752811509838E-3</v>
      </c>
      <c r="E335" s="956">
        <v>2.5453836623223758E-2</v>
      </c>
      <c r="F335" s="956">
        <v>20.059999465942379</v>
      </c>
      <c r="G335" s="956">
        <v>13070.6904296875</v>
      </c>
      <c r="H335" s="956">
        <v>11.722283176072352</v>
      </c>
    </row>
    <row r="336" spans="1:8">
      <c r="A336" s="957">
        <v>44228</v>
      </c>
      <c r="B336" s="956">
        <v>177.73634241740021</v>
      </c>
      <c r="C336" s="956">
        <v>168.46280845257937</v>
      </c>
      <c r="D336" s="956">
        <v>2.8878242657496278E-2</v>
      </c>
      <c r="E336" s="956">
        <v>1.5622214267598356E-2</v>
      </c>
      <c r="F336" s="956">
        <v>20.257499694824219</v>
      </c>
      <c r="G336" s="956">
        <v>13403.3896484375</v>
      </c>
      <c r="H336" s="956">
        <v>9.2735339648208424</v>
      </c>
    </row>
    <row r="337" spans="1:8">
      <c r="A337" s="957">
        <v>44229</v>
      </c>
      <c r="B337" s="956">
        <v>182.86905564278575</v>
      </c>
      <c r="C337" s="956">
        <v>171.09457054234693</v>
      </c>
      <c r="D337" s="956">
        <v>-1.4513602550196514E-2</v>
      </c>
      <c r="E337" s="956">
        <v>-1.645684665440017E-4</v>
      </c>
      <c r="F337" s="956">
        <v>20.842500686645511</v>
      </c>
      <c r="G337" s="956">
        <v>13612.7802734375</v>
      </c>
      <c r="H337" s="956">
        <v>11.774485100438824</v>
      </c>
    </row>
    <row r="338" spans="1:8">
      <c r="A338" s="957">
        <v>44230</v>
      </c>
      <c r="B338" s="956">
        <v>180.21496685045659</v>
      </c>
      <c r="C338" s="956">
        <v>171.06641377123876</v>
      </c>
      <c r="D338" s="956">
        <v>-3.0550170695622825E-2</v>
      </c>
      <c r="E338" s="956">
        <v>1.2284611399153267E-2</v>
      </c>
      <c r="F338" s="956">
        <v>20.54000091552734</v>
      </c>
      <c r="G338" s="956">
        <v>13610.5400390625</v>
      </c>
      <c r="H338" s="956">
        <v>9.1485530792178338</v>
      </c>
    </row>
    <row r="339" spans="1:8">
      <c r="A339" s="957">
        <v>44231</v>
      </c>
      <c r="B339" s="956">
        <v>174.70936885126915</v>
      </c>
      <c r="C339" s="956">
        <v>173.16789818786518</v>
      </c>
      <c r="D339" s="956">
        <v>7.6585134797941823E-3</v>
      </c>
      <c r="E339" s="956">
        <v>5.7019198341754507E-3</v>
      </c>
      <c r="F339" s="956">
        <v>19.91250038146973</v>
      </c>
      <c r="G339" s="956">
        <v>13777.740234375</v>
      </c>
      <c r="H339" s="956">
        <v>1.5414706634039703</v>
      </c>
    </row>
    <row r="340" spans="1:8">
      <c r="A340" s="957">
        <v>44232</v>
      </c>
      <c r="B340" s="956">
        <v>176.04738290766292</v>
      </c>
      <c r="C340" s="956">
        <v>174.15528766118504</v>
      </c>
      <c r="D340" s="956">
        <v>0</v>
      </c>
      <c r="E340" s="956">
        <v>9.478709727799739E-3</v>
      </c>
      <c r="F340" s="956">
        <v>20.065000534057621</v>
      </c>
      <c r="G340" s="956">
        <v>13856.2998046875</v>
      </c>
      <c r="H340" s="956">
        <v>1.8920952464778793</v>
      </c>
    </row>
    <row r="341" spans="1:8">
      <c r="A341" s="957">
        <v>44235</v>
      </c>
      <c r="B341" s="956">
        <v>176.04738290766292</v>
      </c>
      <c r="C341" s="956">
        <v>175.80605508048689</v>
      </c>
      <c r="D341" s="956">
        <v>8.5845990608791611E-2</v>
      </c>
      <c r="E341" s="956">
        <v>1.4341624018918697E-3</v>
      </c>
      <c r="F341" s="956">
        <v>20.065000534057621</v>
      </c>
      <c r="G341" s="956">
        <v>13987.6396484375</v>
      </c>
      <c r="H341" s="956">
        <v>0.24132782717603618</v>
      </c>
    </row>
    <row r="342" spans="1:8">
      <c r="A342" s="957">
        <v>44236</v>
      </c>
      <c r="B342" s="956">
        <v>191.16034488745649</v>
      </c>
      <c r="C342" s="956">
        <v>176.05818951470826</v>
      </c>
      <c r="D342" s="956">
        <v>-3.6374046052127795E-2</v>
      </c>
      <c r="E342" s="956">
        <v>-2.5107563257792398E-3</v>
      </c>
      <c r="F342" s="956">
        <v>21.78750038146973</v>
      </c>
      <c r="G342" s="956">
        <v>14007.7001953125</v>
      </c>
      <c r="H342" s="956">
        <v>15.102155372748229</v>
      </c>
    </row>
    <row r="343" spans="1:8">
      <c r="A343" s="957">
        <v>44237</v>
      </c>
      <c r="B343" s="956">
        <v>184.20706969917953</v>
      </c>
      <c r="C343" s="956">
        <v>175.61615030167897</v>
      </c>
      <c r="D343" s="956">
        <v>1.9171146899271019E-2</v>
      </c>
      <c r="E343" s="956">
        <v>3.8102803694552989E-3</v>
      </c>
      <c r="F343" s="956">
        <v>20.995000839233398</v>
      </c>
      <c r="G343" s="956">
        <v>13972.5302734375</v>
      </c>
      <c r="H343" s="956">
        <v>8.5909193975005564</v>
      </c>
    </row>
    <row r="344" spans="1:8">
      <c r="A344" s="957">
        <v>44238</v>
      </c>
      <c r="B344" s="956">
        <v>187.73853049226676</v>
      </c>
      <c r="C344" s="956">
        <v>176.28529707173277</v>
      </c>
      <c r="D344" s="956">
        <v>2.4535648946931055E-2</v>
      </c>
      <c r="E344" s="956">
        <v>4.9694382299099171E-3</v>
      </c>
      <c r="F344" s="956">
        <v>21.39749908447266</v>
      </c>
      <c r="G344" s="956">
        <v>14025.76953125</v>
      </c>
      <c r="H344" s="956">
        <v>11.453233420533991</v>
      </c>
    </row>
    <row r="345" spans="1:8">
      <c r="A345" s="957">
        <v>44239</v>
      </c>
      <c r="B345" s="956">
        <v>192.34481717023772</v>
      </c>
      <c r="C345" s="956">
        <v>177.16133596637206</v>
      </c>
      <c r="D345" s="956">
        <v>2.5316468912023549E-2</v>
      </c>
      <c r="E345" s="956">
        <v>-3.4032017018987837E-3</v>
      </c>
      <c r="F345" s="956">
        <v>21.922500610351559</v>
      </c>
      <c r="G345" s="956">
        <v>14095.4697265625</v>
      </c>
      <c r="H345" s="956">
        <v>15.183481203865654</v>
      </c>
    </row>
    <row r="346" spans="1:8">
      <c r="A346" s="957">
        <v>44243</v>
      </c>
      <c r="B346" s="956">
        <v>197.21430875451691</v>
      </c>
      <c r="C346" s="956">
        <v>176.55842020630064</v>
      </c>
      <c r="D346" s="956">
        <v>-4.1152567179566502E-3</v>
      </c>
      <c r="E346" s="956">
        <v>-5.8380327905320772E-3</v>
      </c>
      <c r="F346" s="956">
        <v>22.47750091552734</v>
      </c>
      <c r="G346" s="956">
        <v>14047.5</v>
      </c>
      <c r="H346" s="956">
        <v>20.655888548216268</v>
      </c>
    </row>
    <row r="347" spans="1:8">
      <c r="A347" s="957">
        <v>44244</v>
      </c>
      <c r="B347" s="956">
        <v>196.40272124553769</v>
      </c>
      <c r="C347" s="956">
        <v>175.52766635969172</v>
      </c>
      <c r="D347" s="956">
        <v>-3.6408332621148731E-2</v>
      </c>
      <c r="E347" s="956">
        <v>-7.1698079431568029E-3</v>
      </c>
      <c r="F347" s="956">
        <v>22.385000228881839</v>
      </c>
      <c r="G347" s="956">
        <v>13965.490234375</v>
      </c>
      <c r="H347" s="956">
        <v>20.875054885845969</v>
      </c>
    </row>
    <row r="348" spans="1:8">
      <c r="A348" s="957">
        <v>44245</v>
      </c>
      <c r="B348" s="956">
        <v>189.25202564273141</v>
      </c>
      <c r="C348" s="956">
        <v>174.26916670318224</v>
      </c>
      <c r="D348" s="956">
        <v>5.5285168520488037E-2</v>
      </c>
      <c r="E348" s="956">
        <v>6.5628365540271183E-4</v>
      </c>
      <c r="F348" s="956">
        <v>21.569999694824219</v>
      </c>
      <c r="G348" s="956">
        <v>13865.3603515625</v>
      </c>
      <c r="H348" s="956">
        <v>14.982858939549175</v>
      </c>
    </row>
    <row r="349" spans="1:8">
      <c r="A349" s="957">
        <v>44246</v>
      </c>
      <c r="B349" s="956">
        <v>199.71485577323355</v>
      </c>
      <c r="C349" s="956">
        <v>174.38353670893019</v>
      </c>
      <c r="D349" s="956">
        <v>9.3355128570169477E-3</v>
      </c>
      <c r="E349" s="956">
        <v>-2.4607095138204582E-2</v>
      </c>
      <c r="F349" s="956">
        <v>22.76250076293945</v>
      </c>
      <c r="G349" s="956">
        <v>13874.4599609375</v>
      </c>
      <c r="H349" s="956">
        <v>25.331319064303358</v>
      </c>
    </row>
    <row r="350" spans="1:8">
      <c r="A350" s="957">
        <v>44249</v>
      </c>
      <c r="B350" s="956">
        <v>201.57929637704186</v>
      </c>
      <c r="C350" s="956">
        <v>170.09246443059695</v>
      </c>
      <c r="D350" s="956">
        <v>-1.229602681229891E-2</v>
      </c>
      <c r="E350" s="956">
        <v>-5.0136229714826674E-3</v>
      </c>
      <c r="F350" s="956">
        <v>22.97500038146973</v>
      </c>
      <c r="G350" s="956">
        <v>13533.0498046875</v>
      </c>
      <c r="H350" s="956">
        <v>31.486831946444909</v>
      </c>
    </row>
    <row r="351" spans="1:8">
      <c r="A351" s="957">
        <v>44250</v>
      </c>
      <c r="B351" s="956">
        <v>199.10067194398539</v>
      </c>
      <c r="C351" s="956">
        <v>169.23968494365161</v>
      </c>
      <c r="D351" s="956">
        <v>-2.1703136104049725E-2</v>
      </c>
      <c r="E351" s="956">
        <v>9.8601973475462845E-3</v>
      </c>
      <c r="F351" s="956">
        <v>22.692499160766602</v>
      </c>
      <c r="G351" s="956">
        <v>13465.2001953125</v>
      </c>
      <c r="H351" s="956">
        <v>29.860987000333779</v>
      </c>
    </row>
    <row r="352" spans="1:8">
      <c r="A352" s="957">
        <v>44251</v>
      </c>
      <c r="B352" s="956">
        <v>194.77956296237733</v>
      </c>
      <c r="C352" s="956">
        <v>170.90842163623256</v>
      </c>
      <c r="D352" s="956">
        <v>0</v>
      </c>
      <c r="E352" s="956">
        <v>-3.5192021212380853E-2</v>
      </c>
      <c r="F352" s="956">
        <v>22.20000076293945</v>
      </c>
      <c r="G352" s="956">
        <v>13597.9697265625</v>
      </c>
      <c r="H352" s="956">
        <v>23.871141326144766</v>
      </c>
    </row>
    <row r="353" spans="1:8">
      <c r="A353" s="957">
        <v>44252</v>
      </c>
      <c r="B353" s="956">
        <v>194.77956296237733</v>
      </c>
      <c r="C353" s="956">
        <v>164.89380883663574</v>
      </c>
      <c r="D353" s="956">
        <v>-6.1261286649230029E-2</v>
      </c>
      <c r="E353" s="956">
        <v>5.5581624820533193E-3</v>
      </c>
      <c r="F353" s="956">
        <v>22.20000076293945</v>
      </c>
      <c r="G353" s="956">
        <v>13119.4296875</v>
      </c>
      <c r="H353" s="956">
        <v>29.885754125741585</v>
      </c>
    </row>
    <row r="354" spans="1:8">
      <c r="A354" s="957">
        <v>44253</v>
      </c>
      <c r="B354" s="956">
        <v>182.84711632232739</v>
      </c>
      <c r="C354" s="956">
        <v>165.81031541843441</v>
      </c>
      <c r="D354" s="956">
        <v>3.3229326089069255E-2</v>
      </c>
      <c r="E354" s="956">
        <v>3.0053817590480314E-2</v>
      </c>
      <c r="F354" s="956">
        <v>20.840000152587891</v>
      </c>
      <c r="G354" s="956">
        <v>13192.349609375</v>
      </c>
      <c r="H354" s="956">
        <v>17.036800903892981</v>
      </c>
    </row>
    <row r="355" spans="1:8">
      <c r="A355" s="957">
        <v>44256</v>
      </c>
      <c r="B355" s="956">
        <v>188.92300277504799</v>
      </c>
      <c r="C355" s="956">
        <v>170.79354839264005</v>
      </c>
      <c r="D355" s="956">
        <v>-7.8950461727638199E-3</v>
      </c>
      <c r="E355" s="956">
        <v>-1.6928612525136666E-2</v>
      </c>
      <c r="F355" s="956">
        <v>21.532499313354489</v>
      </c>
      <c r="G355" s="956">
        <v>13588.830078125</v>
      </c>
      <c r="H355" s="956">
        <v>18.129454382407943</v>
      </c>
    </row>
    <row r="356" spans="1:8">
      <c r="A356" s="957">
        <v>44257</v>
      </c>
      <c r="B356" s="956">
        <v>187.43144694504181</v>
      </c>
      <c r="C356" s="956">
        <v>167.90225059010785</v>
      </c>
      <c r="D356" s="956">
        <v>-3.1012217567304656E-2</v>
      </c>
      <c r="E356" s="956">
        <v>-2.7026402691170515E-2</v>
      </c>
      <c r="F356" s="956">
        <v>21.36249923706055</v>
      </c>
      <c r="G356" s="956">
        <v>13358.7900390625</v>
      </c>
      <c r="H356" s="956">
        <v>19.529196354933958</v>
      </c>
    </row>
    <row r="357" spans="1:8">
      <c r="A357" s="957">
        <v>44258</v>
      </c>
      <c r="B357" s="956">
        <v>181.61878213342746</v>
      </c>
      <c r="C357" s="956">
        <v>163.36445675290577</v>
      </c>
      <c r="D357" s="956">
        <v>-4.1062818847404592E-2</v>
      </c>
      <c r="E357" s="956">
        <v>-2.1102134864688149E-2</v>
      </c>
      <c r="F357" s="956">
        <v>20.70000076293945</v>
      </c>
      <c r="G357" s="956">
        <v>12997.75</v>
      </c>
      <c r="H357" s="956">
        <v>18.254325380521692</v>
      </c>
    </row>
    <row r="358" spans="1:8">
      <c r="A358" s="957">
        <v>44259</v>
      </c>
      <c r="B358" s="956">
        <v>174.16100298339629</v>
      </c>
      <c r="C358" s="956">
        <v>159.91711795440943</v>
      </c>
      <c r="D358" s="956">
        <v>3.0226430624349376E-3</v>
      </c>
      <c r="E358" s="956">
        <v>1.5458099739247499E-2</v>
      </c>
      <c r="F358" s="956">
        <v>19.85000038146973</v>
      </c>
      <c r="G358" s="956">
        <v>12723.4697265625</v>
      </c>
      <c r="H358" s="956">
        <v>14.243885028986853</v>
      </c>
    </row>
    <row r="359" spans="1:8">
      <c r="A359" s="957">
        <v>44260</v>
      </c>
      <c r="B359" s="956">
        <v>174.68742953081076</v>
      </c>
      <c r="C359" s="956">
        <v>162.38913271376171</v>
      </c>
      <c r="D359" s="956">
        <v>-4.8844794317691287E-2</v>
      </c>
      <c r="E359" s="956">
        <v>-2.407017139681733E-2</v>
      </c>
      <c r="F359" s="956">
        <v>19.909999847412109</v>
      </c>
      <c r="G359" s="956">
        <v>12920.150390625</v>
      </c>
      <c r="H359" s="956">
        <v>12.298296817049049</v>
      </c>
    </row>
    <row r="360" spans="1:8">
      <c r="A360" s="957">
        <v>44263</v>
      </c>
      <c r="B360" s="956">
        <v>166.15485796549211</v>
      </c>
      <c r="C360" s="956">
        <v>158.48039845636094</v>
      </c>
      <c r="D360" s="956">
        <v>1.4257449914913289E-2</v>
      </c>
      <c r="E360" s="956">
        <v>3.6850999629795433E-2</v>
      </c>
      <c r="F360" s="956">
        <v>18.9375</v>
      </c>
      <c r="G360" s="956">
        <v>12609.16015625</v>
      </c>
      <c r="H360" s="956">
        <v>7.674459509131168</v>
      </c>
    </row>
    <row r="361" spans="1:8">
      <c r="A361" s="957">
        <v>44264</v>
      </c>
      <c r="B361" s="956">
        <v>168.52380253105466</v>
      </c>
      <c r="C361" s="956">
        <v>164.32055956120612</v>
      </c>
      <c r="D361" s="956">
        <v>2.8634806125202861E-3</v>
      </c>
      <c r="E361" s="956">
        <v>-3.8169672335397475E-4</v>
      </c>
      <c r="F361" s="956">
        <v>19.207500457763668</v>
      </c>
      <c r="G361" s="956">
        <v>13073.8203125</v>
      </c>
      <c r="H361" s="956">
        <v>4.2032429698485316</v>
      </c>
    </row>
    <row r="362" spans="1:8">
      <c r="A362" s="957">
        <v>44265</v>
      </c>
      <c r="B362" s="956">
        <v>169.00636717235054</v>
      </c>
      <c r="C362" s="956">
        <v>164.25783894204193</v>
      </c>
      <c r="D362" s="956">
        <v>1.207008784348873E-2</v>
      </c>
      <c r="E362" s="956">
        <v>2.5238666489519668E-2</v>
      </c>
      <c r="F362" s="956">
        <v>19.26250076293945</v>
      </c>
      <c r="G362" s="956">
        <v>13068.830078125</v>
      </c>
      <c r="H362" s="956">
        <v>4.748528230308608</v>
      </c>
    </row>
    <row r="363" spans="1:8">
      <c r="A363" s="957">
        <v>44266</v>
      </c>
      <c r="B363" s="956">
        <v>171.04628887022972</v>
      </c>
      <c r="C363" s="956">
        <v>168.40348775738937</v>
      </c>
      <c r="D363" s="956">
        <v>4.7704455388149825E-2</v>
      </c>
      <c r="E363" s="956">
        <v>-5.8818950516748014E-3</v>
      </c>
      <c r="F363" s="956">
        <v>19.495000839233398</v>
      </c>
      <c r="G363" s="956">
        <v>13398.669921875</v>
      </c>
      <c r="H363" s="956">
        <v>2.6428011128403455</v>
      </c>
    </row>
    <row r="364" spans="1:8">
      <c r="A364" s="957">
        <v>44267</v>
      </c>
      <c r="B364" s="956">
        <v>179.20595892694817</v>
      </c>
      <c r="C364" s="956">
        <v>167.41295611606441</v>
      </c>
      <c r="D364" s="956">
        <v>-2.8151719807533837E-2</v>
      </c>
      <c r="E364" s="956">
        <v>1.0499329999251517E-2</v>
      </c>
      <c r="F364" s="956">
        <v>20.42499923706055</v>
      </c>
      <c r="G364" s="956">
        <v>13319.8603515625</v>
      </c>
      <c r="H364" s="956">
        <v>11.793002810883763</v>
      </c>
    </row>
    <row r="365" spans="1:8">
      <c r="A365" s="957">
        <v>44270</v>
      </c>
      <c r="B365" s="956">
        <v>174.16100298339632</v>
      </c>
      <c r="C365" s="956">
        <v>169.17067998847719</v>
      </c>
      <c r="D365" s="956">
        <v>4.596979163393633E-2</v>
      </c>
      <c r="E365" s="956">
        <v>8.8117437871404469E-4</v>
      </c>
      <c r="F365" s="956">
        <v>19.85000038146973</v>
      </c>
      <c r="G365" s="956">
        <v>13459.7099609375</v>
      </c>
      <c r="H365" s="956">
        <v>4.9903229949191257</v>
      </c>
    </row>
    <row r="366" spans="1:8">
      <c r="A366" s="957">
        <v>44271</v>
      </c>
      <c r="B366" s="956">
        <v>182.1671480013004</v>
      </c>
      <c r="C366" s="956">
        <v>169.31974885731267</v>
      </c>
      <c r="D366" s="956">
        <v>2.2757366889806896E-2</v>
      </c>
      <c r="E366" s="956">
        <v>3.9809674424322594E-3</v>
      </c>
      <c r="F366" s="956">
        <v>20.76250076293945</v>
      </c>
      <c r="G366" s="956">
        <v>13471.5703125</v>
      </c>
      <c r="H366" s="956">
        <v>12.84739914398773</v>
      </c>
    </row>
    <row r="367" spans="1:8">
      <c r="A367" s="957">
        <v>44272</v>
      </c>
      <c r="B367" s="956">
        <v>186.31279262363574</v>
      </c>
      <c r="C367" s="956">
        <v>169.99380526487445</v>
      </c>
      <c r="D367" s="956">
        <v>-5.4155765393338884E-3</v>
      </c>
      <c r="E367" s="956">
        <v>-3.0242086440928184E-2</v>
      </c>
      <c r="F367" s="956">
        <v>21.235000610351559</v>
      </c>
      <c r="G367" s="956">
        <v>13525.2001953125</v>
      </c>
      <c r="H367" s="956">
        <v>16.318987358761291</v>
      </c>
    </row>
    <row r="368" spans="1:8">
      <c r="A368" s="957">
        <v>44273</v>
      </c>
      <c r="B368" s="956">
        <v>185.30380143492539</v>
      </c>
      <c r="C368" s="956">
        <v>164.85283791163181</v>
      </c>
      <c r="D368" s="956">
        <v>-6.2737498535846425E-3</v>
      </c>
      <c r="E368" s="956">
        <v>7.5532959004116496E-3</v>
      </c>
      <c r="F368" s="956">
        <v>21.120000839233398</v>
      </c>
      <c r="G368" s="956">
        <v>13116.169921875</v>
      </c>
      <c r="H368" s="956">
        <v>20.450963523293581</v>
      </c>
    </row>
    <row r="369" spans="1:8">
      <c r="A369" s="957">
        <v>44274</v>
      </c>
      <c r="B369" s="956">
        <v>184.14125173780434</v>
      </c>
      <c r="C369" s="956">
        <v>166.09802017640095</v>
      </c>
      <c r="D369" s="956">
        <v>9.8868595738770271E-3</v>
      </c>
      <c r="E369" s="956">
        <v>1.2281260257784199E-2</v>
      </c>
      <c r="F369" s="956">
        <v>20.98749923706055</v>
      </c>
      <c r="G369" s="956">
        <v>13215.240234375</v>
      </c>
      <c r="H369" s="956">
        <v>18.043231561403388</v>
      </c>
    </row>
    <row r="370" spans="1:8">
      <c r="A370" s="957">
        <v>44277</v>
      </c>
      <c r="B370" s="956">
        <v>185.96183043549394</v>
      </c>
      <c r="C370" s="956">
        <v>168.13791319049002</v>
      </c>
      <c r="D370" s="956">
        <v>-1.8636492731827103E-2</v>
      </c>
      <c r="E370" s="956">
        <v>-1.1200851824211822E-2</v>
      </c>
      <c r="F370" s="956">
        <v>21.194999694824219</v>
      </c>
      <c r="G370" s="956">
        <v>13377.5400390625</v>
      </c>
      <c r="H370" s="956">
        <v>17.823917245003912</v>
      </c>
    </row>
    <row r="371" spans="1:8">
      <c r="A371" s="957">
        <v>44278</v>
      </c>
      <c r="B371" s="956">
        <v>182.49615413418559</v>
      </c>
      <c r="C371" s="956">
        <v>166.25462533881117</v>
      </c>
      <c r="D371" s="956">
        <v>3.6058060428105776E-3</v>
      </c>
      <c r="E371" s="956">
        <v>-2.0094993305729392E-2</v>
      </c>
      <c r="F371" s="956">
        <v>20.79999923706055</v>
      </c>
      <c r="G371" s="956">
        <v>13227.7001953125</v>
      </c>
      <c r="H371" s="956">
        <v>16.241528795374421</v>
      </c>
    </row>
    <row r="372" spans="1:8">
      <c r="A372" s="957">
        <v>44279</v>
      </c>
      <c r="B372" s="956">
        <v>183.15419986955231</v>
      </c>
      <c r="C372" s="956">
        <v>162.91373975558122</v>
      </c>
      <c r="D372" s="956">
        <v>-1.4970059880239472E-2</v>
      </c>
      <c r="E372" s="956">
        <v>1.2181895920093666E-3</v>
      </c>
      <c r="F372" s="956">
        <v>20.875</v>
      </c>
      <c r="G372" s="956">
        <v>12961.8896484375</v>
      </c>
      <c r="H372" s="956">
        <v>20.240460113971096</v>
      </c>
    </row>
    <row r="373" spans="1:8">
      <c r="A373" s="957">
        <v>44280</v>
      </c>
      <c r="B373" s="956">
        <v>180.41237053018776</v>
      </c>
      <c r="C373" s="956">
        <v>163.11219957774679</v>
      </c>
      <c r="D373" s="956">
        <v>4.2310071208919053E-2</v>
      </c>
      <c r="E373" s="956">
        <v>1.2409828654125432E-2</v>
      </c>
      <c r="F373" s="956">
        <v>20.5625</v>
      </c>
      <c r="G373" s="956">
        <v>12977.6796875</v>
      </c>
      <c r="H373" s="956">
        <v>17.300170952440965</v>
      </c>
    </row>
    <row r="374" spans="1:8">
      <c r="A374" s="957">
        <v>44281</v>
      </c>
      <c r="B374" s="956">
        <v>188.04563077428989</v>
      </c>
      <c r="C374" s="956">
        <v>165.13639402590414</v>
      </c>
      <c r="D374" s="956">
        <v>1.668027818944573E-2</v>
      </c>
      <c r="E374" s="956">
        <v>-6.0188523018330775E-3</v>
      </c>
      <c r="F374" s="956">
        <v>21.432500839233398</v>
      </c>
      <c r="G374" s="956">
        <v>13138.73046875</v>
      </c>
      <c r="H374" s="956">
        <v>22.909236748385752</v>
      </c>
    </row>
    <row r="375" spans="1:8">
      <c r="A375" s="957">
        <v>44284</v>
      </c>
      <c r="B375" s="956">
        <v>191.18228420791485</v>
      </c>
      <c r="C375" s="956">
        <v>164.14246246060492</v>
      </c>
      <c r="D375" s="956">
        <v>9.6374059499473308E-3</v>
      </c>
      <c r="E375" s="956">
        <v>-1.0919696746045648E-3</v>
      </c>
      <c r="F375" s="956">
        <v>21.79000091552734</v>
      </c>
      <c r="G375" s="956">
        <v>13059.650390625</v>
      </c>
      <c r="H375" s="956">
        <v>27.039821747309929</v>
      </c>
    </row>
    <row r="376" spans="1:8">
      <c r="A376" s="957">
        <v>44285</v>
      </c>
      <c r="B376" s="956">
        <v>193.02478549126474</v>
      </c>
      <c r="C376" s="956">
        <v>163.96322386928301</v>
      </c>
      <c r="D376" s="956">
        <v>1.1363636363636465E-2</v>
      </c>
      <c r="E376" s="956">
        <v>1.5444572694241598E-2</v>
      </c>
      <c r="F376" s="956">
        <v>22</v>
      </c>
      <c r="G376" s="956">
        <v>13045.3896484375</v>
      </c>
      <c r="H376" s="956">
        <v>29.061561621981724</v>
      </c>
    </row>
    <row r="377" spans="1:8">
      <c r="A377" s="957">
        <v>44286</v>
      </c>
      <c r="B377" s="956">
        <v>195.21824896275641</v>
      </c>
      <c r="C377" s="956">
        <v>166.49556579951437</v>
      </c>
      <c r="D377" s="956">
        <v>3.6404470379432841E-2</v>
      </c>
      <c r="E377" s="956">
        <v>1.7607195685596322E-2</v>
      </c>
      <c r="F377" s="956">
        <v>22.25</v>
      </c>
      <c r="G377" s="956">
        <v>13246.8701171875</v>
      </c>
      <c r="H377" s="956">
        <v>28.722683163242039</v>
      </c>
    </row>
    <row r="378" spans="1:8">
      <c r="A378" s="957">
        <v>44287</v>
      </c>
      <c r="B378" s="956">
        <v>202.32506592464583</v>
      </c>
      <c r="C378" s="956">
        <v>169.42708580733049</v>
      </c>
      <c r="D378" s="956">
        <v>5.8868174663180728E-2</v>
      </c>
      <c r="E378" s="956">
        <v>1.6726828364677537E-2</v>
      </c>
      <c r="F378" s="956">
        <v>23.059999465942379</v>
      </c>
      <c r="G378" s="956">
        <v>13480.1103515625</v>
      </c>
      <c r="H378" s="956">
        <v>32.897980117315342</v>
      </c>
    </row>
    <row r="379" spans="1:8">
      <c r="A379" s="957">
        <v>44291</v>
      </c>
      <c r="B379" s="956">
        <v>214.23557324423743</v>
      </c>
      <c r="C379" s="956">
        <v>172.2610635919572</v>
      </c>
      <c r="D379" s="956">
        <v>-1.7303110921415787E-2</v>
      </c>
      <c r="E379" s="956">
        <v>-5.2605987919507324E-4</v>
      </c>
      <c r="F379" s="956">
        <v>24.417499542236332</v>
      </c>
      <c r="G379" s="956">
        <v>13705.58984375</v>
      </c>
      <c r="H379" s="956">
        <v>41.974509652280233</v>
      </c>
    </row>
    <row r="380" spans="1:8">
      <c r="A380" s="957">
        <v>44292</v>
      </c>
      <c r="B380" s="956">
        <v>210.52863135707929</v>
      </c>
      <c r="C380" s="956">
        <v>172.17044395765399</v>
      </c>
      <c r="D380" s="956">
        <v>2.3859066535106388E-2</v>
      </c>
      <c r="E380" s="956">
        <v>-6.964355744338846E-4</v>
      </c>
      <c r="F380" s="956">
        <v>23.995000839233398</v>
      </c>
      <c r="G380" s="956">
        <v>13698.3798828125</v>
      </c>
      <c r="H380" s="956">
        <v>38.358187399425304</v>
      </c>
    </row>
    <row r="381" spans="1:8">
      <c r="A381" s="957">
        <v>44293</v>
      </c>
      <c r="B381" s="956">
        <v>215.55164798017273</v>
      </c>
      <c r="C381" s="956">
        <v>172.05053833561581</v>
      </c>
      <c r="D381" s="956">
        <v>-1.0481314892459181E-2</v>
      </c>
      <c r="E381" s="956">
        <v>1.0261623933502051E-2</v>
      </c>
      <c r="F381" s="956">
        <v>24.567499160766602</v>
      </c>
      <c r="G381" s="956">
        <v>13688.83984375</v>
      </c>
      <c r="H381" s="956">
        <v>43.501109644556919</v>
      </c>
    </row>
    <row r="382" spans="1:8">
      <c r="A382" s="957">
        <v>44294</v>
      </c>
      <c r="B382" s="956">
        <v>213.29238328210403</v>
      </c>
      <c r="C382" s="956">
        <v>173.81605625757248</v>
      </c>
      <c r="D382" s="956">
        <v>1.5631471676814002E-2</v>
      </c>
      <c r="E382" s="956">
        <v>5.1254083954530572E-3</v>
      </c>
      <c r="F382" s="956">
        <v>24.309999465942379</v>
      </c>
      <c r="G382" s="956">
        <v>13829.3095703125</v>
      </c>
      <c r="H382" s="956">
        <v>39.476327024531543</v>
      </c>
    </row>
    <row r="383" spans="1:8">
      <c r="A383" s="957">
        <v>44295</v>
      </c>
      <c r="B383" s="956">
        <v>216.62645713025839</v>
      </c>
      <c r="C383" s="956">
        <v>174.70693453157958</v>
      </c>
      <c r="D383" s="956">
        <v>-1.6201261507537978E-3</v>
      </c>
      <c r="E383" s="956">
        <v>-3.6107728121699267E-3</v>
      </c>
      <c r="F383" s="956">
        <v>24.690000534057621</v>
      </c>
      <c r="G383" s="956">
        <v>13900.1904296875</v>
      </c>
      <c r="H383" s="956">
        <v>41.91952259867881</v>
      </c>
    </row>
    <row r="384" spans="1:8">
      <c r="A384" s="957">
        <v>44298</v>
      </c>
      <c r="B384" s="956">
        <v>216.2754949421165</v>
      </c>
      <c r="C384" s="956">
        <v>174.0761074822754</v>
      </c>
      <c r="D384" s="956">
        <v>-5.0705297299169505E-4</v>
      </c>
      <c r="E384" s="956">
        <v>1.0548708258122819E-2</v>
      </c>
      <c r="F384" s="956">
        <v>24.64999961853027</v>
      </c>
      <c r="G384" s="956">
        <v>13850</v>
      </c>
      <c r="H384" s="956">
        <v>42.199387459841091</v>
      </c>
    </row>
    <row r="385" spans="1:8">
      <c r="A385" s="957">
        <v>44299</v>
      </c>
      <c r="B385" s="956">
        <v>216.16583180942084</v>
      </c>
      <c r="C385" s="956">
        <v>175.91238555481556</v>
      </c>
      <c r="D385" s="956">
        <v>-1.8264870583638571E-3</v>
      </c>
      <c r="E385" s="956">
        <v>-9.8784496741070038E-3</v>
      </c>
      <c r="F385" s="956">
        <v>24.63750076293945</v>
      </c>
      <c r="G385" s="956">
        <v>13996.099609375</v>
      </c>
      <c r="H385" s="956">
        <v>40.253446254605279</v>
      </c>
    </row>
    <row r="386" spans="1:8">
      <c r="A386" s="957">
        <v>44300</v>
      </c>
      <c r="B386" s="956">
        <v>215.77100771516047</v>
      </c>
      <c r="C386" s="956">
        <v>174.17464390706022</v>
      </c>
      <c r="D386" s="956">
        <v>-1.7180058902305673E-2</v>
      </c>
      <c r="E386" s="956">
        <v>1.3055420174782562E-2</v>
      </c>
      <c r="F386" s="956">
        <v>24.592500686645511</v>
      </c>
      <c r="G386" s="956">
        <v>13857.83984375</v>
      </c>
      <c r="H386" s="956">
        <v>41.59636380810025</v>
      </c>
    </row>
    <row r="387" spans="1:8">
      <c r="A387" s="957">
        <v>44301</v>
      </c>
      <c r="B387" s="956">
        <v>212.06404909320415</v>
      </c>
      <c r="C387" s="956">
        <v>176.44856706706003</v>
      </c>
      <c r="D387" s="956">
        <v>2.6893063240558401E-3</v>
      </c>
      <c r="E387" s="956">
        <v>9.6732748132444257E-4</v>
      </c>
      <c r="F387" s="956">
        <v>24.170000076293949</v>
      </c>
      <c r="G387" s="956">
        <v>14038.759765625</v>
      </c>
      <c r="H387" s="956">
        <v>35.615482026144122</v>
      </c>
    </row>
    <row r="388" spans="1:8">
      <c r="A388" s="957">
        <v>44302</v>
      </c>
      <c r="B388" s="956">
        <v>212.63435428153539</v>
      </c>
      <c r="C388" s="956">
        <v>176.6192506150243</v>
      </c>
      <c r="D388" s="956">
        <v>-1.4441859513368849E-3</v>
      </c>
      <c r="E388" s="956">
        <v>-9.7898509450855542E-3</v>
      </c>
      <c r="F388" s="956">
        <v>24.235000610351559</v>
      </c>
      <c r="G388" s="956">
        <v>14052.33984375</v>
      </c>
      <c r="H388" s="956">
        <v>36.015103666511095</v>
      </c>
    </row>
    <row r="389" spans="1:8">
      <c r="A389" s="957">
        <v>44305</v>
      </c>
      <c r="B389" s="956">
        <v>212.32727073431042</v>
      </c>
      <c r="C389" s="956">
        <v>174.89017447747051</v>
      </c>
      <c r="D389" s="956">
        <v>-2.8615745714179686E-2</v>
      </c>
      <c r="E389" s="956">
        <v>-9.2347918311843635E-3</v>
      </c>
      <c r="F389" s="956">
        <v>24.20000076293945</v>
      </c>
      <c r="G389" s="956">
        <v>13914.76953125</v>
      </c>
      <c r="H389" s="956">
        <v>37.437096256839908</v>
      </c>
    </row>
    <row r="390" spans="1:8">
      <c r="A390" s="957">
        <v>44306</v>
      </c>
      <c r="B390" s="956">
        <v>206.25136754679161</v>
      </c>
      <c r="C390" s="956">
        <v>173.27510012285157</v>
      </c>
      <c r="D390" s="956">
        <v>4.4666401616269003E-3</v>
      </c>
      <c r="E390" s="956">
        <v>1.189228129776998E-2</v>
      </c>
      <c r="F390" s="956">
        <v>23.507499694824219</v>
      </c>
      <c r="G390" s="956">
        <v>13786.26953125</v>
      </c>
      <c r="H390" s="956">
        <v>32.976267423940044</v>
      </c>
    </row>
    <row r="391" spans="1:8">
      <c r="A391" s="957">
        <v>44307</v>
      </c>
      <c r="B391" s="956">
        <v>207.17261818846657</v>
      </c>
      <c r="C391" s="956">
        <v>175.33573635541177</v>
      </c>
      <c r="D391" s="956">
        <v>1.6410832205819847E-2</v>
      </c>
      <c r="E391" s="956">
        <v>-9.4485658933043393E-3</v>
      </c>
      <c r="F391" s="956">
        <v>23.61249923706055</v>
      </c>
      <c r="G391" s="956">
        <v>13950.2197265625</v>
      </c>
      <c r="H391" s="956">
        <v>31.836881833054804</v>
      </c>
    </row>
    <row r="392" spans="1:8">
      <c r="A392" s="957">
        <v>44308</v>
      </c>
      <c r="B392" s="956">
        <v>210.57249326319788</v>
      </c>
      <c r="C392" s="956">
        <v>173.67906509700663</v>
      </c>
      <c r="D392" s="956">
        <v>3.3333301544187233E-3</v>
      </c>
      <c r="E392" s="956">
        <v>1.4357615081555863E-2</v>
      </c>
      <c r="F392" s="956">
        <v>24</v>
      </c>
      <c r="G392" s="956">
        <v>13818.41015625</v>
      </c>
      <c r="H392" s="956">
        <v>36.893428166191256</v>
      </c>
    </row>
    <row r="393" spans="1:8">
      <c r="A393" s="957">
        <v>44309</v>
      </c>
      <c r="B393" s="956">
        <v>211.27440090468323</v>
      </c>
      <c r="C393" s="956">
        <v>176.17268226139393</v>
      </c>
      <c r="D393" s="956">
        <v>2.7304788847080097E-2</v>
      </c>
      <c r="E393" s="956">
        <v>8.701745037853259E-3</v>
      </c>
      <c r="F393" s="956">
        <v>24.079999923706051</v>
      </c>
      <c r="G393" s="956">
        <v>14016.8095703125</v>
      </c>
      <c r="H393" s="956">
        <v>35.101718643289303</v>
      </c>
    </row>
    <row r="394" spans="1:8">
      <c r="A394" s="957">
        <v>44312</v>
      </c>
      <c r="B394" s="956">
        <v>217.04320381017897</v>
      </c>
      <c r="C394" s="956">
        <v>177.70569202506732</v>
      </c>
      <c r="D394" s="956">
        <v>1.8595290793668395E-2</v>
      </c>
      <c r="E394" s="956">
        <v>-3.4345640809080313E-3</v>
      </c>
      <c r="F394" s="956">
        <v>24.73749923706055</v>
      </c>
      <c r="G394" s="956">
        <v>14138.7802734375</v>
      </c>
      <c r="H394" s="956">
        <v>39.337511785111644</v>
      </c>
    </row>
    <row r="395" spans="1:8">
      <c r="A395" s="957">
        <v>44313</v>
      </c>
      <c r="B395" s="956">
        <v>221.07918529981868</v>
      </c>
      <c r="C395" s="956">
        <v>177.09535043826511</v>
      </c>
      <c r="D395" s="956">
        <v>-3.4626429527414571E-2</v>
      </c>
      <c r="E395" s="956">
        <v>-2.7813230656098531E-3</v>
      </c>
      <c r="F395" s="956">
        <v>25.197500228881839</v>
      </c>
      <c r="G395" s="956">
        <v>14090.2197265625</v>
      </c>
      <c r="H395" s="956">
        <v>43.983834861553561</v>
      </c>
    </row>
    <row r="396" spans="1:8">
      <c r="A396" s="957">
        <v>44314</v>
      </c>
      <c r="B396" s="956">
        <v>213.42400247005628</v>
      </c>
      <c r="C396" s="956">
        <v>176.60279105527891</v>
      </c>
      <c r="D396" s="956">
        <v>-1.8088407821469699E-2</v>
      </c>
      <c r="E396" s="956">
        <v>2.2432185139893424E-3</v>
      </c>
      <c r="F396" s="956">
        <v>24.32500076293945</v>
      </c>
      <c r="G396" s="956">
        <v>14051.0302734375</v>
      </c>
      <c r="H396" s="956">
        <v>36.821211414777366</v>
      </c>
    </row>
    <row r="397" spans="1:8">
      <c r="A397" s="957">
        <v>44315</v>
      </c>
      <c r="B397" s="956">
        <v>209.56350207448756</v>
      </c>
      <c r="C397" s="956">
        <v>176.99894970579632</v>
      </c>
      <c r="D397" s="956">
        <v>-5.442791160539362E-3</v>
      </c>
      <c r="E397" s="956">
        <v>-8.5119611753547986E-3</v>
      </c>
      <c r="F397" s="956">
        <v>23.885000228881839</v>
      </c>
      <c r="G397" s="956">
        <v>14082.5498046875</v>
      </c>
      <c r="H397" s="956">
        <v>32.564552368691238</v>
      </c>
    </row>
    <row r="398" spans="1:8">
      <c r="A398" s="957">
        <v>44316</v>
      </c>
      <c r="B398" s="956">
        <v>208.42289169782487</v>
      </c>
      <c r="C398" s="956">
        <v>175.49234151782201</v>
      </c>
      <c r="D398" s="956">
        <v>0</v>
      </c>
      <c r="E398" s="956">
        <v>-4.8385819788576701E-3</v>
      </c>
      <c r="F398" s="956">
        <v>23.754999160766602</v>
      </c>
      <c r="G398" s="956">
        <v>13962.6796875</v>
      </c>
      <c r="H398" s="956">
        <v>32.930550180002854</v>
      </c>
    </row>
    <row r="399" spans="1:8">
      <c r="A399" s="957">
        <v>44319</v>
      </c>
      <c r="B399" s="956">
        <v>208.42289169782487</v>
      </c>
      <c r="C399" s="956">
        <v>174.64320743672636</v>
      </c>
      <c r="D399" s="956">
        <v>-1.8627622664682209E-2</v>
      </c>
      <c r="E399" s="956">
        <v>-1.8828201194453165E-2</v>
      </c>
      <c r="F399" s="956">
        <v>23.754999160766602</v>
      </c>
      <c r="G399" s="956">
        <v>13895.1201171875</v>
      </c>
      <c r="H399" s="956">
        <v>33.77968426109851</v>
      </c>
    </row>
    <row r="400" spans="1:8">
      <c r="A400" s="957">
        <v>44320</v>
      </c>
      <c r="B400" s="956">
        <v>204.54046871659585</v>
      </c>
      <c r="C400" s="956">
        <v>171.35498998986304</v>
      </c>
      <c r="D400" s="956">
        <v>2.3914245114569299E-2</v>
      </c>
      <c r="E400" s="956">
        <v>-3.7466591942640903E-3</v>
      </c>
      <c r="F400" s="956">
        <v>23.3125</v>
      </c>
      <c r="G400" s="956">
        <v>13633.5</v>
      </c>
      <c r="H400" s="956">
        <v>33.185478726732811</v>
      </c>
    </row>
    <row r="401" spans="1:8">
      <c r="A401" s="957">
        <v>44321</v>
      </c>
      <c r="B401" s="956">
        <v>209.43189962133343</v>
      </c>
      <c r="C401" s="956">
        <v>170.71298124113449</v>
      </c>
      <c r="D401" s="956">
        <v>-1.2358611894519811E-2</v>
      </c>
      <c r="E401" s="956">
        <v>3.7121457122524237E-3</v>
      </c>
      <c r="F401" s="956">
        <v>23.870000839233398</v>
      </c>
      <c r="G401" s="956">
        <v>13582.419921875</v>
      </c>
      <c r="H401" s="956">
        <v>38.718918380198943</v>
      </c>
    </row>
    <row r="402" spans="1:8">
      <c r="A402" s="957">
        <v>44322</v>
      </c>
      <c r="B402" s="956">
        <v>206.84361205558133</v>
      </c>
      <c r="C402" s="956">
        <v>171.3466927024746</v>
      </c>
      <c r="D402" s="956">
        <v>2.4390194569780643E-2</v>
      </c>
      <c r="E402" s="956">
        <v>8.7582918888129413E-3</v>
      </c>
      <c r="F402" s="956">
        <v>23.57500076293945</v>
      </c>
      <c r="G402" s="956">
        <v>13632.83984375</v>
      </c>
      <c r="H402" s="956">
        <v>35.496919353106733</v>
      </c>
    </row>
    <row r="403" spans="1:8">
      <c r="A403" s="957">
        <v>44323</v>
      </c>
      <c r="B403" s="956">
        <v>211.88856799913319</v>
      </c>
      <c r="C403" s="956">
        <v>172.84739705134561</v>
      </c>
      <c r="D403" s="956">
        <v>-4.296067900032785E-2</v>
      </c>
      <c r="E403" s="956">
        <v>-2.5478022259725619E-2</v>
      </c>
      <c r="F403" s="956">
        <v>24.14999961853027</v>
      </c>
      <c r="G403" s="956">
        <v>13752.240234375</v>
      </c>
      <c r="H403" s="956">
        <v>39.041170947787577</v>
      </c>
    </row>
    <row r="404" spans="1:8">
      <c r="A404" s="957">
        <v>44326</v>
      </c>
      <c r="B404" s="956">
        <v>202.78569124548329</v>
      </c>
      <c r="C404" s="956">
        <v>168.44358722173578</v>
      </c>
      <c r="D404" s="956">
        <v>-2.7582428410364179E-2</v>
      </c>
      <c r="E404" s="956">
        <v>-9.2753272578693924E-4</v>
      </c>
      <c r="F404" s="956">
        <v>23.11249923706055</v>
      </c>
      <c r="G404" s="956">
        <v>13401.8603515625</v>
      </c>
      <c r="H404" s="956">
        <v>34.34210402374751</v>
      </c>
    </row>
    <row r="405" spans="1:8">
      <c r="A405" s="957">
        <v>44327</v>
      </c>
      <c r="B405" s="956">
        <v>197.19236943405855</v>
      </c>
      <c r="C405" s="956">
        <v>168.28735028213868</v>
      </c>
      <c r="D405" s="956">
        <v>-5.2836484086517532E-2</v>
      </c>
      <c r="E405" s="956">
        <v>-2.6718837795905892E-2</v>
      </c>
      <c r="F405" s="956">
        <v>22.47500038146973</v>
      </c>
      <c r="G405" s="956">
        <v>13389.4296875</v>
      </c>
      <c r="H405" s="956">
        <v>28.905019151919873</v>
      </c>
    </row>
    <row r="406" spans="1:8">
      <c r="A406" s="957">
        <v>44328</v>
      </c>
      <c r="B406" s="956">
        <v>186.77341794447324</v>
      </c>
      <c r="C406" s="956">
        <v>163.79090786684742</v>
      </c>
      <c r="D406" s="956">
        <v>-2.5249577068128248E-2</v>
      </c>
      <c r="E406" s="956">
        <v>7.1602854821932738E-3</v>
      </c>
      <c r="F406" s="956">
        <v>21.28750038146973</v>
      </c>
      <c r="G406" s="956">
        <v>13031.6796875</v>
      </c>
      <c r="H406" s="956">
        <v>22.982510077625818</v>
      </c>
    </row>
    <row r="407" spans="1:8">
      <c r="A407" s="957">
        <v>44329</v>
      </c>
      <c r="B407" s="956">
        <v>182.05746813380654</v>
      </c>
      <c r="C407" s="956">
        <v>164.96369752656167</v>
      </c>
      <c r="D407" s="956">
        <v>2.3012092314570687E-2</v>
      </c>
      <c r="E407" s="956">
        <v>2.3237368480184983E-2</v>
      </c>
      <c r="F407" s="956">
        <v>20.75</v>
      </c>
      <c r="G407" s="956">
        <v>13124.990234375</v>
      </c>
      <c r="H407" s="956">
        <v>17.093770607244863</v>
      </c>
    </row>
    <row r="408" spans="1:8">
      <c r="A408" s="957">
        <v>44330</v>
      </c>
      <c r="B408" s="956">
        <v>186.24699139705871</v>
      </c>
      <c r="C408" s="956">
        <v>168.79701975184017</v>
      </c>
      <c r="D408" s="956">
        <v>-2.5320944919924759E-2</v>
      </c>
      <c r="E408" s="956">
        <v>-3.7923111043243196E-3</v>
      </c>
      <c r="F408" s="956">
        <v>21.22750091552734</v>
      </c>
      <c r="G408" s="956">
        <v>13429.98046875</v>
      </c>
      <c r="H408" s="956">
        <v>17.44997164521854</v>
      </c>
    </row>
    <row r="409" spans="1:8">
      <c r="A409" s="957">
        <v>44333</v>
      </c>
      <c r="B409" s="956">
        <v>181.53104158639209</v>
      </c>
      <c r="C409" s="956">
        <v>168.15688893945841</v>
      </c>
      <c r="D409" s="956">
        <v>1.9453849308768145E-2</v>
      </c>
      <c r="E409" s="956">
        <v>-5.6364358718195007E-3</v>
      </c>
      <c r="F409" s="956">
        <v>20.690000534057621</v>
      </c>
      <c r="G409" s="956">
        <v>13379.0498046875</v>
      </c>
      <c r="H409" s="956">
        <v>13.37415264693368</v>
      </c>
    </row>
    <row r="410" spans="1:8">
      <c r="A410" s="957">
        <v>44334</v>
      </c>
      <c r="B410" s="956">
        <v>185.06251911427748</v>
      </c>
      <c r="C410" s="956">
        <v>167.20908341854647</v>
      </c>
      <c r="D410" s="956">
        <v>-1.3037881565793885E-2</v>
      </c>
      <c r="E410" s="956">
        <v>-2.9310881574862169E-4</v>
      </c>
      <c r="F410" s="956">
        <v>21.092500686645511</v>
      </c>
      <c r="G410" s="956">
        <v>13303.6396484375</v>
      </c>
      <c r="H410" s="956">
        <v>17.853435695731008</v>
      </c>
    </row>
    <row r="411" spans="1:8">
      <c r="A411" s="957">
        <v>44335</v>
      </c>
      <c r="B411" s="956">
        <v>182.64969590779805</v>
      </c>
      <c r="C411" s="956">
        <v>167.16007296212325</v>
      </c>
      <c r="D411" s="956">
        <v>5.5722435524192093E-2</v>
      </c>
      <c r="E411" s="956">
        <v>1.7744707478573485E-2</v>
      </c>
      <c r="F411" s="956">
        <v>20.817499160766602</v>
      </c>
      <c r="G411" s="956">
        <v>13299.740234375</v>
      </c>
      <c r="H411" s="956">
        <v>15.489622945674796</v>
      </c>
    </row>
    <row r="412" spans="1:8">
      <c r="A412" s="957">
        <v>44336</v>
      </c>
      <c r="B412" s="956">
        <v>192.82738181153363</v>
      </c>
      <c r="C412" s="956">
        <v>170.12627955893313</v>
      </c>
      <c r="D412" s="956">
        <v>-9.7827388752826927E-3</v>
      </c>
      <c r="E412" s="956">
        <v>-4.783631990481263E-3</v>
      </c>
      <c r="F412" s="956">
        <v>21.97750091552734</v>
      </c>
      <c r="G412" s="956">
        <v>13535.740234375</v>
      </c>
      <c r="H412" s="956">
        <v>22.701102252600492</v>
      </c>
    </row>
    <row r="413" spans="1:8">
      <c r="A413" s="957">
        <v>44337</v>
      </c>
      <c r="B413" s="956">
        <v>190.94100188726696</v>
      </c>
      <c r="C413" s="956">
        <v>169.31245804561345</v>
      </c>
      <c r="D413" s="956">
        <v>9.9941997321959519E-3</v>
      </c>
      <c r="E413" s="956">
        <v>1.4117721428874797E-2</v>
      </c>
      <c r="F413" s="956">
        <v>21.76250076293945</v>
      </c>
      <c r="G413" s="956">
        <v>13470.990234375</v>
      </c>
      <c r="H413" s="956">
        <v>21.62854384165351</v>
      </c>
    </row>
    <row r="414" spans="1:8">
      <c r="A414" s="957">
        <v>44340</v>
      </c>
      <c r="B414" s="956">
        <v>192.84930439719392</v>
      </c>
      <c r="C414" s="956">
        <v>171.70276416273947</v>
      </c>
      <c r="D414" s="956">
        <v>-7.9617488946870374E-4</v>
      </c>
      <c r="E414" s="956">
        <v>-2.9280069151282895E-4</v>
      </c>
      <c r="F414" s="956">
        <v>21.979999542236332</v>
      </c>
      <c r="G414" s="956">
        <v>13661.169921875</v>
      </c>
      <c r="H414" s="956">
        <v>21.146540234454449</v>
      </c>
    </row>
    <row r="415" spans="1:8">
      <c r="A415" s="957">
        <v>44341</v>
      </c>
      <c r="B415" s="956">
        <v>192.69576262358137</v>
      </c>
      <c r="C415" s="956">
        <v>171.65248947465795</v>
      </c>
      <c r="D415" s="956">
        <v>-4.2116690223561459E-3</v>
      </c>
      <c r="E415" s="956">
        <v>5.9185086359314631E-3</v>
      </c>
      <c r="F415" s="956">
        <v>21.96249961853027</v>
      </c>
      <c r="G415" s="956">
        <v>13657.169921875</v>
      </c>
      <c r="H415" s="956">
        <v>21.043273148923419</v>
      </c>
    </row>
    <row r="416" spans="1:8">
      <c r="A416" s="957">
        <v>44342</v>
      </c>
      <c r="B416" s="956">
        <v>191.88419184940034</v>
      </c>
      <c r="C416" s="956">
        <v>172.66841621599286</v>
      </c>
      <c r="D416" s="956">
        <v>2.6063085182954415E-2</v>
      </c>
      <c r="E416" s="956">
        <v>-1.2518027096375395E-4</v>
      </c>
      <c r="F416" s="956">
        <v>21.870000839233398</v>
      </c>
      <c r="G416" s="956">
        <v>13738</v>
      </c>
      <c r="H416" s="956">
        <v>19.215775633407475</v>
      </c>
    </row>
    <row r="417" spans="1:8">
      <c r="A417" s="957">
        <v>44343</v>
      </c>
      <c r="B417" s="956">
        <v>196.88528588683363</v>
      </c>
      <c r="C417" s="956">
        <v>172.64680153686407</v>
      </c>
      <c r="D417" s="956">
        <v>-1.3034823646328575E-2</v>
      </c>
      <c r="E417" s="956">
        <v>9.0708406420580978E-4</v>
      </c>
      <c r="F417" s="956">
        <v>22.440000534057621</v>
      </c>
      <c r="G417" s="956">
        <v>13736.2802734375</v>
      </c>
      <c r="H417" s="956">
        <v>24.238484349969553</v>
      </c>
    </row>
    <row r="418" spans="1:8">
      <c r="A418" s="957">
        <v>44344</v>
      </c>
      <c r="B418" s="956">
        <v>194.31892090674177</v>
      </c>
      <c r="C418" s="956">
        <v>172.80340669927426</v>
      </c>
      <c r="D418" s="956">
        <v>1.2078195828540528E-2</v>
      </c>
      <c r="E418" s="956">
        <v>-8.917010152208471E-4</v>
      </c>
      <c r="F418" s="956">
        <v>22.14749908447266</v>
      </c>
      <c r="G418" s="956">
        <v>13748.740234375</v>
      </c>
      <c r="H418" s="956">
        <v>21.515514207467504</v>
      </c>
    </row>
    <row r="419" spans="1:8">
      <c r="A419" s="957">
        <v>44348</v>
      </c>
      <c r="B419" s="956">
        <v>196.66594288664407</v>
      </c>
      <c r="C419" s="956">
        <v>172.64931772608691</v>
      </c>
      <c r="D419" s="956">
        <v>7.9187938375329114E-3</v>
      </c>
      <c r="E419" s="956">
        <v>1.4450287626555092E-3</v>
      </c>
      <c r="F419" s="956">
        <v>22.41500091552734</v>
      </c>
      <c r="G419" s="956">
        <v>13736.48046875</v>
      </c>
      <c r="H419" s="956">
        <v>24.016625160557169</v>
      </c>
    </row>
    <row r="420" spans="1:8">
      <c r="A420" s="957">
        <v>44349</v>
      </c>
      <c r="B420" s="956">
        <v>198.22329994322743</v>
      </c>
      <c r="C420" s="956">
        <v>172.89880095605395</v>
      </c>
      <c r="D420" s="956">
        <v>3.9061620803484853E-2</v>
      </c>
      <c r="E420" s="956">
        <v>-1.0309458387126047E-2</v>
      </c>
      <c r="F420" s="956">
        <v>22.592500686645511</v>
      </c>
      <c r="G420" s="956">
        <v>13756.330078125</v>
      </c>
      <c r="H420" s="956">
        <v>25.324498987173484</v>
      </c>
    </row>
    <row r="421" spans="1:8">
      <c r="A421" s="957">
        <v>44350</v>
      </c>
      <c r="B421" s="956">
        <v>205.96622332002522</v>
      </c>
      <c r="C421" s="956">
        <v>171.11630796241352</v>
      </c>
      <c r="D421" s="956">
        <v>1.7571900948522678E-2</v>
      </c>
      <c r="E421" s="956">
        <v>1.4688774858050868E-2</v>
      </c>
      <c r="F421" s="956">
        <v>23.47500038146973</v>
      </c>
      <c r="G421" s="956">
        <v>13614.509765625</v>
      </c>
      <c r="H421" s="956">
        <v>34.849915357611707</v>
      </c>
    </row>
    <row r="422" spans="1:8">
      <c r="A422" s="957">
        <v>44351</v>
      </c>
      <c r="B422" s="956">
        <v>209.585441394946</v>
      </c>
      <c r="C422" s="956">
        <v>173.62979688461431</v>
      </c>
      <c r="D422" s="956">
        <v>-1.5384627668790896E-2</v>
      </c>
      <c r="E422" s="956">
        <v>4.8665923278305989E-3</v>
      </c>
      <c r="F422" s="956">
        <v>23.88750076293945</v>
      </c>
      <c r="G422" s="956">
        <v>13814.490234375</v>
      </c>
      <c r="H422" s="956">
        <v>35.955644510331695</v>
      </c>
    </row>
    <row r="423" spans="1:8">
      <c r="A423" s="957">
        <v>44354</v>
      </c>
      <c r="B423" s="956">
        <v>206.36104741428557</v>
      </c>
      <c r="C423" s="956">
        <v>174.47478232201576</v>
      </c>
      <c r="D423" s="956">
        <v>-2.6998308525637116E-2</v>
      </c>
      <c r="E423" s="956">
        <v>3.1113169361038917E-3</v>
      </c>
      <c r="F423" s="956">
        <v>23.520000457763668</v>
      </c>
      <c r="G423" s="956">
        <v>13881.7197265625</v>
      </c>
      <c r="H423" s="956">
        <v>31.886265092269809</v>
      </c>
    </row>
    <row r="424" spans="1:8">
      <c r="A424" s="957">
        <v>44355</v>
      </c>
      <c r="B424" s="956">
        <v>200.78964818852106</v>
      </c>
      <c r="C424" s="956">
        <v>175.01762866717729</v>
      </c>
      <c r="D424" s="956">
        <v>-2.1083682388825742E-2</v>
      </c>
      <c r="E424" s="956">
        <v>-9.4508015508398824E-4</v>
      </c>
      <c r="F424" s="956">
        <v>22.885000228881839</v>
      </c>
      <c r="G424" s="956">
        <v>13924.91015625</v>
      </c>
      <c r="H424" s="956">
        <v>25.772019521343765</v>
      </c>
    </row>
    <row r="425" spans="1:8">
      <c r="A425" s="957">
        <v>44356</v>
      </c>
      <c r="B425" s="956">
        <v>196.55626301915021</v>
      </c>
      <c r="C425" s="956">
        <v>174.85222297953408</v>
      </c>
      <c r="D425" s="956">
        <v>1.5734806641123589E-2</v>
      </c>
      <c r="E425" s="956">
        <v>7.8049187287725363E-3</v>
      </c>
      <c r="F425" s="956">
        <v>22.402500152587891</v>
      </c>
      <c r="G425" s="956">
        <v>13911.75</v>
      </c>
      <c r="H425" s="956">
        <v>21.704040039616132</v>
      </c>
    </row>
    <row r="426" spans="1:8">
      <c r="A426" s="957">
        <v>44357</v>
      </c>
      <c r="B426" s="956">
        <v>199.64903781185836</v>
      </c>
      <c r="C426" s="956">
        <v>176.21693036943455</v>
      </c>
      <c r="D426" s="956">
        <v>1.428311223986567E-3</v>
      </c>
      <c r="E426" s="956">
        <v>3.5013329555337869E-3</v>
      </c>
      <c r="F426" s="956">
        <v>22.754999160766602</v>
      </c>
      <c r="G426" s="956">
        <v>14020.330078125</v>
      </c>
      <c r="H426" s="956">
        <v>23.432107442423813</v>
      </c>
    </row>
    <row r="427" spans="1:8">
      <c r="A427" s="957">
        <v>44358</v>
      </c>
      <c r="B427" s="956">
        <v>199.93419877342316</v>
      </c>
      <c r="C427" s="956">
        <v>176.83392451506006</v>
      </c>
      <c r="D427" s="956">
        <v>1.2068002805340372E-2</v>
      </c>
      <c r="E427" s="956">
        <v>7.4430734986936642E-3</v>
      </c>
      <c r="F427" s="956">
        <v>22.78750038146973</v>
      </c>
      <c r="G427" s="956">
        <v>14069.419921875</v>
      </c>
      <c r="H427" s="956">
        <v>23.1002742583631</v>
      </c>
    </row>
    <row r="428" spans="1:8">
      <c r="A428" s="957">
        <v>44361</v>
      </c>
      <c r="B428" s="956">
        <v>202.3470052451043</v>
      </c>
      <c r="C428" s="956">
        <v>178.15011241228811</v>
      </c>
      <c r="D428" s="956">
        <v>1.7344156901041519E-2</v>
      </c>
      <c r="E428" s="956">
        <v>-7.1453576292487275E-3</v>
      </c>
      <c r="F428" s="956">
        <v>23.0625</v>
      </c>
      <c r="G428" s="956">
        <v>14174.1396484375</v>
      </c>
      <c r="H428" s="956">
        <v>24.196892832816189</v>
      </c>
    </row>
    <row r="429" spans="1:8">
      <c r="A429" s="957">
        <v>44362</v>
      </c>
      <c r="B429" s="956">
        <v>205.85654345253127</v>
      </c>
      <c r="C429" s="956">
        <v>176.87716614741146</v>
      </c>
      <c r="D429" s="956">
        <v>-5.8603668759242833E-3</v>
      </c>
      <c r="E429" s="956">
        <v>-2.3577768295566237E-3</v>
      </c>
      <c r="F429" s="956">
        <v>23.46249961853027</v>
      </c>
      <c r="G429" s="956">
        <v>14072.8603515625</v>
      </c>
      <c r="H429" s="956">
        <v>28.979377305119812</v>
      </c>
    </row>
    <row r="430" spans="1:8">
      <c r="A430" s="957">
        <v>44363</v>
      </c>
      <c r="B430" s="956">
        <v>204.65014858408978</v>
      </c>
      <c r="C430" s="956">
        <v>176.46012926339145</v>
      </c>
      <c r="D430" s="956">
        <v>-6.8595859454945174E-3</v>
      </c>
      <c r="E430" s="956">
        <v>8.6661465633954826E-3</v>
      </c>
      <c r="F430" s="956">
        <v>23.32500076293945</v>
      </c>
      <c r="G430" s="956">
        <v>14039.6796875</v>
      </c>
      <c r="H430" s="956">
        <v>28.190019320698326</v>
      </c>
    </row>
    <row r="431" spans="1:8">
      <c r="A431" s="957">
        <v>44364</v>
      </c>
      <c r="B431" s="956">
        <v>203.24633330111899</v>
      </c>
      <c r="C431" s="956">
        <v>177.98935860618371</v>
      </c>
      <c r="D431" s="956">
        <v>-1.3706067583291626E-2</v>
      </c>
      <c r="E431" s="956">
        <v>-9.2483929975004653E-3</v>
      </c>
      <c r="F431" s="956">
        <v>23.16500091552734</v>
      </c>
      <c r="G431" s="956">
        <v>14161.349609375</v>
      </c>
      <c r="H431" s="956">
        <v>25.25697469493528</v>
      </c>
    </row>
    <row r="432" spans="1:8">
      <c r="A432" s="957">
        <v>44365</v>
      </c>
      <c r="B432" s="956">
        <v>200.46062532083764</v>
      </c>
      <c r="C432" s="956">
        <v>176.34324306842069</v>
      </c>
      <c r="D432" s="956">
        <v>-9.7384768091950402E-3</v>
      </c>
      <c r="E432" s="956">
        <v>7.9185729014792372E-3</v>
      </c>
      <c r="F432" s="956">
        <v>22.847499847412109</v>
      </c>
      <c r="G432" s="956">
        <v>14030.3798828125</v>
      </c>
      <c r="H432" s="956">
        <v>24.117382252416945</v>
      </c>
    </row>
    <row r="433" spans="1:8">
      <c r="A433" s="957">
        <v>44368</v>
      </c>
      <c r="B433" s="956">
        <v>198.50844416999394</v>
      </c>
      <c r="C433" s="956">
        <v>177.73962989434125</v>
      </c>
      <c r="D433" s="956">
        <v>2.2099110303006597E-3</v>
      </c>
      <c r="E433" s="956">
        <v>7.9050466283945298E-3</v>
      </c>
      <c r="F433" s="956">
        <v>22.625</v>
      </c>
      <c r="G433" s="956">
        <v>14141.48046875</v>
      </c>
      <c r="H433" s="956">
        <v>20.768814275652687</v>
      </c>
    </row>
    <row r="434" spans="1:8">
      <c r="A434" s="957">
        <v>44369</v>
      </c>
      <c r="B434" s="956">
        <v>198.94713017037301</v>
      </c>
      <c r="C434" s="956">
        <v>179.1446699563696</v>
      </c>
      <c r="D434" s="956">
        <v>1.5876543438341884E-2</v>
      </c>
      <c r="E434" s="956">
        <v>1.2952072125995695E-3</v>
      </c>
      <c r="F434" s="956">
        <v>22.67499923706055</v>
      </c>
      <c r="G434" s="956">
        <v>14253.26953125</v>
      </c>
      <c r="H434" s="956">
        <v>19.802460214003418</v>
      </c>
    </row>
    <row r="435" spans="1:8">
      <c r="A435" s="957">
        <v>44370</v>
      </c>
      <c r="B435" s="956">
        <v>202.10572292445639</v>
      </c>
      <c r="C435" s="956">
        <v>179.37669942499585</v>
      </c>
      <c r="D435" s="956">
        <v>-1.2372470123724666E-2</v>
      </c>
      <c r="E435" s="956">
        <v>6.865284655006576E-3</v>
      </c>
      <c r="F435" s="956">
        <v>23.034999847412109</v>
      </c>
      <c r="G435" s="956">
        <v>14271.73046875</v>
      </c>
      <c r="H435" s="956">
        <v>22.729023499460538</v>
      </c>
    </row>
    <row r="436" spans="1:8">
      <c r="A436" s="957">
        <v>44371</v>
      </c>
      <c r="B436" s="956">
        <v>199.60517590573977</v>
      </c>
      <c r="C436" s="956">
        <v>180.60817152702401</v>
      </c>
      <c r="D436" s="956">
        <v>9.340642572759128E-3</v>
      </c>
      <c r="E436" s="956">
        <v>-6.4860825481771744E-4</v>
      </c>
      <c r="F436" s="956">
        <v>22.75</v>
      </c>
      <c r="G436" s="956">
        <v>14369.7099609375</v>
      </c>
      <c r="H436" s="956">
        <v>18.997004378715758</v>
      </c>
    </row>
    <row r="437" spans="1:8">
      <c r="A437" s="957">
        <v>44372</v>
      </c>
      <c r="B437" s="956">
        <v>201.46961650954799</v>
      </c>
      <c r="C437" s="956">
        <v>180.49102757608404</v>
      </c>
      <c r="D437" s="956">
        <v>-2.5040362695687435E-3</v>
      </c>
      <c r="E437" s="956">
        <v>9.7574035675798143E-3</v>
      </c>
      <c r="F437" s="956">
        <v>22.96249961853027</v>
      </c>
      <c r="G437" s="956">
        <v>14360.3896484375</v>
      </c>
      <c r="H437" s="956">
        <v>20.978588933463953</v>
      </c>
    </row>
    <row r="438" spans="1:8">
      <c r="A438" s="957">
        <v>44375</v>
      </c>
      <c r="B438" s="956">
        <v>200.96512928259199</v>
      </c>
      <c r="C438" s="956">
        <v>182.25215137247108</v>
      </c>
      <c r="D438" s="956">
        <v>-4.5842150813023563E-3</v>
      </c>
      <c r="E438" s="956">
        <v>1.9185747914842732E-3</v>
      </c>
      <c r="F438" s="956">
        <v>22.905000686645511</v>
      </c>
      <c r="G438" s="956">
        <v>14500.509765625</v>
      </c>
      <c r="H438" s="956">
        <v>18.712977910120912</v>
      </c>
    </row>
    <row r="439" spans="1:8">
      <c r="A439" s="957">
        <v>44376</v>
      </c>
      <c r="B439" s="956">
        <v>200.04386190611885</v>
      </c>
      <c r="C439" s="956">
        <v>182.60181575578807</v>
      </c>
      <c r="D439" s="956">
        <v>-1.8092038944045208E-2</v>
      </c>
      <c r="E439" s="956">
        <v>-1.6780925737093222E-3</v>
      </c>
      <c r="F439" s="956">
        <v>22.79999923706055</v>
      </c>
      <c r="G439" s="956">
        <v>14528.330078125</v>
      </c>
      <c r="H439" s="956">
        <v>17.442046150330782</v>
      </c>
    </row>
    <row r="440" spans="1:8">
      <c r="A440" s="957">
        <v>44377</v>
      </c>
      <c r="B440" s="956">
        <v>196.42466056599613</v>
      </c>
      <c r="C440" s="956">
        <v>182.29539300482244</v>
      </c>
      <c r="D440" s="956">
        <v>-3.4170911040836804E-2</v>
      </c>
      <c r="E440" s="956">
        <v>1.2706667667650162E-3</v>
      </c>
      <c r="F440" s="956">
        <v>22.38750076293945</v>
      </c>
      <c r="G440" s="956">
        <v>14503.9501953125</v>
      </c>
      <c r="H440" s="956">
        <v>14.129267561173691</v>
      </c>
    </row>
    <row r="441" spans="1:8">
      <c r="A441" s="957">
        <v>44378</v>
      </c>
      <c r="B441" s="956">
        <v>189.7126509635689</v>
      </c>
      <c r="C441" s="956">
        <v>182.52702970244803</v>
      </c>
      <c r="D441" s="956">
        <v>1.6186772240294189E-3</v>
      </c>
      <c r="E441" s="956">
        <v>8.0531012310807171E-3</v>
      </c>
      <c r="F441" s="956">
        <v>21.622499465942379</v>
      </c>
      <c r="G441" s="956">
        <v>14522.3798828125</v>
      </c>
      <c r="H441" s="956">
        <v>7.1856212611208718</v>
      </c>
    </row>
    <row r="442" spans="1:8">
      <c r="A442" s="957">
        <v>44379</v>
      </c>
      <c r="B442" s="956">
        <v>190.01973451079388</v>
      </c>
      <c r="C442" s="956">
        <v>183.99693835005033</v>
      </c>
      <c r="D442" s="956">
        <v>6.5797034848891212E-3</v>
      </c>
      <c r="E442" s="956">
        <v>1.6605657624200187E-3</v>
      </c>
      <c r="F442" s="956">
        <v>21.657499313354489</v>
      </c>
      <c r="G442" s="956">
        <v>14639.330078125</v>
      </c>
      <c r="H442" s="956">
        <v>6.0227961607435532</v>
      </c>
    </row>
    <row r="443" spans="1:8">
      <c r="A443" s="957">
        <v>44383</v>
      </c>
      <c r="B443" s="956">
        <v>191.27000802015226</v>
      </c>
      <c r="C443" s="956">
        <v>184.30247736626453</v>
      </c>
      <c r="D443" s="956">
        <v>-8.0274882194971697E-3</v>
      </c>
      <c r="E443" s="956">
        <v>9.683284021178018E-5</v>
      </c>
      <c r="F443" s="956">
        <v>21.79999923706055</v>
      </c>
      <c r="G443" s="956">
        <v>14663.6396484375</v>
      </c>
      <c r="H443" s="956">
        <v>6.9675306538877351</v>
      </c>
    </row>
    <row r="444" spans="1:8">
      <c r="A444" s="957">
        <v>44384</v>
      </c>
      <c r="B444" s="956">
        <v>189.73459028402735</v>
      </c>
      <c r="C444" s="956">
        <v>184.32032389860598</v>
      </c>
      <c r="D444" s="956">
        <v>-2.150289722949783E-2</v>
      </c>
      <c r="E444" s="956">
        <v>-7.1789205062708916E-3</v>
      </c>
      <c r="F444" s="956">
        <v>21.625</v>
      </c>
      <c r="G444" s="956">
        <v>14665.0595703125</v>
      </c>
      <c r="H444" s="956">
        <v>5.4142663854213708</v>
      </c>
    </row>
    <row r="445" spans="1:8">
      <c r="A445" s="957">
        <v>44385</v>
      </c>
      <c r="B445" s="956">
        <v>185.65474688826902</v>
      </c>
      <c r="C445" s="956">
        <v>182.99710294564778</v>
      </c>
      <c r="D445" s="956">
        <v>4.5250494549543996E-2</v>
      </c>
      <c r="E445" s="956">
        <v>9.7624858183344987E-3</v>
      </c>
      <c r="F445" s="956">
        <v>21.159999847412109</v>
      </c>
      <c r="G445" s="956">
        <v>14559.7802734375</v>
      </c>
      <c r="H445" s="956">
        <v>2.6576439426212346</v>
      </c>
    </row>
    <row r="446" spans="1:8">
      <c r="A446" s="957">
        <v>44386</v>
      </c>
      <c r="B446" s="956">
        <v>194.05571600043359</v>
      </c>
      <c r="C446" s="956">
        <v>184.78360956795098</v>
      </c>
      <c r="D446" s="956">
        <v>-1.7067956543411089E-2</v>
      </c>
      <c r="E446" s="956">
        <v>2.1303552642399914E-3</v>
      </c>
      <c r="F446" s="956">
        <v>22.117500305175781</v>
      </c>
      <c r="G446" s="956">
        <v>14701.919921875</v>
      </c>
      <c r="H446" s="956">
        <v>9.2721064324826159</v>
      </c>
    </row>
    <row r="447" spans="1:8">
      <c r="A447" s="957">
        <v>44389</v>
      </c>
      <c r="B447" s="956">
        <v>190.74358147273767</v>
      </c>
      <c r="C447" s="956">
        <v>185.17726430333931</v>
      </c>
      <c r="D447" s="956">
        <v>-2.7828866081225478E-2</v>
      </c>
      <c r="E447" s="956">
        <v>-3.7730901597803346E-3</v>
      </c>
      <c r="F447" s="956">
        <v>21.739999771118161</v>
      </c>
      <c r="G447" s="956">
        <v>14733.240234375</v>
      </c>
      <c r="H447" s="956">
        <v>5.56631716939836</v>
      </c>
    </row>
    <row r="448" spans="1:8">
      <c r="A448" s="957">
        <v>44390</v>
      </c>
      <c r="B448" s="956">
        <v>185.43540388807955</v>
      </c>
      <c r="C448" s="956">
        <v>184.47857378958133</v>
      </c>
      <c r="D448" s="956">
        <v>1.0764088276082662E-2</v>
      </c>
      <c r="E448" s="956">
        <v>-2.2278903259194127E-3</v>
      </c>
      <c r="F448" s="956">
        <v>21.135000228881839</v>
      </c>
      <c r="G448" s="956">
        <v>14677.650390625</v>
      </c>
      <c r="H448" s="956">
        <v>0.95683009849821588</v>
      </c>
    </row>
    <row r="449" spans="1:8">
      <c r="A449" s="957">
        <v>44391</v>
      </c>
      <c r="B449" s="956">
        <v>187.43144694504187</v>
      </c>
      <c r="C449" s="956">
        <v>184.06757575969613</v>
      </c>
      <c r="D449" s="956">
        <v>2.5746194097160391E-3</v>
      </c>
      <c r="E449" s="956">
        <v>-6.9525885129052556E-3</v>
      </c>
      <c r="F449" s="956">
        <v>21.36249923706055</v>
      </c>
      <c r="G449" s="956">
        <v>14644.9501953125</v>
      </c>
      <c r="H449" s="956">
        <v>3.3638711853457437</v>
      </c>
    </row>
    <row r="450" spans="1:8">
      <c r="A450" s="957">
        <v>44392</v>
      </c>
      <c r="B450" s="956">
        <v>187.91401158633775</v>
      </c>
      <c r="C450" s="956">
        <v>182.78782964687093</v>
      </c>
      <c r="D450" s="956">
        <v>-2.3462058477836778E-2</v>
      </c>
      <c r="E450" s="956">
        <v>-7.9686868900525898E-3</v>
      </c>
      <c r="F450" s="956">
        <v>21.417499542236332</v>
      </c>
      <c r="G450" s="956">
        <v>14543.1298828125</v>
      </c>
      <c r="H450" s="956">
        <v>5.126181939466818</v>
      </c>
    </row>
    <row r="451" spans="1:8">
      <c r="A451" s="957">
        <v>44393</v>
      </c>
      <c r="B451" s="956">
        <v>183.50516205769421</v>
      </c>
      <c r="C451" s="956">
        <v>181.33125066510274</v>
      </c>
      <c r="D451" s="956">
        <v>-6.3352424753891912E-3</v>
      </c>
      <c r="E451" s="956">
        <v>-1.0553630711868212E-2</v>
      </c>
      <c r="F451" s="956">
        <v>20.91500091552734</v>
      </c>
      <c r="G451" s="956">
        <v>14427.240234375</v>
      </c>
      <c r="H451" s="956">
        <v>2.1739113925914637</v>
      </c>
    </row>
    <row r="452" spans="1:8">
      <c r="A452" s="957">
        <v>44396</v>
      </c>
      <c r="B452" s="956">
        <v>182.34261236057313</v>
      </c>
      <c r="C452" s="956">
        <v>179.41754760906204</v>
      </c>
      <c r="D452" s="956">
        <v>1.8525213116906025E-2</v>
      </c>
      <c r="E452" s="956">
        <v>1.568474398635078E-2</v>
      </c>
      <c r="F452" s="956">
        <v>20.782499313354489</v>
      </c>
      <c r="G452" s="956">
        <v>14274.98046875</v>
      </c>
      <c r="H452" s="956">
        <v>2.925064751511087</v>
      </c>
    </row>
    <row r="453" spans="1:8">
      <c r="A453" s="957">
        <v>44397</v>
      </c>
      <c r="B453" s="956">
        <v>185.72054811484614</v>
      </c>
      <c r="C453" s="956">
        <v>182.23166590996908</v>
      </c>
      <c r="D453" s="956">
        <v>1.8897326747318033E-3</v>
      </c>
      <c r="E453" s="956">
        <v>9.1779719244207136E-3</v>
      </c>
      <c r="F453" s="956">
        <v>21.167499542236332</v>
      </c>
      <c r="G453" s="956">
        <v>14498.8798828125</v>
      </c>
      <c r="H453" s="956">
        <v>3.4888822048770578</v>
      </c>
    </row>
    <row r="454" spans="1:8">
      <c r="A454" s="957">
        <v>44398</v>
      </c>
      <c r="B454" s="956">
        <v>186.07151030298786</v>
      </c>
      <c r="C454" s="956">
        <v>183.90418302343119</v>
      </c>
      <c r="D454" s="956">
        <v>-4.5974228601945999E-3</v>
      </c>
      <c r="E454" s="956">
        <v>3.5982499502607013E-3</v>
      </c>
      <c r="F454" s="956">
        <v>21.207500457763668</v>
      </c>
      <c r="G454" s="956">
        <v>14631.9501953125</v>
      </c>
      <c r="H454" s="956">
        <v>2.1673272795566731</v>
      </c>
    </row>
    <row r="455" spans="1:8">
      <c r="A455" s="957">
        <v>44399</v>
      </c>
      <c r="B455" s="956">
        <v>185.21606088788997</v>
      </c>
      <c r="C455" s="956">
        <v>184.565916240848</v>
      </c>
      <c r="D455" s="956">
        <v>9.3557661379219947E-3</v>
      </c>
      <c r="E455" s="956">
        <v>1.0377581211183262E-2</v>
      </c>
      <c r="F455" s="956">
        <v>21.110000610351559</v>
      </c>
      <c r="G455" s="956">
        <v>14684.599609375</v>
      </c>
      <c r="H455" s="956">
        <v>0.65014464704196939</v>
      </c>
    </row>
    <row r="456" spans="1:8">
      <c r="A456" s="957">
        <v>44400</v>
      </c>
      <c r="B456" s="956">
        <v>186.9488990385442</v>
      </c>
      <c r="C456" s="956">
        <v>186.48126402545384</v>
      </c>
      <c r="D456" s="956">
        <v>-1.0794388854907688E-2</v>
      </c>
      <c r="E456" s="956">
        <v>2.5070627558165803E-4</v>
      </c>
      <c r="F456" s="956">
        <v>21.307500839233398</v>
      </c>
      <c r="G456" s="956">
        <v>14836.990234375</v>
      </c>
      <c r="H456" s="956">
        <v>0.4676350130903586</v>
      </c>
    </row>
    <row r="457" spans="1:8">
      <c r="A457" s="957">
        <v>44403</v>
      </c>
      <c r="B457" s="956">
        <v>184.93089992632528</v>
      </c>
      <c r="C457" s="956">
        <v>186.52801604862341</v>
      </c>
      <c r="D457" s="956">
        <v>5.2188643594781592E-3</v>
      </c>
      <c r="E457" s="956">
        <v>-1.21375515919806E-2</v>
      </c>
      <c r="F457" s="956">
        <v>21.077499389648441</v>
      </c>
      <c r="G457" s="956">
        <v>14840.7099609375</v>
      </c>
      <c r="H457" s="956">
        <v>-1.5971161222981323</v>
      </c>
    </row>
    <row r="458" spans="1:8">
      <c r="A458" s="957">
        <v>44404</v>
      </c>
      <c r="B458" s="956">
        <v>185.89602920891701</v>
      </c>
      <c r="C458" s="956">
        <v>184.26402263048345</v>
      </c>
      <c r="D458" s="956">
        <v>2.572271746520105E-2</v>
      </c>
      <c r="E458" s="956">
        <v>6.957432752077386E-3</v>
      </c>
      <c r="F458" s="956">
        <v>21.1875</v>
      </c>
      <c r="G458" s="956">
        <v>14660.580078125</v>
      </c>
      <c r="H458" s="956">
        <v>1.6320065784335611</v>
      </c>
    </row>
    <row r="459" spans="1:8">
      <c r="A459" s="957">
        <v>44405</v>
      </c>
      <c r="B459" s="956">
        <v>190.67778024616075</v>
      </c>
      <c r="C459" s="956">
        <v>185.54602717656232</v>
      </c>
      <c r="D459" s="956">
        <v>4.0377339513496535E-2</v>
      </c>
      <c r="E459" s="956">
        <v>1.0621237898131852E-3</v>
      </c>
      <c r="F459" s="956">
        <v>21.732500076293949</v>
      </c>
      <c r="G459" s="956">
        <v>14762.580078125</v>
      </c>
      <c r="H459" s="956">
        <v>5.1317530695984317</v>
      </c>
    </row>
    <row r="460" spans="1:8">
      <c r="A460" s="957">
        <v>44406</v>
      </c>
      <c r="B460" s="956">
        <v>198.37684171683986</v>
      </c>
      <c r="C460" s="956">
        <v>185.74310002613186</v>
      </c>
      <c r="D460" s="956">
        <v>-1.6475071350527282E-2</v>
      </c>
      <c r="E460" s="956">
        <v>-7.1442835489050616E-3</v>
      </c>
      <c r="F460" s="956">
        <v>22.610000610351559</v>
      </c>
      <c r="G460" s="956">
        <v>14778.259765625</v>
      </c>
      <c r="H460" s="956">
        <v>12.633741690708007</v>
      </c>
    </row>
    <row r="461" spans="1:8">
      <c r="A461" s="957">
        <v>44407</v>
      </c>
      <c r="B461" s="956">
        <v>195.10856909526268</v>
      </c>
      <c r="C461" s="956">
        <v>184.41609865229253</v>
      </c>
      <c r="D461" s="956">
        <v>1.4052839155546559E-2</v>
      </c>
      <c r="E461" s="956">
        <v>5.7185362038181253E-4</v>
      </c>
      <c r="F461" s="956">
        <v>22.23749923706055</v>
      </c>
      <c r="G461" s="956">
        <v>14672.6796875</v>
      </c>
      <c r="H461" s="956">
        <v>10.692470442970148</v>
      </c>
    </row>
    <row r="462" spans="1:8">
      <c r="A462" s="957">
        <v>44410</v>
      </c>
      <c r="B462" s="956">
        <v>197.85039843462724</v>
      </c>
      <c r="C462" s="956">
        <v>184.52155766596354</v>
      </c>
      <c r="D462" s="956">
        <v>1.4523339604323615E-2</v>
      </c>
      <c r="E462" s="956">
        <v>5.4641606405356757E-3</v>
      </c>
      <c r="F462" s="956">
        <v>22.54999923706055</v>
      </c>
      <c r="G462" s="956">
        <v>14681.0703125</v>
      </c>
      <c r="H462" s="956">
        <v>13.328840768663696</v>
      </c>
    </row>
    <row r="463" spans="1:8">
      <c r="A463" s="957">
        <v>44411</v>
      </c>
      <c r="B463" s="956">
        <v>200.72384696194408</v>
      </c>
      <c r="C463" s="956">
        <v>185.52981309869224</v>
      </c>
      <c r="D463" s="956">
        <v>-2.294821107752365E-3</v>
      </c>
      <c r="E463" s="956">
        <v>1.3034249936207942E-3</v>
      </c>
      <c r="F463" s="956">
        <v>22.877500534057621</v>
      </c>
      <c r="G463" s="956">
        <v>14761.2900390625</v>
      </c>
      <c r="H463" s="956">
        <v>15.194033863251832</v>
      </c>
    </row>
    <row r="464" spans="1:8">
      <c r="A464" s="957">
        <v>44412</v>
      </c>
      <c r="B464" s="956">
        <v>200.26322164110655</v>
      </c>
      <c r="C464" s="956">
        <v>185.77163729414687</v>
      </c>
      <c r="D464" s="956">
        <v>1.8510347815143602E-2</v>
      </c>
      <c r="E464" s="956">
        <v>7.7527559316279415E-3</v>
      </c>
      <c r="F464" s="956">
        <v>22.82500076293945</v>
      </c>
      <c r="G464" s="956">
        <v>14780.5302734375</v>
      </c>
      <c r="H464" s="956">
        <v>14.491584346959684</v>
      </c>
    </row>
    <row r="465" spans="1:8">
      <c r="A465" s="957">
        <v>44413</v>
      </c>
      <c r="B465" s="956">
        <v>203.97016352826464</v>
      </c>
      <c r="C465" s="956">
        <v>187.2118794571073</v>
      </c>
      <c r="D465" s="956">
        <v>-6.3447290186514627E-3</v>
      </c>
      <c r="E465" s="956">
        <v>-3.9852214077820136E-3</v>
      </c>
      <c r="F465" s="956">
        <v>23.247499465942379</v>
      </c>
      <c r="G465" s="956">
        <v>14895.1201171875</v>
      </c>
      <c r="H465" s="956">
        <v>16.758284071157334</v>
      </c>
    </row>
    <row r="466" spans="1:8">
      <c r="A466" s="957">
        <v>44414</v>
      </c>
      <c r="B466" s="956">
        <v>202.67602811278778</v>
      </c>
      <c r="C466" s="956">
        <v>186.46579866730374</v>
      </c>
      <c r="D466" s="956">
        <v>6.4934898724329226E-3</v>
      </c>
      <c r="E466" s="956">
        <v>1.64601761290184E-3</v>
      </c>
      <c r="F466" s="956">
        <v>23.10000038146973</v>
      </c>
      <c r="G466" s="956">
        <v>14835.759765625</v>
      </c>
      <c r="H466" s="956">
        <v>16.210229445484032</v>
      </c>
    </row>
    <row r="467" spans="1:8">
      <c r="A467" s="957">
        <v>44417</v>
      </c>
      <c r="B467" s="956">
        <v>203.99210284872311</v>
      </c>
      <c r="C467" s="956">
        <v>186.77272465611392</v>
      </c>
      <c r="D467" s="956">
        <v>-1.6129196331067241E-3</v>
      </c>
      <c r="E467" s="956">
        <v>-4.8512094245158899E-3</v>
      </c>
      <c r="F467" s="956">
        <v>23.25</v>
      </c>
      <c r="G467" s="956">
        <v>14860.1796875</v>
      </c>
      <c r="H467" s="956">
        <v>17.219378192609184</v>
      </c>
    </row>
    <row r="468" spans="1:8">
      <c r="A468" s="957">
        <v>44418</v>
      </c>
      <c r="B468" s="956">
        <v>203.66307998103969</v>
      </c>
      <c r="C468" s="956">
        <v>185.86665105401968</v>
      </c>
      <c r="D468" s="956">
        <v>-2.7032872132249142E-2</v>
      </c>
      <c r="E468" s="956">
        <v>-1.5519377793203892E-3</v>
      </c>
      <c r="F468" s="956">
        <v>23.21249961853027</v>
      </c>
      <c r="G468" s="956">
        <v>14788.08984375</v>
      </c>
      <c r="H468" s="956">
        <v>17.796428927020003</v>
      </c>
    </row>
    <row r="469" spans="1:8">
      <c r="A469" s="957">
        <v>44419</v>
      </c>
      <c r="B469" s="956">
        <v>198.15748198185221</v>
      </c>
      <c r="C469" s="956">
        <v>185.5781975763332</v>
      </c>
      <c r="D469" s="956">
        <v>-3.2543667602282333E-2</v>
      </c>
      <c r="E469" s="956">
        <v>3.4622169789575441E-3</v>
      </c>
      <c r="F469" s="956">
        <v>22.58499908447266</v>
      </c>
      <c r="G469" s="956">
        <v>14765.1396484375</v>
      </c>
      <c r="H469" s="956">
        <v>12.579284405519019</v>
      </c>
    </row>
    <row r="470" spans="1:8">
      <c r="A470" s="957">
        <v>44420</v>
      </c>
      <c r="B470" s="956">
        <v>191.70871075532958</v>
      </c>
      <c r="C470" s="956">
        <v>186.22070956290631</v>
      </c>
      <c r="D470" s="956">
        <v>-3.306635399534541E-2</v>
      </c>
      <c r="E470" s="956">
        <v>4.4819847282950853E-4</v>
      </c>
      <c r="F470" s="956">
        <v>21.85000038146973</v>
      </c>
      <c r="G470" s="956">
        <v>14816.259765625</v>
      </c>
      <c r="H470" s="956">
        <v>5.488001192423269</v>
      </c>
    </row>
    <row r="471" spans="1:8">
      <c r="A471" s="957">
        <v>44421</v>
      </c>
      <c r="B471" s="956">
        <v>185.36960266150257</v>
      </c>
      <c r="C471" s="956">
        <v>186.30417340054163</v>
      </c>
      <c r="D471" s="956">
        <v>6.9813788069668092E-3</v>
      </c>
      <c r="E471" s="956">
        <v>-1.9659192352415866E-3</v>
      </c>
      <c r="F471" s="956">
        <v>21.127500534057621</v>
      </c>
      <c r="G471" s="956">
        <v>14822.900390625</v>
      </c>
      <c r="H471" s="956">
        <v>-0.93457073903906007</v>
      </c>
    </row>
    <row r="472" spans="1:8">
      <c r="A472" s="957">
        <v>44424</v>
      </c>
      <c r="B472" s="956">
        <v>186.66373807697943</v>
      </c>
      <c r="C472" s="956">
        <v>185.93791444244772</v>
      </c>
      <c r="D472" s="956">
        <v>-2.5499391396642368E-2</v>
      </c>
      <c r="E472" s="956">
        <v>-9.2998723992181453E-3</v>
      </c>
      <c r="F472" s="956">
        <v>21.27499961853027</v>
      </c>
      <c r="G472" s="956">
        <v>14793.759765625</v>
      </c>
      <c r="H472" s="956">
        <v>0.72582363453170728</v>
      </c>
    </row>
    <row r="473" spans="1:8">
      <c r="A473" s="957">
        <v>44425</v>
      </c>
      <c r="B473" s="956">
        <v>181.90392636019419</v>
      </c>
      <c r="C473" s="956">
        <v>184.20871556395622</v>
      </c>
      <c r="D473" s="956">
        <v>1.3987652579840137E-2</v>
      </c>
      <c r="E473" s="956">
        <v>-8.8883688674412653E-3</v>
      </c>
      <c r="F473" s="956">
        <v>20.732500076293949</v>
      </c>
      <c r="G473" s="956">
        <v>14656.1796875</v>
      </c>
      <c r="H473" s="956">
        <v>-2.3047892037620272</v>
      </c>
    </row>
    <row r="474" spans="1:8">
      <c r="A474" s="957">
        <v>44426</v>
      </c>
      <c r="B474" s="956">
        <v>184.4483352850294</v>
      </c>
      <c r="C474" s="956">
        <v>182.57140055142619</v>
      </c>
      <c r="D474" s="956">
        <v>-3.2821912558370747E-2</v>
      </c>
      <c r="E474" s="956">
        <v>1.0932108653904926E-3</v>
      </c>
      <c r="F474" s="956">
        <v>21.02249908447266</v>
      </c>
      <c r="G474" s="956">
        <v>14525.91015625</v>
      </c>
      <c r="H474" s="956">
        <v>1.876934733603207</v>
      </c>
    </row>
    <row r="475" spans="1:8">
      <c r="A475" s="957">
        <v>44427</v>
      </c>
      <c r="B475" s="956">
        <v>178.39438815276711</v>
      </c>
      <c r="C475" s="956">
        <v>182.77098959021856</v>
      </c>
      <c r="D475" s="956">
        <v>0</v>
      </c>
      <c r="E475" s="956">
        <v>1.1887815511235633E-2</v>
      </c>
      <c r="F475" s="956">
        <v>20.332500457763668</v>
      </c>
      <c r="G475" s="956">
        <v>14541.7900390625</v>
      </c>
      <c r="H475" s="956">
        <v>-4.3766014374514555</v>
      </c>
    </row>
    <row r="476" spans="1:8">
      <c r="A476" s="957">
        <v>44428</v>
      </c>
      <c r="B476" s="956">
        <v>178.39438815276711</v>
      </c>
      <c r="C476" s="956">
        <v>184.94373739527305</v>
      </c>
      <c r="D476" s="956">
        <v>1.1188934123045557E-2</v>
      </c>
      <c r="E476" s="956">
        <v>1.549408766183169E-2</v>
      </c>
      <c r="F476" s="956">
        <v>20.332500457763668</v>
      </c>
      <c r="G476" s="956">
        <v>14714.66015625</v>
      </c>
      <c r="H476" s="956">
        <v>-6.5493492425059401</v>
      </c>
    </row>
    <row r="477" spans="1:8">
      <c r="A477" s="957">
        <v>44431</v>
      </c>
      <c r="B477" s="956">
        <v>180.39043120972943</v>
      </c>
      <c r="C477" s="956">
        <v>187.80927187498219</v>
      </c>
      <c r="D477" s="956">
        <v>1.1673140921804492E-2</v>
      </c>
      <c r="E477" s="956">
        <v>5.1630341368960053E-3</v>
      </c>
      <c r="F477" s="956">
        <v>20.559999465942379</v>
      </c>
      <c r="G477" s="956">
        <v>14942.650390625</v>
      </c>
      <c r="H477" s="956">
        <v>-7.418840665252759</v>
      </c>
    </row>
    <row r="478" spans="1:8">
      <c r="A478" s="957">
        <v>44432</v>
      </c>
      <c r="B478" s="956">
        <v>182.49615413418567</v>
      </c>
      <c r="C478" s="956">
        <v>188.77893755689831</v>
      </c>
      <c r="D478" s="956">
        <v>-1.1418232969806263E-2</v>
      </c>
      <c r="E478" s="956">
        <v>1.4687643751494228E-3</v>
      </c>
      <c r="F478" s="956">
        <v>20.79999923706055</v>
      </c>
      <c r="G478" s="956">
        <v>15019.7998046875</v>
      </c>
      <c r="H478" s="956">
        <v>-6.2827834227126402</v>
      </c>
    </row>
    <row r="479" spans="1:8">
      <c r="A479" s="957">
        <v>44433</v>
      </c>
      <c r="B479" s="956">
        <v>180.41237053018787</v>
      </c>
      <c r="C479" s="956">
        <v>189.05620933516045</v>
      </c>
      <c r="D479" s="956">
        <v>2.0182415344794702E-2</v>
      </c>
      <c r="E479" s="956">
        <v>-6.3855652828224141E-3</v>
      </c>
      <c r="F479" s="956">
        <v>20.5625</v>
      </c>
      <c r="G479" s="956">
        <v>15041.8603515625</v>
      </c>
      <c r="H479" s="956">
        <v>-8.6438388049725745</v>
      </c>
    </row>
    <row r="480" spans="1:8">
      <c r="A480" s="957">
        <v>44434</v>
      </c>
      <c r="B480" s="956">
        <v>184.05352792556712</v>
      </c>
      <c r="C480" s="956">
        <v>187.84897856832785</v>
      </c>
      <c r="D480" s="956">
        <v>2.1928211864940206E-2</v>
      </c>
      <c r="E480" s="956">
        <v>1.2290430225497584E-2</v>
      </c>
      <c r="F480" s="956">
        <v>20.97750091552734</v>
      </c>
      <c r="G480" s="956">
        <v>14945.8095703125</v>
      </c>
      <c r="H480" s="956">
        <v>-3.7954506427607271</v>
      </c>
    </row>
    <row r="481" spans="1:8">
      <c r="A481" s="957">
        <v>44435</v>
      </c>
      <c r="B481" s="956">
        <v>188.08949268040865</v>
      </c>
      <c r="C481" s="956">
        <v>190.15772333235287</v>
      </c>
      <c r="D481" s="956">
        <v>-2.3319700368984453E-4</v>
      </c>
      <c r="E481" s="956">
        <v>9.014815323540093E-3</v>
      </c>
      <c r="F481" s="956">
        <v>21.4375</v>
      </c>
      <c r="G481" s="956">
        <v>15129.5</v>
      </c>
      <c r="H481" s="956">
        <v>-2.0682306519442193</v>
      </c>
    </row>
    <row r="482" spans="1:8">
      <c r="A482" s="957">
        <v>44438</v>
      </c>
      <c r="B482" s="956">
        <v>188.04563077429003</v>
      </c>
      <c r="C482" s="956">
        <v>191.87196009053886</v>
      </c>
      <c r="D482" s="956">
        <v>2.2979044840423235E-2</v>
      </c>
      <c r="E482" s="956">
        <v>-4.3557330857424414E-4</v>
      </c>
      <c r="F482" s="956">
        <v>21.432500839233398</v>
      </c>
      <c r="G482" s="956">
        <v>15265.8896484375</v>
      </c>
      <c r="H482" s="956">
        <v>-3.826329316248831</v>
      </c>
    </row>
    <row r="483" spans="1:8">
      <c r="A483" s="957">
        <v>44439</v>
      </c>
      <c r="B483" s="956">
        <v>192.36673975589812</v>
      </c>
      <c r="C483" s="956">
        <v>191.78838578605959</v>
      </c>
      <c r="D483" s="956">
        <v>1.6305591276356557E-2</v>
      </c>
      <c r="E483" s="956">
        <v>3.2858548438439161E-3</v>
      </c>
      <c r="F483" s="956">
        <v>21.92499923706055</v>
      </c>
      <c r="G483" s="956">
        <v>15259.240234375</v>
      </c>
      <c r="H483" s="956">
        <v>0.57835396983853116</v>
      </c>
    </row>
    <row r="484" spans="1:8">
      <c r="A484" s="957">
        <v>44440</v>
      </c>
      <c r="B484" s="956">
        <v>195.50339318952305</v>
      </c>
      <c r="C484" s="956">
        <v>192.41857458248774</v>
      </c>
      <c r="D484" s="956">
        <v>1.8400083475662354E-2</v>
      </c>
      <c r="E484" s="956">
        <v>1.4239508624365182E-3</v>
      </c>
      <c r="F484" s="956">
        <v>22.282499313354489</v>
      </c>
      <c r="G484" s="956">
        <v>15309.3798828125</v>
      </c>
      <c r="H484" s="956">
        <v>3.0848186070353165</v>
      </c>
    </row>
    <row r="485" spans="1:8">
      <c r="A485" s="957">
        <v>44441</v>
      </c>
      <c r="B485" s="956">
        <v>199.1006719439855</v>
      </c>
      <c r="C485" s="956">
        <v>192.69256917771327</v>
      </c>
      <c r="D485" s="956">
        <v>3.1287915305900693E-2</v>
      </c>
      <c r="E485" s="956">
        <v>2.1094165230068906E-3</v>
      </c>
      <c r="F485" s="956">
        <v>22.692499160766602</v>
      </c>
      <c r="G485" s="956">
        <v>15331.1796875</v>
      </c>
      <c r="H485" s="956">
        <v>6.4081027662722363</v>
      </c>
    </row>
    <row r="486" spans="1:8">
      <c r="A486" s="957">
        <v>44442</v>
      </c>
      <c r="B486" s="956">
        <v>205.33011690511685</v>
      </c>
      <c r="C486" s="956">
        <v>193.09903806699739</v>
      </c>
      <c r="D486" s="956">
        <v>3.0979693797297259E-3</v>
      </c>
      <c r="E486" s="956">
        <v>7.0365041376163617E-4</v>
      </c>
      <c r="F486" s="956">
        <v>23.402500152587891</v>
      </c>
      <c r="G486" s="956">
        <v>15363.51953125</v>
      </c>
      <c r="H486" s="956">
        <v>12.231078838119458</v>
      </c>
    </row>
    <row r="487" spans="1:8">
      <c r="A487" s="957">
        <v>44446</v>
      </c>
      <c r="B487" s="956">
        <v>205.96622332002522</v>
      </c>
      <c r="C487" s="956">
        <v>193.23491228503022</v>
      </c>
      <c r="D487" s="956">
        <v>3.2694351916257469E-2</v>
      </c>
      <c r="E487" s="956">
        <v>-5.7036911034106241E-3</v>
      </c>
      <c r="F487" s="956">
        <v>23.47500038146973</v>
      </c>
      <c r="G487" s="956">
        <v>15374.330078125</v>
      </c>
      <c r="H487" s="956">
        <v>12.731311034995002</v>
      </c>
    </row>
    <row r="488" spans="1:8">
      <c r="A488" s="957">
        <v>44447</v>
      </c>
      <c r="B488" s="956">
        <v>212.7001555081126</v>
      </c>
      <c r="C488" s="956">
        <v>192.13276003496176</v>
      </c>
      <c r="D488" s="956">
        <v>1.7840524964020776E-2</v>
      </c>
      <c r="E488" s="956">
        <v>-2.5113202980109328E-3</v>
      </c>
      <c r="F488" s="956">
        <v>24.242500305175781</v>
      </c>
      <c r="G488" s="956">
        <v>15286.6396484375</v>
      </c>
      <c r="H488" s="956">
        <v>20.567395473150839</v>
      </c>
    </row>
    <row r="489" spans="1:8">
      <c r="A489" s="957">
        <v>44448</v>
      </c>
      <c r="B489" s="956">
        <v>216.49483794230619</v>
      </c>
      <c r="C489" s="956">
        <v>191.6502531347731</v>
      </c>
      <c r="D489" s="956">
        <v>2.8368826122923796E-2</v>
      </c>
      <c r="E489" s="956">
        <v>-8.7065575147967644E-3</v>
      </c>
      <c r="F489" s="956">
        <v>24.67499923706055</v>
      </c>
      <c r="G489" s="956">
        <v>15248.25</v>
      </c>
      <c r="H489" s="956">
        <v>24.844584807533096</v>
      </c>
    </row>
    <row r="490" spans="1:8">
      <c r="A490" s="957">
        <v>44449</v>
      </c>
      <c r="B490" s="956">
        <v>222.63654235640203</v>
      </c>
      <c r="C490" s="956">
        <v>189.98163918312983</v>
      </c>
      <c r="D490" s="956">
        <v>3.1034497791910587E-2</v>
      </c>
      <c r="E490" s="956">
        <v>-6.5562916560013562E-4</v>
      </c>
      <c r="F490" s="956">
        <v>25.375</v>
      </c>
      <c r="G490" s="956">
        <v>15115.490234375</v>
      </c>
      <c r="H490" s="956">
        <v>32.654903173272203</v>
      </c>
    </row>
    <row r="491" spans="1:8">
      <c r="A491" s="957">
        <v>44452</v>
      </c>
      <c r="B491" s="956">
        <v>229.5459556385604</v>
      </c>
      <c r="C491" s="956">
        <v>189.85708167955283</v>
      </c>
      <c r="D491" s="956">
        <v>-2.2838025368374315E-2</v>
      </c>
      <c r="E491" s="956">
        <v>-4.4897522736127016E-3</v>
      </c>
      <c r="F491" s="956">
        <v>26.16250038146973</v>
      </c>
      <c r="G491" s="956">
        <v>15105.580078125</v>
      </c>
      <c r="H491" s="956">
        <v>39.688873959007566</v>
      </c>
    </row>
    <row r="492" spans="1:8">
      <c r="A492" s="957">
        <v>44453</v>
      </c>
      <c r="B492" s="956">
        <v>224.30357928047923</v>
      </c>
      <c r="C492" s="956">
        <v>189.00467041542058</v>
      </c>
      <c r="D492" s="956">
        <v>2.7772308611016427E-2</v>
      </c>
      <c r="E492" s="956">
        <v>8.2306480314593422E-3</v>
      </c>
      <c r="F492" s="956">
        <v>25.565000534057621</v>
      </c>
      <c r="G492" s="956">
        <v>15037.759765625</v>
      </c>
      <c r="H492" s="956">
        <v>35.29890886505865</v>
      </c>
    </row>
    <row r="493" spans="1:8">
      <c r="A493" s="957">
        <v>44454</v>
      </c>
      <c r="B493" s="956">
        <v>230.53300750681228</v>
      </c>
      <c r="C493" s="956">
        <v>190.56030133391187</v>
      </c>
      <c r="D493" s="956">
        <v>-3.2921019359715809E-2</v>
      </c>
      <c r="E493" s="956">
        <v>1.344827868280607E-3</v>
      </c>
      <c r="F493" s="956">
        <v>26.27499961853027</v>
      </c>
      <c r="G493" s="956">
        <v>15161.5302734375</v>
      </c>
      <c r="H493" s="956">
        <v>39.972706172900416</v>
      </c>
    </row>
    <row r="494" spans="1:8">
      <c r="A494" s="957">
        <v>44455</v>
      </c>
      <c r="B494" s="956">
        <v>222.94362590362701</v>
      </c>
      <c r="C494" s="956">
        <v>190.81657213773366</v>
      </c>
      <c r="D494" s="956">
        <v>1.27902701649385E-2</v>
      </c>
      <c r="E494" s="956">
        <v>-9.0864789185017836E-3</v>
      </c>
      <c r="F494" s="956">
        <v>25.409999847412109</v>
      </c>
      <c r="G494" s="956">
        <v>15181.919921875</v>
      </c>
      <c r="H494" s="956">
        <v>32.127053765893351</v>
      </c>
    </row>
    <row r="495" spans="1:8">
      <c r="A495" s="957">
        <v>44456</v>
      </c>
      <c r="B495" s="956">
        <v>225.79513511048538</v>
      </c>
      <c r="C495" s="956">
        <v>189.08272137770336</v>
      </c>
      <c r="D495" s="956">
        <v>-9.1315564320224585E-3</v>
      </c>
      <c r="E495" s="956">
        <v>-2.1940308438318068E-2</v>
      </c>
      <c r="F495" s="956">
        <v>25.735000610351559</v>
      </c>
      <c r="G495" s="956">
        <v>15043.9697265625</v>
      </c>
      <c r="H495" s="956">
        <v>36.712413732782011</v>
      </c>
    </row>
    <row r="496" spans="1:8">
      <c r="A496" s="957">
        <v>44459</v>
      </c>
      <c r="B496" s="956">
        <v>223.73327409214784</v>
      </c>
      <c r="C496" s="956">
        <v>184.93418815031998</v>
      </c>
      <c r="D496" s="956">
        <v>1.9803888657513813E-2</v>
      </c>
      <c r="E496" s="956">
        <v>2.2087957059100383E-3</v>
      </c>
      <c r="F496" s="956">
        <v>25.5</v>
      </c>
      <c r="G496" s="956">
        <v>14713.900390625</v>
      </c>
      <c r="H496" s="956">
        <v>38.799085941827855</v>
      </c>
    </row>
    <row r="497" spans="1:8">
      <c r="A497" s="957">
        <v>44460</v>
      </c>
      <c r="B497" s="956">
        <v>228.16406294124974</v>
      </c>
      <c r="C497" s="956">
        <v>185.34266999098236</v>
      </c>
      <c r="D497" s="956">
        <v>-1.2209158662293218E-2</v>
      </c>
      <c r="E497" s="956">
        <v>1.0202436849988672E-2</v>
      </c>
      <c r="F497" s="956">
        <v>26.004999160766602</v>
      </c>
      <c r="G497" s="956">
        <v>14746.400390625</v>
      </c>
      <c r="H497" s="956">
        <v>42.821392950267381</v>
      </c>
    </row>
    <row r="498" spans="1:8">
      <c r="A498" s="957">
        <v>44461</v>
      </c>
      <c r="B498" s="956">
        <v>225.37837169576656</v>
      </c>
      <c r="C498" s="956">
        <v>187.23361687717366</v>
      </c>
      <c r="D498" s="956">
        <v>-4.8661800486617945E-3</v>
      </c>
      <c r="E498" s="956">
        <v>1.0431106514105393E-2</v>
      </c>
      <c r="F498" s="956">
        <v>25.6875</v>
      </c>
      <c r="G498" s="956">
        <v>14896.849609375</v>
      </c>
      <c r="H498" s="956">
        <v>38.144754818592901</v>
      </c>
    </row>
    <row r="499" spans="1:8">
      <c r="A499" s="957">
        <v>44462</v>
      </c>
      <c r="B499" s="956">
        <v>224.28163996002073</v>
      </c>
      <c r="C499" s="956">
        <v>189.18667067784065</v>
      </c>
      <c r="D499" s="956">
        <v>-1.5550086434138244E-2</v>
      </c>
      <c r="E499" s="956">
        <v>-3.0161882828128039E-4</v>
      </c>
      <c r="F499" s="956">
        <v>25.5625</v>
      </c>
      <c r="G499" s="956">
        <v>15052.240234375</v>
      </c>
      <c r="H499" s="956">
        <v>35.094969282180074</v>
      </c>
    </row>
    <row r="500" spans="1:8">
      <c r="A500" s="957">
        <v>44463</v>
      </c>
      <c r="B500" s="956">
        <v>220.79404107305214</v>
      </c>
      <c r="C500" s="956">
        <v>189.12960841590436</v>
      </c>
      <c r="D500" s="956">
        <v>9.6363357442805775E-3</v>
      </c>
      <c r="E500" s="956">
        <v>-5.1656045602379574E-3</v>
      </c>
      <c r="F500" s="956">
        <v>25.16500091552734</v>
      </c>
      <c r="G500" s="956">
        <v>15047.7001953125</v>
      </c>
      <c r="H500" s="956">
        <v>31.664432657147785</v>
      </c>
    </row>
    <row r="501" spans="1:8">
      <c r="A501" s="957">
        <v>44466</v>
      </c>
      <c r="B501" s="956">
        <v>222.92168658316854</v>
      </c>
      <c r="C501" s="956">
        <v>188.15263964819513</v>
      </c>
      <c r="D501" s="956">
        <v>-6.3268724578849689E-2</v>
      </c>
      <c r="E501" s="956">
        <v>-2.8275944894625926E-2</v>
      </c>
      <c r="F501" s="956">
        <v>25.407499313354489</v>
      </c>
      <c r="G501" s="956">
        <v>14969.9697265625</v>
      </c>
      <c r="H501" s="956">
        <v>34.769046934973403</v>
      </c>
    </row>
    <row r="502" spans="1:8">
      <c r="A502" s="957">
        <v>44467</v>
      </c>
      <c r="B502" s="956">
        <v>208.81771579208541</v>
      </c>
      <c r="C502" s="956">
        <v>182.83244597772435</v>
      </c>
      <c r="D502" s="956">
        <v>-3.1197412673482749E-2</v>
      </c>
      <c r="E502" s="956">
        <v>-2.3537507216799813E-3</v>
      </c>
      <c r="F502" s="956">
        <v>23.79999923706055</v>
      </c>
      <c r="G502" s="956">
        <v>14546.6796875</v>
      </c>
      <c r="H502" s="956">
        <v>25.985269814361061</v>
      </c>
    </row>
    <row r="503" spans="1:8">
      <c r="A503" s="957">
        <v>44468</v>
      </c>
      <c r="B503" s="956">
        <v>202.30314333898568</v>
      </c>
      <c r="C503" s="956">
        <v>182.40210397605776</v>
      </c>
      <c r="D503" s="956">
        <v>-1.236047899327386E-2</v>
      </c>
      <c r="E503" s="956">
        <v>-4.4003868179098848E-3</v>
      </c>
      <c r="F503" s="956">
        <v>23.057500839233398</v>
      </c>
      <c r="G503" s="956">
        <v>14512.4404296875</v>
      </c>
      <c r="H503" s="956">
        <v>19.901039362927918</v>
      </c>
    </row>
    <row r="504" spans="1:8">
      <c r="A504" s="957">
        <v>44469</v>
      </c>
      <c r="B504" s="956">
        <v>199.80257958547088</v>
      </c>
      <c r="C504" s="956">
        <v>181.59946416216249</v>
      </c>
      <c r="D504" s="956">
        <v>-6.4770706072058148E-3</v>
      </c>
      <c r="E504" s="956">
        <v>8.1752059059652105E-3</v>
      </c>
      <c r="F504" s="956">
        <v>22.77249908447266</v>
      </c>
      <c r="G504" s="956">
        <v>14448.580078125</v>
      </c>
      <c r="H504" s="956">
        <v>18.20311542330839</v>
      </c>
    </row>
    <row r="505" spans="1:8">
      <c r="A505" s="957">
        <v>44470</v>
      </c>
      <c r="B505" s="956">
        <v>198.50844416999394</v>
      </c>
      <c r="C505" s="956">
        <v>183.08407717410111</v>
      </c>
      <c r="D505" s="956">
        <v>-7.5911632558917641E-2</v>
      </c>
      <c r="E505" s="956">
        <v>-2.1365149442881259E-2</v>
      </c>
      <c r="F505" s="956">
        <v>22.625</v>
      </c>
      <c r="G505" s="956">
        <v>14566.7001953125</v>
      </c>
      <c r="H505" s="956">
        <v>15.424366995892825</v>
      </c>
    </row>
    <row r="506" spans="1:8">
      <c r="A506" s="957">
        <v>44473</v>
      </c>
      <c r="B506" s="956">
        <v>183.43934409631893</v>
      </c>
      <c r="C506" s="956">
        <v>179.17245850466443</v>
      </c>
      <c r="D506" s="956">
        <v>1.7816639269388368E-2</v>
      </c>
      <c r="E506" s="956">
        <v>1.251095042120598E-2</v>
      </c>
      <c r="F506" s="956">
        <v>20.907499313354489</v>
      </c>
      <c r="G506" s="956">
        <v>14255.48046875</v>
      </c>
      <c r="H506" s="956">
        <v>4.2668855916544999</v>
      </c>
    </row>
    <row r="507" spans="1:8">
      <c r="A507" s="957">
        <v>44474</v>
      </c>
      <c r="B507" s="956">
        <v>186.70761671789626</v>
      </c>
      <c r="C507" s="956">
        <v>181.41407624986186</v>
      </c>
      <c r="D507" s="956">
        <v>-3.7828960488754504E-2</v>
      </c>
      <c r="E507" s="956">
        <v>4.7167022028462569E-3</v>
      </c>
      <c r="F507" s="956">
        <v>21.280000686645511</v>
      </c>
      <c r="G507" s="956">
        <v>14433.830078125</v>
      </c>
      <c r="H507" s="956">
        <v>5.2935404680343936</v>
      </c>
    </row>
    <row r="508" spans="1:8">
      <c r="A508" s="957">
        <v>44475</v>
      </c>
      <c r="B508" s="956">
        <v>179.64466166212543</v>
      </c>
      <c r="C508" s="956">
        <v>182.2697524229369</v>
      </c>
      <c r="D508" s="956">
        <v>8.5469711257690761E-4</v>
      </c>
      <c r="E508" s="956">
        <v>1.0488919967170274E-2</v>
      </c>
      <c r="F508" s="956">
        <v>20.47500038146973</v>
      </c>
      <c r="G508" s="956">
        <v>14501.91015625</v>
      </c>
      <c r="H508" s="956">
        <v>-2.6250907608114744</v>
      </c>
    </row>
    <row r="509" spans="1:8">
      <c r="A509" s="957">
        <v>44476</v>
      </c>
      <c r="B509" s="956">
        <v>179.79820343573789</v>
      </c>
      <c r="C509" s="956">
        <v>184.18156526853704</v>
      </c>
      <c r="D509" s="956">
        <v>-1.5371503201981662E-2</v>
      </c>
      <c r="E509" s="956">
        <v>-5.0825298839455302E-3</v>
      </c>
      <c r="F509" s="956">
        <v>20.492500305175781</v>
      </c>
      <c r="G509" s="956">
        <v>14654.01953125</v>
      </c>
      <c r="H509" s="956">
        <v>-4.383361832799153</v>
      </c>
    </row>
    <row r="510" spans="1:8">
      <c r="A510" s="957">
        <v>44477</v>
      </c>
      <c r="B510" s="956">
        <v>177.03443477591489</v>
      </c>
      <c r="C510" s="956">
        <v>183.24545695898783</v>
      </c>
      <c r="D510" s="956">
        <v>-1.4868386562166824E-3</v>
      </c>
      <c r="E510" s="956">
        <v>-6.4021116921327836E-3</v>
      </c>
      <c r="F510" s="956">
        <v>20.177499771118161</v>
      </c>
      <c r="G510" s="956">
        <v>14579.5400390625</v>
      </c>
      <c r="H510" s="956">
        <v>-6.2110221830729415</v>
      </c>
    </row>
    <row r="511" spans="1:8">
      <c r="A511" s="957">
        <v>44480</v>
      </c>
      <c r="B511" s="956">
        <v>176.77121313480859</v>
      </c>
      <c r="C511" s="956">
        <v>182.07229907646047</v>
      </c>
      <c r="D511" s="956">
        <v>-4.615949572341127E-2</v>
      </c>
      <c r="E511" s="956">
        <v>-1.3999719156209123E-3</v>
      </c>
      <c r="F511" s="956">
        <v>20.14749908447266</v>
      </c>
      <c r="G511" s="956">
        <v>14486.2001953125</v>
      </c>
      <c r="H511" s="956">
        <v>-5.301085941651877</v>
      </c>
    </row>
    <row r="512" spans="1:8">
      <c r="A512" s="957">
        <v>44481</v>
      </c>
      <c r="B512" s="956">
        <v>168.61154307809016</v>
      </c>
      <c r="C512" s="956">
        <v>181.81740297114089</v>
      </c>
      <c r="D512" s="956">
        <v>-9.4965959522625987E-3</v>
      </c>
      <c r="E512" s="956">
        <v>7.3081924366684703E-3</v>
      </c>
      <c r="F512" s="956">
        <v>19.217500686645511</v>
      </c>
      <c r="G512" s="956">
        <v>14465.919921875</v>
      </c>
      <c r="H512" s="956">
        <v>-13.205859893050729</v>
      </c>
    </row>
    <row r="513" spans="1:8">
      <c r="A513" s="957">
        <v>44482</v>
      </c>
      <c r="B513" s="956">
        <v>167.01030738059004</v>
      </c>
      <c r="C513" s="956">
        <v>183.14615954038928</v>
      </c>
      <c r="D513" s="956">
        <v>4.46546040600726E-2</v>
      </c>
      <c r="E513" s="956">
        <v>1.7279458258460334E-2</v>
      </c>
      <c r="F513" s="956">
        <v>19.034999847412109</v>
      </c>
      <c r="G513" s="956">
        <v>14571.6396484375</v>
      </c>
      <c r="H513" s="956">
        <v>-16.135852159799242</v>
      </c>
    </row>
    <row r="514" spans="1:8">
      <c r="A514" s="957">
        <v>44483</v>
      </c>
      <c r="B514" s="956">
        <v>174.46808653062129</v>
      </c>
      <c r="C514" s="956">
        <v>186.31082595936476</v>
      </c>
      <c r="D514" s="956">
        <v>7.2919515260083667E-3</v>
      </c>
      <c r="E514" s="956">
        <v>4.9860361473785808E-3</v>
      </c>
      <c r="F514" s="956">
        <v>19.885000228881839</v>
      </c>
      <c r="G514" s="956">
        <v>14823.4296875</v>
      </c>
      <c r="H514" s="956">
        <v>-11.842739428743471</v>
      </c>
    </row>
    <row r="515" spans="1:8">
      <c r="A515" s="957">
        <v>44484</v>
      </c>
      <c r="B515" s="956">
        <v>175.74029936043803</v>
      </c>
      <c r="C515" s="956">
        <v>187.23977847224612</v>
      </c>
      <c r="D515" s="956">
        <v>-4.2436839194900378E-3</v>
      </c>
      <c r="E515" s="956">
        <v>8.3551646044188743E-3</v>
      </c>
      <c r="F515" s="956">
        <v>20.030000686645511</v>
      </c>
      <c r="G515" s="956">
        <v>14897.33984375</v>
      </c>
      <c r="H515" s="956">
        <v>-11.499479111808085</v>
      </c>
    </row>
    <row r="516" spans="1:8">
      <c r="A516" s="957">
        <v>44487</v>
      </c>
      <c r="B516" s="956">
        <v>174.99451307803577</v>
      </c>
      <c r="C516" s="956">
        <v>188.80419764187667</v>
      </c>
      <c r="D516" s="956">
        <v>2.5820977564721792E-2</v>
      </c>
      <c r="E516" s="956">
        <v>7.1416344971857448E-3</v>
      </c>
      <c r="F516" s="956">
        <v>19.944999694824219</v>
      </c>
      <c r="G516" s="956">
        <v>15021.8095703125</v>
      </c>
      <c r="H516" s="956">
        <v>-13.809684563840904</v>
      </c>
    </row>
    <row r="517" spans="1:8">
      <c r="A517" s="957">
        <v>44488</v>
      </c>
      <c r="B517" s="956">
        <v>179.51304247417315</v>
      </c>
      <c r="C517" s="956">
        <v>190.15256821296938</v>
      </c>
      <c r="D517" s="956">
        <v>2.4443149262043384E-4</v>
      </c>
      <c r="E517" s="956">
        <v>-4.8979524389969331E-4</v>
      </c>
      <c r="F517" s="956">
        <v>20.45999908447266</v>
      </c>
      <c r="G517" s="956">
        <v>15129.08984375</v>
      </c>
      <c r="H517" s="956">
        <v>-10.639525738796237</v>
      </c>
    </row>
    <row r="518" spans="1:8">
      <c r="A518" s="957">
        <v>44489</v>
      </c>
      <c r="B518" s="956">
        <v>179.55692111508995</v>
      </c>
      <c r="C518" s="956">
        <v>190.05943238944337</v>
      </c>
      <c r="D518" s="956">
        <v>-3.0784317782453829E-2</v>
      </c>
      <c r="E518" s="956">
        <v>6.21759683814882E-3</v>
      </c>
      <c r="F518" s="956">
        <v>20.465000152587891</v>
      </c>
      <c r="G518" s="956">
        <v>15121.6796875</v>
      </c>
      <c r="H518" s="956">
        <v>-10.502511274353424</v>
      </c>
    </row>
    <row r="519" spans="1:8">
      <c r="A519" s="957">
        <v>44490</v>
      </c>
      <c r="B519" s="956">
        <v>174.02938379544403</v>
      </c>
      <c r="C519" s="956">
        <v>191.24114531532834</v>
      </c>
      <c r="D519" s="956">
        <v>9.2009502221888084E-3</v>
      </c>
      <c r="E519" s="956">
        <v>-8.2480594641751726E-3</v>
      </c>
      <c r="F519" s="956">
        <v>19.83499908447266</v>
      </c>
      <c r="G519" s="956">
        <v>15215.7001953125</v>
      </c>
      <c r="H519" s="956">
        <v>-17.211761519884305</v>
      </c>
    </row>
    <row r="520" spans="1:8">
      <c r="A520" s="957">
        <v>44491</v>
      </c>
      <c r="B520" s="956">
        <v>175.63061949294411</v>
      </c>
      <c r="C520" s="956">
        <v>189.66377697677055</v>
      </c>
      <c r="D520" s="956">
        <v>3.4969249452234674E-3</v>
      </c>
      <c r="E520" s="956">
        <v>9.0462527904304757E-3</v>
      </c>
      <c r="F520" s="956">
        <v>20.017499923706051</v>
      </c>
      <c r="G520" s="956">
        <v>15090.2001953125</v>
      </c>
      <c r="H520" s="956">
        <v>-14.033157483826443</v>
      </c>
    </row>
    <row r="521" spans="1:8">
      <c r="A521" s="957">
        <v>44494</v>
      </c>
      <c r="B521" s="956">
        <v>176.24478658739403</v>
      </c>
      <c r="C521" s="956">
        <v>191.37952344849023</v>
      </c>
      <c r="D521" s="956">
        <v>-3.1113877379912447E-3</v>
      </c>
      <c r="E521" s="956">
        <v>5.910666206350168E-4</v>
      </c>
      <c r="F521" s="956">
        <v>20.08749961853027</v>
      </c>
      <c r="G521" s="956">
        <v>15226.7099609375</v>
      </c>
      <c r="H521" s="956">
        <v>-15.134736861096201</v>
      </c>
    </row>
    <row r="522" spans="1:8">
      <c r="A522" s="957">
        <v>44495</v>
      </c>
      <c r="B522" s="956">
        <v>175.69642071952114</v>
      </c>
      <c r="C522" s="956">
        <v>191.49264149667368</v>
      </c>
      <c r="D522" s="956">
        <v>2.496936097961866E-3</v>
      </c>
      <c r="E522" s="956">
        <v>8.5248940044913013E-6</v>
      </c>
      <c r="F522" s="956">
        <v>20.02499961853027</v>
      </c>
      <c r="G522" s="956">
        <v>15235.7099609375</v>
      </c>
      <c r="H522" s="956">
        <v>-15.796220777152541</v>
      </c>
    </row>
    <row r="523" spans="1:8">
      <c r="A523" s="957">
        <v>44496</v>
      </c>
      <c r="B523" s="956">
        <v>176.1351234546984</v>
      </c>
      <c r="C523" s="956">
        <v>191.49427395114509</v>
      </c>
      <c r="D523" s="956">
        <v>7.9701041759104863E-2</v>
      </c>
      <c r="E523" s="956">
        <v>1.3932955164567495E-2</v>
      </c>
      <c r="F523" s="956">
        <v>20.07500076293945</v>
      </c>
      <c r="G523" s="956">
        <v>15235.83984375</v>
      </c>
      <c r="H523" s="956">
        <v>-15.359150496446688</v>
      </c>
    </row>
    <row r="524" spans="1:8">
      <c r="A524" s="957">
        <v>44497</v>
      </c>
      <c r="B524" s="956">
        <v>190.1732762844064</v>
      </c>
      <c r="C524" s="956">
        <v>194.16235508437779</v>
      </c>
      <c r="D524" s="956">
        <v>-5.2479764504253845E-2</v>
      </c>
      <c r="E524" s="956">
        <v>3.2540872849680103E-3</v>
      </c>
      <c r="F524" s="956">
        <v>21.67499923706055</v>
      </c>
      <c r="G524" s="956">
        <v>15448.1201171875</v>
      </c>
      <c r="H524" s="956">
        <v>-3.989078799971395</v>
      </c>
    </row>
    <row r="525" spans="1:8">
      <c r="A525" s="957">
        <v>44498</v>
      </c>
      <c r="B525" s="956">
        <v>180.19302752999835</v>
      </c>
      <c r="C525" s="956">
        <v>194.79417633527731</v>
      </c>
      <c r="D525" s="956">
        <v>5.7577548870147988E-2</v>
      </c>
      <c r="E525" s="956">
        <v>6.2929295010552E-3</v>
      </c>
      <c r="F525" s="956">
        <v>20.53750038146973</v>
      </c>
      <c r="G525" s="956">
        <v>15498.3896484375</v>
      </c>
      <c r="H525" s="956">
        <v>-14.601148805278967</v>
      </c>
    </row>
    <row r="526" spans="1:8">
      <c r="A526" s="957">
        <v>44501</v>
      </c>
      <c r="B526" s="956">
        <v>190.56810037866674</v>
      </c>
      <c r="C526" s="956">
        <v>196.02000235417134</v>
      </c>
      <c r="D526" s="956">
        <v>-2.7624064382676394E-3</v>
      </c>
      <c r="E526" s="956">
        <v>3.4419058169636862E-3</v>
      </c>
      <c r="F526" s="956">
        <v>21.719999313354489</v>
      </c>
      <c r="G526" s="956">
        <v>15595.919921875</v>
      </c>
      <c r="H526" s="956">
        <v>-5.4519019755045974</v>
      </c>
    </row>
    <row r="527" spans="1:8">
      <c r="A527" s="957">
        <v>44502</v>
      </c>
      <c r="B527" s="956">
        <v>190.04167383125227</v>
      </c>
      <c r="C527" s="956">
        <v>196.69468474051538</v>
      </c>
      <c r="D527" s="956">
        <v>1.0272384532758583E-2</v>
      </c>
      <c r="E527" s="956">
        <v>1.0350454503191608E-2</v>
      </c>
      <c r="F527" s="956">
        <v>21.659999847412109</v>
      </c>
      <c r="G527" s="956">
        <v>15649.599609375</v>
      </c>
      <c r="H527" s="956">
        <v>-6.6530109092631164</v>
      </c>
    </row>
    <row r="528" spans="1:8">
      <c r="A528" s="957">
        <v>44503</v>
      </c>
      <c r="B528" s="956">
        <v>191.99385498209597</v>
      </c>
      <c r="C528" s="956">
        <v>198.7305641259417</v>
      </c>
      <c r="D528" s="956">
        <v>2.1706861103353736E-2</v>
      </c>
      <c r="E528" s="956">
        <v>8.1414691986156917E-3</v>
      </c>
      <c r="F528" s="956">
        <v>21.882499694824219</v>
      </c>
      <c r="G528" s="956">
        <v>15811.580078125</v>
      </c>
      <c r="H528" s="956">
        <v>-6.7367091438457294</v>
      </c>
    </row>
    <row r="529" spans="1:8">
      <c r="A529" s="957">
        <v>44504</v>
      </c>
      <c r="B529" s="956">
        <v>196.16143892488975</v>
      </c>
      <c r="C529" s="956">
        <v>200.34852289259658</v>
      </c>
      <c r="D529" s="956">
        <v>-4.0255016115744446E-3</v>
      </c>
      <c r="E529" s="956">
        <v>1.9623378893316445E-3</v>
      </c>
      <c r="F529" s="956">
        <v>22.357500076293949</v>
      </c>
      <c r="G529" s="956">
        <v>15940.3095703125</v>
      </c>
      <c r="H529" s="956">
        <v>-4.1870839677068261</v>
      </c>
    </row>
    <row r="530" spans="1:8">
      <c r="A530" s="957">
        <v>44505</v>
      </c>
      <c r="B530" s="956">
        <v>195.37179073636884</v>
      </c>
      <c r="C530" s="956">
        <v>200.74167439014036</v>
      </c>
      <c r="D530" s="956">
        <v>6.0626576555240508E-3</v>
      </c>
      <c r="E530" s="956">
        <v>6.7435414494543267E-4</v>
      </c>
      <c r="F530" s="956">
        <v>22.267499923706051</v>
      </c>
      <c r="G530" s="956">
        <v>15971.58984375</v>
      </c>
      <c r="H530" s="956">
        <v>-5.3698836537715238</v>
      </c>
    </row>
    <row r="531" spans="1:8">
      <c r="A531" s="957">
        <v>44508</v>
      </c>
      <c r="B531" s="956">
        <v>196.55626301915012</v>
      </c>
      <c r="C531" s="956">
        <v>200.87704537032863</v>
      </c>
      <c r="D531" s="956">
        <v>3.1246376229188133E-3</v>
      </c>
      <c r="E531" s="956">
        <v>-5.9953793051995552E-3</v>
      </c>
      <c r="F531" s="956">
        <v>22.402500152587891</v>
      </c>
      <c r="G531" s="956">
        <v>15982.3603515625</v>
      </c>
      <c r="H531" s="956">
        <v>-4.320782351178508</v>
      </c>
    </row>
    <row r="532" spans="1:8">
      <c r="A532" s="957">
        <v>44509</v>
      </c>
      <c r="B532" s="956">
        <v>197.17043011360008</v>
      </c>
      <c r="C532" s="956">
        <v>199.67271128962574</v>
      </c>
      <c r="D532" s="956">
        <v>-3.8046481167727686E-2</v>
      </c>
      <c r="E532" s="956">
        <v>-1.660714526110052E-2</v>
      </c>
      <c r="F532" s="956">
        <v>22.472499847412109</v>
      </c>
      <c r="G532" s="956">
        <v>15886.5400390625</v>
      </c>
      <c r="H532" s="956">
        <v>-2.5022811760256616</v>
      </c>
    </row>
    <row r="533" spans="1:8">
      <c r="A533" s="957">
        <v>44510</v>
      </c>
      <c r="B533" s="956">
        <v>189.66878905745023</v>
      </c>
      <c r="C533" s="956">
        <v>196.35671756856115</v>
      </c>
      <c r="D533" s="956">
        <v>2.4170189758135896E-2</v>
      </c>
      <c r="E533" s="956">
        <v>5.2212652416869787E-3</v>
      </c>
      <c r="F533" s="956">
        <v>21.617500305175781</v>
      </c>
      <c r="G533" s="956">
        <v>15622.7099609375</v>
      </c>
      <c r="H533" s="956">
        <v>-6.6879285111109255</v>
      </c>
    </row>
    <row r="534" spans="1:8">
      <c r="A534" s="957">
        <v>44511</v>
      </c>
      <c r="B534" s="956">
        <v>194.25311968016464</v>
      </c>
      <c r="C534" s="956">
        <v>197.38194807297361</v>
      </c>
      <c r="D534" s="956">
        <v>1.3663043335926828E-2</v>
      </c>
      <c r="E534" s="956">
        <v>9.9768779448625722E-3</v>
      </c>
      <c r="F534" s="956">
        <v>22.139999389648441</v>
      </c>
      <c r="G534" s="956">
        <v>15704.2802734375</v>
      </c>
      <c r="H534" s="956">
        <v>-3.1288283928089697</v>
      </c>
    </row>
    <row r="535" spans="1:8">
      <c r="A535" s="957">
        <v>44512</v>
      </c>
      <c r="B535" s="956">
        <v>196.90720847249372</v>
      </c>
      <c r="C535" s="956">
        <v>199.35120367741686</v>
      </c>
      <c r="D535" s="956">
        <v>-1.6709369010718955E-2</v>
      </c>
      <c r="E535" s="956">
        <v>-4.482926367641582E-4</v>
      </c>
      <c r="F535" s="956">
        <v>22.442499160766602</v>
      </c>
      <c r="G535" s="956">
        <v>15860.9599609375</v>
      </c>
      <c r="H535" s="956">
        <v>-2.4439952049231408</v>
      </c>
    </row>
    <row r="536" spans="1:8">
      <c r="A536" s="957">
        <v>44515</v>
      </c>
      <c r="B536" s="956">
        <v>193.61701326525625</v>
      </c>
      <c r="C536" s="956">
        <v>199.26183600067822</v>
      </c>
      <c r="D536" s="956">
        <v>1.5067428136796623E-2</v>
      </c>
      <c r="E536" s="956">
        <v>7.5698171197822184E-3</v>
      </c>
      <c r="F536" s="956">
        <v>22.067499160766602</v>
      </c>
      <c r="G536" s="956">
        <v>15853.849609375</v>
      </c>
      <c r="H536" s="956">
        <v>-5.6448227354219682</v>
      </c>
    </row>
    <row r="537" spans="1:8">
      <c r="A537" s="957">
        <v>44516</v>
      </c>
      <c r="B537" s="956">
        <v>196.53432369869171</v>
      </c>
      <c r="C537" s="956">
        <v>200.77021165815538</v>
      </c>
      <c r="D537" s="956">
        <v>3.5156267628606352E-2</v>
      </c>
      <c r="E537" s="956">
        <v>-3.2734754099302821E-3</v>
      </c>
      <c r="F537" s="956">
        <v>22.39999961853027</v>
      </c>
      <c r="G537" s="956">
        <v>15973.8603515625</v>
      </c>
      <c r="H537" s="956">
        <v>-4.2358879594636676</v>
      </c>
    </row>
    <row r="538" spans="1:8">
      <c r="A538" s="957">
        <v>44517</v>
      </c>
      <c r="B538" s="956">
        <v>203.44373698085008</v>
      </c>
      <c r="C538" s="956">
        <v>200.11299530724591</v>
      </c>
      <c r="D538" s="956">
        <v>-2.781673133212581E-2</v>
      </c>
      <c r="E538" s="956">
        <v>4.5309380307081426E-3</v>
      </c>
      <c r="F538" s="956">
        <v>23.1875</v>
      </c>
      <c r="G538" s="956">
        <v>15921.5703125</v>
      </c>
      <c r="H538" s="956">
        <v>3.330741673604166</v>
      </c>
    </row>
    <row r="539" spans="1:8">
      <c r="A539" s="957">
        <v>44518</v>
      </c>
      <c r="B539" s="956">
        <v>197.78459720805012</v>
      </c>
      <c r="C539" s="956">
        <v>201.01969488812244</v>
      </c>
      <c r="D539" s="956">
        <v>1.3530012703530048E-2</v>
      </c>
      <c r="E539" s="956">
        <v>3.9847207999677003E-3</v>
      </c>
      <c r="F539" s="956">
        <v>22.542499542236332</v>
      </c>
      <c r="G539" s="956">
        <v>15993.7099609375</v>
      </c>
      <c r="H539" s="956">
        <v>-3.2350976800723288</v>
      </c>
    </row>
    <row r="540" spans="1:8">
      <c r="A540" s="957">
        <v>44519</v>
      </c>
      <c r="B540" s="956">
        <v>200.46062532083761</v>
      </c>
      <c r="C540" s="956">
        <v>201.82070224754631</v>
      </c>
      <c r="D540" s="956">
        <v>-3.2825013127502078E-4</v>
      </c>
      <c r="E540" s="956">
        <v>-1.2622227368676908E-2</v>
      </c>
      <c r="F540" s="956">
        <v>22.847499847412109</v>
      </c>
      <c r="G540" s="956">
        <v>16057.4404296875</v>
      </c>
      <c r="H540" s="956">
        <v>-1.3600769267087003</v>
      </c>
    </row>
    <row r="541" spans="1:8">
      <c r="A541" s="957">
        <v>44522</v>
      </c>
      <c r="B541" s="956">
        <v>200.39482409426057</v>
      </c>
      <c r="C541" s="956">
        <v>199.27327545607173</v>
      </c>
      <c r="D541" s="956">
        <v>-7.1147276875704879E-3</v>
      </c>
      <c r="E541" s="956">
        <v>-5.0218431792404816E-3</v>
      </c>
      <c r="F541" s="956">
        <v>22.840000152587891</v>
      </c>
      <c r="G541" s="956">
        <v>15854.759765625</v>
      </c>
      <c r="H541" s="956">
        <v>1.1215486381888411</v>
      </c>
    </row>
    <row r="542" spans="1:8">
      <c r="A542" s="957">
        <v>44523</v>
      </c>
      <c r="B542" s="956">
        <v>198.96906949083132</v>
      </c>
      <c r="C542" s="956">
        <v>198.27255631691776</v>
      </c>
      <c r="D542" s="956">
        <v>-3.2631453140200994E-2</v>
      </c>
      <c r="E542" s="956">
        <v>4.4431188486779849E-3</v>
      </c>
      <c r="F542" s="956">
        <v>22.677499771118161</v>
      </c>
      <c r="G542" s="956">
        <v>15775.1396484375</v>
      </c>
      <c r="H542" s="956">
        <v>0.6965131739135586</v>
      </c>
    </row>
    <row r="543" spans="1:8">
      <c r="A543" s="957">
        <v>44524</v>
      </c>
      <c r="B543" s="956">
        <v>192.47641962339185</v>
      </c>
      <c r="C543" s="956">
        <v>199.15350484906503</v>
      </c>
      <c r="D543" s="956">
        <v>-3.1908866686698567E-2</v>
      </c>
      <c r="E543" s="956">
        <v>-2.2313989890984098E-2</v>
      </c>
      <c r="F543" s="956">
        <v>21.9375</v>
      </c>
      <c r="G543" s="956">
        <v>15845.23046875</v>
      </c>
      <c r="H543" s="956">
        <v>-6.6770852256731814</v>
      </c>
    </row>
    <row r="544" spans="1:8">
      <c r="A544" s="957">
        <v>44526</v>
      </c>
      <c r="B544" s="956">
        <v>186.33471520929598</v>
      </c>
      <c r="C544" s="956">
        <v>194.70959555510893</v>
      </c>
      <c r="D544" s="956">
        <v>3.590350984492785E-2</v>
      </c>
      <c r="E544" s="956">
        <v>1.8795269127920289E-2</v>
      </c>
      <c r="F544" s="956">
        <v>21.23749923706055</v>
      </c>
      <c r="G544" s="956">
        <v>15491.66015625</v>
      </c>
      <c r="H544" s="956">
        <v>-8.3748803458129544</v>
      </c>
    </row>
    <row r="545" spans="1:8">
      <c r="A545" s="957">
        <v>44529</v>
      </c>
      <c r="B545" s="956">
        <v>193.02478549126477</v>
      </c>
      <c r="C545" s="956">
        <v>198.36921480535571</v>
      </c>
      <c r="D545" s="956">
        <v>9.6590735695576413E-3</v>
      </c>
      <c r="E545" s="956">
        <v>-1.553204635822969E-2</v>
      </c>
      <c r="F545" s="956">
        <v>22</v>
      </c>
      <c r="G545" s="956">
        <v>15782.830078125</v>
      </c>
      <c r="H545" s="956">
        <v>-5.3444293140909451</v>
      </c>
    </row>
    <row r="546" spans="1:8">
      <c r="A546" s="957">
        <v>44530</v>
      </c>
      <c r="B546" s="956">
        <v>194.88922609507298</v>
      </c>
      <c r="C546" s="956">
        <v>195.28813496495331</v>
      </c>
      <c r="D546" s="956">
        <v>-3.9392063042411607E-3</v>
      </c>
      <c r="E546" s="956">
        <v>-1.8255005548189707E-2</v>
      </c>
      <c r="F546" s="956">
        <v>22.21249961853027</v>
      </c>
      <c r="G546" s="956">
        <v>15537.6904296875</v>
      </c>
      <c r="H546" s="956">
        <v>-0.39890886988033003</v>
      </c>
    </row>
    <row r="547" spans="1:8">
      <c r="A547" s="957">
        <v>44531</v>
      </c>
      <c r="B547" s="956">
        <v>194.1215172270106</v>
      </c>
      <c r="C547" s="956">
        <v>191.72314897767248</v>
      </c>
      <c r="D547" s="956">
        <v>9.8305395094016035E-3</v>
      </c>
      <c r="E547" s="956">
        <v>8.3433913906187929E-3</v>
      </c>
      <c r="F547" s="956">
        <v>22.125</v>
      </c>
      <c r="G547" s="956">
        <v>15254.0498046875</v>
      </c>
      <c r="H547" s="956">
        <v>2.3983682493381195</v>
      </c>
    </row>
    <row r="548" spans="1:8">
      <c r="A548" s="957">
        <v>44532</v>
      </c>
      <c r="B548" s="956">
        <v>196.02983647173571</v>
      </c>
      <c r="C548" s="956">
        <v>193.32277024823512</v>
      </c>
      <c r="D548" s="956">
        <v>-4.0282040873645952E-3</v>
      </c>
      <c r="E548" s="956">
        <v>-1.9234407705369105E-2</v>
      </c>
      <c r="F548" s="956">
        <v>22.342500686645511</v>
      </c>
      <c r="G548" s="956">
        <v>15381.3203125</v>
      </c>
      <c r="H548" s="956">
        <v>2.7070662235005898</v>
      </c>
    </row>
    <row r="549" spans="1:8">
      <c r="A549" s="957">
        <v>44533</v>
      </c>
      <c r="B549" s="956">
        <v>195.24018828321485</v>
      </c>
      <c r="C549" s="956">
        <v>189.60432126654916</v>
      </c>
      <c r="D549" s="956">
        <v>-4.4938941273893196E-3</v>
      </c>
      <c r="E549" s="956">
        <v>9.2592850335015964E-3</v>
      </c>
      <c r="F549" s="956">
        <v>22.252500534057621</v>
      </c>
      <c r="G549" s="956">
        <v>15085.4697265625</v>
      </c>
      <c r="H549" s="956">
        <v>5.635867016665685</v>
      </c>
    </row>
    <row r="550" spans="1:8">
      <c r="A550" s="957">
        <v>44536</v>
      </c>
      <c r="B550" s="956">
        <v>194.36279954765851</v>
      </c>
      <c r="C550" s="956">
        <v>191.35992172073975</v>
      </c>
      <c r="D550" s="956">
        <v>2.8100641537278426E-2</v>
      </c>
      <c r="E550" s="956">
        <v>3.032939047579708E-2</v>
      </c>
      <c r="F550" s="956">
        <v>22.152500152587891</v>
      </c>
      <c r="G550" s="956">
        <v>15225.150390625</v>
      </c>
      <c r="H550" s="956">
        <v>3.0028778269187626</v>
      </c>
    </row>
    <row r="551" spans="1:8">
      <c r="A551" s="957">
        <v>44537</v>
      </c>
      <c r="B551" s="956">
        <v>199.82451890592915</v>
      </c>
      <c r="C551" s="956">
        <v>197.16375150802602</v>
      </c>
      <c r="D551" s="956">
        <v>-9.8788517451142699E-4</v>
      </c>
      <c r="E551" s="956">
        <v>6.3792199487455736E-3</v>
      </c>
      <c r="F551" s="956">
        <v>22.77499961853027</v>
      </c>
      <c r="G551" s="956">
        <v>15686.919921875</v>
      </c>
      <c r="H551" s="956">
        <v>2.660767397903129</v>
      </c>
    </row>
    <row r="552" spans="1:8">
      <c r="A552" s="957">
        <v>44538</v>
      </c>
      <c r="B552" s="956">
        <v>199.6271152261981</v>
      </c>
      <c r="C552" s="956">
        <v>198.42150244481553</v>
      </c>
      <c r="D552" s="956">
        <v>-1.1317423965720996E-2</v>
      </c>
      <c r="E552" s="956">
        <v>-1.7078626969719846E-2</v>
      </c>
      <c r="F552" s="956">
        <v>22.752500534057621</v>
      </c>
      <c r="G552" s="956">
        <v>15786.990234375</v>
      </c>
      <c r="H552" s="956">
        <v>1.2056127813825697</v>
      </c>
    </row>
    <row r="553" spans="1:8">
      <c r="A553" s="957">
        <v>44539</v>
      </c>
      <c r="B553" s="956">
        <v>197.36785052812937</v>
      </c>
      <c r="C553" s="956">
        <v>195.03273562178916</v>
      </c>
      <c r="D553" s="956">
        <v>-2.8895546402580852E-3</v>
      </c>
      <c r="E553" s="956">
        <v>7.2969511800251574E-3</v>
      </c>
      <c r="F553" s="956">
        <v>22.495000839233398</v>
      </c>
      <c r="G553" s="956">
        <v>15517.3701171875</v>
      </c>
      <c r="H553" s="956">
        <v>2.335114906340209</v>
      </c>
    </row>
    <row r="554" spans="1:8">
      <c r="A554" s="957">
        <v>44540</v>
      </c>
      <c r="B554" s="956">
        <v>196.79754533979803</v>
      </c>
      <c r="C554" s="956">
        <v>196.45587997212812</v>
      </c>
      <c r="D554" s="956">
        <v>2.6749650078485843E-3</v>
      </c>
      <c r="E554" s="956">
        <v>-1.3903454849368391E-2</v>
      </c>
      <c r="F554" s="956">
        <v>22.430000305175781</v>
      </c>
      <c r="G554" s="956">
        <v>15630.599609375</v>
      </c>
      <c r="H554" s="956">
        <v>0.3416653676699184</v>
      </c>
    </row>
    <row r="555" spans="1:8">
      <c r="A555" s="957">
        <v>44543</v>
      </c>
      <c r="B555" s="956">
        <v>197.32397188721248</v>
      </c>
      <c r="C555" s="956">
        <v>193.72446451504268</v>
      </c>
      <c r="D555" s="956">
        <v>-9.0039747314040186E-3</v>
      </c>
      <c r="E555" s="956">
        <v>-1.13954084973521E-2</v>
      </c>
      <c r="F555" s="956">
        <v>22.489999771118161</v>
      </c>
      <c r="G555" s="956">
        <v>15413.2802734375</v>
      </c>
      <c r="H555" s="956">
        <v>3.5995073721697963</v>
      </c>
    </row>
    <row r="556" spans="1:8">
      <c r="A556" s="957">
        <v>44544</v>
      </c>
      <c r="B556" s="956">
        <v>195.54727183043974</v>
      </c>
      <c r="C556" s="956">
        <v>191.51689510596299</v>
      </c>
      <c r="D556" s="956">
        <v>5.8328282015278621E-3</v>
      </c>
      <c r="E556" s="956">
        <v>2.1521734156584316E-2</v>
      </c>
      <c r="F556" s="956">
        <v>22.28750038146973</v>
      </c>
      <c r="G556" s="956">
        <v>15237.6396484375</v>
      </c>
      <c r="H556" s="956">
        <v>4.0303767244767528</v>
      </c>
    </row>
    <row r="557" spans="1:8">
      <c r="A557" s="957">
        <v>44545</v>
      </c>
      <c r="B557" s="956">
        <v>196.68786547230417</v>
      </c>
      <c r="C557" s="956">
        <v>195.63867080892797</v>
      </c>
      <c r="D557" s="956">
        <v>1.5501275990098318E-2</v>
      </c>
      <c r="E557" s="956">
        <v>-2.4743722282876468E-2</v>
      </c>
      <c r="F557" s="956">
        <v>22.417499542236332</v>
      </c>
      <c r="G557" s="956">
        <v>15565.580078125</v>
      </c>
      <c r="H557" s="956">
        <v>1.0491946633761984</v>
      </c>
    </row>
    <row r="558" spans="1:8">
      <c r="A558" s="957">
        <v>44546</v>
      </c>
      <c r="B558" s="956">
        <v>199.73677835889367</v>
      </c>
      <c r="C558" s="956">
        <v>190.79784187064075</v>
      </c>
      <c r="D558" s="956">
        <v>2.0865632165647519E-3</v>
      </c>
      <c r="E558" s="956">
        <v>-7.0814859798418173E-4</v>
      </c>
      <c r="F558" s="956">
        <v>22.764999389648441</v>
      </c>
      <c r="G558" s="956">
        <v>15180.4296875</v>
      </c>
      <c r="H558" s="956">
        <v>8.9389364882529208</v>
      </c>
    </row>
    <row r="559" spans="1:8">
      <c r="A559" s="957">
        <v>44547</v>
      </c>
      <c r="B559" s="956">
        <v>200.15354177361249</v>
      </c>
      <c r="C559" s="956">
        <v>190.66272864642164</v>
      </c>
      <c r="D559" s="956">
        <v>-3.9452121682362895E-3</v>
      </c>
      <c r="E559" s="956">
        <v>-1.2441874957189958E-2</v>
      </c>
      <c r="F559" s="956">
        <v>22.8125</v>
      </c>
      <c r="G559" s="956">
        <v>15169.6796875</v>
      </c>
      <c r="H559" s="956">
        <v>9.4908131271908474</v>
      </c>
    </row>
    <row r="560" spans="1:8">
      <c r="A560" s="957">
        <v>44550</v>
      </c>
      <c r="B560" s="956">
        <v>199.36389358509163</v>
      </c>
      <c r="C560" s="956">
        <v>188.29052681760623</v>
      </c>
      <c r="D560" s="956">
        <v>3.8618133565861079E-2</v>
      </c>
      <c r="E560" s="956">
        <v>2.4040507720650028E-2</v>
      </c>
      <c r="F560" s="956">
        <v>22.722499847412109</v>
      </c>
      <c r="G560" s="956">
        <v>14980.9404296875</v>
      </c>
      <c r="H560" s="956">
        <v>11.073366767485396</v>
      </c>
    </row>
    <row r="561" spans="1:8">
      <c r="A561" s="957">
        <v>44551</v>
      </c>
      <c r="B561" s="956">
        <v>207.06295505577083</v>
      </c>
      <c r="C561" s="956">
        <v>192.81712668129015</v>
      </c>
      <c r="D561" s="956">
        <v>1.0593220167754547E-2</v>
      </c>
      <c r="E561" s="956">
        <v>1.1785329890441787E-2</v>
      </c>
      <c r="F561" s="956">
        <v>23.60000038146973</v>
      </c>
      <c r="G561" s="956">
        <v>15341.08984375</v>
      </c>
      <c r="H561" s="956">
        <v>14.245828374480681</v>
      </c>
    </row>
    <row r="562" spans="1:8">
      <c r="A562" s="957">
        <v>44552</v>
      </c>
      <c r="B562" s="956">
        <v>209.25641852726247</v>
      </c>
      <c r="C562" s="956">
        <v>195.08954012775627</v>
      </c>
      <c r="D562" s="956">
        <v>6.9181972972589545E-3</v>
      </c>
      <c r="E562" s="956">
        <v>8.470648337796538E-3</v>
      </c>
      <c r="F562" s="956">
        <v>23.85000038146973</v>
      </c>
      <c r="G562" s="956">
        <v>15521.8896484375</v>
      </c>
      <c r="H562" s="956">
        <v>14.166878399506203</v>
      </c>
    </row>
    <row r="563" spans="1:8">
      <c r="A563" s="957">
        <v>44553</v>
      </c>
      <c r="B563" s="956">
        <v>210.70409571635187</v>
      </c>
      <c r="C563" s="956">
        <v>196.74207501656093</v>
      </c>
      <c r="D563" s="956">
        <v>6.5584519969219546E-3</v>
      </c>
      <c r="E563" s="956">
        <v>1.3919663740542099E-2</v>
      </c>
      <c r="F563" s="956">
        <v>24.014999389648441</v>
      </c>
      <c r="G563" s="956">
        <v>15653.3701171875</v>
      </c>
      <c r="H563" s="956">
        <v>13.962020699790941</v>
      </c>
    </row>
    <row r="564" spans="1:8">
      <c r="A564" s="957">
        <v>44557</v>
      </c>
      <c r="B564" s="956">
        <v>212.08598841366242</v>
      </c>
      <c r="C564" s="956">
        <v>199.48065854440796</v>
      </c>
      <c r="D564" s="956">
        <v>-2.06851352349402E-3</v>
      </c>
      <c r="E564" s="956">
        <v>-5.6416466231894447E-3</v>
      </c>
      <c r="F564" s="956">
        <v>24.172500610351559</v>
      </c>
      <c r="G564" s="956">
        <v>15871.259765625</v>
      </c>
      <c r="H564" s="956">
        <v>12.605329869254462</v>
      </c>
    </row>
    <row r="565" spans="1:8">
      <c r="A565" s="957">
        <v>44558</v>
      </c>
      <c r="B565" s="956">
        <v>211.64728567848516</v>
      </c>
      <c r="C565" s="956">
        <v>198.35525916073928</v>
      </c>
      <c r="D565" s="956">
        <v>-1.9587516131121196E-2</v>
      </c>
      <c r="E565" s="956">
        <v>-9.82148984303155E-4</v>
      </c>
      <c r="F565" s="956">
        <v>24.122499465942379</v>
      </c>
      <c r="G565" s="956">
        <v>15781.7197265625</v>
      </c>
      <c r="H565" s="956">
        <v>13.292026517745882</v>
      </c>
    </row>
    <row r="566" spans="1:8">
      <c r="A566" s="957">
        <v>44559</v>
      </c>
      <c r="B566" s="956">
        <v>207.50164105614982</v>
      </c>
      <c r="C566" s="956">
        <v>198.16044474442336</v>
      </c>
      <c r="D566" s="956">
        <v>6.8710521814303593E-3</v>
      </c>
      <c r="E566" s="956">
        <v>-1.5641134449276839E-3</v>
      </c>
      <c r="F566" s="956">
        <v>23.64999961853027</v>
      </c>
      <c r="G566" s="956">
        <v>15766.2197265625</v>
      </c>
      <c r="H566" s="956">
        <v>9.3411963117264634</v>
      </c>
    </row>
    <row r="567" spans="1:8">
      <c r="A567" s="957">
        <v>44560</v>
      </c>
      <c r="B567" s="956">
        <v>208.92739565957905</v>
      </c>
      <c r="C567" s="956">
        <v>197.85049932854577</v>
      </c>
      <c r="D567" s="956">
        <v>6.9291723056101873E-3</v>
      </c>
      <c r="E567" s="956">
        <v>-6.1359767638373697E-3</v>
      </c>
      <c r="F567" s="956">
        <v>23.8125</v>
      </c>
      <c r="G567" s="956">
        <v>15741.5595703125</v>
      </c>
      <c r="H567" s="956">
        <v>11.076896331033282</v>
      </c>
    </row>
    <row r="568" spans="1:8">
      <c r="A568" s="957">
        <v>44561</v>
      </c>
      <c r="B568" s="956">
        <v>210.37508958346666</v>
      </c>
      <c r="C568" s="956">
        <v>196.63649326195218</v>
      </c>
      <c r="D568" s="956">
        <v>-1.1469148801108719E-3</v>
      </c>
      <c r="E568" s="956">
        <v>1.2005780861697346E-2</v>
      </c>
      <c r="F568" s="956">
        <v>23.97750091552734</v>
      </c>
      <c r="G568" s="956">
        <v>15644.9697265625</v>
      </c>
      <c r="H568" s="956">
        <v>13.738596321514478</v>
      </c>
    </row>
    <row r="569" spans="1:8">
      <c r="A569" s="957">
        <v>44564</v>
      </c>
      <c r="B569" s="956">
        <v>210.13380726281872</v>
      </c>
      <c r="C569" s="956">
        <v>198.99726790946781</v>
      </c>
      <c r="D569" s="956">
        <v>8.9770415757390865E-3</v>
      </c>
      <c r="E569" s="956">
        <v>-1.3268662568625578E-2</v>
      </c>
      <c r="F569" s="956">
        <v>23.95000076293945</v>
      </c>
      <c r="G569" s="956">
        <v>15832.7998046875</v>
      </c>
      <c r="H569" s="956">
        <v>11.136539353350912</v>
      </c>
    </row>
    <row r="570" spans="1:8">
      <c r="A570" s="957">
        <v>44565</v>
      </c>
      <c r="B570" s="956">
        <v>212.02018718708538</v>
      </c>
      <c r="C570" s="956">
        <v>196.35684030949869</v>
      </c>
      <c r="D570" s="956">
        <v>-1.5104558851154692E-2</v>
      </c>
      <c r="E570" s="956">
        <v>-3.3448068827544475E-2</v>
      </c>
      <c r="F570" s="956">
        <v>24.16500091552734</v>
      </c>
      <c r="G570" s="956">
        <v>15622.7197265625</v>
      </c>
      <c r="H570" s="956">
        <v>15.66334687758669</v>
      </c>
    </row>
    <row r="571" spans="1:8">
      <c r="A571" s="957">
        <v>44566</v>
      </c>
      <c r="B571" s="956">
        <v>208.81771579208521</v>
      </c>
      <c r="C571" s="956">
        <v>189.78908320006741</v>
      </c>
      <c r="D571" s="956">
        <v>-1.1764654969437016E-2</v>
      </c>
      <c r="E571" s="956">
        <v>-1.2787651008169254E-3</v>
      </c>
      <c r="F571" s="956">
        <v>23.79999923706055</v>
      </c>
      <c r="G571" s="956">
        <v>15100.169921875</v>
      </c>
      <c r="H571" s="956">
        <v>19.0286325920178</v>
      </c>
    </row>
    <row r="572" spans="1:8">
      <c r="A572" s="957">
        <v>44567</v>
      </c>
      <c r="B572" s="956">
        <v>206.36104741428537</v>
      </c>
      <c r="C572" s="956">
        <v>189.54638754395512</v>
      </c>
      <c r="D572" s="956">
        <v>-2.0301909278650498E-2</v>
      </c>
      <c r="E572" s="956">
        <v>-9.6121811062643836E-3</v>
      </c>
      <c r="F572" s="956">
        <v>23.520000457763668</v>
      </c>
      <c r="G572" s="956">
        <v>15080.8603515625</v>
      </c>
      <c r="H572" s="956">
        <v>16.814659870330246</v>
      </c>
    </row>
    <row r="573" spans="1:8">
      <c r="A573" s="957">
        <v>44568</v>
      </c>
      <c r="B573" s="956">
        <v>202.17152415103325</v>
      </c>
      <c r="C573" s="956">
        <v>187.72443333884445</v>
      </c>
      <c r="D573" s="956">
        <v>-5.9671849114627529E-3</v>
      </c>
      <c r="E573" s="956">
        <v>4.6396181808705528E-4</v>
      </c>
      <c r="F573" s="956">
        <v>23.042499542236332</v>
      </c>
      <c r="G573" s="956">
        <v>14935.900390625</v>
      </c>
      <c r="H573" s="956">
        <v>14.447090812188804</v>
      </c>
    </row>
    <row r="574" spans="1:8">
      <c r="A574" s="957">
        <v>44571</v>
      </c>
      <c r="B574" s="956">
        <v>200.96512928259179</v>
      </c>
      <c r="C574" s="956">
        <v>187.81153030823569</v>
      </c>
      <c r="D574" s="956">
        <v>4.1475359313076776E-3</v>
      </c>
      <c r="E574" s="956">
        <v>1.4095062052256635E-2</v>
      </c>
      <c r="F574" s="956">
        <v>22.905000686645511</v>
      </c>
      <c r="G574" s="956">
        <v>14942.830078125</v>
      </c>
      <c r="H574" s="956">
        <v>13.1535989743561</v>
      </c>
    </row>
    <row r="575" spans="1:8">
      <c r="A575" s="957">
        <v>44572</v>
      </c>
      <c r="B575" s="956">
        <v>201.79863937723124</v>
      </c>
      <c r="C575" s="956">
        <v>190.45874548205956</v>
      </c>
      <c r="D575" s="956">
        <v>2.293478924295167E-2</v>
      </c>
      <c r="E575" s="956">
        <v>2.3057094374328013E-3</v>
      </c>
      <c r="F575" s="956">
        <v>23</v>
      </c>
      <c r="G575" s="956">
        <v>15153.4501953125</v>
      </c>
      <c r="H575" s="956">
        <v>11.339893895171684</v>
      </c>
    </row>
    <row r="576" spans="1:8">
      <c r="A576" s="957">
        <v>44573</v>
      </c>
      <c r="B576" s="956">
        <v>206.42684864086246</v>
      </c>
      <c r="C576" s="956">
        <v>190.89788800895914</v>
      </c>
      <c r="D576" s="956">
        <v>8.1818790571943634E-3</v>
      </c>
      <c r="E576" s="956">
        <v>-2.5123142542254673E-2</v>
      </c>
      <c r="F576" s="956">
        <v>23.527500152587891</v>
      </c>
      <c r="G576" s="956">
        <v>15188.3896484375</v>
      </c>
      <c r="H576" s="956">
        <v>15.528960631903317</v>
      </c>
    </row>
    <row r="577" spans="1:8">
      <c r="A577" s="957">
        <v>44574</v>
      </c>
      <c r="B577" s="956">
        <v>208.11580815059978</v>
      </c>
      <c r="C577" s="956">
        <v>186.1019331574947</v>
      </c>
      <c r="D577" s="956">
        <v>2.3187313139936272E-3</v>
      </c>
      <c r="E577" s="956">
        <v>5.8716517744521468E-3</v>
      </c>
      <c r="F577" s="956">
        <v>23.719999313354489</v>
      </c>
      <c r="G577" s="956">
        <v>14806.8095703125</v>
      </c>
      <c r="H577" s="956">
        <v>22.013874993105077</v>
      </c>
    </row>
    <row r="578" spans="1:8">
      <c r="A578" s="957">
        <v>44575</v>
      </c>
      <c r="B578" s="956">
        <v>208.59837279189566</v>
      </c>
      <c r="C578" s="956">
        <v>187.19465890354789</v>
      </c>
      <c r="D578" s="956">
        <v>-2.3028336983703213E-2</v>
      </c>
      <c r="E578" s="956">
        <v>-2.5973956147712918E-2</v>
      </c>
      <c r="F578" s="956">
        <v>23.77499961853027</v>
      </c>
      <c r="G578" s="956">
        <v>14893.75</v>
      </c>
      <c r="H578" s="956">
        <v>21.403713888347767</v>
      </c>
    </row>
    <row r="579" spans="1:8">
      <c r="A579" s="957">
        <v>44579</v>
      </c>
      <c r="B579" s="956">
        <v>203.79469916899174</v>
      </c>
      <c r="C579" s="956">
        <v>182.33247304210107</v>
      </c>
      <c r="D579" s="956">
        <v>-2.7553601195608457E-2</v>
      </c>
      <c r="E579" s="956">
        <v>-1.1486990364095284E-2</v>
      </c>
      <c r="F579" s="956">
        <v>23.22750091552734</v>
      </c>
      <c r="G579" s="956">
        <v>14506.900390625</v>
      </c>
      <c r="H579" s="956">
        <v>21.46222612689067</v>
      </c>
    </row>
    <row r="580" spans="1:8">
      <c r="A580" s="957">
        <v>44580</v>
      </c>
      <c r="B580" s="956">
        <v>198.17942130231035</v>
      </c>
      <c r="C580" s="956">
        <v>180.2380216812048</v>
      </c>
      <c r="D580" s="956">
        <v>-3.5971223629083893E-2</v>
      </c>
      <c r="E580" s="956">
        <v>-1.2987228782384785E-2</v>
      </c>
      <c r="F580" s="956">
        <v>22.58749961853027</v>
      </c>
      <c r="G580" s="956">
        <v>14340.259765625</v>
      </c>
      <c r="H580" s="956">
        <v>17.941399621105546</v>
      </c>
    </row>
    <row r="581" spans="1:8">
      <c r="A581" s="957">
        <v>44581</v>
      </c>
      <c r="B581" s="956">
        <v>191.05066501996251</v>
      </c>
      <c r="C581" s="956">
        <v>177.89722925834656</v>
      </c>
      <c r="D581" s="956">
        <v>-3.7887433756313649E-2</v>
      </c>
      <c r="E581" s="956">
        <v>-2.7207791293826888E-2</v>
      </c>
      <c r="F581" s="956">
        <v>21.77499961853027</v>
      </c>
      <c r="G581" s="956">
        <v>14154.01953125</v>
      </c>
      <c r="H581" s="956">
        <v>13.153435761615953</v>
      </c>
    </row>
    <row r="582" spans="1:8">
      <c r="A582" s="957">
        <v>44582</v>
      </c>
      <c r="B582" s="956">
        <v>183.81224560491901</v>
      </c>
      <c r="C582" s="956">
        <v>173.0570385729354</v>
      </c>
      <c r="D582" s="956">
        <v>2.0644339672285739E-2</v>
      </c>
      <c r="E582" s="956">
        <v>6.2611999653316985E-3</v>
      </c>
      <c r="F582" s="956">
        <v>20.95000076293945</v>
      </c>
      <c r="G582" s="956">
        <v>13768.919921875</v>
      </c>
      <c r="H582" s="956">
        <v>10.755207031983616</v>
      </c>
    </row>
    <row r="583" spans="1:8">
      <c r="A583" s="957">
        <v>44585</v>
      </c>
      <c r="B583" s="956">
        <v>187.60692803911257</v>
      </c>
      <c r="C583" s="956">
        <v>174.14058329684866</v>
      </c>
      <c r="D583" s="956">
        <v>-2.1045194061185768E-2</v>
      </c>
      <c r="E583" s="956">
        <v>-2.279587751406098E-2</v>
      </c>
      <c r="F583" s="956">
        <v>21.382499694824219</v>
      </c>
      <c r="G583" s="956">
        <v>13855.1298828125</v>
      </c>
      <c r="H583" s="956">
        <v>13.466344742263914</v>
      </c>
    </row>
    <row r="584" spans="1:8">
      <c r="A584" s="957">
        <v>44586</v>
      </c>
      <c r="B584" s="956">
        <v>183.65870383130652</v>
      </c>
      <c r="C584" s="956">
        <v>170.17089588978658</v>
      </c>
      <c r="D584" s="956">
        <v>6.2103979722740732E-3</v>
      </c>
      <c r="E584" s="956">
        <v>2.0902706987113717E-4</v>
      </c>
      <c r="F584" s="956">
        <v>20.932500839233398</v>
      </c>
      <c r="G584" s="956">
        <v>13539.2900390625</v>
      </c>
      <c r="H584" s="956">
        <v>13.487807941519947</v>
      </c>
    </row>
    <row r="585" spans="1:8">
      <c r="A585" s="957">
        <v>44587</v>
      </c>
      <c r="B585" s="956">
        <v>184.79929747317095</v>
      </c>
      <c r="C585" s="956">
        <v>170.20646621353177</v>
      </c>
      <c r="D585" s="956">
        <v>-6.4213693318805443E-2</v>
      </c>
      <c r="E585" s="956">
        <v>-1.3981551050466057E-2</v>
      </c>
      <c r="F585" s="956">
        <v>21.0625</v>
      </c>
      <c r="G585" s="956">
        <v>13542.1201171875</v>
      </c>
      <c r="H585" s="956">
        <v>14.592831259639183</v>
      </c>
    </row>
    <row r="586" spans="1:8">
      <c r="A586" s="957">
        <v>44588</v>
      </c>
      <c r="B586" s="956">
        <v>172.93265205969806</v>
      </c>
      <c r="C586" s="956">
        <v>167.82671581704784</v>
      </c>
      <c r="D586" s="956">
        <v>1.2049779575904696E-2</v>
      </c>
      <c r="E586" s="956">
        <v>3.1288617838908239E-2</v>
      </c>
      <c r="F586" s="956">
        <v>19.70999908447266</v>
      </c>
      <c r="G586" s="956">
        <v>13352.7802734375</v>
      </c>
      <c r="H586" s="956">
        <v>5.1059362426502162</v>
      </c>
    </row>
    <row r="587" spans="1:8">
      <c r="A587" s="957">
        <v>44589</v>
      </c>
      <c r="B587" s="956">
        <v>175.01645239849404</v>
      </c>
      <c r="C587" s="956">
        <v>173.07778179140649</v>
      </c>
      <c r="D587" s="956">
        <v>6.9933597782035006E-2</v>
      </c>
      <c r="E587" s="956">
        <v>3.4080619731957862E-2</v>
      </c>
      <c r="F587" s="956">
        <v>19.947500228881839</v>
      </c>
      <c r="G587" s="956">
        <v>13770.5703125</v>
      </c>
      <c r="H587" s="956">
        <v>1.9386706070875448</v>
      </c>
    </row>
    <row r="588" spans="1:8">
      <c r="A588" s="957">
        <v>44592</v>
      </c>
      <c r="B588" s="956">
        <v>187.255982585769</v>
      </c>
      <c r="C588" s="956">
        <v>178.97637985669019</v>
      </c>
      <c r="D588" s="956">
        <v>3.1626641019077972E-3</v>
      </c>
      <c r="E588" s="956">
        <v>7.4523182822339162E-3</v>
      </c>
      <c r="F588" s="956">
        <v>21.342500686645511</v>
      </c>
      <c r="G588" s="956">
        <v>14239.8798828125</v>
      </c>
      <c r="H588" s="956">
        <v>8.2796027290788174</v>
      </c>
    </row>
    <row r="589" spans="1:8">
      <c r="A589" s="957">
        <v>44593</v>
      </c>
      <c r="B589" s="956">
        <v>187.84821035976049</v>
      </c>
      <c r="C589" s="956">
        <v>180.31016880438423</v>
      </c>
      <c r="D589" s="956">
        <v>1.6347430014735931E-3</v>
      </c>
      <c r="E589" s="956">
        <v>4.9874393341349244E-3</v>
      </c>
      <c r="F589" s="956">
        <v>21.409999847412109</v>
      </c>
      <c r="G589" s="956">
        <v>14346</v>
      </c>
      <c r="H589" s="956">
        <v>7.5380415553762532</v>
      </c>
    </row>
    <row r="590" spans="1:8">
      <c r="A590" s="957">
        <v>44594</v>
      </c>
      <c r="B590" s="956">
        <v>188.15529390698543</v>
      </c>
      <c r="C590" s="956">
        <v>181.20945483262372</v>
      </c>
      <c r="D590" s="956">
        <v>-5.4208458755553246E-2</v>
      </c>
      <c r="E590" s="956">
        <v>-3.7366230703940073E-2</v>
      </c>
      <c r="F590" s="956">
        <v>21.444999694824219</v>
      </c>
      <c r="G590" s="956">
        <v>14417.5498046875</v>
      </c>
      <c r="H590" s="956">
        <v>6.9458390743617144</v>
      </c>
    </row>
    <row r="591" spans="1:8">
      <c r="A591" s="957">
        <v>44595</v>
      </c>
      <c r="B591" s="956">
        <v>177.95568541758962</v>
      </c>
      <c r="C591" s="956">
        <v>174.4383405376127</v>
      </c>
      <c r="D591" s="956">
        <v>1.343527676798062E-2</v>
      </c>
      <c r="E591" s="956">
        <v>1.5793089627912149E-2</v>
      </c>
      <c r="F591" s="956">
        <v>20.282499313354489</v>
      </c>
      <c r="G591" s="956">
        <v>13878.8203125</v>
      </c>
      <c r="H591" s="956">
        <v>3.5173448799769176</v>
      </c>
    </row>
    <row r="592" spans="1:8">
      <c r="A592" s="957">
        <v>44596</v>
      </c>
      <c r="B592" s="956">
        <v>180.34656930361064</v>
      </c>
      <c r="C592" s="956">
        <v>177.19326088426749</v>
      </c>
      <c r="D592" s="956">
        <v>-1.7149156423927669E-2</v>
      </c>
      <c r="E592" s="956">
        <v>-5.8405296292791675E-3</v>
      </c>
      <c r="F592" s="956">
        <v>20.555000305175781</v>
      </c>
      <c r="G592" s="956">
        <v>14098.009765625</v>
      </c>
      <c r="H592" s="956">
        <v>3.1533084193431478</v>
      </c>
    </row>
    <row r="593" spans="1:8">
      <c r="A593" s="957">
        <v>44599</v>
      </c>
      <c r="B593" s="956">
        <v>177.2537777761043</v>
      </c>
      <c r="C593" s="956">
        <v>176.15835839396433</v>
      </c>
      <c r="D593" s="956">
        <v>-1.8561304419746349E-3</v>
      </c>
      <c r="E593" s="956">
        <v>1.2755742282319904E-2</v>
      </c>
      <c r="F593" s="956">
        <v>20.202499389648441</v>
      </c>
      <c r="G593" s="956">
        <v>14015.669921875</v>
      </c>
      <c r="H593" s="956">
        <v>1.0954193821399656</v>
      </c>
    </row>
    <row r="594" spans="1:8">
      <c r="A594" s="957">
        <v>44600</v>
      </c>
      <c r="B594" s="956">
        <v>176.92477164321906</v>
      </c>
      <c r="C594" s="956">
        <v>178.4053890145143</v>
      </c>
      <c r="D594" s="956">
        <v>2.3803596352268031E-2</v>
      </c>
      <c r="E594" s="956">
        <v>2.0847579004696026E-2</v>
      </c>
      <c r="F594" s="956">
        <v>20.16500091552734</v>
      </c>
      <c r="G594" s="956">
        <v>14194.4501953125</v>
      </c>
      <c r="H594" s="956">
        <v>-1.4806173712952386</v>
      </c>
    </row>
    <row r="595" spans="1:8">
      <c r="A595" s="957">
        <v>44601</v>
      </c>
      <c r="B595" s="956">
        <v>181.13621749213144</v>
      </c>
      <c r="C595" s="956">
        <v>182.12470945685791</v>
      </c>
      <c r="D595" s="956">
        <v>-1.598449582896222E-2</v>
      </c>
      <c r="E595" s="956">
        <v>-2.1029860954935087E-2</v>
      </c>
      <c r="F595" s="956">
        <v>20.645000457763668</v>
      </c>
      <c r="G595" s="956">
        <v>14490.3701171875</v>
      </c>
      <c r="H595" s="956">
        <v>-0.98849196472647805</v>
      </c>
    </row>
    <row r="596" spans="1:8">
      <c r="A596" s="957">
        <v>44602</v>
      </c>
      <c r="B596" s="956">
        <v>178.24084637915448</v>
      </c>
      <c r="C596" s="956">
        <v>178.29465214052223</v>
      </c>
      <c r="D596" s="956">
        <v>-1.0706408118516975E-2</v>
      </c>
      <c r="E596" s="956">
        <v>-2.7809056735481952E-2</v>
      </c>
      <c r="F596" s="956">
        <v>20.315000534057621</v>
      </c>
      <c r="G596" s="956">
        <v>14185.6396484375</v>
      </c>
      <c r="H596" s="956">
        <v>-5.3805761367755167E-2</v>
      </c>
    </row>
    <row r="597" spans="1:8">
      <c r="A597" s="957">
        <v>44603</v>
      </c>
      <c r="B597" s="956">
        <v>176.33252713442937</v>
      </c>
      <c r="C597" s="956">
        <v>173.33644604351343</v>
      </c>
      <c r="D597" s="956">
        <v>-6.2200587308669508E-4</v>
      </c>
      <c r="E597" s="956">
        <v>-1.6711350646736456E-5</v>
      </c>
      <c r="F597" s="956">
        <v>20.097499847412109</v>
      </c>
      <c r="G597" s="956">
        <v>13791.150390625</v>
      </c>
      <c r="H597" s="956">
        <v>2.9960810909159363</v>
      </c>
    </row>
    <row r="598" spans="1:8">
      <c r="A598" s="957">
        <v>44606</v>
      </c>
      <c r="B598" s="956">
        <v>176.22284726693553</v>
      </c>
      <c r="C598" s="956">
        <v>173.33354935738373</v>
      </c>
      <c r="D598" s="956">
        <v>2.3151614328296155E-2</v>
      </c>
      <c r="E598" s="956">
        <v>2.5294892996708285E-2</v>
      </c>
      <c r="F598" s="956">
        <v>20.08499908447266</v>
      </c>
      <c r="G598" s="956">
        <v>13790.919921875</v>
      </c>
      <c r="H598" s="956">
        <v>2.8892979095518001</v>
      </c>
    </row>
    <row r="599" spans="1:8">
      <c r="A599" s="957">
        <v>44607</v>
      </c>
      <c r="B599" s="956">
        <v>180.30269066269386</v>
      </c>
      <c r="C599" s="956">
        <v>177.71800294111841</v>
      </c>
      <c r="D599" s="956">
        <v>2.0681321663638785E-2</v>
      </c>
      <c r="E599" s="956">
        <v>-1.1082169806798658E-3</v>
      </c>
      <c r="F599" s="956">
        <v>20.54999923706055</v>
      </c>
      <c r="G599" s="956">
        <v>14139.759765625</v>
      </c>
      <c r="H599" s="956">
        <v>2.5846877215754489</v>
      </c>
    </row>
    <row r="600" spans="1:8">
      <c r="A600" s="957">
        <v>44608</v>
      </c>
      <c r="B600" s="956">
        <v>184.0315886051086</v>
      </c>
      <c r="C600" s="956">
        <v>177.52105283248656</v>
      </c>
      <c r="D600" s="956">
        <v>-4.6483835823071251E-3</v>
      </c>
      <c r="E600" s="956">
        <v>-2.8842220751503111E-2</v>
      </c>
      <c r="F600" s="956">
        <v>20.97500038146973</v>
      </c>
      <c r="G600" s="956">
        <v>14124.08984375</v>
      </c>
      <c r="H600" s="956">
        <v>6.5105357726220348</v>
      </c>
    </row>
    <row r="601" spans="1:8">
      <c r="A601" s="957">
        <v>44609</v>
      </c>
      <c r="B601" s="956">
        <v>183.1761391900107</v>
      </c>
      <c r="C601" s="956">
        <v>172.40095143865273</v>
      </c>
      <c r="D601" s="956">
        <v>-2.347023152119343E-2</v>
      </c>
      <c r="E601" s="956">
        <v>-1.2295170961021396E-2</v>
      </c>
      <c r="F601" s="956">
        <v>20.877500534057621</v>
      </c>
      <c r="G601" s="956">
        <v>13716.7197265625</v>
      </c>
      <c r="H601" s="956">
        <v>10.775187751357976</v>
      </c>
    </row>
    <row r="602" spans="1:8">
      <c r="A602" s="957">
        <v>44610</v>
      </c>
      <c r="B602" s="956">
        <v>178.87695279406279</v>
      </c>
      <c r="C602" s="956">
        <v>170.28125226687175</v>
      </c>
      <c r="D602" s="956">
        <v>-2.9429815279781835E-2</v>
      </c>
      <c r="E602" s="956">
        <v>-1.2293321292873194E-2</v>
      </c>
      <c r="F602" s="956">
        <v>20.38750076293945</v>
      </c>
      <c r="G602" s="956">
        <v>13548.0703125</v>
      </c>
      <c r="H602" s="956">
        <v>8.5957005271910418</v>
      </c>
    </row>
    <row r="603" spans="1:8">
      <c r="A603" s="957">
        <v>44614</v>
      </c>
      <c r="B603" s="956">
        <v>173.61263711552326</v>
      </c>
      <c r="C603" s="956">
        <v>168.1879301226023</v>
      </c>
      <c r="D603" s="956">
        <v>-2.5394846462173382E-2</v>
      </c>
      <c r="E603" s="956">
        <v>-2.5709284814148692E-2</v>
      </c>
      <c r="F603" s="956">
        <v>19.78750038146973</v>
      </c>
      <c r="G603" s="956">
        <v>13381.51953125</v>
      </c>
      <c r="H603" s="956">
        <v>5.4247069929209601</v>
      </c>
    </row>
    <row r="604" spans="1:8">
      <c r="A604" s="957">
        <v>44615</v>
      </c>
      <c r="B604" s="956">
        <v>169.20377085208153</v>
      </c>
      <c r="C604" s="956">
        <v>163.86393872477817</v>
      </c>
      <c r="D604" s="956">
        <v>-1.5167204799100831E-2</v>
      </c>
      <c r="E604" s="956">
        <v>3.344965952305512E-2</v>
      </c>
      <c r="F604" s="956">
        <v>19.284999847412109</v>
      </c>
      <c r="G604" s="956">
        <v>13037.490234375</v>
      </c>
      <c r="H604" s="956">
        <v>5.3398321273033673</v>
      </c>
    </row>
    <row r="605" spans="1:8">
      <c r="A605" s="957">
        <v>44616</v>
      </c>
      <c r="B605" s="956">
        <v>166.63742260678788</v>
      </c>
      <c r="C605" s="956">
        <v>169.34513168322877</v>
      </c>
      <c r="D605" s="956">
        <v>6.9501101677723609E-2</v>
      </c>
      <c r="E605" s="956">
        <v>1.6404705501706252E-2</v>
      </c>
      <c r="F605" s="956">
        <v>18.992500305175781</v>
      </c>
      <c r="G605" s="956">
        <v>13473.58984375</v>
      </c>
      <c r="H605" s="956">
        <v>-2.7077090764408922</v>
      </c>
    </row>
    <row r="606" spans="1:8">
      <c r="A606" s="957">
        <v>44617</v>
      </c>
      <c r="B606" s="956">
        <v>178.21890705869603</v>
      </c>
      <c r="C606" s="956">
        <v>172.1231886966398</v>
      </c>
      <c r="D606" s="956">
        <v>-2.2892315204326885E-2</v>
      </c>
      <c r="E606" s="956">
        <v>4.1461736763503954E-3</v>
      </c>
      <c r="F606" s="956">
        <v>20.3125</v>
      </c>
      <c r="G606" s="956">
        <v>13694.6201171875</v>
      </c>
      <c r="H606" s="956">
        <v>6.0957183620562319</v>
      </c>
    </row>
    <row r="607" spans="1:8">
      <c r="A607" s="957">
        <v>44620</v>
      </c>
      <c r="B607" s="956">
        <v>174.13906366293773</v>
      </c>
      <c r="C607" s="956">
        <v>172.83684133070329</v>
      </c>
      <c r="D607" s="956">
        <v>-1.6878654089841905E-2</v>
      </c>
      <c r="E607" s="956">
        <v>-1.5921318808865603E-2</v>
      </c>
      <c r="F607" s="956">
        <v>19.847499847412109</v>
      </c>
      <c r="G607" s="956">
        <v>13751.400390625</v>
      </c>
      <c r="H607" s="956">
        <v>1.302222332234436</v>
      </c>
    </row>
    <row r="608" spans="1:8">
      <c r="A608" s="957">
        <v>44621</v>
      </c>
      <c r="B608" s="956">
        <v>171.19983064384203</v>
      </c>
      <c r="C608" s="956">
        <v>170.08505087795984</v>
      </c>
      <c r="D608" s="956">
        <v>1.2171645241477069E-2</v>
      </c>
      <c r="E608" s="956">
        <v>1.6224660626839249E-2</v>
      </c>
      <c r="F608" s="956">
        <v>19.51250076293945</v>
      </c>
      <c r="G608" s="956">
        <v>13532.4599609375</v>
      </c>
      <c r="H608" s="956">
        <v>1.1147797658821901</v>
      </c>
    </row>
    <row r="609" spans="1:8">
      <c r="A609" s="957">
        <v>44622</v>
      </c>
      <c r="B609" s="956">
        <v>173.28361424783984</v>
      </c>
      <c r="C609" s="956">
        <v>172.84462310615342</v>
      </c>
      <c r="D609" s="956">
        <v>-3.2405032387262889E-2</v>
      </c>
      <c r="E609" s="956">
        <v>-1.5567102786323672E-2</v>
      </c>
      <c r="F609" s="956">
        <v>19.75</v>
      </c>
      <c r="G609" s="956">
        <v>13752.01953125</v>
      </c>
      <c r="H609" s="956">
        <v>0.43899114168641518</v>
      </c>
    </row>
    <row r="610" spans="1:8">
      <c r="A610" s="957">
        <v>44623</v>
      </c>
      <c r="B610" s="956">
        <v>167.66835311595662</v>
      </c>
      <c r="C610" s="956">
        <v>170.15393309219655</v>
      </c>
      <c r="D610" s="956">
        <v>-2.4071218060145672E-2</v>
      </c>
      <c r="E610" s="956">
        <v>-1.6583024660655976E-2</v>
      </c>
      <c r="F610" s="956">
        <v>19.110000610351559</v>
      </c>
      <c r="G610" s="956">
        <v>13537.9404296875</v>
      </c>
      <c r="H610" s="956">
        <v>-2.4855799762399329</v>
      </c>
    </row>
    <row r="611" spans="1:8">
      <c r="A611" s="957">
        <v>44624</v>
      </c>
      <c r="B611" s="956">
        <v>163.63237162631691</v>
      </c>
      <c r="C611" s="956">
        <v>167.33226622362105</v>
      </c>
      <c r="D611" s="956">
        <v>-6.9437002830136874E-2</v>
      </c>
      <c r="E611" s="956">
        <v>-3.6240104223858038E-2</v>
      </c>
      <c r="F611" s="956">
        <v>18.64999961853027</v>
      </c>
      <c r="G611" s="956">
        <v>13313.4404296875</v>
      </c>
      <c r="H611" s="956">
        <v>-3.6998945973041373</v>
      </c>
    </row>
    <row r="612" spans="1:8">
      <c r="A612" s="957">
        <v>44627</v>
      </c>
      <c r="B612" s="956">
        <v>152.27023017459834</v>
      </c>
      <c r="C612" s="956">
        <v>161.26812745566266</v>
      </c>
      <c r="D612" s="956">
        <v>1.9446823822087067E-2</v>
      </c>
      <c r="E612" s="956">
        <v>-2.7597433362587243E-3</v>
      </c>
      <c r="F612" s="956">
        <v>17.354999542236332</v>
      </c>
      <c r="G612" s="956">
        <v>12830.9599609375</v>
      </c>
      <c r="H612" s="956">
        <v>-8.9978972810643256</v>
      </c>
    </row>
    <row r="613" spans="1:8">
      <c r="A613" s="957">
        <v>44628</v>
      </c>
      <c r="B613" s="956">
        <v>155.23140251415239</v>
      </c>
      <c r="C613" s="956">
        <v>160.82306881556599</v>
      </c>
      <c r="D613" s="956">
        <v>4.0271389553539816E-2</v>
      </c>
      <c r="E613" s="956">
        <v>3.5949998790320459E-2</v>
      </c>
      <c r="F613" s="956">
        <v>17.692499160766602</v>
      </c>
      <c r="G613" s="956">
        <v>12795.5498046875</v>
      </c>
      <c r="H613" s="956">
        <v>-5.5916663014135963</v>
      </c>
    </row>
    <row r="614" spans="1:8">
      <c r="A614" s="957">
        <v>44629</v>
      </c>
      <c r="B614" s="956">
        <v>161.48278679574216</v>
      </c>
      <c r="C614" s="956">
        <v>166.60465794494121</v>
      </c>
      <c r="D614" s="956">
        <v>-1.752242417007055E-2</v>
      </c>
      <c r="E614" s="956">
        <v>-9.474510344760545E-3</v>
      </c>
      <c r="F614" s="956">
        <v>18.405000686645511</v>
      </c>
      <c r="G614" s="956">
        <v>13255.5498046875</v>
      </c>
      <c r="H614" s="956">
        <v>-5.1218711491990518</v>
      </c>
    </row>
    <row r="615" spans="1:8">
      <c r="A615" s="957">
        <v>44630</v>
      </c>
      <c r="B615" s="956">
        <v>158.65321690934209</v>
      </c>
      <c r="C615" s="956">
        <v>165.02616038975657</v>
      </c>
      <c r="D615" s="956">
        <v>-3.8020184299501825E-2</v>
      </c>
      <c r="E615" s="956">
        <v>-2.1793698646173865E-2</v>
      </c>
      <c r="F615" s="956">
        <v>18.082500457763668</v>
      </c>
      <c r="G615" s="956">
        <v>13129.9599609375</v>
      </c>
      <c r="H615" s="956">
        <v>-6.3729434804144773</v>
      </c>
    </row>
    <row r="616" spans="1:8">
      <c r="A616" s="957">
        <v>44631</v>
      </c>
      <c r="B616" s="956">
        <v>152.62119236274006</v>
      </c>
      <c r="C616" s="956">
        <v>161.42962998148707</v>
      </c>
      <c r="D616" s="956">
        <v>9.0542862437348326E-3</v>
      </c>
      <c r="E616" s="956">
        <v>-2.0444856513363141E-2</v>
      </c>
      <c r="F616" s="956">
        <v>17.395000457763668</v>
      </c>
      <c r="G616" s="956">
        <v>12843.8095703125</v>
      </c>
      <c r="H616" s="956">
        <v>-8.808437618747007</v>
      </c>
    </row>
    <row r="617" spans="1:8">
      <c r="A617" s="957">
        <v>44634</v>
      </c>
      <c r="B617" s="956">
        <v>154.00306832525243</v>
      </c>
      <c r="C617" s="956">
        <v>158.12922435951026</v>
      </c>
      <c r="D617" s="956">
        <v>2.4497952473033768E-2</v>
      </c>
      <c r="E617" s="956">
        <v>2.9202287108086589E-2</v>
      </c>
      <c r="F617" s="956">
        <v>17.552499771118161</v>
      </c>
      <c r="G617" s="956">
        <v>12581.2197265625</v>
      </c>
      <c r="H617" s="956">
        <v>-4.1261560342578321</v>
      </c>
    </row>
    <row r="618" spans="1:8">
      <c r="A618" s="957">
        <v>44635</v>
      </c>
      <c r="B618" s="956">
        <v>157.77582817378584</v>
      </c>
      <c r="C618" s="956">
        <v>162.74695936943573</v>
      </c>
      <c r="D618" s="956">
        <v>3.0585248698850043E-2</v>
      </c>
      <c r="E618" s="956">
        <v>3.7681983337540359E-2</v>
      </c>
      <c r="F618" s="956">
        <v>17.982500076293949</v>
      </c>
      <c r="G618" s="956">
        <v>12948.6201171875</v>
      </c>
      <c r="H618" s="956">
        <v>-4.9711311956498889</v>
      </c>
    </row>
    <row r="619" spans="1:8">
      <c r="A619" s="957">
        <v>44636</v>
      </c>
      <c r="B619" s="956">
        <v>162.60144111714811</v>
      </c>
      <c r="C619" s="956">
        <v>168.87958758063016</v>
      </c>
      <c r="D619" s="956">
        <v>1.3354991634219271E-2</v>
      </c>
      <c r="E619" s="956">
        <v>1.3264600759922862E-2</v>
      </c>
      <c r="F619" s="956">
        <v>18.532499313354489</v>
      </c>
      <c r="G619" s="956">
        <v>13436.5498046875</v>
      </c>
      <c r="H619" s="956">
        <v>-6.2781464634820452</v>
      </c>
    </row>
    <row r="620" spans="1:8">
      <c r="A620" s="957">
        <v>44637</v>
      </c>
      <c r="B620" s="956">
        <v>164.77298200297963</v>
      </c>
      <c r="C620" s="956">
        <v>171.11970788638766</v>
      </c>
      <c r="D620" s="956">
        <v>2.5292782574755757E-2</v>
      </c>
      <c r="E620" s="956">
        <v>2.0496810430128409E-2</v>
      </c>
      <c r="F620" s="956">
        <v>18.780000686645511</v>
      </c>
      <c r="G620" s="956">
        <v>13614.7802734375</v>
      </c>
      <c r="H620" s="956">
        <v>-6.3467258834080269</v>
      </c>
    </row>
    <row r="621" spans="1:8">
      <c r="A621" s="957">
        <v>44638</v>
      </c>
      <c r="B621" s="956">
        <v>168.94054921097515</v>
      </c>
      <c r="C621" s="956">
        <v>174.62711609979391</v>
      </c>
      <c r="D621" s="956">
        <v>-6.4918205893613745E-3</v>
      </c>
      <c r="E621" s="956">
        <v>-3.9859307027647617E-3</v>
      </c>
      <c r="F621" s="956">
        <v>19.254999160766602</v>
      </c>
      <c r="G621" s="956">
        <v>13893.83984375</v>
      </c>
      <c r="H621" s="956">
        <v>-5.6865668888187599</v>
      </c>
    </row>
    <row r="622" spans="1:8">
      <c r="A622" s="957">
        <v>44641</v>
      </c>
      <c r="B622" s="956">
        <v>167.84381747522932</v>
      </c>
      <c r="C622" s="956">
        <v>173.93106451619647</v>
      </c>
      <c r="D622" s="956">
        <v>2.4830429919191488E-3</v>
      </c>
      <c r="E622" s="956">
        <v>1.9536881439528697E-2</v>
      </c>
      <c r="F622" s="956">
        <v>19.129999160766602</v>
      </c>
      <c r="G622" s="956">
        <v>13838.4599609375</v>
      </c>
      <c r="H622" s="956">
        <v>-6.0872470409671564</v>
      </c>
    </row>
    <row r="623" spans="1:8">
      <c r="A623" s="957">
        <v>44642</v>
      </c>
      <c r="B623" s="956">
        <v>168.26058088994813</v>
      </c>
      <c r="C623" s="956">
        <v>177.32913510230043</v>
      </c>
      <c r="D623" s="956">
        <v>-1.4339800764491262E-3</v>
      </c>
      <c r="E623" s="956">
        <v>-1.3198885448984954E-2</v>
      </c>
      <c r="F623" s="956">
        <v>19.177499771118161</v>
      </c>
      <c r="G623" s="956">
        <v>14108.8203125</v>
      </c>
      <c r="H623" s="956">
        <v>-9.0685542123522964</v>
      </c>
    </row>
    <row r="624" spans="1:8">
      <c r="A624" s="957">
        <v>44643</v>
      </c>
      <c r="B624" s="956">
        <v>168.01929856930019</v>
      </c>
      <c r="C624" s="956">
        <v>174.98858816131758</v>
      </c>
      <c r="D624" s="956">
        <v>3.9686696815723899E-2</v>
      </c>
      <c r="E624" s="956">
        <v>1.9338359353069601E-2</v>
      </c>
      <c r="F624" s="956">
        <v>19.14999961853027</v>
      </c>
      <c r="G624" s="956">
        <v>13922.599609375</v>
      </c>
      <c r="H624" s="956">
        <v>-6.9692895920173896</v>
      </c>
    </row>
    <row r="625" spans="1:8">
      <c r="A625" s="957">
        <v>44644</v>
      </c>
      <c r="B625" s="956">
        <v>174.68742953081059</v>
      </c>
      <c r="C625" s="956">
        <v>178.37258036186745</v>
      </c>
      <c r="D625" s="956">
        <v>-1.7704621340041249E-2</v>
      </c>
      <c r="E625" s="956">
        <v>-1.5882393904287362E-3</v>
      </c>
      <c r="F625" s="956">
        <v>19.909999847412109</v>
      </c>
      <c r="G625" s="956">
        <v>14191.83984375</v>
      </c>
      <c r="H625" s="956">
        <v>-3.685150831056859</v>
      </c>
    </row>
    <row r="626" spans="1:8">
      <c r="A626" s="957">
        <v>44645</v>
      </c>
      <c r="B626" s="956">
        <v>171.59465473810246</v>
      </c>
      <c r="C626" s="956">
        <v>178.08928200356431</v>
      </c>
      <c r="D626" s="956">
        <v>-6.7749761721621615E-3</v>
      </c>
      <c r="E626" s="956">
        <v>1.3098783178834283E-2</v>
      </c>
      <c r="F626" s="956">
        <v>19.557500839233398</v>
      </c>
      <c r="G626" s="956">
        <v>14169.2998046875</v>
      </c>
      <c r="H626" s="956">
        <v>-6.494627265461844</v>
      </c>
    </row>
    <row r="627" spans="1:8">
      <c r="A627" s="957">
        <v>44648</v>
      </c>
      <c r="B627" s="956">
        <v>170.43210504098141</v>
      </c>
      <c r="C627" s="956">
        <v>180.42203489500326</v>
      </c>
      <c r="D627" s="956">
        <v>1.1325674612299608E-2</v>
      </c>
      <c r="E627" s="956">
        <v>1.8442430849983316E-2</v>
      </c>
      <c r="F627" s="956">
        <v>19.42499923706055</v>
      </c>
      <c r="G627" s="956">
        <v>14354.900390625</v>
      </c>
      <c r="H627" s="956">
        <v>-9.9899298540218524</v>
      </c>
    </row>
    <row r="628" spans="1:8">
      <c r="A628" s="957">
        <v>44649</v>
      </c>
      <c r="B628" s="956">
        <v>172.36236360616485</v>
      </c>
      <c r="C628" s="956">
        <v>183.74945579736763</v>
      </c>
      <c r="D628" s="956">
        <v>1.6670877170634757E-2</v>
      </c>
      <c r="E628" s="956">
        <v>-1.2132317995023678E-2</v>
      </c>
      <c r="F628" s="956">
        <v>19.645000457763668</v>
      </c>
      <c r="G628" s="956">
        <v>14619.6396484375</v>
      </c>
      <c r="H628" s="956">
        <v>-11.387092191202782</v>
      </c>
    </row>
    <row r="629" spans="1:8">
      <c r="A629" s="957">
        <v>44650</v>
      </c>
      <c r="B629" s="956">
        <v>175.23579539868351</v>
      </c>
      <c r="C629" s="956">
        <v>181.52014896822141</v>
      </c>
      <c r="D629" s="956">
        <v>-8.0110075671293579E-3</v>
      </c>
      <c r="E629" s="956">
        <v>-1.5354234978109282E-2</v>
      </c>
      <c r="F629" s="956">
        <v>19.972499847412109</v>
      </c>
      <c r="G629" s="956">
        <v>14442.26953125</v>
      </c>
      <c r="H629" s="956">
        <v>-6.2843535695378989</v>
      </c>
    </row>
    <row r="630" spans="1:8">
      <c r="A630" s="957">
        <v>44651</v>
      </c>
      <c r="B630" s="956">
        <v>173.83198011571272</v>
      </c>
      <c r="C630" s="956">
        <v>178.73304594770192</v>
      </c>
      <c r="D630" s="956">
        <v>-2.1198742021145689E-2</v>
      </c>
      <c r="E630" s="956">
        <v>2.8817842175135056E-3</v>
      </c>
      <c r="F630" s="956">
        <v>19.8125</v>
      </c>
      <c r="G630" s="956">
        <v>14220.51953125</v>
      </c>
      <c r="H630" s="956">
        <v>-4.9010658319892002</v>
      </c>
    </row>
    <row r="631" spans="1:8">
      <c r="A631" s="957">
        <v>44652</v>
      </c>
      <c r="B631" s="956">
        <v>170.14696081421479</v>
      </c>
      <c r="C631" s="956">
        <v>179.24811601866213</v>
      </c>
      <c r="D631" s="956">
        <v>1.5470252295235465E-3</v>
      </c>
      <c r="E631" s="956">
        <v>1.9005700991305163E-2</v>
      </c>
      <c r="F631" s="956">
        <v>19.392499923706051</v>
      </c>
      <c r="G631" s="956">
        <v>14261.5</v>
      </c>
      <c r="H631" s="956">
        <v>-9.1011552044473376</v>
      </c>
    </row>
    <row r="632" spans="1:8">
      <c r="A632" s="957">
        <v>44655</v>
      </c>
      <c r="B632" s="956">
        <v>170.41018245532115</v>
      </c>
      <c r="C632" s="956">
        <v>182.65485211496761</v>
      </c>
      <c r="D632" s="956">
        <v>-3.2694051173997374E-2</v>
      </c>
      <c r="E632" s="956">
        <v>-2.2596164281272979E-2</v>
      </c>
      <c r="F632" s="956">
        <v>19.422500610351559</v>
      </c>
      <c r="G632" s="956">
        <v>14532.5498046875</v>
      </c>
      <c r="H632" s="956">
        <v>-12.244669659646462</v>
      </c>
    </row>
    <row r="633" spans="1:8">
      <c r="A633" s="957">
        <v>44656</v>
      </c>
      <c r="B633" s="956">
        <v>164.83878322955664</v>
      </c>
      <c r="C633" s="956">
        <v>178.52755306980617</v>
      </c>
      <c r="D633" s="956">
        <v>-2.7278815836775383E-2</v>
      </c>
      <c r="E633" s="956">
        <v>-2.2201199444210284E-2</v>
      </c>
      <c r="F633" s="956">
        <v>18.78750038146973</v>
      </c>
      <c r="G633" s="956">
        <v>14204.169921875</v>
      </c>
      <c r="H633" s="956">
        <v>-13.688769840249535</v>
      </c>
    </row>
    <row r="634" spans="1:8">
      <c r="A634" s="957">
        <v>44657</v>
      </c>
      <c r="B634" s="956">
        <v>160.34217641907944</v>
      </c>
      <c r="C634" s="956">
        <v>174.56402725781658</v>
      </c>
      <c r="D634" s="956">
        <v>-2.5718157218341253E-2</v>
      </c>
      <c r="E634" s="956">
        <v>6.1052645197445798E-4</v>
      </c>
      <c r="F634" s="956">
        <v>18.27499961853027</v>
      </c>
      <c r="G634" s="956">
        <v>13888.8203125</v>
      </c>
      <c r="H634" s="956">
        <v>-14.22185083873714</v>
      </c>
    </row>
    <row r="635" spans="1:8">
      <c r="A635" s="957">
        <v>44658</v>
      </c>
      <c r="B635" s="956">
        <v>156.21847111720254</v>
      </c>
      <c r="C635" s="956">
        <v>174.67060321402067</v>
      </c>
      <c r="D635" s="956">
        <v>-1.6708823659221217E-2</v>
      </c>
      <c r="E635" s="956">
        <v>-1.3405467774730062E-2</v>
      </c>
      <c r="F635" s="956">
        <v>17.805000305175781</v>
      </c>
      <c r="G635" s="956">
        <v>13897.2998046875</v>
      </c>
      <c r="H635" s="956">
        <v>-18.452132096818133</v>
      </c>
    </row>
    <row r="636" spans="1:8">
      <c r="A636" s="957">
        <v>44659</v>
      </c>
      <c r="B636" s="956">
        <v>153.60824423099206</v>
      </c>
      <c r="C636" s="956">
        <v>172.32906207144245</v>
      </c>
      <c r="D636" s="956">
        <v>-3.0701150412050682E-2</v>
      </c>
      <c r="E636" s="956">
        <v>-2.1810228215483951E-2</v>
      </c>
      <c r="F636" s="956">
        <v>17.507499694824219</v>
      </c>
      <c r="G636" s="956">
        <v>13711</v>
      </c>
      <c r="H636" s="956">
        <v>-18.720817840450394</v>
      </c>
    </row>
    <row r="637" spans="1:8">
      <c r="A637" s="957">
        <v>44662</v>
      </c>
      <c r="B637" s="956">
        <v>148.89229442032536</v>
      </c>
      <c r="C637" s="956">
        <v>168.57052589950399</v>
      </c>
      <c r="D637" s="956">
        <v>-2.4749563540843567E-2</v>
      </c>
      <c r="E637" s="956">
        <v>-3.0114650323393999E-3</v>
      </c>
      <c r="F637" s="956">
        <v>16.969999313354489</v>
      </c>
      <c r="G637" s="956">
        <v>13411.9599609375</v>
      </c>
      <c r="H637" s="956">
        <v>-19.678231479178635</v>
      </c>
    </row>
    <row r="638" spans="1:8">
      <c r="A638" s="957">
        <v>44663</v>
      </c>
      <c r="B638" s="956">
        <v>145.20727511882754</v>
      </c>
      <c r="C638" s="956">
        <v>168.06288165527457</v>
      </c>
      <c r="D638" s="956">
        <v>3.0513661111498891E-2</v>
      </c>
      <c r="E638" s="956">
        <v>2.0343125369180592E-2</v>
      </c>
      <c r="F638" s="956">
        <v>16.54999923706055</v>
      </c>
      <c r="G638" s="956">
        <v>13371.5703125</v>
      </c>
      <c r="H638" s="956">
        <v>-22.855606536447027</v>
      </c>
    </row>
    <row r="639" spans="1:8">
      <c r="A639" s="957">
        <v>44664</v>
      </c>
      <c r="B639" s="956">
        <v>149.63808070272762</v>
      </c>
      <c r="C639" s="956">
        <v>171.48180592669357</v>
      </c>
      <c r="D639" s="956">
        <v>-6.4497571611406013E-3</v>
      </c>
      <c r="E639" s="956">
        <v>-2.1439354962652701E-2</v>
      </c>
      <c r="F639" s="956">
        <v>17.055000305175781</v>
      </c>
      <c r="G639" s="956">
        <v>13643.58984375</v>
      </c>
      <c r="H639" s="956">
        <v>-21.843725223965947</v>
      </c>
    </row>
    <row r="640" spans="1:8">
      <c r="A640" s="957">
        <v>44665</v>
      </c>
      <c r="B640" s="956">
        <v>148.67295142013586</v>
      </c>
      <c r="C640" s="956">
        <v>167.80534661979445</v>
      </c>
      <c r="D640" s="956">
        <v>-3.1867749654999833E-2</v>
      </c>
      <c r="E640" s="956">
        <v>-1.4021132712079831E-3</v>
      </c>
      <c r="F640" s="956">
        <v>16.944999694824219</v>
      </c>
      <c r="G640" s="956">
        <v>13351.080078125</v>
      </c>
      <c r="H640" s="956">
        <v>-19.132395199658589</v>
      </c>
    </row>
    <row r="641" spans="1:8">
      <c r="A641" s="957">
        <v>44669</v>
      </c>
      <c r="B641" s="956">
        <v>143.93507902380901</v>
      </c>
      <c r="C641" s="956">
        <v>167.57006451631918</v>
      </c>
      <c r="D641" s="956">
        <v>2.6363847228414672E-2</v>
      </c>
      <c r="E641" s="956">
        <v>2.1549057864598486E-2</v>
      </c>
      <c r="F641" s="956">
        <v>16.405000686645511</v>
      </c>
      <c r="G641" s="956">
        <v>13332.3603515625</v>
      </c>
      <c r="H641" s="956">
        <v>-23.634985492510168</v>
      </c>
    </row>
    <row r="642" spans="1:8">
      <c r="A642" s="957">
        <v>44670</v>
      </c>
      <c r="B642" s="956">
        <v>147.72976145800251</v>
      </c>
      <c r="C642" s="956">
        <v>171.18104153295585</v>
      </c>
      <c r="D642" s="956">
        <v>-2.2123205605446894E-2</v>
      </c>
      <c r="E642" s="956">
        <v>-1.2231571260869711E-2</v>
      </c>
      <c r="F642" s="956">
        <v>16.83749961853027</v>
      </c>
      <c r="G642" s="956">
        <v>13619.66015625</v>
      </c>
      <c r="H642" s="956">
        <v>-23.451280074953331</v>
      </c>
    </row>
    <row r="643" spans="1:8">
      <c r="A643" s="957">
        <v>44671</v>
      </c>
      <c r="B643" s="956">
        <v>144.46150557122351</v>
      </c>
      <c r="C643" s="956">
        <v>169.0872284249356</v>
      </c>
      <c r="D643" s="956">
        <v>1.7157565182900125E-2</v>
      </c>
      <c r="E643" s="956">
        <v>-2.0695641619913663E-2</v>
      </c>
      <c r="F643" s="956">
        <v>16.465000152587891</v>
      </c>
      <c r="G643" s="956">
        <v>13453.0703125</v>
      </c>
      <c r="H643" s="956">
        <v>-24.625722853712091</v>
      </c>
    </row>
    <row r="644" spans="1:8">
      <c r="A644" s="957">
        <v>44672</v>
      </c>
      <c r="B644" s="956">
        <v>146.94011326948166</v>
      </c>
      <c r="C644" s="956">
        <v>165.58785974294867</v>
      </c>
      <c r="D644" s="956">
        <v>-1.7465266551054626E-2</v>
      </c>
      <c r="E644" s="956">
        <v>-2.5454971602217213E-2</v>
      </c>
      <c r="F644" s="956">
        <v>16.747499465942379</v>
      </c>
      <c r="G644" s="956">
        <v>13174.650390625</v>
      </c>
      <c r="H644" s="956">
        <v>-18.647746473467009</v>
      </c>
    </row>
    <row r="645" spans="1:8">
      <c r="A645" s="957">
        <v>44673</v>
      </c>
      <c r="B645" s="956">
        <v>144.373765024188</v>
      </c>
      <c r="C645" s="956">
        <v>161.37282547551999</v>
      </c>
      <c r="D645" s="956">
        <v>-1.5196196105771165E-4</v>
      </c>
      <c r="E645" s="956">
        <v>1.2894760520932191E-2</v>
      </c>
      <c r="F645" s="956">
        <v>16.454999923706051</v>
      </c>
      <c r="G645" s="956">
        <v>12839.2900390625</v>
      </c>
      <c r="H645" s="956">
        <v>-16.999060451331985</v>
      </c>
    </row>
    <row r="646" spans="1:8">
      <c r="A646" s="957">
        <v>44676</v>
      </c>
      <c r="B646" s="956">
        <v>144.35182570372965</v>
      </c>
      <c r="C646" s="956">
        <v>163.453689414613</v>
      </c>
      <c r="D646" s="956">
        <v>-3.798814910719539E-3</v>
      </c>
      <c r="E646" s="956">
        <v>-3.9532127663313155E-2</v>
      </c>
      <c r="F646" s="956">
        <v>16.452499389648441</v>
      </c>
      <c r="G646" s="956">
        <v>13004.849609375</v>
      </c>
      <c r="H646" s="956">
        <v>-19.10186371088335</v>
      </c>
    </row>
    <row r="647" spans="1:8">
      <c r="A647" s="957">
        <v>44677</v>
      </c>
      <c r="B647" s="956">
        <v>143.80345983585673</v>
      </c>
      <c r="C647" s="956">
        <v>156.99201729763499</v>
      </c>
      <c r="D647" s="956">
        <v>4.5149469107700346E-2</v>
      </c>
      <c r="E647" s="956">
        <v>-1.4495112707713087E-4</v>
      </c>
      <c r="F647" s="956">
        <v>16.389999389648441</v>
      </c>
      <c r="G647" s="956">
        <v>12490.740234375</v>
      </c>
      <c r="H647" s="956">
        <v>-13.188557461778259</v>
      </c>
    </row>
    <row r="648" spans="1:8">
      <c r="A648" s="957">
        <v>44678</v>
      </c>
      <c r="B648" s="956">
        <v>150.29610970329617</v>
      </c>
      <c r="C648" s="956">
        <v>156.96926112778559</v>
      </c>
      <c r="D648" s="956">
        <v>2.9188559515237245E-2</v>
      </c>
      <c r="E648" s="956">
        <v>3.063517815465322E-2</v>
      </c>
      <c r="F648" s="956">
        <v>17.129999160766602</v>
      </c>
      <c r="G648" s="956">
        <v>12488.9296875</v>
      </c>
      <c r="H648" s="956">
        <v>-6.6731514244894186</v>
      </c>
    </row>
    <row r="649" spans="1:8">
      <c r="A649" s="957">
        <v>44679</v>
      </c>
      <c r="B649" s="956">
        <v>154.68303664627945</v>
      </c>
      <c r="C649" s="956">
        <v>161.77804240723958</v>
      </c>
      <c r="D649" s="956">
        <v>-2.2688578421513506E-2</v>
      </c>
      <c r="E649" s="956">
        <v>-4.1711483684885642E-2</v>
      </c>
      <c r="F649" s="956">
        <v>17.629999160766602</v>
      </c>
      <c r="G649" s="956">
        <v>12871.5302734375</v>
      </c>
      <c r="H649" s="956">
        <v>-7.0950057609601345</v>
      </c>
    </row>
    <row r="650" spans="1:8">
      <c r="A650" s="957">
        <v>44680</v>
      </c>
      <c r="B650" s="956">
        <v>151.17349843885248</v>
      </c>
      <c r="C650" s="956">
        <v>155.03004023079728</v>
      </c>
      <c r="D650" s="956">
        <v>-4.3383603354719691E-2</v>
      </c>
      <c r="E650" s="956">
        <v>1.6326369359157544E-2</v>
      </c>
      <c r="F650" s="956">
        <v>17.229999542236332</v>
      </c>
      <c r="G650" s="956">
        <v>12334.6396484375</v>
      </c>
      <c r="H650" s="956">
        <v>-3.8565417919448066</v>
      </c>
    </row>
    <row r="651" spans="1:8">
      <c r="A651" s="957">
        <v>44683</v>
      </c>
      <c r="B651" s="956">
        <v>144.61504734483597</v>
      </c>
      <c r="C651" s="956">
        <v>157.56111792937034</v>
      </c>
      <c r="D651" s="956">
        <v>7.8871020879638376E-3</v>
      </c>
      <c r="E651" s="956">
        <v>2.212842306591023E-3</v>
      </c>
      <c r="F651" s="956">
        <v>16.482500076293949</v>
      </c>
      <c r="G651" s="956">
        <v>12536.01953125</v>
      </c>
      <c r="H651" s="956">
        <v>-12.946070584534368</v>
      </c>
    </row>
    <row r="652" spans="1:8">
      <c r="A652" s="957">
        <v>44684</v>
      </c>
      <c r="B652" s="956">
        <v>145.75564098670043</v>
      </c>
      <c r="C652" s="956">
        <v>157.90977583699822</v>
      </c>
      <c r="D652" s="956">
        <v>2.6937562042652186E-2</v>
      </c>
      <c r="E652" s="956">
        <v>3.1925203396114599E-2</v>
      </c>
      <c r="F652" s="956">
        <v>16.61249923706055</v>
      </c>
      <c r="G652" s="956">
        <v>12563.759765625</v>
      </c>
      <c r="H652" s="956">
        <v>-12.154134850297794</v>
      </c>
    </row>
    <row r="653" spans="1:8">
      <c r="A653" s="957">
        <v>44685</v>
      </c>
      <c r="B653" s="956">
        <v>149.68194260884621</v>
      </c>
      <c r="C653" s="956">
        <v>162.95107754882926</v>
      </c>
      <c r="D653" s="956">
        <v>-3.8100799465316082E-2</v>
      </c>
      <c r="E653" s="956">
        <v>-4.9917230446450911E-2</v>
      </c>
      <c r="F653" s="956">
        <v>17.059999465942379</v>
      </c>
      <c r="G653" s="956">
        <v>12964.8603515625</v>
      </c>
      <c r="H653" s="956">
        <v>-13.269134939983047</v>
      </c>
    </row>
    <row r="654" spans="1:8">
      <c r="A654" s="957">
        <v>44686</v>
      </c>
      <c r="B654" s="956">
        <v>143.9789409299276</v>
      </c>
      <c r="C654" s="956">
        <v>154.81701105932686</v>
      </c>
      <c r="D654" s="956">
        <v>8.6837248647826382E-3</v>
      </c>
      <c r="E654" s="956">
        <v>-1.4047298430269972E-2</v>
      </c>
      <c r="F654" s="956">
        <v>16.409999847412109</v>
      </c>
      <c r="G654" s="956">
        <v>12317.6904296875</v>
      </c>
      <c r="H654" s="956">
        <v>-10.838070129399256</v>
      </c>
    </row>
    <row r="655" spans="1:8">
      <c r="A655" s="957">
        <v>44687</v>
      </c>
      <c r="B655" s="956">
        <v>145.2292144392859</v>
      </c>
      <c r="C655" s="956">
        <v>152.6422503028941</v>
      </c>
      <c r="D655" s="956">
        <v>-2.7035205260214301E-2</v>
      </c>
      <c r="E655" s="956">
        <v>-4.2933285043934899E-2</v>
      </c>
      <c r="F655" s="956">
        <v>16.552499771118161</v>
      </c>
      <c r="G655" s="956">
        <v>12144.66015625</v>
      </c>
      <c r="H655" s="956">
        <v>-7.4130358636082008</v>
      </c>
    </row>
    <row r="656" spans="1:8">
      <c r="A656" s="957">
        <v>44690</v>
      </c>
      <c r="B656" s="956">
        <v>141.30291281714011</v>
      </c>
      <c r="C656" s="956">
        <v>146.0888170608923</v>
      </c>
      <c r="D656" s="956">
        <v>2.3284931720346513E-3</v>
      </c>
      <c r="E656" s="956">
        <v>9.8440558256081001E-3</v>
      </c>
      <c r="F656" s="956">
        <v>16.104999542236332</v>
      </c>
      <c r="G656" s="956">
        <v>11623.25</v>
      </c>
      <c r="H656" s="956">
        <v>-4.785904243752185</v>
      </c>
    </row>
    <row r="657" spans="1:8">
      <c r="A657" s="957">
        <v>44691</v>
      </c>
      <c r="B657" s="956">
        <v>141.63193568482342</v>
      </c>
      <c r="C657" s="956">
        <v>147.52692353153677</v>
      </c>
      <c r="D657" s="956">
        <v>3.5620777144285132E-3</v>
      </c>
      <c r="E657" s="956">
        <v>-3.1814635271354419E-2</v>
      </c>
      <c r="F657" s="956">
        <v>16.142499923706051</v>
      </c>
      <c r="G657" s="956">
        <v>11737.669921875</v>
      </c>
      <c r="H657" s="956">
        <v>-5.8949878467133487</v>
      </c>
    </row>
    <row r="658" spans="1:8">
      <c r="A658" s="957">
        <v>44692</v>
      </c>
      <c r="B658" s="956">
        <v>142.13643964657771</v>
      </c>
      <c r="C658" s="956">
        <v>142.83340826667592</v>
      </c>
      <c r="D658" s="956">
        <v>-1.0493831375788853E-2</v>
      </c>
      <c r="E658" s="956">
        <v>5.9130451520839067E-4</v>
      </c>
      <c r="F658" s="956">
        <v>16.20000076293945</v>
      </c>
      <c r="G658" s="956">
        <v>11364.240234375</v>
      </c>
      <c r="H658" s="956">
        <v>-0.69696862009820393</v>
      </c>
    </row>
    <row r="659" spans="1:8">
      <c r="A659" s="957">
        <v>44693</v>
      </c>
      <c r="B659" s="956">
        <v>140.64488381657154</v>
      </c>
      <c r="C659" s="956">
        <v>142.91786630590661</v>
      </c>
      <c r="D659" s="956">
        <v>5.4897013292065422E-2</v>
      </c>
      <c r="E659" s="956">
        <v>3.8170923172146543E-2</v>
      </c>
      <c r="F659" s="956">
        <v>16.030000686645511</v>
      </c>
      <c r="G659" s="956">
        <v>11370.9599609375</v>
      </c>
      <c r="H659" s="956">
        <v>-2.2729824893350781</v>
      </c>
    </row>
    <row r="660" spans="1:8">
      <c r="A660" s="957">
        <v>44694</v>
      </c>
      <c r="B660" s="956">
        <v>148.36586787291085</v>
      </c>
      <c r="C660" s="956">
        <v>148.37317320059648</v>
      </c>
      <c r="D660" s="956">
        <v>-2.0402088496014215E-2</v>
      </c>
      <c r="E660" s="956">
        <v>-1.2046587118805574E-2</v>
      </c>
      <c r="F660" s="956">
        <v>16.909999847412109</v>
      </c>
      <c r="G660" s="956">
        <v>11805</v>
      </c>
      <c r="H660" s="956">
        <v>-7.3053276856285265E-3</v>
      </c>
    </row>
    <row r="661" spans="1:8">
      <c r="A661" s="957">
        <v>44697</v>
      </c>
      <c r="B661" s="956">
        <v>145.33889430677976</v>
      </c>
      <c r="C661" s="956">
        <v>146.58578284354186</v>
      </c>
      <c r="D661" s="956">
        <v>2.3845369011786133E-2</v>
      </c>
      <c r="E661" s="956">
        <v>2.7585979950759842E-2</v>
      </c>
      <c r="F661" s="956">
        <v>16.565000534057621</v>
      </c>
      <c r="G661" s="956">
        <v>11662.7900390625</v>
      </c>
      <c r="H661" s="956">
        <v>-1.2468885367620999</v>
      </c>
    </row>
    <row r="662" spans="1:8">
      <c r="A662" s="957">
        <v>44698</v>
      </c>
      <c r="B662" s="956">
        <v>148.8045538732899</v>
      </c>
      <c r="C662" s="956">
        <v>150.62949531013024</v>
      </c>
      <c r="D662" s="956">
        <v>-2.004706742882667E-2</v>
      </c>
      <c r="E662" s="956">
        <v>-4.7258393559138967E-2</v>
      </c>
      <c r="F662" s="956">
        <v>16.95999908447266</v>
      </c>
      <c r="G662" s="956">
        <v>11984.51953125</v>
      </c>
      <c r="H662" s="956">
        <v>-1.8249414368403336</v>
      </c>
    </row>
    <row r="663" spans="1:8">
      <c r="A663" s="957">
        <v>44699</v>
      </c>
      <c r="B663" s="956">
        <v>145.82145894807559</v>
      </c>
      <c r="C663" s="956">
        <v>143.51098733914964</v>
      </c>
      <c r="D663" s="956">
        <v>1.7749702851853177E-2</v>
      </c>
      <c r="E663" s="956">
        <v>-2.5967770269819113E-3</v>
      </c>
      <c r="F663" s="956">
        <v>16.620000839233398</v>
      </c>
      <c r="G663" s="956">
        <v>11418.150390625</v>
      </c>
      <c r="H663" s="956">
        <v>2.3104716089259512</v>
      </c>
    </row>
    <row r="664" spans="1:8">
      <c r="A664" s="957">
        <v>44700</v>
      </c>
      <c r="B664" s="956">
        <v>148.40974651382763</v>
      </c>
      <c r="C664" s="956">
        <v>143.13832130410785</v>
      </c>
      <c r="D664" s="956">
        <v>2.3647062378810979E-3</v>
      </c>
      <c r="E664" s="956">
        <v>-2.9749205613118779E-3</v>
      </c>
      <c r="F664" s="956">
        <v>16.91500091552734</v>
      </c>
      <c r="G664" s="956">
        <v>11388.5</v>
      </c>
      <c r="H664" s="956">
        <v>5.27142520971978</v>
      </c>
    </row>
    <row r="665" spans="1:8">
      <c r="A665" s="957">
        <v>44701</v>
      </c>
      <c r="B665" s="956">
        <v>148.76069196717123</v>
      </c>
      <c r="C665" s="956">
        <v>142.7124961689486</v>
      </c>
      <c r="D665" s="956">
        <v>8.6995572093784279E-3</v>
      </c>
      <c r="E665" s="956">
        <v>1.5909771722706134E-2</v>
      </c>
      <c r="F665" s="956">
        <v>16.954999923706051</v>
      </c>
      <c r="G665" s="956">
        <v>11354.6201171875</v>
      </c>
      <c r="H665" s="956">
        <v>6.048195798222622</v>
      </c>
    </row>
    <row r="666" spans="1:8">
      <c r="A666" s="957">
        <v>44704</v>
      </c>
      <c r="B666" s="956">
        <v>150.05484411744635</v>
      </c>
      <c r="C666" s="956">
        <v>144.98301940497416</v>
      </c>
      <c r="D666" s="956">
        <v>-1.9441627830102615E-2</v>
      </c>
      <c r="E666" s="956">
        <v>-2.3477503945948386E-2</v>
      </c>
      <c r="F666" s="956">
        <v>17.10250091552734</v>
      </c>
      <c r="G666" s="956">
        <v>11535.26953125</v>
      </c>
      <c r="H666" s="956">
        <v>5.0718247124721927</v>
      </c>
    </row>
    <row r="667" spans="1:8">
      <c r="A667" s="957">
        <v>44705</v>
      </c>
      <c r="B667" s="956">
        <v>147.13753368401089</v>
      </c>
      <c r="C667" s="956">
        <v>141.57917999479835</v>
      </c>
      <c r="D667" s="956">
        <v>1.9379434983526345E-3</v>
      </c>
      <c r="E667" s="956">
        <v>1.5117474542464926E-2</v>
      </c>
      <c r="F667" s="956">
        <v>16.770000457763668</v>
      </c>
      <c r="G667" s="956">
        <v>11264.4501953125</v>
      </c>
      <c r="H667" s="956">
        <v>5.558353689212538</v>
      </c>
    </row>
    <row r="668" spans="1:8">
      <c r="A668" s="957">
        <v>44706</v>
      </c>
      <c r="B668" s="956">
        <v>147.42267791077745</v>
      </c>
      <c r="C668" s="956">
        <v>143.71949964411277</v>
      </c>
      <c r="D668" s="956">
        <v>-1.3539592993761507E-2</v>
      </c>
      <c r="E668" s="956">
        <v>2.6752698354298943E-2</v>
      </c>
      <c r="F668" s="956">
        <v>16.802499771118161</v>
      </c>
      <c r="G668" s="956">
        <v>11434.740234375</v>
      </c>
      <c r="H668" s="956">
        <v>3.7031782666646791</v>
      </c>
    </row>
    <row r="669" spans="1:8">
      <c r="A669" s="957">
        <v>44707</v>
      </c>
      <c r="B669" s="956">
        <v>145.42663485381513</v>
      </c>
      <c r="C669" s="956">
        <v>147.56438406572249</v>
      </c>
      <c r="D669" s="956">
        <v>3.0015049354010559E-2</v>
      </c>
      <c r="E669" s="956">
        <v>3.3258761584392449E-2</v>
      </c>
      <c r="F669" s="956">
        <v>16.57500076293945</v>
      </c>
      <c r="G669" s="956">
        <v>11740.650390625</v>
      </c>
      <c r="H669" s="956">
        <v>-2.1377492119073622</v>
      </c>
    </row>
    <row r="670" spans="1:8">
      <c r="A670" s="957">
        <v>44708</v>
      </c>
      <c r="B670" s="956">
        <v>149.79162247634005</v>
      </c>
      <c r="C670" s="956">
        <v>152.47219273371206</v>
      </c>
      <c r="D670" s="956">
        <v>1.2007609955057896E-2</v>
      </c>
      <c r="E670" s="956">
        <v>-4.1002144775873495E-3</v>
      </c>
      <c r="F670" s="956">
        <v>17.072500228881839</v>
      </c>
      <c r="G670" s="956">
        <v>12131.1298828125</v>
      </c>
      <c r="H670" s="956">
        <v>-2.6805702573720112</v>
      </c>
    </row>
    <row r="671" spans="1:8">
      <c r="A671" s="957">
        <v>44712</v>
      </c>
      <c r="B671" s="956">
        <v>151.59026185357123</v>
      </c>
      <c r="C671" s="956">
        <v>151.84702404163582</v>
      </c>
      <c r="D671" s="956">
        <v>-3.6174214700057661E-3</v>
      </c>
      <c r="E671" s="956">
        <v>-7.1953384527452258E-3</v>
      </c>
      <c r="F671" s="956">
        <v>17.277500152587891</v>
      </c>
      <c r="G671" s="956">
        <v>12081.3896484375</v>
      </c>
      <c r="H671" s="956">
        <v>-0.25676218806458451</v>
      </c>
    </row>
    <row r="672" spans="1:8">
      <c r="A672" s="957">
        <v>44713</v>
      </c>
      <c r="B672" s="956">
        <v>151.04189598569832</v>
      </c>
      <c r="C672" s="956">
        <v>150.7544333106141</v>
      </c>
      <c r="D672" s="956">
        <v>2.2218977138185991E-2</v>
      </c>
      <c r="E672" s="956">
        <v>2.6882446624324485E-2</v>
      </c>
      <c r="F672" s="956">
        <v>17.215000152587891</v>
      </c>
      <c r="G672" s="956">
        <v>11994.4599609375</v>
      </c>
      <c r="H672" s="956">
        <v>0.28746267508421397</v>
      </c>
    </row>
    <row r="673" spans="1:8">
      <c r="A673" s="957">
        <v>44714</v>
      </c>
      <c r="B673" s="956">
        <v>154.39789241951283</v>
      </c>
      <c r="C673" s="956">
        <v>154.80708131746698</v>
      </c>
      <c r="D673" s="956">
        <v>-2.2872575995338429E-2</v>
      </c>
      <c r="E673" s="956">
        <v>-2.4695330174669516E-2</v>
      </c>
      <c r="F673" s="956">
        <v>17.597499847412109</v>
      </c>
      <c r="G673" s="956">
        <v>12316.900390625</v>
      </c>
      <c r="H673" s="956">
        <v>-0.40918889795415225</v>
      </c>
    </row>
    <row r="674" spans="1:8">
      <c r="A674" s="957">
        <v>44715</v>
      </c>
      <c r="B674" s="956">
        <v>150.86641489162744</v>
      </c>
      <c r="C674" s="956">
        <v>150.98406933095521</v>
      </c>
      <c r="D674" s="956">
        <v>1.7156154785087807E-2</v>
      </c>
      <c r="E674" s="956">
        <v>4.0490085550517474E-3</v>
      </c>
      <c r="F674" s="956">
        <v>17.194999694824219</v>
      </c>
      <c r="G674" s="956">
        <v>12012.73046875</v>
      </c>
      <c r="H674" s="956">
        <v>-0.1176544393277652</v>
      </c>
    </row>
    <row r="675" spans="1:8">
      <c r="A675" s="957">
        <v>44718</v>
      </c>
      <c r="B675" s="956">
        <v>153.45470245737948</v>
      </c>
      <c r="C675" s="956">
        <v>151.59540511935276</v>
      </c>
      <c r="D675" s="956">
        <v>-2.2155452296272249E-2</v>
      </c>
      <c r="E675" s="956">
        <v>9.4400843731881068E-3</v>
      </c>
      <c r="F675" s="956">
        <v>17.489999771118161</v>
      </c>
      <c r="G675" s="956">
        <v>12061.3701171875</v>
      </c>
      <c r="H675" s="956">
        <v>1.859297338026721</v>
      </c>
    </row>
    <row r="676" spans="1:8">
      <c r="A676" s="957">
        <v>44719</v>
      </c>
      <c r="B676" s="956">
        <v>150.05484411744635</v>
      </c>
      <c r="C676" s="956">
        <v>153.02647853426708</v>
      </c>
      <c r="D676" s="956">
        <v>-4.6923060108606696E-2</v>
      </c>
      <c r="E676" s="956">
        <v>-7.3067148690396655E-3</v>
      </c>
      <c r="F676" s="956">
        <v>17.10250091552734</v>
      </c>
      <c r="G676" s="956">
        <v>12175.23046875</v>
      </c>
      <c r="H676" s="956">
        <v>-2.9716344168207343</v>
      </c>
    </row>
    <row r="677" spans="1:8">
      <c r="A677" s="957">
        <v>44720</v>
      </c>
      <c r="B677" s="956">
        <v>143.01381164733581</v>
      </c>
      <c r="C677" s="956">
        <v>151.90835768820398</v>
      </c>
      <c r="D677" s="956">
        <v>-2.9754581556944437E-2</v>
      </c>
      <c r="E677" s="956">
        <v>-2.7472419148148797E-2</v>
      </c>
      <c r="F677" s="956">
        <v>16.29999923706055</v>
      </c>
      <c r="G677" s="956">
        <v>12086.26953125</v>
      </c>
      <c r="H677" s="956">
        <v>-8.894546040868164</v>
      </c>
    </row>
    <row r="678" spans="1:8">
      <c r="A678" s="957">
        <v>44721</v>
      </c>
      <c r="B678" s="956">
        <v>138.75849552490567</v>
      </c>
      <c r="C678" s="956">
        <v>147.73506761368674</v>
      </c>
      <c r="D678" s="956">
        <v>-5.2165654831155206E-2</v>
      </c>
      <c r="E678" s="956">
        <v>-3.5239307124462882E-2</v>
      </c>
      <c r="F678" s="956">
        <v>15.814999580383301</v>
      </c>
      <c r="G678" s="956">
        <v>11754.23046875</v>
      </c>
      <c r="H678" s="956">
        <v>-8.9765720887810687</v>
      </c>
    </row>
    <row r="679" spans="1:8">
      <c r="A679" s="957">
        <v>44722</v>
      </c>
      <c r="B679" s="956">
        <v>131.52006774246306</v>
      </c>
      <c r="C679" s="956">
        <v>142.52898619299475</v>
      </c>
      <c r="D679" s="956">
        <v>-6.6044015092357355E-2</v>
      </c>
      <c r="E679" s="956">
        <v>-4.6806715018196443E-2</v>
      </c>
      <c r="F679" s="956">
        <v>14.989999771118161</v>
      </c>
      <c r="G679" s="956">
        <v>11340.01953125</v>
      </c>
      <c r="H679" s="956">
        <v>-11.008918450531695</v>
      </c>
    </row>
    <row r="680" spans="1:8">
      <c r="A680" s="957">
        <v>44725</v>
      </c>
      <c r="B680" s="956">
        <v>122.83395440353196</v>
      </c>
      <c r="C680" s="956">
        <v>135.85767255442678</v>
      </c>
      <c r="D680" s="956">
        <v>2.0357131958007812E-2</v>
      </c>
      <c r="E680" s="956">
        <v>1.7687790708389439E-3</v>
      </c>
      <c r="F680" s="956">
        <v>14</v>
      </c>
      <c r="G680" s="956">
        <v>10809.23046875</v>
      </c>
      <c r="H680" s="956">
        <v>-13.023718150894823</v>
      </c>
    </row>
    <row r="681" spans="1:8">
      <c r="A681" s="957">
        <v>44726</v>
      </c>
      <c r="B681" s="956">
        <v>125.33450142224858</v>
      </c>
      <c r="C681" s="956">
        <v>136.09797476225395</v>
      </c>
      <c r="D681" s="956">
        <v>3.4301699429624355E-2</v>
      </c>
      <c r="E681" s="956">
        <v>2.5008500004058298E-2</v>
      </c>
      <c r="F681" s="956">
        <v>14.284999847412109</v>
      </c>
      <c r="G681" s="956">
        <v>10828.349609375</v>
      </c>
      <c r="H681" s="956">
        <v>-10.763473340005376</v>
      </c>
    </row>
    <row r="682" spans="1:8">
      <c r="A682" s="957">
        <v>44727</v>
      </c>
      <c r="B682" s="956">
        <v>129.63368781819636</v>
      </c>
      <c r="C682" s="956">
        <v>139.5015809646481</v>
      </c>
      <c r="D682" s="956">
        <v>-6.4466965430837631E-2</v>
      </c>
      <c r="E682" s="956">
        <v>-4.0818510003493014E-2</v>
      </c>
      <c r="F682" s="956">
        <v>14.77499961853027</v>
      </c>
      <c r="G682" s="956">
        <v>11099.150390625</v>
      </c>
      <c r="H682" s="956">
        <v>-9.8678931464517348</v>
      </c>
    </row>
    <row r="683" spans="1:8">
      <c r="A683" s="957">
        <v>44728</v>
      </c>
      <c r="B683" s="956">
        <v>121.27659734694871</v>
      </c>
      <c r="C683" s="956">
        <v>133.80733428653951</v>
      </c>
      <c r="D683" s="956">
        <v>-1.1032747336783721E-2</v>
      </c>
      <c r="E683" s="956">
        <v>1.4301012162795113E-2</v>
      </c>
      <c r="F683" s="956">
        <v>13.822500228881839</v>
      </c>
      <c r="G683" s="956">
        <v>10646.099609375</v>
      </c>
      <c r="H683" s="956">
        <v>-12.53073693959081</v>
      </c>
    </row>
    <row r="684" spans="1:8">
      <c r="A684" s="957">
        <v>44729</v>
      </c>
      <c r="B684" s="956">
        <v>119.93858329055496</v>
      </c>
      <c r="C684" s="956">
        <v>135.72091460164251</v>
      </c>
      <c r="D684" s="956">
        <v>3.6577281733740641E-4</v>
      </c>
      <c r="E684" s="956">
        <v>2.5091815426800501E-2</v>
      </c>
      <c r="F684" s="956">
        <v>13.670000076293951</v>
      </c>
      <c r="G684" s="956">
        <v>10798.349609375</v>
      </c>
      <c r="H684" s="956">
        <v>-15.782331311087546</v>
      </c>
    </row>
    <row r="685" spans="1:8">
      <c r="A685" s="957">
        <v>44733</v>
      </c>
      <c r="B685" s="956">
        <v>119.9824535640726</v>
      </c>
      <c r="C685" s="956">
        <v>139.12639874038348</v>
      </c>
      <c r="D685" s="956">
        <v>-3.1992686939515846E-2</v>
      </c>
      <c r="E685" s="956">
        <v>-1.4652893000179912E-3</v>
      </c>
      <c r="F685" s="956">
        <v>13.67500019073486</v>
      </c>
      <c r="G685" s="956">
        <v>11069.2998046875</v>
      </c>
      <c r="H685" s="956">
        <v>-19.143945176310879</v>
      </c>
    </row>
    <row r="686" spans="1:8">
      <c r="A686" s="957">
        <v>44734</v>
      </c>
      <c r="B686" s="956">
        <v>116.14389248896222</v>
      </c>
      <c r="C686" s="956">
        <v>138.92253831695916</v>
      </c>
      <c r="D686" s="956">
        <v>0</v>
      </c>
      <c r="E686" s="956">
        <v>1.620456472734455E-2</v>
      </c>
      <c r="F686" s="956">
        <v>13.23750019073486</v>
      </c>
      <c r="G686" s="956">
        <v>11053.080078125</v>
      </c>
      <c r="H686" s="956">
        <v>-22.778645827996939</v>
      </c>
    </row>
    <row r="687" spans="1:8">
      <c r="A687" s="957">
        <v>44735</v>
      </c>
      <c r="B687" s="956">
        <v>116.14389248896222</v>
      </c>
      <c r="C687" s="956">
        <v>141.17371758120333</v>
      </c>
      <c r="D687" s="956">
        <v>5.5712950338694611E-2</v>
      </c>
      <c r="E687" s="956">
        <v>3.3424441105246228E-2</v>
      </c>
      <c r="F687" s="956">
        <v>13.23750019073486</v>
      </c>
      <c r="G687" s="956">
        <v>11232.1904296875</v>
      </c>
      <c r="H687" s="956">
        <v>-25.029825092241111</v>
      </c>
    </row>
    <row r="688" spans="1:8">
      <c r="A688" s="957">
        <v>44736</v>
      </c>
      <c r="B688" s="956">
        <v>122.61461140334247</v>
      </c>
      <c r="C688" s="956">
        <v>145.89237019010494</v>
      </c>
      <c r="D688" s="956">
        <v>5.5455733476179603E-3</v>
      </c>
      <c r="E688" s="956">
        <v>-7.156532662280779E-3</v>
      </c>
      <c r="F688" s="956">
        <v>13.97500038146973</v>
      </c>
      <c r="G688" s="956">
        <v>11607.6201171875</v>
      </c>
      <c r="H688" s="956">
        <v>-23.277758786762476</v>
      </c>
    </row>
    <row r="689" spans="1:8">
      <c r="A689" s="957">
        <v>44739</v>
      </c>
      <c r="B689" s="956">
        <v>123.29457972436937</v>
      </c>
      <c r="C689" s="956">
        <v>144.84828667766189</v>
      </c>
      <c r="D689" s="956">
        <v>-1.6367162140719982E-2</v>
      </c>
      <c r="E689" s="956">
        <v>-2.9763398261811846E-2</v>
      </c>
      <c r="F689" s="956">
        <v>14.052499771118161</v>
      </c>
      <c r="G689" s="956">
        <v>11524.5498046875</v>
      </c>
      <c r="H689" s="956">
        <v>-21.553706953292519</v>
      </c>
    </row>
    <row r="690" spans="1:8">
      <c r="A690" s="957">
        <v>44740</v>
      </c>
      <c r="B690" s="956">
        <v>121.27659734694869</v>
      </c>
      <c r="C690" s="956">
        <v>140.53710943373355</v>
      </c>
      <c r="D690" s="956">
        <v>-9.7667011500393031E-3</v>
      </c>
      <c r="E690" s="956">
        <v>-3.2646581886286441E-4</v>
      </c>
      <c r="F690" s="956">
        <v>13.822500228881839</v>
      </c>
      <c r="G690" s="956">
        <v>11181.5400390625</v>
      </c>
      <c r="H690" s="956">
        <v>-19.260512086784857</v>
      </c>
    </row>
    <row r="691" spans="1:8">
      <c r="A691" s="957">
        <v>44741</v>
      </c>
      <c r="B691" s="956">
        <v>120.09212506416739</v>
      </c>
      <c r="C691" s="956">
        <v>140.49122887122164</v>
      </c>
      <c r="D691" s="956">
        <v>-2.465750637664077E-2</v>
      </c>
      <c r="E691" s="956">
        <v>-1.3343253400551203E-2</v>
      </c>
      <c r="F691" s="956">
        <v>13.6875</v>
      </c>
      <c r="G691" s="956">
        <v>11177.8896484375</v>
      </c>
      <c r="H691" s="956">
        <v>-20.399103807054246</v>
      </c>
    </row>
    <row r="692" spans="1:8">
      <c r="A692" s="957">
        <v>44742</v>
      </c>
      <c r="B692" s="956">
        <v>117.13095272461334</v>
      </c>
      <c r="C692" s="956">
        <v>138.61661880383809</v>
      </c>
      <c r="D692" s="956">
        <v>-9.3632956125981881E-3</v>
      </c>
      <c r="E692" s="956">
        <v>8.9864638112602258E-3</v>
      </c>
      <c r="F692" s="956">
        <v>13.35000038146973</v>
      </c>
      <c r="G692" s="956">
        <v>11028.740234375</v>
      </c>
      <c r="H692" s="956">
        <v>-21.485666079224757</v>
      </c>
    </row>
    <row r="693" spans="1:8">
      <c r="A693" s="957">
        <v>44743</v>
      </c>
      <c r="B693" s="956">
        <v>116.03422098886752</v>
      </c>
      <c r="C693" s="956">
        <v>139.86229203235803</v>
      </c>
      <c r="D693" s="956">
        <v>-2.0226836747836208E-2</v>
      </c>
      <c r="E693" s="956">
        <v>1.746884005659366E-2</v>
      </c>
      <c r="F693" s="956">
        <v>13.22500038146973</v>
      </c>
      <c r="G693" s="956">
        <v>11127.849609375</v>
      </c>
      <c r="H693" s="956">
        <v>-23.82807104349051</v>
      </c>
    </row>
    <row r="694" spans="1:8">
      <c r="A694" s="957">
        <v>44747</v>
      </c>
      <c r="B694" s="956">
        <v>113.68721574376335</v>
      </c>
      <c r="C694" s="956">
        <v>142.30552404181989</v>
      </c>
      <c r="D694" s="956">
        <v>1.1383297647061585E-2</v>
      </c>
      <c r="E694" s="956">
        <v>3.4983690665513212E-3</v>
      </c>
      <c r="F694" s="956">
        <v>12.95750045776367</v>
      </c>
      <c r="G694" s="956">
        <v>11322.240234375</v>
      </c>
      <c r="H694" s="956">
        <v>-28.618308298056547</v>
      </c>
    </row>
    <row r="695" spans="1:8">
      <c r="A695" s="957">
        <v>44748</v>
      </c>
      <c r="B695" s="956">
        <v>114.9813511592403</v>
      </c>
      <c r="C695" s="956">
        <v>142.80336128512718</v>
      </c>
      <c r="D695" s="956">
        <v>1.5833686761675514E-2</v>
      </c>
      <c r="E695" s="956">
        <v>2.2839591168842599E-2</v>
      </c>
      <c r="F695" s="956">
        <v>13.10499954223633</v>
      </c>
      <c r="G695" s="956">
        <v>11361.849609375</v>
      </c>
      <c r="H695" s="956">
        <v>-27.822010125886877</v>
      </c>
    </row>
    <row r="696" spans="1:8">
      <c r="A696" s="957">
        <v>44749</v>
      </c>
      <c r="B696" s="956">
        <v>116.80192985692993</v>
      </c>
      <c r="C696" s="956">
        <v>146.06493167441602</v>
      </c>
      <c r="D696" s="956">
        <v>1.708919901243422E-2</v>
      </c>
      <c r="E696" s="956">
        <v>1.2012340568636759E-3</v>
      </c>
      <c r="F696" s="956">
        <v>13.3125</v>
      </c>
      <c r="G696" s="956">
        <v>11621.349609375</v>
      </c>
      <c r="H696" s="956">
        <v>-29.263001817486085</v>
      </c>
    </row>
    <row r="697" spans="1:8">
      <c r="A697" s="957">
        <v>44750</v>
      </c>
      <c r="B697" s="956">
        <v>118.79798128129138</v>
      </c>
      <c r="C697" s="956">
        <v>146.24038984485679</v>
      </c>
      <c r="D697" s="956">
        <v>-3.5265876159402909E-2</v>
      </c>
      <c r="E697" s="956">
        <v>-2.2578682530957739E-2</v>
      </c>
      <c r="F697" s="956">
        <v>13.539999961853029</v>
      </c>
      <c r="G697" s="956">
        <v>11635.3095703125</v>
      </c>
      <c r="H697" s="956">
        <v>-27.442408563565408</v>
      </c>
    </row>
    <row r="698" spans="1:8">
      <c r="A698" s="957">
        <v>44753</v>
      </c>
      <c r="B698" s="956">
        <v>114.60846638543829</v>
      </c>
      <c r="C698" s="956">
        <v>142.93847450934626</v>
      </c>
      <c r="D698" s="956">
        <v>-7.081319270521691E-3</v>
      </c>
      <c r="E698" s="956">
        <v>-9.4850029307351758E-3</v>
      </c>
      <c r="F698" s="956">
        <v>13.0625</v>
      </c>
      <c r="G698" s="956">
        <v>11372.599609375</v>
      </c>
      <c r="H698" s="956">
        <v>-28.330008123907973</v>
      </c>
    </row>
    <row r="699" spans="1:8">
      <c r="A699" s="957">
        <v>44754</v>
      </c>
      <c r="B699" s="956">
        <v>113.79688724385815</v>
      </c>
      <c r="C699" s="956">
        <v>141.58270265971029</v>
      </c>
      <c r="D699" s="956">
        <v>-2.1202892846347021E-3</v>
      </c>
      <c r="E699" s="956">
        <v>-1.5224856620029703E-3</v>
      </c>
      <c r="F699" s="956">
        <v>12.97000026702881</v>
      </c>
      <c r="G699" s="956">
        <v>11264.73046875</v>
      </c>
      <c r="H699" s="956">
        <v>-27.785815415852142</v>
      </c>
    </row>
    <row r="700" spans="1:8">
      <c r="A700" s="957">
        <v>44755</v>
      </c>
      <c r="B700" s="956">
        <v>113.55560492321021</v>
      </c>
      <c r="C700" s="956">
        <v>141.36714502492325</v>
      </c>
      <c r="D700" s="956">
        <v>8.6923074939233569E-3</v>
      </c>
      <c r="E700" s="956">
        <v>3.2098918500000906E-4</v>
      </c>
      <c r="F700" s="956">
        <v>12.94250011444092</v>
      </c>
      <c r="G700" s="956">
        <v>11247.580078125</v>
      </c>
      <c r="H700" s="956">
        <v>-27.811540101713035</v>
      </c>
    </row>
    <row r="701" spans="1:8">
      <c r="A701" s="957">
        <v>44756</v>
      </c>
      <c r="B701" s="956">
        <v>114.54266515886123</v>
      </c>
      <c r="C701" s="956">
        <v>141.41252234959057</v>
      </c>
      <c r="D701" s="956">
        <v>-2.680953396702157E-3</v>
      </c>
      <c r="E701" s="956">
        <v>1.7885173435206791E-2</v>
      </c>
      <c r="F701" s="956">
        <v>13.055000305175779</v>
      </c>
      <c r="G701" s="956">
        <v>11251.1904296875</v>
      </c>
      <c r="H701" s="956">
        <v>-26.869857190729348</v>
      </c>
    </row>
    <row r="702" spans="1:8">
      <c r="A702" s="957">
        <v>44757</v>
      </c>
      <c r="B702" s="956">
        <v>114.23558161163626</v>
      </c>
      <c r="C702" s="956">
        <v>143.94170983772307</v>
      </c>
      <c r="D702" s="956">
        <v>1.3440801144999348E-3</v>
      </c>
      <c r="E702" s="956">
        <v>-8.0655545131614881E-3</v>
      </c>
      <c r="F702" s="956">
        <v>13.02000045776367</v>
      </c>
      <c r="G702" s="956">
        <v>11452.419921875</v>
      </c>
      <c r="H702" s="956">
        <v>-29.706128226086804</v>
      </c>
    </row>
    <row r="703" spans="1:8">
      <c r="A703" s="957">
        <v>44760</v>
      </c>
      <c r="B703" s="956">
        <v>114.38912338524879</v>
      </c>
      <c r="C703" s="956">
        <v>142.78074013030923</v>
      </c>
      <c r="D703" s="956">
        <v>3.1639456623272499E-2</v>
      </c>
      <c r="E703" s="956">
        <v>3.1082661784792576E-2</v>
      </c>
      <c r="F703" s="956">
        <v>13.03750038146973</v>
      </c>
      <c r="G703" s="956">
        <v>11360.0498046875</v>
      </c>
      <c r="H703" s="956">
        <v>-28.391616745060432</v>
      </c>
    </row>
    <row r="704" spans="1:8">
      <c r="A704" s="957">
        <v>44761</v>
      </c>
      <c r="B704" s="956">
        <v>118.00833309277054</v>
      </c>
      <c r="C704" s="956">
        <v>147.218745585162</v>
      </c>
      <c r="D704" s="956">
        <v>2.3048358662663526E-2</v>
      </c>
      <c r="E704" s="956">
        <v>1.5751526604462551E-2</v>
      </c>
      <c r="F704" s="956">
        <v>13.44999980926514</v>
      </c>
      <c r="G704" s="956">
        <v>11713.150390625</v>
      </c>
      <c r="H704" s="956">
        <v>-29.210412492391455</v>
      </c>
    </row>
    <row r="705" spans="1:8">
      <c r="A705" s="957">
        <v>44762</v>
      </c>
      <c r="B705" s="956">
        <v>120.72823147907579</v>
      </c>
      <c r="C705" s="956">
        <v>149.53766557292229</v>
      </c>
      <c r="D705" s="956">
        <v>-4.3604955391468581E-3</v>
      </c>
      <c r="E705" s="956">
        <v>1.3612768540006925E-2</v>
      </c>
      <c r="F705" s="956">
        <v>13.760000228881839</v>
      </c>
      <c r="G705" s="956">
        <v>11897.650390625</v>
      </c>
      <c r="H705" s="956">
        <v>-28.809434093846505</v>
      </c>
    </row>
    <row r="706" spans="1:8">
      <c r="A706" s="957">
        <v>44763</v>
      </c>
      <c r="B706" s="956">
        <v>120.20179656426218</v>
      </c>
      <c r="C706" s="956">
        <v>151.57328720237945</v>
      </c>
      <c r="D706" s="956">
        <v>2.3722822979042046E-3</v>
      </c>
      <c r="E706" s="956">
        <v>-1.8698779929550824E-2</v>
      </c>
      <c r="F706" s="956">
        <v>13.69999980926514</v>
      </c>
      <c r="G706" s="956">
        <v>12059.6103515625</v>
      </c>
      <c r="H706" s="956">
        <v>-31.371490638117265</v>
      </c>
    </row>
    <row r="707" spans="1:8">
      <c r="A707" s="957">
        <v>44764</v>
      </c>
      <c r="B707" s="956">
        <v>120.48694915842786</v>
      </c>
      <c r="C707" s="956">
        <v>148.73905166178355</v>
      </c>
      <c r="D707" s="956">
        <v>-1.4564323795785983E-3</v>
      </c>
      <c r="E707" s="956">
        <v>-4.3467931394359782E-3</v>
      </c>
      <c r="F707" s="956">
        <v>13.732500076293951</v>
      </c>
      <c r="G707" s="956">
        <v>11834.1103515625</v>
      </c>
      <c r="H707" s="956">
        <v>-28.252102503355687</v>
      </c>
    </row>
    <row r="708" spans="1:8">
      <c r="A708" s="957">
        <v>44767</v>
      </c>
      <c r="B708" s="956">
        <v>120.31146806435689</v>
      </c>
      <c r="C708" s="956">
        <v>148.09251377245388</v>
      </c>
      <c r="D708" s="956">
        <v>-1.5679066902071881E-2</v>
      </c>
      <c r="E708" s="956">
        <v>-1.8679943581070391E-2</v>
      </c>
      <c r="F708" s="956">
        <v>13.71249961853027</v>
      </c>
      <c r="G708" s="956">
        <v>11782.669921875</v>
      </c>
      <c r="H708" s="956">
        <v>-27.781045708096997</v>
      </c>
    </row>
    <row r="709" spans="1:8">
      <c r="A709" s="957">
        <v>44768</v>
      </c>
      <c r="B709" s="956">
        <v>118.42509650748936</v>
      </c>
      <c r="C709" s="956">
        <v>145.32615397040556</v>
      </c>
      <c r="D709" s="956">
        <v>5.2602334956410646E-2</v>
      </c>
      <c r="E709" s="956">
        <v>4.0635394784761525E-2</v>
      </c>
      <c r="F709" s="956">
        <v>13.497500419616699</v>
      </c>
      <c r="G709" s="956">
        <v>11562.5703125</v>
      </c>
      <c r="H709" s="956">
        <v>-26.901057462916199</v>
      </c>
    </row>
    <row r="710" spans="1:8">
      <c r="A710" s="957">
        <v>44769</v>
      </c>
      <c r="B710" s="956">
        <v>124.65453310122157</v>
      </c>
      <c r="C710" s="956">
        <v>151.23153960954403</v>
      </c>
      <c r="D710" s="956">
        <v>4.2583109114434636E-2</v>
      </c>
      <c r="E710" s="956">
        <v>1.0818266210801841E-2</v>
      </c>
      <c r="F710" s="956">
        <v>14.20750045776367</v>
      </c>
      <c r="G710" s="956">
        <v>12032.419921875</v>
      </c>
      <c r="H710" s="956">
        <v>-26.577006508322455</v>
      </c>
    </row>
    <row r="711" spans="1:8">
      <c r="A711" s="957">
        <v>44770</v>
      </c>
      <c r="B711" s="956">
        <v>129.96271068587978</v>
      </c>
      <c r="C711" s="956">
        <v>152.86760266450949</v>
      </c>
      <c r="D711" s="956">
        <v>3.0379798341908515E-3</v>
      </c>
      <c r="E711" s="956">
        <v>1.8754277573103773E-2</v>
      </c>
      <c r="F711" s="956">
        <v>14.8125</v>
      </c>
      <c r="G711" s="956">
        <v>12162.58984375</v>
      </c>
      <c r="H711" s="956">
        <v>-22.904891978629706</v>
      </c>
    </row>
    <row r="712" spans="1:8">
      <c r="A712" s="957">
        <v>44771</v>
      </c>
      <c r="B712" s="956">
        <v>130.35753478014027</v>
      </c>
      <c r="C712" s="956">
        <v>155.73452411681464</v>
      </c>
      <c r="D712" s="956">
        <v>4.32441474276819E-2</v>
      </c>
      <c r="E712" s="956">
        <v>-1.7521187427524954E-3</v>
      </c>
      <c r="F712" s="956">
        <v>14.857500076293951</v>
      </c>
      <c r="G712" s="956">
        <v>12390.6904296875</v>
      </c>
      <c r="H712" s="956">
        <v>-25.37698933667437</v>
      </c>
    </row>
    <row r="713" spans="1:8">
      <c r="A713" s="957">
        <v>44774</v>
      </c>
      <c r="B713" s="956">
        <v>135.99473523248182</v>
      </c>
      <c r="C713" s="956">
        <v>155.46165873821593</v>
      </c>
      <c r="D713" s="956">
        <v>-1.1451598136655528E-2</v>
      </c>
      <c r="E713" s="956">
        <v>-1.6347914184267065E-3</v>
      </c>
      <c r="F713" s="956">
        <v>15.5</v>
      </c>
      <c r="G713" s="956">
        <v>12368.98046875</v>
      </c>
      <c r="H713" s="956">
        <v>-19.466923505734115</v>
      </c>
    </row>
    <row r="714" spans="1:8">
      <c r="A714" s="957">
        <v>44775</v>
      </c>
      <c r="B714" s="956">
        <v>134.43737817589857</v>
      </c>
      <c r="C714" s="956">
        <v>155.20751135261631</v>
      </c>
      <c r="D714" s="956">
        <v>1.1584256385494207E-2</v>
      </c>
      <c r="E714" s="956">
        <v>2.5864977267928468E-2</v>
      </c>
      <c r="F714" s="956">
        <v>15.322500228881839</v>
      </c>
      <c r="G714" s="956">
        <v>12348.759765625</v>
      </c>
      <c r="H714" s="956">
        <v>-20.770133176717735</v>
      </c>
    </row>
    <row r="715" spans="1:8">
      <c r="A715" s="957">
        <v>44776</v>
      </c>
      <c r="B715" s="956">
        <v>135.99473523248182</v>
      </c>
      <c r="C715" s="956">
        <v>159.22195010556348</v>
      </c>
      <c r="D715" s="956">
        <v>2.3387109079668456E-2</v>
      </c>
      <c r="E715" s="956">
        <v>4.1379269940109431E-3</v>
      </c>
      <c r="F715" s="956">
        <v>15.5</v>
      </c>
      <c r="G715" s="956">
        <v>12668.16015625</v>
      </c>
      <c r="H715" s="956">
        <v>-23.227214873081664</v>
      </c>
    </row>
    <row r="716" spans="1:8">
      <c r="A716" s="957">
        <v>44777</v>
      </c>
      <c r="B716" s="956">
        <v>139.17525893962451</v>
      </c>
      <c r="C716" s="956">
        <v>159.88079891094435</v>
      </c>
      <c r="D716" s="956">
        <v>1.1505114790522519E-2</v>
      </c>
      <c r="E716" s="956">
        <v>-4.9549842106564324E-3</v>
      </c>
      <c r="F716" s="956">
        <v>15.86250019073486</v>
      </c>
      <c r="G716" s="956">
        <v>12720.580078125</v>
      </c>
      <c r="H716" s="956">
        <v>-20.705539971319837</v>
      </c>
    </row>
    <row r="717" spans="1:8">
      <c r="A717" s="957">
        <v>44778</v>
      </c>
      <c r="B717" s="956">
        <v>140.77648626972558</v>
      </c>
      <c r="C717" s="956">
        <v>159.08859207675349</v>
      </c>
      <c r="D717" s="956">
        <v>-6.8556968622126568E-3</v>
      </c>
      <c r="E717" s="956">
        <v>-1.0341530511025487E-3</v>
      </c>
      <c r="F717" s="956">
        <v>16.045000076293949</v>
      </c>
      <c r="G717" s="956">
        <v>12657.5498046875</v>
      </c>
      <c r="H717" s="956">
        <v>-18.312105807027905</v>
      </c>
    </row>
    <row r="718" spans="1:8">
      <c r="A718" s="957">
        <v>44781</v>
      </c>
      <c r="B718" s="956">
        <v>139.81136535453291</v>
      </c>
      <c r="C718" s="956">
        <v>158.9240701238617</v>
      </c>
      <c r="D718" s="956">
        <v>-3.7339206235372124E-2</v>
      </c>
      <c r="E718" s="956">
        <v>-1.1904840056636057E-2</v>
      </c>
      <c r="F718" s="956">
        <v>15.935000419616699</v>
      </c>
      <c r="G718" s="956">
        <v>12644.4599609375</v>
      </c>
      <c r="H718" s="956">
        <v>-19.112704769328786</v>
      </c>
    </row>
    <row r="719" spans="1:8">
      <c r="A719" s="957">
        <v>44782</v>
      </c>
      <c r="B719" s="956">
        <v>134.59091994951103</v>
      </c>
      <c r="C719" s="956">
        <v>157.03210448788752</v>
      </c>
      <c r="D719" s="956">
        <v>1.7112112558933301E-2</v>
      </c>
      <c r="E719" s="956">
        <v>2.8883635990728074E-2</v>
      </c>
      <c r="F719" s="956">
        <v>15.340000152587891</v>
      </c>
      <c r="G719" s="956">
        <v>12493.9296875</v>
      </c>
      <c r="H719" s="956">
        <v>-22.44118453837649</v>
      </c>
    </row>
    <row r="720" spans="1:8">
      <c r="A720" s="957">
        <v>44783</v>
      </c>
      <c r="B720" s="956">
        <v>136.89405492109745</v>
      </c>
      <c r="C720" s="956">
        <v>161.56776263277365</v>
      </c>
      <c r="D720" s="956">
        <v>-2.2432204773389364E-3</v>
      </c>
      <c r="E720" s="956">
        <v>-5.8258121149573627E-3</v>
      </c>
      <c r="F720" s="956">
        <v>15.602499961853029</v>
      </c>
      <c r="G720" s="956">
        <v>12854.7998046875</v>
      </c>
      <c r="H720" s="956">
        <v>-24.673707711676201</v>
      </c>
    </row>
    <row r="721" spans="1:8">
      <c r="A721" s="957">
        <v>44784</v>
      </c>
      <c r="B721" s="956">
        <v>136.58697137387247</v>
      </c>
      <c r="C721" s="956">
        <v>160.62649920384109</v>
      </c>
      <c r="D721" s="956">
        <v>2.1840382212202192E-2</v>
      </c>
      <c r="E721" s="956">
        <v>2.09140964349257E-2</v>
      </c>
      <c r="F721" s="956">
        <v>15.56750011444092</v>
      </c>
      <c r="G721" s="956">
        <v>12779.91015625</v>
      </c>
      <c r="H721" s="956">
        <v>-24.03952782996862</v>
      </c>
    </row>
    <row r="722" spans="1:8">
      <c r="A722" s="957">
        <v>44785</v>
      </c>
      <c r="B722" s="956">
        <v>139.57008303388497</v>
      </c>
      <c r="C722" s="956">
        <v>163.98585729819473</v>
      </c>
      <c r="D722" s="956">
        <v>-2.2002103928707717E-3</v>
      </c>
      <c r="E722" s="956">
        <v>6.1974549567402892E-3</v>
      </c>
      <c r="F722" s="956">
        <v>15.90750026702881</v>
      </c>
      <c r="G722" s="956">
        <v>13047.1904296875</v>
      </c>
      <c r="H722" s="956">
        <v>-24.415774264309761</v>
      </c>
    </row>
    <row r="723" spans="1:8">
      <c r="A723" s="957">
        <v>44788</v>
      </c>
      <c r="B723" s="956">
        <v>139.26299948665999</v>
      </c>
      <c r="C723" s="956">
        <v>165.00215226234275</v>
      </c>
      <c r="D723" s="956">
        <v>-4.0951666302863066E-3</v>
      </c>
      <c r="E723" s="956">
        <v>-1.9424057936537897E-3</v>
      </c>
      <c r="F723" s="956">
        <v>15.872500419616699</v>
      </c>
      <c r="G723" s="956">
        <v>13128.0498046875</v>
      </c>
      <c r="H723" s="956">
        <v>-25.739152775682754</v>
      </c>
    </row>
    <row r="724" spans="1:8">
      <c r="A724" s="957">
        <v>44789</v>
      </c>
      <c r="B724" s="956">
        <v>138.69269429832863</v>
      </c>
      <c r="C724" s="956">
        <v>164.68165112582304</v>
      </c>
      <c r="D724" s="956">
        <v>-1.0279894288904079E-2</v>
      </c>
      <c r="E724" s="956">
        <v>-1.2549441898795477E-2</v>
      </c>
      <c r="F724" s="956">
        <v>15.80749988555908</v>
      </c>
      <c r="G724" s="956">
        <v>13102.5498046875</v>
      </c>
      <c r="H724" s="956">
        <v>-25.988956827494405</v>
      </c>
    </row>
    <row r="725" spans="1:8">
      <c r="A725" s="957">
        <v>44790</v>
      </c>
      <c r="B725" s="956">
        <v>137.26694806229852</v>
      </c>
      <c r="C725" s="956">
        <v>162.6149883132218</v>
      </c>
      <c r="D725" s="956">
        <v>-1.7577597816076374E-3</v>
      </c>
      <c r="E725" s="956">
        <v>2.1038393766603658E-3</v>
      </c>
      <c r="F725" s="956">
        <v>15.64500045776367</v>
      </c>
      <c r="G725" s="956">
        <v>12938.1201171875</v>
      </c>
      <c r="H725" s="956">
        <v>-25.348040250923276</v>
      </c>
    </row>
    <row r="726" spans="1:8">
      <c r="A726" s="957">
        <v>44791</v>
      </c>
      <c r="B726" s="956">
        <v>137.02566574165058</v>
      </c>
      <c r="C726" s="956">
        <v>162.95710412887033</v>
      </c>
      <c r="D726" s="956">
        <v>-2.8973928892627399E-2</v>
      </c>
      <c r="E726" s="956">
        <v>-2.0062730350480673E-2</v>
      </c>
      <c r="F726" s="956">
        <v>15.617500305175779</v>
      </c>
      <c r="G726" s="956">
        <v>12965.33984375</v>
      </c>
      <c r="H726" s="956">
        <v>-25.931438387219742</v>
      </c>
    </row>
    <row r="727" spans="1:8">
      <c r="A727" s="957">
        <v>44792</v>
      </c>
      <c r="B727" s="956">
        <v>133.05549384598706</v>
      </c>
      <c r="C727" s="956">
        <v>159.6877396900376</v>
      </c>
      <c r="D727" s="956">
        <v>-1.9947231907622598E-2</v>
      </c>
      <c r="E727" s="956">
        <v>-2.547373607288772E-2</v>
      </c>
      <c r="F727" s="956">
        <v>15.164999961853029</v>
      </c>
      <c r="G727" s="956">
        <v>12705.2197265625</v>
      </c>
      <c r="H727" s="956">
        <v>-26.632245844050544</v>
      </c>
    </row>
    <row r="728" spans="1:8">
      <c r="A728" s="957">
        <v>44795</v>
      </c>
      <c r="B728" s="956">
        <v>130.4014050536579</v>
      </c>
      <c r="C728" s="956">
        <v>155.61989635509758</v>
      </c>
      <c r="D728" s="956">
        <v>2.3885587060085145E-2</v>
      </c>
      <c r="E728" s="956">
        <v>-2.1847617521220108E-5</v>
      </c>
      <c r="F728" s="956">
        <v>14.86250019073486</v>
      </c>
      <c r="G728" s="956">
        <v>12381.5703125</v>
      </c>
      <c r="H728" s="956">
        <v>-25.218491301439684</v>
      </c>
    </row>
    <row r="729" spans="1:8">
      <c r="A729" s="957">
        <v>44796</v>
      </c>
      <c r="B729" s="956">
        <v>133.51611916682447</v>
      </c>
      <c r="C729" s="956">
        <v>155.61649643112332</v>
      </c>
      <c r="D729" s="956">
        <v>-5.257100385072877E-3</v>
      </c>
      <c r="E729" s="956">
        <v>4.056962479091597E-3</v>
      </c>
      <c r="F729" s="956">
        <v>15.21749973297119</v>
      </c>
      <c r="G729" s="956">
        <v>12381.2998046875</v>
      </c>
      <c r="H729" s="956">
        <v>-22.100377264298857</v>
      </c>
    </row>
    <row r="730" spans="1:8">
      <c r="A730" s="957">
        <v>44797</v>
      </c>
      <c r="B730" s="956">
        <v>132.81421152533912</v>
      </c>
      <c r="C730" s="956">
        <v>156.24782671827208</v>
      </c>
      <c r="D730" s="956">
        <v>8.5879515163620468E-3</v>
      </c>
      <c r="E730" s="956">
        <v>1.6710674650921797E-2</v>
      </c>
      <c r="F730" s="956">
        <v>15.13749980926514</v>
      </c>
      <c r="G730" s="956">
        <v>12431.5302734375</v>
      </c>
      <c r="H730" s="956">
        <v>-23.433615192932962</v>
      </c>
    </row>
    <row r="731" spans="1:8">
      <c r="A731" s="957">
        <v>44798</v>
      </c>
      <c r="B731" s="956">
        <v>133.95481353460258</v>
      </c>
      <c r="C731" s="956">
        <v>158.85883331547473</v>
      </c>
      <c r="D731" s="956">
        <v>-2.4070758605680864E-2</v>
      </c>
      <c r="E731" s="956">
        <v>-3.9366165036856526E-2</v>
      </c>
      <c r="F731" s="956">
        <v>15.267499923706049</v>
      </c>
      <c r="G731" s="956">
        <v>12639.26953125</v>
      </c>
      <c r="H731" s="956">
        <v>-24.904019780872147</v>
      </c>
    </row>
    <row r="732" spans="1:8">
      <c r="A732" s="957">
        <v>44799</v>
      </c>
      <c r="B732" s="956">
        <v>130.73041955394217</v>
      </c>
      <c r="C732" s="956">
        <v>152.60517026561527</v>
      </c>
      <c r="D732" s="956">
        <v>-2.1644247212358692E-2</v>
      </c>
      <c r="E732" s="956">
        <v>-1.0216027187403109E-2</v>
      </c>
      <c r="F732" s="956">
        <v>14.89999961853027</v>
      </c>
      <c r="G732" s="956">
        <v>12141.7099609375</v>
      </c>
      <c r="H732" s="956">
        <v>-21.874750711673101</v>
      </c>
    </row>
    <row r="733" spans="1:8">
      <c r="A733" s="957">
        <v>44802</v>
      </c>
      <c r="B733" s="956">
        <v>127.90085803494128</v>
      </c>
      <c r="C733" s="956">
        <v>151.04615169724346</v>
      </c>
      <c r="D733" s="956">
        <v>-1.8178723174864131E-2</v>
      </c>
      <c r="E733" s="956">
        <v>-1.119437247919608E-2</v>
      </c>
      <c r="F733" s="956">
        <v>14.57750034332275</v>
      </c>
      <c r="G733" s="956">
        <v>12017.669921875</v>
      </c>
      <c r="H733" s="956">
        <v>-23.14529366230218</v>
      </c>
    </row>
    <row r="734" spans="1:8">
      <c r="A734" s="957">
        <v>44803</v>
      </c>
      <c r="B734" s="956">
        <v>125.57578374289649</v>
      </c>
      <c r="C734" s="956">
        <v>149.35528481359538</v>
      </c>
      <c r="D734" s="956">
        <v>-1.7466982379228391E-3</v>
      </c>
      <c r="E734" s="956">
        <v>-5.6331453728056813E-3</v>
      </c>
      <c r="F734" s="956">
        <v>14.3125</v>
      </c>
      <c r="G734" s="956">
        <v>11883.1396484375</v>
      </c>
      <c r="H734" s="956">
        <v>-23.779501070698885</v>
      </c>
    </row>
    <row r="735" spans="1:8">
      <c r="A735" s="957">
        <v>44804</v>
      </c>
      <c r="B735" s="956">
        <v>125.35644074270699</v>
      </c>
      <c r="C735" s="956">
        <v>148.51394478204361</v>
      </c>
      <c r="D735" s="956">
        <v>-3.5520604370849029E-2</v>
      </c>
      <c r="E735" s="956">
        <v>-2.6294673402982305E-3</v>
      </c>
      <c r="F735" s="956">
        <v>14.28750038146973</v>
      </c>
      <c r="G735" s="956">
        <v>11816.2001953125</v>
      </c>
      <c r="H735" s="956">
        <v>-23.157504039336615</v>
      </c>
    </row>
    <row r="736" spans="1:8">
      <c r="A736" s="957">
        <v>44805</v>
      </c>
      <c r="B736" s="956">
        <v>120.90370420574752</v>
      </c>
      <c r="C736" s="956">
        <v>148.12343221466037</v>
      </c>
      <c r="D736" s="956">
        <v>-1.4150921524159865E-2</v>
      </c>
      <c r="E736" s="956">
        <v>-1.3090185070848248E-2</v>
      </c>
      <c r="F736" s="956">
        <v>13.77999973297119</v>
      </c>
      <c r="G736" s="956">
        <v>11785.1298828125</v>
      </c>
      <c r="H736" s="956">
        <v>-27.219728008912853</v>
      </c>
    </row>
    <row r="737" spans="1:8">
      <c r="A737" s="957">
        <v>44806</v>
      </c>
      <c r="B737" s="956">
        <v>119.19280537555174</v>
      </c>
      <c r="C737" s="956">
        <v>146.18446907364122</v>
      </c>
      <c r="D737" s="956">
        <v>-6.6249652068581799E-3</v>
      </c>
      <c r="E737" s="956">
        <v>-7.3898398497195261E-3</v>
      </c>
      <c r="F737" s="956">
        <v>13.585000038146971</v>
      </c>
      <c r="G737" s="956">
        <v>11630.8603515625</v>
      </c>
      <c r="H737" s="956">
        <v>-26.991663698089482</v>
      </c>
    </row>
    <row r="738" spans="1:8">
      <c r="A738" s="957">
        <v>44810</v>
      </c>
      <c r="B738" s="956">
        <v>118.4031571870309</v>
      </c>
      <c r="C738" s="956">
        <v>145.10418925867074</v>
      </c>
      <c r="D738" s="956">
        <v>-1.48202898081643E-2</v>
      </c>
      <c r="E738" s="956">
        <v>2.139386370549512E-2</v>
      </c>
      <c r="F738" s="956">
        <v>13.49499988555908</v>
      </c>
      <c r="G738" s="956">
        <v>11544.91015625</v>
      </c>
      <c r="H738" s="956">
        <v>-26.701032071639844</v>
      </c>
    </row>
    <row r="739" spans="1:8">
      <c r="A739" s="957">
        <v>44811</v>
      </c>
      <c r="B739" s="956">
        <v>116.64838808331747</v>
      </c>
      <c r="C739" s="956">
        <v>148.20852850676712</v>
      </c>
      <c r="D739" s="956">
        <v>-5.0771052315584653E-3</v>
      </c>
      <c r="E739" s="956">
        <v>5.9557399453047388E-3</v>
      </c>
      <c r="F739" s="956">
        <v>13.295000076293951</v>
      </c>
      <c r="G739" s="956">
        <v>11791.900390625</v>
      </c>
      <c r="H739" s="956">
        <v>-31.560140423449653</v>
      </c>
    </row>
    <row r="740" spans="1:8">
      <c r="A740" s="957">
        <v>44812</v>
      </c>
      <c r="B740" s="956">
        <v>116.0561519419268</v>
      </c>
      <c r="C740" s="956">
        <v>149.09121996022972</v>
      </c>
      <c r="D740" s="956">
        <v>4.0068019996194693E-2</v>
      </c>
      <c r="E740" s="956">
        <v>2.1090621159231659E-2</v>
      </c>
      <c r="F740" s="956">
        <v>13.227499961853029</v>
      </c>
      <c r="G740" s="956">
        <v>11862.1298828125</v>
      </c>
      <c r="H740" s="956">
        <v>-33.035068018302923</v>
      </c>
    </row>
    <row r="741" spans="1:8">
      <c r="A741" s="957">
        <v>44813</v>
      </c>
      <c r="B741" s="956">
        <v>120.70629215861733</v>
      </c>
      <c r="C741" s="956">
        <v>152.23564639857861</v>
      </c>
      <c r="D741" s="956">
        <v>1.0721427688089369E-2</v>
      </c>
      <c r="E741" s="956">
        <v>1.2722642617655877E-2</v>
      </c>
      <c r="F741" s="956">
        <v>13.757499694824221</v>
      </c>
      <c r="G741" s="956">
        <v>12112.3095703125</v>
      </c>
      <c r="H741" s="956">
        <v>-31.529354239961279</v>
      </c>
    </row>
    <row r="742" spans="1:8">
      <c r="A742" s="957">
        <v>44816</v>
      </c>
      <c r="B742" s="956">
        <v>122.00043594149334</v>
      </c>
      <c r="C742" s="956">
        <v>154.17248612137556</v>
      </c>
      <c r="D742" s="956">
        <v>-4.8004282995674719E-2</v>
      </c>
      <c r="E742" s="956">
        <v>-5.1591283487904094E-2</v>
      </c>
      <c r="F742" s="956">
        <v>13.90499973297119</v>
      </c>
      <c r="G742" s="956">
        <v>12266.41015625</v>
      </c>
      <c r="H742" s="956">
        <v>-32.17205017988222</v>
      </c>
    </row>
    <row r="743" spans="1:8">
      <c r="A743" s="957">
        <v>44817</v>
      </c>
      <c r="B743" s="956">
        <v>116.14389248896221</v>
      </c>
      <c r="C743" s="956">
        <v>146.21852968385272</v>
      </c>
      <c r="D743" s="956">
        <v>1.9830013634210886E-2</v>
      </c>
      <c r="E743" s="956">
        <v>7.4018012258436627E-3</v>
      </c>
      <c r="F743" s="956">
        <v>13.23750019073486</v>
      </c>
      <c r="G743" s="956">
        <v>11633.5703125</v>
      </c>
      <c r="H743" s="956">
        <v>-30.074637194890514</v>
      </c>
    </row>
    <row r="744" spans="1:8">
      <c r="A744" s="957">
        <v>44818</v>
      </c>
      <c r="B744" s="956">
        <v>118.44702746054865</v>
      </c>
      <c r="C744" s="956">
        <v>147.30081017610772</v>
      </c>
      <c r="D744" s="956">
        <v>-3.1296270864981435E-2</v>
      </c>
      <c r="E744" s="956">
        <v>-1.4276784041799329E-2</v>
      </c>
      <c r="F744" s="956">
        <v>13.5</v>
      </c>
      <c r="G744" s="956">
        <v>11719.6796875</v>
      </c>
      <c r="H744" s="956">
        <v>-28.853782715559063</v>
      </c>
    </row>
    <row r="745" spans="1:8">
      <c r="A745" s="957">
        <v>44819</v>
      </c>
      <c r="B745" s="956">
        <v>114.74007720599143</v>
      </c>
      <c r="C745" s="956">
        <v>145.19782832004134</v>
      </c>
      <c r="D745" s="956">
        <v>-1.452881124599803E-2</v>
      </c>
      <c r="E745" s="956">
        <v>-8.999023383428173E-3</v>
      </c>
      <c r="F745" s="956">
        <v>13.07750034332275</v>
      </c>
      <c r="G745" s="956">
        <v>11552.3603515625</v>
      </c>
      <c r="H745" s="956">
        <v>-30.457751114049913</v>
      </c>
    </row>
    <row r="746" spans="1:8">
      <c r="A746" s="957">
        <v>44820</v>
      </c>
      <c r="B746" s="956">
        <v>113.07304028191433</v>
      </c>
      <c r="C746" s="956">
        <v>143.8911896677663</v>
      </c>
      <c r="D746" s="956">
        <v>5.6256240508114619E-3</v>
      </c>
      <c r="E746" s="956">
        <v>7.5660474537500022E-3</v>
      </c>
      <c r="F746" s="956">
        <v>12.88749980926514</v>
      </c>
      <c r="G746" s="956">
        <v>11448.400390625</v>
      </c>
      <c r="H746" s="956">
        <v>-30.818149385851967</v>
      </c>
    </row>
    <row r="747" spans="1:8">
      <c r="A747" s="957">
        <v>44823</v>
      </c>
      <c r="B747" s="956">
        <v>113.70914669682264</v>
      </c>
      <c r="C747" s="956">
        <v>144.97987723696917</v>
      </c>
      <c r="D747" s="956">
        <v>-1.1959855903932004E-2</v>
      </c>
      <c r="E747" s="956">
        <v>-9.5335535639602398E-3</v>
      </c>
      <c r="F747" s="956">
        <v>12.960000038146971</v>
      </c>
      <c r="G747" s="956">
        <v>11535.01953125</v>
      </c>
      <c r="H747" s="956">
        <v>-31.270730540146531</v>
      </c>
    </row>
    <row r="748" spans="1:8">
      <c r="A748" s="957">
        <v>44824</v>
      </c>
      <c r="B748" s="956">
        <v>112.34920168736957</v>
      </c>
      <c r="C748" s="956">
        <v>143.59770381163415</v>
      </c>
      <c r="D748" s="956">
        <v>-1.1714218557570821E-2</v>
      </c>
      <c r="E748" s="956">
        <v>-1.7930720522194132E-2</v>
      </c>
      <c r="F748" s="956">
        <v>12.805000305175779</v>
      </c>
      <c r="G748" s="956">
        <v>11425.0498046875</v>
      </c>
      <c r="H748" s="956">
        <v>-31.248502124264576</v>
      </c>
    </row>
    <row r="749" spans="1:8">
      <c r="A749" s="957">
        <v>44825</v>
      </c>
      <c r="B749" s="956">
        <v>111.03311858403512</v>
      </c>
      <c r="C749" s="956">
        <v>141.02289351695893</v>
      </c>
      <c r="D749" s="956">
        <v>1.5606498067896046E-2</v>
      </c>
      <c r="E749" s="956">
        <v>-1.367007630896977E-2</v>
      </c>
      <c r="F749" s="956">
        <v>12.65499973297119</v>
      </c>
      <c r="G749" s="956">
        <v>11220.1904296875</v>
      </c>
      <c r="H749" s="956">
        <v>-29.989774932923808</v>
      </c>
    </row>
    <row r="750" spans="1:8">
      <c r="A750" s="957">
        <v>44826</v>
      </c>
      <c r="B750" s="956">
        <v>112.76595673468934</v>
      </c>
      <c r="C750" s="956">
        <v>139.09509980127038</v>
      </c>
      <c r="D750" s="956">
        <v>-3.0344317796561215E-2</v>
      </c>
      <c r="E750" s="956">
        <v>-1.7970841690997275E-2</v>
      </c>
      <c r="F750" s="956">
        <v>12.852499961853029</v>
      </c>
      <c r="G750" s="956">
        <v>11066.8095703125</v>
      </c>
      <c r="H750" s="956">
        <v>-26.32914306658104</v>
      </c>
    </row>
    <row r="751" spans="1:8">
      <c r="A751" s="957">
        <v>44827</v>
      </c>
      <c r="B751" s="956">
        <v>109.34415070689866</v>
      </c>
      <c r="C751" s="956">
        <v>136.59544378274828</v>
      </c>
      <c r="D751" s="956">
        <v>-1.3039071837064875E-2</v>
      </c>
      <c r="E751" s="956">
        <v>-5.9817985112446959E-3</v>
      </c>
      <c r="F751" s="956">
        <v>12.46249961853027</v>
      </c>
      <c r="G751" s="956">
        <v>10867.9296875</v>
      </c>
      <c r="H751" s="956">
        <v>-27.251293075849617</v>
      </c>
    </row>
    <row r="752" spans="1:8">
      <c r="A752" s="957">
        <v>44830</v>
      </c>
      <c r="B752" s="956">
        <v>107.91840447086857</v>
      </c>
      <c r="C752" s="956">
        <v>135.77835736048581</v>
      </c>
      <c r="D752" s="956">
        <v>-9.9593835542355347E-3</v>
      </c>
      <c r="E752" s="956">
        <v>2.4604531290819409E-3</v>
      </c>
      <c r="F752" s="956">
        <v>12.30000019073486</v>
      </c>
      <c r="G752" s="956">
        <v>10802.919921875</v>
      </c>
      <c r="H752" s="956">
        <v>-27.859952889617247</v>
      </c>
    </row>
    <row r="753" spans="1:8">
      <c r="A753" s="957">
        <v>44831</v>
      </c>
      <c r="B753" s="956">
        <v>106.84360368818206</v>
      </c>
      <c r="C753" s="956">
        <v>136.11243364471503</v>
      </c>
      <c r="D753" s="956">
        <v>2.0940268465100997E-2</v>
      </c>
      <c r="E753" s="956">
        <v>2.05124565711714E-2</v>
      </c>
      <c r="F753" s="956">
        <v>12.177499771118161</v>
      </c>
      <c r="G753" s="956">
        <v>10829.5</v>
      </c>
      <c r="H753" s="956">
        <v>-29.268829956532969</v>
      </c>
    </row>
    <row r="754" spans="1:8">
      <c r="A754" s="957">
        <v>44832</v>
      </c>
      <c r="B754" s="956">
        <v>109.08093743319145</v>
      </c>
      <c r="C754" s="956">
        <v>138.90443402864869</v>
      </c>
      <c r="D754" s="956">
        <v>-5.851598379647327E-2</v>
      </c>
      <c r="E754" s="956">
        <v>-2.842382603896354E-2</v>
      </c>
      <c r="F754" s="956">
        <v>12.43249988555908</v>
      </c>
      <c r="G754" s="956">
        <v>11051.6396484375</v>
      </c>
      <c r="H754" s="956">
        <v>-29.823496595457243</v>
      </c>
    </row>
    <row r="755" spans="1:8">
      <c r="A755" s="957">
        <v>44833</v>
      </c>
      <c r="B755" s="956">
        <v>102.6979590658467</v>
      </c>
      <c r="C755" s="956">
        <v>134.95623855977769</v>
      </c>
      <c r="D755" s="956">
        <v>-2.5629844653336509E-3</v>
      </c>
      <c r="E755" s="956">
        <v>-1.5077019902302924E-2</v>
      </c>
      <c r="F755" s="956">
        <v>11.704999923706049</v>
      </c>
      <c r="G755" s="956">
        <v>10737.509765625</v>
      </c>
      <c r="H755" s="956">
        <v>-32.258279493930985</v>
      </c>
    </row>
    <row r="756" spans="1:8">
      <c r="A756" s="957">
        <v>44834</v>
      </c>
      <c r="B756" s="956">
        <v>102.43474579213947</v>
      </c>
      <c r="C756" s="956">
        <v>132.92150066507199</v>
      </c>
      <c r="D756" s="956">
        <v>6.3811552324454235E-2</v>
      </c>
      <c r="E756" s="956">
        <v>2.2675698224330354E-2</v>
      </c>
      <c r="F756" s="956">
        <v>11.67500019073486</v>
      </c>
      <c r="G756" s="956">
        <v>10575.6201171875</v>
      </c>
      <c r="H756" s="956">
        <v>-30.486754872932522</v>
      </c>
    </row>
    <row r="757" spans="1:8">
      <c r="A757" s="957">
        <v>44837</v>
      </c>
      <c r="B757" s="956">
        <v>108.97126593309675</v>
      </c>
      <c r="C757" s="956">
        <v>135.9355885016783</v>
      </c>
      <c r="D757" s="956">
        <v>1.2479849598957538E-2</v>
      </c>
      <c r="E757" s="956">
        <v>3.3376433408577988E-2</v>
      </c>
      <c r="F757" s="956">
        <v>12.420000076293951</v>
      </c>
      <c r="G757" s="956">
        <v>10815.4296875</v>
      </c>
      <c r="H757" s="956">
        <v>-26.964322568581551</v>
      </c>
    </row>
    <row r="758" spans="1:8">
      <c r="A758" s="957">
        <v>44838</v>
      </c>
      <c r="B758" s="956">
        <v>110.3312109425498</v>
      </c>
      <c r="C758" s="956">
        <v>140.47263361916043</v>
      </c>
      <c r="D758" s="956">
        <v>-7.3558436878096156E-3</v>
      </c>
      <c r="E758" s="956">
        <v>-2.4847430815672089E-3</v>
      </c>
      <c r="F758" s="956">
        <v>12.57499980926514</v>
      </c>
      <c r="G758" s="956">
        <v>11176.41015625</v>
      </c>
      <c r="H758" s="956">
        <v>-30.141422676610631</v>
      </c>
    </row>
    <row r="759" spans="1:8">
      <c r="A759" s="957">
        <v>44839</v>
      </c>
      <c r="B759" s="956">
        <v>109.51963180096966</v>
      </c>
      <c r="C759" s="956">
        <v>140.12359521462571</v>
      </c>
      <c r="D759" s="956">
        <v>6.4089664103412769E-3</v>
      </c>
      <c r="E759" s="956">
        <v>-6.7568851896255833E-3</v>
      </c>
      <c r="F759" s="956">
        <v>12.482500076293951</v>
      </c>
      <c r="G759" s="956">
        <v>11148.6396484375</v>
      </c>
      <c r="H759" s="956">
        <v>-30.603963413656047</v>
      </c>
    </row>
    <row r="760" spans="1:8">
      <c r="A760" s="957">
        <v>44840</v>
      </c>
      <c r="B760" s="956">
        <v>110.22153944245503</v>
      </c>
      <c r="C760" s="956">
        <v>139.17679616940291</v>
      </c>
      <c r="D760" s="956">
        <v>-2.6666669703241497E-2</v>
      </c>
      <c r="E760" s="956">
        <v>-3.8011145359464704E-2</v>
      </c>
      <c r="F760" s="956">
        <v>12.5625</v>
      </c>
      <c r="G760" s="956">
        <v>11073.3095703125</v>
      </c>
      <c r="H760" s="956">
        <v>-28.95525672694788</v>
      </c>
    </row>
    <row r="761" spans="1:8">
      <c r="A761" s="957">
        <v>44841</v>
      </c>
      <c r="B761" s="956">
        <v>107.28229805596027</v>
      </c>
      <c r="C761" s="956">
        <v>133.88652673954314</v>
      </c>
      <c r="D761" s="956">
        <v>-6.5426231000318413E-3</v>
      </c>
      <c r="E761" s="956">
        <v>-1.0354547069698405E-2</v>
      </c>
      <c r="F761" s="956">
        <v>12.227499961853029</v>
      </c>
      <c r="G761" s="956">
        <v>10652.400390625</v>
      </c>
      <c r="H761" s="956">
        <v>-26.604228683582875</v>
      </c>
    </row>
    <row r="762" spans="1:8">
      <c r="A762" s="957">
        <v>44844</v>
      </c>
      <c r="B762" s="956">
        <v>106.58039041447485</v>
      </c>
      <c r="C762" s="956">
        <v>132.50019239642012</v>
      </c>
      <c r="D762" s="956">
        <v>-2.2020985623874667E-2</v>
      </c>
      <c r="E762" s="956">
        <v>-1.099488564729767E-2</v>
      </c>
      <c r="F762" s="956">
        <v>12.147500038146971</v>
      </c>
      <c r="G762" s="956">
        <v>10542.099609375</v>
      </c>
      <c r="H762" s="956">
        <v>-25.91980198194527</v>
      </c>
    </row>
    <row r="763" spans="1:8">
      <c r="A763" s="957">
        <v>44845</v>
      </c>
      <c r="B763" s="956">
        <v>104.23338516937075</v>
      </c>
      <c r="C763" s="956">
        <v>131.04336793277653</v>
      </c>
      <c r="D763" s="956">
        <v>-2.4200368577459441E-2</v>
      </c>
      <c r="E763" s="956">
        <v>-8.7192156845850022E-4</v>
      </c>
      <c r="F763" s="956">
        <v>11.88000011444092</v>
      </c>
      <c r="G763" s="956">
        <v>10426.1904296875</v>
      </c>
      <c r="H763" s="956">
        <v>-26.809982763405785</v>
      </c>
    </row>
    <row r="764" spans="1:8">
      <c r="A764" s="957">
        <v>44846</v>
      </c>
      <c r="B764" s="956">
        <v>101.71089883019569</v>
      </c>
      <c r="C764" s="956">
        <v>130.9291083938725</v>
      </c>
      <c r="D764" s="956">
        <v>3.1270234986837453E-2</v>
      </c>
      <c r="E764" s="956">
        <v>2.2275949155863284E-2</v>
      </c>
      <c r="F764" s="956">
        <v>11.59249973297119</v>
      </c>
      <c r="G764" s="956">
        <v>10417.099609375</v>
      </c>
      <c r="H764" s="956">
        <v>-29.218209563676808</v>
      </c>
    </row>
    <row r="765" spans="1:8">
      <c r="A765" s="957">
        <v>44847</v>
      </c>
      <c r="B765" s="956">
        <v>104.89142253733836</v>
      </c>
      <c r="C765" s="956">
        <v>133.84567855547692</v>
      </c>
      <c r="D765" s="956">
        <v>-4.3496403798231942E-2</v>
      </c>
      <c r="E765" s="956">
        <v>-3.0778111883558834E-2</v>
      </c>
      <c r="F765" s="956">
        <v>11.954999923706049</v>
      </c>
      <c r="G765" s="956">
        <v>10649.150390625</v>
      </c>
      <c r="H765" s="956">
        <v>-28.954256018138565</v>
      </c>
    </row>
    <row r="766" spans="1:8">
      <c r="A766" s="957">
        <v>44848</v>
      </c>
      <c r="B766" s="956">
        <v>100.32902286768332</v>
      </c>
      <c r="C766" s="956">
        <v>129.72616128576561</v>
      </c>
      <c r="D766" s="956">
        <v>4.2194937027890678E-2</v>
      </c>
      <c r="E766" s="956">
        <v>3.4337445665918898E-2</v>
      </c>
      <c r="F766" s="956">
        <v>11.435000419616699</v>
      </c>
      <c r="G766" s="956">
        <v>10321.3896484375</v>
      </c>
      <c r="H766" s="956">
        <v>-29.397138418082292</v>
      </c>
    </row>
    <row r="767" spans="1:8">
      <c r="A767" s="957">
        <v>44851</v>
      </c>
      <c r="B767" s="956">
        <v>104.56239966965502</v>
      </c>
      <c r="C767" s="956">
        <v>134.18062630036383</v>
      </c>
      <c r="D767" s="956">
        <v>-7.5518525169324668E-3</v>
      </c>
      <c r="E767" s="956">
        <v>9.048557270162183E-3</v>
      </c>
      <c r="F767" s="956">
        <v>11.91749954223633</v>
      </c>
      <c r="G767" s="956">
        <v>10675.7998046875</v>
      </c>
      <c r="H767" s="956">
        <v>-29.618226630708804</v>
      </c>
    </row>
    <row r="768" spans="1:8">
      <c r="A768" s="957">
        <v>44852</v>
      </c>
      <c r="B768" s="956">
        <v>103.77275984853324</v>
      </c>
      <c r="C768" s="956">
        <v>135.39476738198888</v>
      </c>
      <c r="D768" s="956">
        <v>1.4795961275062552E-3</v>
      </c>
      <c r="E768" s="956">
        <v>-8.5301902703106558E-3</v>
      </c>
      <c r="F768" s="956">
        <v>11.82750034332275</v>
      </c>
      <c r="G768" s="956">
        <v>10772.400390625</v>
      </c>
      <c r="H768" s="956">
        <v>-31.622007533455644</v>
      </c>
    </row>
    <row r="769" spans="1:8">
      <c r="A769" s="957">
        <v>44853</v>
      </c>
      <c r="B769" s="956">
        <v>103.92630162214577</v>
      </c>
      <c r="C769" s="956">
        <v>134.23982425461608</v>
      </c>
      <c r="D769" s="956">
        <v>-9.2866701453568901E-3</v>
      </c>
      <c r="E769" s="956">
        <v>-6.1485756125945201E-3</v>
      </c>
      <c r="F769" s="956">
        <v>11.84500026702881</v>
      </c>
      <c r="G769" s="956">
        <v>10680.509765625</v>
      </c>
      <c r="H769" s="956">
        <v>-30.31352263247031</v>
      </c>
    </row>
    <row r="770" spans="1:8">
      <c r="A770" s="957">
        <v>44854</v>
      </c>
      <c r="B770" s="956">
        <v>102.96117233955404</v>
      </c>
      <c r="C770" s="956">
        <v>133.41444054496517</v>
      </c>
      <c r="D770" s="956">
        <v>4.5590184638991671E-2</v>
      </c>
      <c r="E770" s="956">
        <v>2.306957866695325E-2</v>
      </c>
      <c r="F770" s="956">
        <v>11.73499965667725</v>
      </c>
      <c r="G770" s="956">
        <v>10614.83984375</v>
      </c>
      <c r="H770" s="956">
        <v>-30.453268205411135</v>
      </c>
    </row>
    <row r="771" spans="1:8">
      <c r="A771" s="957">
        <v>44855</v>
      </c>
      <c r="B771" s="956">
        <v>107.65519119716134</v>
      </c>
      <c r="C771" s="956">
        <v>136.49225547642482</v>
      </c>
      <c r="D771" s="956">
        <v>1.4669873250703791E-2</v>
      </c>
      <c r="E771" s="956">
        <v>8.5536853011769498E-3</v>
      </c>
      <c r="F771" s="956">
        <v>12.27000045776367</v>
      </c>
      <c r="G771" s="956">
        <v>10859.7197265625</v>
      </c>
      <c r="H771" s="956">
        <v>-28.837064279263473</v>
      </c>
    </row>
    <row r="772" spans="1:8">
      <c r="A772" s="957">
        <v>44858</v>
      </c>
      <c r="B772" s="956">
        <v>109.23447920680398</v>
      </c>
      <c r="C772" s="956">
        <v>137.65976727581801</v>
      </c>
      <c r="D772" s="956">
        <v>2.590363323875966E-2</v>
      </c>
      <c r="E772" s="956">
        <v>2.2506941972041616E-2</v>
      </c>
      <c r="F772" s="956">
        <v>12.44999980926514</v>
      </c>
      <c r="G772" s="956">
        <v>10952.6103515625</v>
      </c>
      <c r="H772" s="956">
        <v>-28.42528806901403</v>
      </c>
    </row>
    <row r="773" spans="1:8">
      <c r="A773" s="957">
        <v>44859</v>
      </c>
      <c r="B773" s="956">
        <v>112.06404909320395</v>
      </c>
      <c r="C773" s="956">
        <v>140.75806766977959</v>
      </c>
      <c r="D773" s="956">
        <v>-7.0464006513283328E-3</v>
      </c>
      <c r="E773" s="956">
        <v>-2.0370339850394603E-2</v>
      </c>
      <c r="F773" s="956">
        <v>12.772500038146971</v>
      </c>
      <c r="G773" s="956">
        <v>11199.1201171875</v>
      </c>
      <c r="H773" s="956">
        <v>-28.694018576575644</v>
      </c>
    </row>
    <row r="774" spans="1:8">
      <c r="A774" s="957">
        <v>44860</v>
      </c>
      <c r="B774" s="956">
        <v>111.27440090468311</v>
      </c>
      <c r="C774" s="956">
        <v>137.89077799466133</v>
      </c>
      <c r="D774" s="956">
        <v>3.094815117270211E-2</v>
      </c>
      <c r="E774" s="956">
        <v>-1.625380286469269E-2</v>
      </c>
      <c r="F774" s="956">
        <v>12.68249988555908</v>
      </c>
      <c r="G774" s="956">
        <v>10970.990234375</v>
      </c>
      <c r="H774" s="956">
        <v>-26.616377089978229</v>
      </c>
    </row>
    <row r="775" spans="1:8">
      <c r="A775" s="957">
        <v>44861</v>
      </c>
      <c r="B775" s="956">
        <v>114.7181378855331</v>
      </c>
      <c r="C775" s="956">
        <v>135.64952847227701</v>
      </c>
      <c r="D775" s="956">
        <v>1.6826024492399227E-2</v>
      </c>
      <c r="E775" s="956">
        <v>2.8702839582782413E-2</v>
      </c>
      <c r="F775" s="956">
        <v>13.07499980926514</v>
      </c>
      <c r="G775" s="956">
        <v>10792.669921875</v>
      </c>
      <c r="H775" s="956">
        <v>-20.931390586743916</v>
      </c>
    </row>
    <row r="776" spans="1:8">
      <c r="A776" s="957">
        <v>44862</v>
      </c>
      <c r="B776" s="956">
        <v>116.64838808331751</v>
      </c>
      <c r="C776" s="956">
        <v>139.54305512749684</v>
      </c>
      <c r="D776" s="956">
        <v>-6.2053747491724875E-3</v>
      </c>
      <c r="E776" s="956">
        <v>-1.0295007199019768E-2</v>
      </c>
      <c r="F776" s="956">
        <v>13.295000076293951</v>
      </c>
      <c r="G776" s="956">
        <v>11102.4501953125</v>
      </c>
      <c r="H776" s="956">
        <v>-22.894667044179329</v>
      </c>
    </row>
    <row r="777" spans="1:8">
      <c r="A777" s="957">
        <v>44865</v>
      </c>
      <c r="B777" s="956">
        <v>115.92454112137362</v>
      </c>
      <c r="C777" s="956">
        <v>138.10645837038604</v>
      </c>
      <c r="D777" s="956">
        <v>0</v>
      </c>
      <c r="E777" s="956">
        <v>-8.8550645732894395E-3</v>
      </c>
      <c r="F777" s="956">
        <v>13.21249961853027</v>
      </c>
      <c r="G777" s="956">
        <v>10988.150390625</v>
      </c>
      <c r="H777" s="956">
        <v>-22.181917249012415</v>
      </c>
    </row>
    <row r="778" spans="1:8">
      <c r="A778" s="957">
        <v>44866</v>
      </c>
      <c r="B778" s="956">
        <v>115.92454112137362</v>
      </c>
      <c r="C778" s="956">
        <v>136.88351676352795</v>
      </c>
      <c r="D778" s="956">
        <v>-2.9328274017254796E-2</v>
      </c>
      <c r="E778" s="956">
        <v>-3.361076663591045E-2</v>
      </c>
      <c r="F778" s="956">
        <v>13.21249961853027</v>
      </c>
      <c r="G778" s="956">
        <v>10890.849609375</v>
      </c>
      <c r="H778" s="956">
        <v>-20.958975642154329</v>
      </c>
    </row>
    <row r="779" spans="1:8">
      <c r="A779" s="957">
        <v>44867</v>
      </c>
      <c r="B779" s="956">
        <v>112.52467441404146</v>
      </c>
      <c r="C779" s="956">
        <v>132.28275682528627</v>
      </c>
      <c r="D779" s="956">
        <v>1.7543889654263456E-3</v>
      </c>
      <c r="E779" s="956">
        <v>-1.7279129140205018E-2</v>
      </c>
      <c r="F779" s="956">
        <v>12.82499980926514</v>
      </c>
      <c r="G779" s="956">
        <v>10524.7998046875</v>
      </c>
      <c r="H779" s="956">
        <v>-19.758082411244814</v>
      </c>
    </row>
    <row r="780" spans="1:8">
      <c r="A780" s="957">
        <v>44868</v>
      </c>
      <c r="B780" s="956">
        <v>112.72208646117164</v>
      </c>
      <c r="C780" s="956">
        <v>129.99702598707981</v>
      </c>
      <c r="D780" s="956">
        <v>2.4323798693248966E-2</v>
      </c>
      <c r="E780" s="956">
        <v>1.2792258759678266E-2</v>
      </c>
      <c r="F780" s="956">
        <v>12.847499847412109</v>
      </c>
      <c r="G780" s="956">
        <v>10342.9404296875</v>
      </c>
      <c r="H780" s="956">
        <v>-17.274939525908167</v>
      </c>
    </row>
    <row r="781" spans="1:8">
      <c r="A781" s="957">
        <v>44869</v>
      </c>
      <c r="B781" s="956">
        <v>115.46391580053618</v>
      </c>
      <c r="C781" s="956">
        <v>131.65998158149515</v>
      </c>
      <c r="D781" s="956">
        <v>1.576751217094241E-2</v>
      </c>
      <c r="E781" s="956">
        <v>8.5219475668838474E-3</v>
      </c>
      <c r="F781" s="956">
        <v>13.159999847412109</v>
      </c>
      <c r="G781" s="956">
        <v>10475.25</v>
      </c>
      <c r="H781" s="956">
        <v>-16.196065780958961</v>
      </c>
    </row>
    <row r="782" spans="1:8">
      <c r="A782" s="957">
        <v>44872</v>
      </c>
      <c r="B782" s="956">
        <v>117.28449449822581</v>
      </c>
      <c r="C782" s="956">
        <v>132.78198104118954</v>
      </c>
      <c r="D782" s="956">
        <v>3.4598811144308961E-2</v>
      </c>
      <c r="E782" s="956">
        <v>4.8919086106686827E-3</v>
      </c>
      <c r="F782" s="956">
        <v>13.367500305175779</v>
      </c>
      <c r="G782" s="956">
        <v>10564.51953125</v>
      </c>
      <c r="H782" s="956">
        <v>-15.497486542963728</v>
      </c>
    </row>
    <row r="783" spans="1:8">
      <c r="A783" s="957">
        <v>44873</v>
      </c>
      <c r="B783" s="956">
        <v>121.34239857352567</v>
      </c>
      <c r="C783" s="956">
        <v>133.43153835758659</v>
      </c>
      <c r="D783" s="956">
        <v>-7.2306856125362584E-3</v>
      </c>
      <c r="E783" s="956">
        <v>-2.4776310600627016E-2</v>
      </c>
      <c r="F783" s="956">
        <v>13.829999923706049</v>
      </c>
      <c r="G783" s="956">
        <v>10616.2001953125</v>
      </c>
      <c r="H783" s="956">
        <v>-12.089139784060919</v>
      </c>
    </row>
    <row r="784" spans="1:8">
      <c r="A784" s="957">
        <v>44874</v>
      </c>
      <c r="B784" s="956">
        <v>120.46500983796943</v>
      </c>
      <c r="C784" s="956">
        <v>130.12559711931954</v>
      </c>
      <c r="D784" s="956">
        <v>0.10597239081505316</v>
      </c>
      <c r="E784" s="956">
        <v>7.3502171266612848E-2</v>
      </c>
      <c r="F784" s="956">
        <v>13.72999954223633</v>
      </c>
      <c r="G784" s="956">
        <v>10353.169921875</v>
      </c>
      <c r="H784" s="956">
        <v>-9.6605872813501037</v>
      </c>
    </row>
    <row r="785" spans="1:8">
      <c r="A785" s="957">
        <v>44875</v>
      </c>
      <c r="B785" s="956">
        <v>133.23097494005796</v>
      </c>
      <c r="C785" s="956">
        <v>139.69011104495402</v>
      </c>
      <c r="D785" s="956">
        <v>5.268351761301715E-2</v>
      </c>
      <c r="E785" s="956">
        <v>1.8821023663351477E-2</v>
      </c>
      <c r="F785" s="956">
        <v>15.185000419616699</v>
      </c>
      <c r="G785" s="956">
        <v>11114.150390625</v>
      </c>
      <c r="H785" s="956">
        <v>-6.4591361048960607</v>
      </c>
    </row>
    <row r="786" spans="1:8">
      <c r="A786" s="957">
        <v>44876</v>
      </c>
      <c r="B786" s="956">
        <v>140.25005135491196</v>
      </c>
      <c r="C786" s="956">
        <v>142.31922193046731</v>
      </c>
      <c r="D786" s="956">
        <v>6.2560081930640443E-4</v>
      </c>
      <c r="E786" s="956">
        <v>-1.1225527356838128E-2</v>
      </c>
      <c r="F786" s="956">
        <v>15.98499965667725</v>
      </c>
      <c r="G786" s="956">
        <v>11323.330078125</v>
      </c>
      <c r="H786" s="956">
        <v>-2.0691705755553471</v>
      </c>
    </row>
    <row r="787" spans="1:8">
      <c r="A787" s="957">
        <v>44879</v>
      </c>
      <c r="B787" s="956">
        <v>140.33779190194736</v>
      </c>
      <c r="C787" s="956">
        <v>140.72161361128292</v>
      </c>
      <c r="D787" s="956">
        <v>3.4698302936691183E-2</v>
      </c>
      <c r="E787" s="956">
        <v>1.4486177803630484E-2</v>
      </c>
      <c r="F787" s="956">
        <v>15.99499988555908</v>
      </c>
      <c r="G787" s="956">
        <v>11196.2197265625</v>
      </c>
      <c r="H787" s="956">
        <v>-0.38382170933556381</v>
      </c>
    </row>
    <row r="788" spans="1:8">
      <c r="A788" s="957">
        <v>44880</v>
      </c>
      <c r="B788" s="956">
        <v>145.20727511882745</v>
      </c>
      <c r="C788" s="956">
        <v>142.76013192686975</v>
      </c>
      <c r="D788" s="956">
        <v>-1.5558894664333134E-2</v>
      </c>
      <c r="E788" s="956">
        <v>-1.538507569246772E-2</v>
      </c>
      <c r="F788" s="956">
        <v>16.54999923706055</v>
      </c>
      <c r="G788" s="956">
        <v>11358.41015625</v>
      </c>
      <c r="H788" s="956">
        <v>2.4471431919577071</v>
      </c>
    </row>
    <row r="789" spans="1:8">
      <c r="A789" s="957">
        <v>44881</v>
      </c>
      <c r="B789" s="956">
        <v>142.94801042075878</v>
      </c>
      <c r="C789" s="956">
        <v>140.56375649130817</v>
      </c>
      <c r="D789" s="956">
        <v>-1.8566811699701313E-2</v>
      </c>
      <c r="E789" s="956">
        <v>-3.4604230432442318E-3</v>
      </c>
      <c r="F789" s="956">
        <v>16.292499542236332</v>
      </c>
      <c r="G789" s="956">
        <v>11183.66015625</v>
      </c>
      <c r="H789" s="956">
        <v>2.3842539294506082</v>
      </c>
    </row>
    <row r="790" spans="1:8">
      <c r="A790" s="957">
        <v>44882</v>
      </c>
      <c r="B790" s="956">
        <v>140.29392162842962</v>
      </c>
      <c r="C790" s="956">
        <v>140.07734642930066</v>
      </c>
      <c r="D790" s="956">
        <v>5.4721463278770699E-3</v>
      </c>
      <c r="E790" s="956">
        <v>9.8664273254778223E-5</v>
      </c>
      <c r="F790" s="956">
        <v>15.989999771118161</v>
      </c>
      <c r="G790" s="956">
        <v>11144.9599609375</v>
      </c>
      <c r="H790" s="956">
        <v>0.21657519912895395</v>
      </c>
    </row>
    <row r="791" spans="1:8">
      <c r="A791" s="957">
        <v>44883</v>
      </c>
      <c r="B791" s="956">
        <v>141.06163049649209</v>
      </c>
      <c r="C791" s="956">
        <v>140.09116705888556</v>
      </c>
      <c r="D791" s="956">
        <v>4.8204820363402234E-3</v>
      </c>
      <c r="E791" s="956">
        <v>-1.0905181685126442E-2</v>
      </c>
      <c r="F791" s="956">
        <v>16.077499389648441</v>
      </c>
      <c r="G791" s="956">
        <v>11146.0595703125</v>
      </c>
      <c r="H791" s="956">
        <v>0.97046343760652576</v>
      </c>
    </row>
    <row r="792" spans="1:8">
      <c r="A792" s="957">
        <v>44886</v>
      </c>
      <c r="B792" s="956">
        <v>141.74161555231728</v>
      </c>
      <c r="C792" s="956">
        <v>138.56344742962702</v>
      </c>
      <c r="D792" s="956">
        <v>-2.1665023784892545E-3</v>
      </c>
      <c r="E792" s="956">
        <v>1.3597011913617951E-2</v>
      </c>
      <c r="F792" s="956">
        <v>16.155000686645511</v>
      </c>
      <c r="G792" s="956">
        <v>11024.509765625</v>
      </c>
      <c r="H792" s="956">
        <v>3.1781681226902663</v>
      </c>
    </row>
    <row r="793" spans="1:8">
      <c r="A793" s="957">
        <v>44887</v>
      </c>
      <c r="B793" s="956">
        <v>141.43453200509228</v>
      </c>
      <c r="C793" s="956">
        <v>140.44749627511962</v>
      </c>
      <c r="D793" s="956">
        <v>2.0471458221198446E-2</v>
      </c>
      <c r="E793" s="956">
        <v>9.9253700821038127E-3</v>
      </c>
      <c r="F793" s="956">
        <v>16.120000839233398</v>
      </c>
      <c r="G793" s="956">
        <v>11174.41015625</v>
      </c>
      <c r="H793" s="956">
        <v>0.98703572997266065</v>
      </c>
    </row>
    <row r="794" spans="1:8">
      <c r="A794" s="957">
        <v>44888</v>
      </c>
      <c r="B794" s="956">
        <v>144.32990311806927</v>
      </c>
      <c r="C794" s="956">
        <v>141.84148965275509</v>
      </c>
      <c r="D794" s="956">
        <v>2.0668701326378214E-2</v>
      </c>
      <c r="E794" s="956">
        <v>-5.224482717800627E-3</v>
      </c>
      <c r="F794" s="956">
        <v>16.45000076293945</v>
      </c>
      <c r="G794" s="956">
        <v>11285.3203125</v>
      </c>
      <c r="H794" s="956">
        <v>2.4884134653141814</v>
      </c>
    </row>
    <row r="795" spans="1:8">
      <c r="A795" s="957">
        <v>44890</v>
      </c>
      <c r="B795" s="956">
        <v>147.31301477808174</v>
      </c>
      <c r="C795" s="956">
        <v>141.10044124139716</v>
      </c>
      <c r="D795" s="956">
        <v>-1.5932210629440502E-2</v>
      </c>
      <c r="E795" s="956">
        <v>-1.5754024102556441E-2</v>
      </c>
      <c r="F795" s="956">
        <v>16.79000091552734</v>
      </c>
      <c r="G795" s="956">
        <v>11226.3603515625</v>
      </c>
      <c r="H795" s="956">
        <v>6.2125735366845731</v>
      </c>
    </row>
    <row r="796" spans="1:8">
      <c r="A796" s="957">
        <v>44893</v>
      </c>
      <c r="B796" s="956">
        <v>144.96599279817946</v>
      </c>
      <c r="C796" s="956">
        <v>138.87754148919885</v>
      </c>
      <c r="D796" s="956">
        <v>-1.1802070245382712E-2</v>
      </c>
      <c r="E796" s="956">
        <v>-5.9477556959590672E-3</v>
      </c>
      <c r="F796" s="956">
        <v>16.52249908447266</v>
      </c>
      <c r="G796" s="956">
        <v>11049.5</v>
      </c>
      <c r="H796" s="956">
        <v>6.0884513089806092</v>
      </c>
    </row>
    <row r="797" spans="1:8">
      <c r="A797" s="957">
        <v>44894</v>
      </c>
      <c r="B797" s="956">
        <v>143.2550939679837</v>
      </c>
      <c r="C797" s="956">
        <v>138.05153180076567</v>
      </c>
      <c r="D797" s="956">
        <v>3.7972798187729584E-2</v>
      </c>
      <c r="E797" s="956">
        <v>4.4084979352100317E-2</v>
      </c>
      <c r="F797" s="956">
        <v>16.327499389648441</v>
      </c>
      <c r="G797" s="956">
        <v>10983.7802734375</v>
      </c>
      <c r="H797" s="956">
        <v>5.2035621672180241</v>
      </c>
    </row>
    <row r="798" spans="1:8">
      <c r="A798" s="957">
        <v>44895</v>
      </c>
      <c r="B798" s="956">
        <v>148.69489074059419</v>
      </c>
      <c r="C798" s="956">
        <v>144.13753072972824</v>
      </c>
      <c r="D798" s="956">
        <v>3.0092947159999994E-2</v>
      </c>
      <c r="E798" s="956">
        <v>1.2600449348185716E-3</v>
      </c>
      <c r="F798" s="956">
        <v>16.947500228881839</v>
      </c>
      <c r="G798" s="956">
        <v>11468</v>
      </c>
      <c r="H798" s="956">
        <v>4.5573600108659491</v>
      </c>
    </row>
    <row r="799" spans="1:8">
      <c r="A799" s="957">
        <v>44896</v>
      </c>
      <c r="B799" s="956">
        <v>153.16955823061286</v>
      </c>
      <c r="C799" s="956">
        <v>144.3191504952415</v>
      </c>
      <c r="D799" s="956">
        <v>1.2029161046321013E-2</v>
      </c>
      <c r="E799" s="956">
        <v>-1.8245404905873341E-3</v>
      </c>
      <c r="F799" s="956">
        <v>17.457500457763668</v>
      </c>
      <c r="G799" s="956">
        <v>11482.4501953125</v>
      </c>
      <c r="H799" s="956">
        <v>8.8504077353713626</v>
      </c>
    </row>
    <row r="800" spans="1:8">
      <c r="A800" s="957">
        <v>44897</v>
      </c>
      <c r="B800" s="956">
        <v>155.01205951396275</v>
      </c>
      <c r="C800" s="956">
        <v>144.05583436159577</v>
      </c>
      <c r="D800" s="956">
        <v>-3.1696588677058379E-2</v>
      </c>
      <c r="E800" s="956">
        <v>-1.9330765633861158E-2</v>
      </c>
      <c r="F800" s="956">
        <v>17.667499542236332</v>
      </c>
      <c r="G800" s="956">
        <v>11461.5</v>
      </c>
      <c r="H800" s="956">
        <v>10.956225152366983</v>
      </c>
    </row>
    <row r="801" spans="1:8">
      <c r="A801" s="957">
        <v>44900</v>
      </c>
      <c r="B801" s="956">
        <v>150.09870602356497</v>
      </c>
      <c r="C801" s="956">
        <v>141.27112478936144</v>
      </c>
      <c r="D801" s="956">
        <v>4.0917547573890989E-3</v>
      </c>
      <c r="E801" s="956">
        <v>-2.0022417614917631E-2</v>
      </c>
      <c r="F801" s="956">
        <v>17.107500076293949</v>
      </c>
      <c r="G801" s="956">
        <v>11239.9404296875</v>
      </c>
      <c r="H801" s="956">
        <v>8.8275812342035351</v>
      </c>
    </row>
    <row r="802" spans="1:8">
      <c r="A802" s="957">
        <v>44901</v>
      </c>
      <c r="B802" s="956">
        <v>150.71287311801484</v>
      </c>
      <c r="C802" s="956">
        <v>138.44253533189971</v>
      </c>
      <c r="D802" s="956">
        <v>4.3659990826072637E-4</v>
      </c>
      <c r="E802" s="956">
        <v>-5.1148804525692482E-3</v>
      </c>
      <c r="F802" s="956">
        <v>17.177499771118161</v>
      </c>
      <c r="G802" s="956">
        <v>11014.8896484375</v>
      </c>
      <c r="H802" s="956">
        <v>12.270337786115135</v>
      </c>
    </row>
    <row r="803" spans="1:8">
      <c r="A803" s="957">
        <v>44902</v>
      </c>
      <c r="B803" s="956">
        <v>150.77867434459188</v>
      </c>
      <c r="C803" s="956">
        <v>137.73441831412646</v>
      </c>
      <c r="D803" s="956">
        <v>6.1100641750413409E-3</v>
      </c>
      <c r="E803" s="956">
        <v>1.1265194529635147E-2</v>
      </c>
      <c r="F803" s="956">
        <v>17.184999465942379</v>
      </c>
      <c r="G803" s="956">
        <v>10958.5498046875</v>
      </c>
      <c r="H803" s="956">
        <v>13.044256030465419</v>
      </c>
    </row>
    <row r="804" spans="1:8">
      <c r="A804" s="957">
        <v>44903</v>
      </c>
      <c r="B804" s="956">
        <v>151.69994172106499</v>
      </c>
      <c r="C804" s="956">
        <v>139.28602332986122</v>
      </c>
      <c r="D804" s="956">
        <v>4.482357301868567E-2</v>
      </c>
      <c r="E804" s="956">
        <v>-6.9824835600523771E-3</v>
      </c>
      <c r="F804" s="956">
        <v>17.29000091552734</v>
      </c>
      <c r="G804" s="956">
        <v>11082</v>
      </c>
      <c r="H804" s="956">
        <v>12.413918391203765</v>
      </c>
    </row>
    <row r="805" spans="1:8">
      <c r="A805" s="957">
        <v>44904</v>
      </c>
      <c r="B805" s="956">
        <v>158.49967513572952</v>
      </c>
      <c r="C805" s="956">
        <v>138.31346096181539</v>
      </c>
      <c r="D805" s="956">
        <v>-5.8124243831050304E-3</v>
      </c>
      <c r="E805" s="956">
        <v>1.2641973617082636E-2</v>
      </c>
      <c r="F805" s="956">
        <v>18.065000534057621</v>
      </c>
      <c r="G805" s="956">
        <v>11004.6201171875</v>
      </c>
      <c r="H805" s="956">
        <v>20.186214173914124</v>
      </c>
    </row>
    <row r="806" spans="1:8">
      <c r="A806" s="957">
        <v>44907</v>
      </c>
      <c r="B806" s="956">
        <v>157.57840775925638</v>
      </c>
      <c r="C806" s="956">
        <v>140.06201608618204</v>
      </c>
      <c r="D806" s="956">
        <v>2.0601384080986662E-2</v>
      </c>
      <c r="E806" s="956">
        <v>1.0146443972977481E-2</v>
      </c>
      <c r="F806" s="956">
        <v>17.95999908447266</v>
      </c>
      <c r="G806" s="956">
        <v>11143.740234375</v>
      </c>
      <c r="H806" s="956">
        <v>17.516391673074338</v>
      </c>
    </row>
    <row r="807" spans="1:8">
      <c r="A807" s="957">
        <v>44908</v>
      </c>
      <c r="B807" s="956">
        <v>160.82474106037515</v>
      </c>
      <c r="C807" s="956">
        <v>141.48314748514275</v>
      </c>
      <c r="D807" s="956">
        <v>-6.5466906564574101E-3</v>
      </c>
      <c r="E807" s="956">
        <v>-7.6327063488393909E-3</v>
      </c>
      <c r="F807" s="956">
        <v>18.329999923706051</v>
      </c>
      <c r="G807" s="956">
        <v>11256.8095703125</v>
      </c>
      <c r="H807" s="956">
        <v>19.341593575232395</v>
      </c>
    </row>
    <row r="808" spans="1:8">
      <c r="A808" s="957">
        <v>44909</v>
      </c>
      <c r="B808" s="956">
        <v>159.77187123074802</v>
      </c>
      <c r="C808" s="956">
        <v>140.40324816707911</v>
      </c>
      <c r="D808" s="956">
        <v>-4.2559014689413588E-2</v>
      </c>
      <c r="E808" s="956">
        <v>-3.2258789258598042E-2</v>
      </c>
      <c r="F808" s="956">
        <v>18.20999908447266</v>
      </c>
      <c r="G808" s="956">
        <v>11170.8896484375</v>
      </c>
      <c r="H808" s="956">
        <v>19.368623063668906</v>
      </c>
    </row>
    <row r="809" spans="1:8">
      <c r="A809" s="957">
        <v>44910</v>
      </c>
      <c r="B809" s="956">
        <v>152.97213781608352</v>
      </c>
      <c r="C809" s="956">
        <v>135.87400937323466</v>
      </c>
      <c r="D809" s="956">
        <v>-7.4562182247576159E-3</v>
      </c>
      <c r="E809" s="956">
        <v>-9.7238631712442958E-3</v>
      </c>
      <c r="F809" s="956">
        <v>17.434999465942379</v>
      </c>
      <c r="G809" s="956">
        <v>10810.5302734375</v>
      </c>
      <c r="H809" s="956">
        <v>17.098128442848861</v>
      </c>
    </row>
    <row r="810" spans="1:8">
      <c r="A810" s="957">
        <v>44911</v>
      </c>
      <c r="B810" s="956">
        <v>151.83154417421909</v>
      </c>
      <c r="C810" s="956">
        <v>134.55278909756095</v>
      </c>
      <c r="D810" s="956">
        <v>-1.4591189228820745E-2</v>
      </c>
      <c r="E810" s="956">
        <v>-1.4887788556092962E-2</v>
      </c>
      <c r="F810" s="956">
        <v>17.305000305175781</v>
      </c>
      <c r="G810" s="956">
        <v>10705.41015625</v>
      </c>
      <c r="H810" s="956">
        <v>17.278755076658143</v>
      </c>
    </row>
    <row r="811" spans="1:8">
      <c r="A811" s="957">
        <v>44914</v>
      </c>
      <c r="B811" s="956">
        <v>149.61614138226901</v>
      </c>
      <c r="C811" s="956">
        <v>132.54959562384389</v>
      </c>
      <c r="D811" s="956">
        <v>9.9692173332779355E-3</v>
      </c>
      <c r="E811" s="956">
        <v>1.0241561013923928E-4</v>
      </c>
      <c r="F811" s="956">
        <v>17.052499771118161</v>
      </c>
      <c r="G811" s="956">
        <v>10546.0302734375</v>
      </c>
      <c r="H811" s="956">
        <v>17.066545758425121</v>
      </c>
    </row>
    <row r="812" spans="1:8">
      <c r="A812" s="957">
        <v>44915</v>
      </c>
      <c r="B812" s="956">
        <v>151.1076972122753</v>
      </c>
      <c r="C812" s="956">
        <v>132.56317077155342</v>
      </c>
      <c r="D812" s="956">
        <v>-5.0805411122368804E-3</v>
      </c>
      <c r="E812" s="956">
        <v>1.538428633212896E-2</v>
      </c>
      <c r="F812" s="956">
        <v>17.222499847412109</v>
      </c>
      <c r="G812" s="956">
        <v>10547.1103515625</v>
      </c>
      <c r="H812" s="956">
        <v>18.544526440721881</v>
      </c>
    </row>
    <row r="813" spans="1:8">
      <c r="A813" s="957">
        <v>44916</v>
      </c>
      <c r="B813" s="956">
        <v>150.33998834421288</v>
      </c>
      <c r="C813" s="956">
        <v>134.60256054779791</v>
      </c>
      <c r="D813" s="956">
        <v>-4.289469509972299E-2</v>
      </c>
      <c r="E813" s="956">
        <v>-2.1779992422304661E-2</v>
      </c>
      <c r="F813" s="956">
        <v>17.135000228881839</v>
      </c>
      <c r="G813" s="956">
        <v>10709.3701171875</v>
      </c>
      <c r="H813" s="956">
        <v>15.737427796414977</v>
      </c>
    </row>
    <row r="814" spans="1:8">
      <c r="A814" s="957">
        <v>44917</v>
      </c>
      <c r="B814" s="956">
        <v>143.89120038289195</v>
      </c>
      <c r="C814" s="956">
        <v>131.67091779904408</v>
      </c>
      <c r="D814" s="956">
        <v>-2.5609761345322446E-2</v>
      </c>
      <c r="E814" s="956">
        <v>2.0752181276857407E-3</v>
      </c>
      <c r="F814" s="956">
        <v>16.39999961853027</v>
      </c>
      <c r="G814" s="956">
        <v>10476.1201171875</v>
      </c>
      <c r="H814" s="956">
        <v>12.220282583847876</v>
      </c>
    </row>
    <row r="815" spans="1:8">
      <c r="A815" s="957">
        <v>44918</v>
      </c>
      <c r="B815" s="956">
        <v>140.20618108139411</v>
      </c>
      <c r="C815" s="956">
        <v>131.94416367454969</v>
      </c>
      <c r="D815" s="956">
        <v>-1.4080064720948249E-2</v>
      </c>
      <c r="E815" s="956">
        <v>-1.3777081992805584E-2</v>
      </c>
      <c r="F815" s="956">
        <v>15.97999954223633</v>
      </c>
      <c r="G815" s="956">
        <v>10497.8603515625</v>
      </c>
      <c r="H815" s="956">
        <v>8.2620174068444214</v>
      </c>
    </row>
    <row r="816" spans="1:8">
      <c r="A816" s="957">
        <v>44922</v>
      </c>
      <c r="B816" s="956">
        <v>138.23206897749108</v>
      </c>
      <c r="C816" s="956">
        <v>130.12635811313325</v>
      </c>
      <c r="D816" s="956">
        <v>-9.9968432805307428E-3</v>
      </c>
      <c r="E816" s="956">
        <v>-1.3516595627798833E-2</v>
      </c>
      <c r="F816" s="956">
        <v>15.75500011444092</v>
      </c>
      <c r="G816" s="956">
        <v>10353.23046875</v>
      </c>
      <c r="H816" s="956">
        <v>8.1057108643578317</v>
      </c>
    </row>
    <row r="817" spans="1:8">
      <c r="A817" s="957">
        <v>44923</v>
      </c>
      <c r="B817" s="956">
        <v>136.8501846475796</v>
      </c>
      <c r="C817" s="956">
        <v>128.36749274999988</v>
      </c>
      <c r="D817" s="956">
        <v>3.141527654507148E-2</v>
      </c>
      <c r="E817" s="956">
        <v>2.5926983731464404E-2</v>
      </c>
      <c r="F817" s="956">
        <v>15.597499847412109</v>
      </c>
      <c r="G817" s="956">
        <v>10213.2900390625</v>
      </c>
      <c r="H817" s="956">
        <v>8.4826918975797128</v>
      </c>
    </row>
    <row r="818" spans="1:8">
      <c r="A818" s="957">
        <v>44924</v>
      </c>
      <c r="B818" s="956">
        <v>141.1493710435274</v>
      </c>
      <c r="C818" s="956">
        <v>131.69567464617799</v>
      </c>
      <c r="D818" s="956">
        <v>-7.7700079542516454E-3</v>
      </c>
      <c r="E818" s="956">
        <v>-1.1079667356473921E-3</v>
      </c>
      <c r="F818" s="956">
        <v>16.08749961853027</v>
      </c>
      <c r="G818" s="956">
        <v>10478.08984375</v>
      </c>
      <c r="H818" s="956">
        <v>9.4536963973494039</v>
      </c>
    </row>
    <row r="819" spans="1:8">
      <c r="A819" s="957">
        <v>44925</v>
      </c>
      <c r="B819" s="956">
        <v>140.05263930778156</v>
      </c>
      <c r="C819" s="956">
        <v>131.5497602194414</v>
      </c>
      <c r="D819" s="956">
        <v>4.0720774071101307E-3</v>
      </c>
      <c r="E819" s="956">
        <v>-7.5956765253959446E-3</v>
      </c>
      <c r="F819" s="956">
        <v>15.96249961853027</v>
      </c>
      <c r="G819" s="956">
        <v>10466.48046875</v>
      </c>
      <c r="H819" s="956">
        <v>8.5028790883401655</v>
      </c>
    </row>
    <row r="820" spans="1:8">
      <c r="A820" s="957">
        <v>44929</v>
      </c>
      <c r="B820" s="956">
        <v>140.62294449611292</v>
      </c>
      <c r="C820" s="956">
        <v>130.55055079382112</v>
      </c>
      <c r="D820" s="956">
        <v>-1.7625971882034075E-2</v>
      </c>
      <c r="E820" s="956">
        <v>6.9105065799395238E-3</v>
      </c>
      <c r="F820" s="956">
        <v>16.027500152587891</v>
      </c>
      <c r="G820" s="956">
        <v>10386.98046875</v>
      </c>
      <c r="H820" s="956">
        <v>10.072393702291805</v>
      </c>
    </row>
    <row r="821" spans="1:8">
      <c r="A821" s="957">
        <v>44930</v>
      </c>
      <c r="B821" s="956">
        <v>138.1443284304556</v>
      </c>
      <c r="C821" s="956">
        <v>131.45272123409654</v>
      </c>
      <c r="D821" s="956">
        <v>-1.9053498373604594E-3</v>
      </c>
      <c r="E821" s="956">
        <v>-1.4678559857027706E-2</v>
      </c>
      <c r="F821" s="956">
        <v>15.74499988555908</v>
      </c>
      <c r="G821" s="956">
        <v>10458.759765625</v>
      </c>
      <c r="H821" s="956">
        <v>6.6916071963590582</v>
      </c>
    </row>
    <row r="822" spans="1:8">
      <c r="A822" s="957">
        <v>44931</v>
      </c>
      <c r="B822" s="956">
        <v>137.88111515674836</v>
      </c>
      <c r="C822" s="956">
        <v>129.52318459709269</v>
      </c>
      <c r="D822" s="956">
        <v>4.2793547809212962E-2</v>
      </c>
      <c r="E822" s="956">
        <v>2.5622867461809751E-2</v>
      </c>
      <c r="F822" s="956">
        <v>15.715000152587891</v>
      </c>
      <c r="G822" s="956">
        <v>10305.240234375</v>
      </c>
      <c r="H822" s="956">
        <v>8.3579305596556708</v>
      </c>
    </row>
    <row r="823" spans="1:8">
      <c r="A823" s="957">
        <v>44932</v>
      </c>
      <c r="B823" s="956">
        <v>143.78153725019627</v>
      </c>
      <c r="C823" s="956">
        <v>132.84193998925551</v>
      </c>
      <c r="D823" s="956">
        <v>9.9160010102694596E-3</v>
      </c>
      <c r="E823" s="956">
        <v>6.2786006739565803E-3</v>
      </c>
      <c r="F823" s="956">
        <v>16.38750076293945</v>
      </c>
      <c r="G823" s="956">
        <v>10569.2900390625</v>
      </c>
      <c r="H823" s="956">
        <v>10.939597260940758</v>
      </c>
    </row>
    <row r="824" spans="1:8">
      <c r="A824" s="957">
        <v>44935</v>
      </c>
      <c r="B824" s="956">
        <v>145.20727511882731</v>
      </c>
      <c r="C824" s="956">
        <v>133.67600148320176</v>
      </c>
      <c r="D824" s="956">
        <v>-4.0784993279908699E-3</v>
      </c>
      <c r="E824" s="956">
        <v>1.0058575475722531E-2</v>
      </c>
      <c r="F824" s="956">
        <v>16.54999923706055</v>
      </c>
      <c r="G824" s="956">
        <v>10635.650390625</v>
      </c>
      <c r="H824" s="956">
        <v>11.531273635625553</v>
      </c>
    </row>
    <row r="825" spans="1:8">
      <c r="A825" s="957">
        <v>44936</v>
      </c>
      <c r="B825" s="956">
        <v>144.6150473448358</v>
      </c>
      <c r="C825" s="956">
        <v>135.02059163341335</v>
      </c>
      <c r="D825" s="956">
        <v>6.6737818803210835E-3</v>
      </c>
      <c r="E825" s="956">
        <v>1.7597184406860311E-2</v>
      </c>
      <c r="F825" s="956">
        <v>16.482500076293949</v>
      </c>
      <c r="G825" s="956">
        <v>10742.6298828125</v>
      </c>
      <c r="H825" s="956">
        <v>9.5944557114224551</v>
      </c>
    </row>
    <row r="826" spans="1:8">
      <c r="A826" s="957">
        <v>44937</v>
      </c>
      <c r="B826" s="956">
        <v>145.58017662742753</v>
      </c>
      <c r="C826" s="956">
        <v>137.39657388310991</v>
      </c>
      <c r="D826" s="956">
        <v>8.4375099505715756E-3</v>
      </c>
      <c r="E826" s="956">
        <v>6.3512425819833851E-3</v>
      </c>
      <c r="F826" s="956">
        <v>16.592500686645511</v>
      </c>
      <c r="G826" s="956">
        <v>10931.669921875</v>
      </c>
      <c r="H826" s="956">
        <v>8.1836027443176249</v>
      </c>
    </row>
    <row r="827" spans="1:8">
      <c r="A827" s="957">
        <v>44938</v>
      </c>
      <c r="B827" s="956">
        <v>146.80851081632741</v>
      </c>
      <c r="C827" s="956">
        <v>138.26921285377495</v>
      </c>
      <c r="D827" s="956">
        <v>3.6754804620588111E-2</v>
      </c>
      <c r="E827" s="956">
        <v>7.0957040338475164E-3</v>
      </c>
      <c r="F827" s="956">
        <v>16.732500076293949</v>
      </c>
      <c r="G827" s="956">
        <v>11001.099609375</v>
      </c>
      <c r="H827" s="956">
        <v>8.5392979625524674</v>
      </c>
    </row>
    <row r="828" spans="1:8">
      <c r="A828" s="957">
        <v>44939</v>
      </c>
      <c r="B828" s="956">
        <v>152.20442894802102</v>
      </c>
      <c r="C828" s="956">
        <v>139.25033026517841</v>
      </c>
      <c r="D828" s="956">
        <v>4.006339247369417E-2</v>
      </c>
      <c r="E828" s="956">
        <v>1.4396574368051862E-3</v>
      </c>
      <c r="F828" s="956">
        <v>17.347499847412109</v>
      </c>
      <c r="G828" s="956">
        <v>11079.16015625</v>
      </c>
      <c r="H828" s="956">
        <v>12.954098682842613</v>
      </c>
    </row>
    <row r="829" spans="1:8">
      <c r="A829" s="957">
        <v>44943</v>
      </c>
      <c r="B829" s="956">
        <v>158.30225472120009</v>
      </c>
      <c r="C829" s="956">
        <v>139.45080303872226</v>
      </c>
      <c r="D829" s="956">
        <v>4.295485601406801E-3</v>
      </c>
      <c r="E829" s="956">
        <v>-1.2446977232457357E-2</v>
      </c>
      <c r="F829" s="956">
        <v>18.042499542236332</v>
      </c>
      <c r="G829" s="956">
        <v>11095.1103515625</v>
      </c>
      <c r="H829" s="956">
        <v>18.85145168247783</v>
      </c>
    </row>
    <row r="830" spans="1:8">
      <c r="A830" s="957">
        <v>44944</v>
      </c>
      <c r="B830" s="956">
        <v>158.98223977702523</v>
      </c>
      <c r="C830" s="956">
        <v>137.7150620682514</v>
      </c>
      <c r="D830" s="956">
        <v>4.4150066225623341E-3</v>
      </c>
      <c r="E830" s="956">
        <v>-9.5591987791776578E-3</v>
      </c>
      <c r="F830" s="956">
        <v>18.120000839233398</v>
      </c>
      <c r="G830" s="956">
        <v>10957.009765625</v>
      </c>
      <c r="H830" s="956">
        <v>21.267177708773829</v>
      </c>
    </row>
    <row r="831" spans="1:8">
      <c r="A831" s="957">
        <v>44945</v>
      </c>
      <c r="B831" s="956">
        <v>159.68414741851058</v>
      </c>
      <c r="C831" s="956">
        <v>136.39861641505419</v>
      </c>
      <c r="D831" s="956">
        <v>2.0054931638322726E-2</v>
      </c>
      <c r="E831" s="956">
        <v>2.6552985568614851E-2</v>
      </c>
      <c r="F831" s="956">
        <v>18.20000076293945</v>
      </c>
      <c r="G831" s="956">
        <v>10852.26953125</v>
      </c>
      <c r="H831" s="956">
        <v>23.285531003456384</v>
      </c>
    </row>
    <row r="832" spans="1:8">
      <c r="A832" s="957">
        <v>44946</v>
      </c>
      <c r="B832" s="956">
        <v>162.88660207871266</v>
      </c>
      <c r="C832" s="956">
        <v>140.02040690830216</v>
      </c>
      <c r="D832" s="956">
        <v>1.6294089007065971E-2</v>
      </c>
      <c r="E832" s="956">
        <v>2.0105191184978777E-2</v>
      </c>
      <c r="F832" s="956">
        <v>18.565000534057621</v>
      </c>
      <c r="G832" s="956">
        <v>11140.4296875</v>
      </c>
      <c r="H832" s="956">
        <v>22.866195170410492</v>
      </c>
    </row>
    <row r="833" spans="1:8">
      <c r="A833" s="957">
        <v>44949</v>
      </c>
      <c r="B833" s="956">
        <v>165.54069087104173</v>
      </c>
      <c r="C833" s="956">
        <v>142.8355439589921</v>
      </c>
      <c r="D833" s="956">
        <v>1.1130201726566424E-2</v>
      </c>
      <c r="E833" s="956">
        <v>-2.6521944021373756E-3</v>
      </c>
      <c r="F833" s="956">
        <v>18.867500305175781</v>
      </c>
      <c r="G833" s="956">
        <v>11364.41015625</v>
      </c>
      <c r="H833" s="956">
        <v>22.705146912049628</v>
      </c>
    </row>
    <row r="834" spans="1:8">
      <c r="A834" s="957">
        <v>44950</v>
      </c>
      <c r="B834" s="956">
        <v>167.38319215439159</v>
      </c>
      <c r="C834" s="956">
        <v>142.45671632887783</v>
      </c>
      <c r="D834" s="956">
        <v>-2.3588037077002522E-3</v>
      </c>
      <c r="E834" s="956">
        <v>-1.8447752305387199E-3</v>
      </c>
      <c r="F834" s="956">
        <v>19.077499389648441</v>
      </c>
      <c r="G834" s="956">
        <v>11334.26953125</v>
      </c>
      <c r="H834" s="956">
        <v>24.926475825513762</v>
      </c>
    </row>
    <row r="835" spans="1:8">
      <c r="A835" s="957">
        <v>44951</v>
      </c>
      <c r="B835" s="956">
        <v>166.98836806013111</v>
      </c>
      <c r="C835" s="956">
        <v>142.19391570717045</v>
      </c>
      <c r="D835" s="956">
        <v>-2.3643707964043914E-2</v>
      </c>
      <c r="E835" s="956">
        <v>1.7594224748618492E-2</v>
      </c>
      <c r="F835" s="956">
        <v>19.032499313354489</v>
      </c>
      <c r="G835" s="956">
        <v>11313.3603515625</v>
      </c>
      <c r="H835" s="956">
        <v>24.794452352960661</v>
      </c>
    </row>
    <row r="836" spans="1:8">
      <c r="A836" s="957">
        <v>44952</v>
      </c>
      <c r="B836" s="956">
        <v>163.04014385232509</v>
      </c>
      <c r="C836" s="956">
        <v>144.69570741800851</v>
      </c>
      <c r="D836" s="956">
        <v>-1.5606129873989905E-2</v>
      </c>
      <c r="E836" s="956">
        <v>9.4940853569365213E-3</v>
      </c>
      <c r="F836" s="956">
        <v>18.582500457763668</v>
      </c>
      <c r="G836" s="956">
        <v>11512.41015625</v>
      </c>
      <c r="H836" s="956">
        <v>18.344436434316577</v>
      </c>
    </row>
    <row r="837" spans="1:8">
      <c r="A837" s="957">
        <v>44953</v>
      </c>
      <c r="B837" s="956">
        <v>160.4957181926917</v>
      </c>
      <c r="C837" s="956">
        <v>146.06946081501741</v>
      </c>
      <c r="D837" s="956">
        <v>-1.9680126391241171E-2</v>
      </c>
      <c r="E837" s="956">
        <v>-1.9609884551499812E-2</v>
      </c>
      <c r="F837" s="956">
        <v>18.292499542236332</v>
      </c>
      <c r="G837" s="956">
        <v>11621.7099609375</v>
      </c>
      <c r="H837" s="956">
        <v>14.42625737767429</v>
      </c>
    </row>
    <row r="838" spans="1:8">
      <c r="A838" s="957">
        <v>44956</v>
      </c>
      <c r="B838" s="956">
        <v>157.33714217340651</v>
      </c>
      <c r="C838" s="956">
        <v>143.20505555193509</v>
      </c>
      <c r="D838" s="956">
        <v>-1.0177099160319947E-2</v>
      </c>
      <c r="E838" s="956">
        <v>1.6740690038561823E-2</v>
      </c>
      <c r="F838" s="956">
        <v>17.932500839233398</v>
      </c>
      <c r="G838" s="956">
        <v>11393.8095703125</v>
      </c>
      <c r="H838" s="956">
        <v>14.132086621471416</v>
      </c>
    </row>
    <row r="839" spans="1:8">
      <c r="A839" s="957">
        <v>44957</v>
      </c>
      <c r="B839" s="956">
        <v>155.73590647590638</v>
      </c>
      <c r="C839" s="956">
        <v>145.60240699888507</v>
      </c>
      <c r="D839" s="956">
        <v>6.4084550024757769E-2</v>
      </c>
      <c r="E839" s="956">
        <v>2.0006863600233959E-2</v>
      </c>
      <c r="F839" s="956">
        <v>17.75</v>
      </c>
      <c r="G839" s="956">
        <v>11584.5498046875</v>
      </c>
      <c r="H839" s="956">
        <v>10.133499477021303</v>
      </c>
    </row>
    <row r="840" spans="1:8">
      <c r="A840" s="957">
        <v>44958</v>
      </c>
      <c r="B840" s="956">
        <v>165.71617196511261</v>
      </c>
      <c r="C840" s="956">
        <v>148.51545449557753</v>
      </c>
      <c r="D840" s="956">
        <v>3.2958276150746313E-2</v>
      </c>
      <c r="E840" s="956">
        <v>3.2539740784891746E-2</v>
      </c>
      <c r="F840" s="956">
        <v>18.88750076293945</v>
      </c>
      <c r="G840" s="956">
        <v>11816.3203125</v>
      </c>
      <c r="H840" s="956">
        <v>17.200717469535078</v>
      </c>
    </row>
    <row r="841" spans="1:8">
      <c r="A841" s="957">
        <v>44959</v>
      </c>
      <c r="B841" s="956">
        <v>171.17789132338336</v>
      </c>
      <c r="C841" s="956">
        <v>153.34810888741401</v>
      </c>
      <c r="D841" s="956">
        <v>-3.0881645743675246E-2</v>
      </c>
      <c r="E841" s="956">
        <v>-1.5889924793735077E-2</v>
      </c>
      <c r="F841" s="956">
        <v>19.510000228881839</v>
      </c>
      <c r="G841" s="956">
        <v>12200.8203125</v>
      </c>
      <c r="H841" s="956">
        <v>17.829782435969349</v>
      </c>
    </row>
    <row r="842" spans="1:8">
      <c r="A842" s="957">
        <v>44960</v>
      </c>
      <c r="B842" s="956">
        <v>165.8916363243853</v>
      </c>
      <c r="C842" s="956">
        <v>150.9114189699315</v>
      </c>
      <c r="D842" s="956">
        <v>-3.3055666941558925E-2</v>
      </c>
      <c r="E842" s="956">
        <v>-9.9525689751468471E-3</v>
      </c>
      <c r="F842" s="956">
        <v>18.907499313354489</v>
      </c>
      <c r="G842" s="956">
        <v>12006.9501953125</v>
      </c>
      <c r="H842" s="956">
        <v>14.980217354453799</v>
      </c>
    </row>
    <row r="843" spans="1:8">
      <c r="A843" s="957">
        <v>44963</v>
      </c>
      <c r="B843" s="956">
        <v>160.40797764565622</v>
      </c>
      <c r="C843" s="956">
        <v>149.40946266349599</v>
      </c>
      <c r="D843" s="956">
        <v>3.3912258308169019E-2</v>
      </c>
      <c r="E843" s="956">
        <v>1.9040234872172324E-2</v>
      </c>
      <c r="F843" s="956">
        <v>18.282499313354489</v>
      </c>
      <c r="G843" s="956">
        <v>11887.4501953125</v>
      </c>
      <c r="H843" s="956">
        <v>10.998514982160231</v>
      </c>
    </row>
    <row r="844" spans="1:8">
      <c r="A844" s="957">
        <v>44964</v>
      </c>
      <c r="B844" s="956">
        <v>165.84777441826671</v>
      </c>
      <c r="C844" s="956">
        <v>152.254253924734</v>
      </c>
      <c r="D844" s="956">
        <v>3.4387268103643898E-3</v>
      </c>
      <c r="E844" s="956">
        <v>-1.6780091710111189E-2</v>
      </c>
      <c r="F844" s="956">
        <v>18.902500152587891</v>
      </c>
      <c r="G844" s="956">
        <v>12113.7900390625</v>
      </c>
      <c r="H844" s="956">
        <v>13.593520493532708</v>
      </c>
    </row>
    <row r="845" spans="1:8">
      <c r="A845" s="957">
        <v>44965</v>
      </c>
      <c r="B845" s="956">
        <v>166.41807960659807</v>
      </c>
      <c r="C845" s="956">
        <v>149.69941358062241</v>
      </c>
      <c r="D845" s="956">
        <v>-7.9089476494031974E-4</v>
      </c>
      <c r="E845" s="956">
        <v>-1.0154003174058679E-2</v>
      </c>
      <c r="F845" s="956">
        <v>18.967500686645511</v>
      </c>
      <c r="G845" s="956">
        <v>11910.51953125</v>
      </c>
      <c r="H845" s="956">
        <v>16.718666025975665</v>
      </c>
    </row>
    <row r="846" spans="1:8">
      <c r="A846" s="957">
        <v>44966</v>
      </c>
      <c r="B846" s="956">
        <v>166.28646041864579</v>
      </c>
      <c r="C846" s="956">
        <v>148.17936525997004</v>
      </c>
      <c r="D846" s="956">
        <v>1.3718519311697541E-2</v>
      </c>
      <c r="E846" s="956">
        <v>-6.0612812724424314E-3</v>
      </c>
      <c r="F846" s="956">
        <v>18.952499389648441</v>
      </c>
      <c r="G846" s="956">
        <v>11789.580078125</v>
      </c>
      <c r="H846" s="956">
        <v>18.107095158675747</v>
      </c>
    </row>
    <row r="847" spans="1:8">
      <c r="A847" s="957">
        <v>44967</v>
      </c>
      <c r="B847" s="956">
        <v>168.56766443717282</v>
      </c>
      <c r="C847" s="956">
        <v>147.28120844835738</v>
      </c>
      <c r="D847" s="956">
        <v>-4.2941032870130735E-3</v>
      </c>
      <c r="E847" s="956">
        <v>1.4820629942192687E-2</v>
      </c>
      <c r="F847" s="956">
        <v>19.21249961853027</v>
      </c>
      <c r="G847" s="956">
        <v>11718.1201171875</v>
      </c>
      <c r="H847" s="956">
        <v>21.286455988815447</v>
      </c>
    </row>
    <row r="848" spans="1:8">
      <c r="A848" s="957">
        <v>44970</v>
      </c>
      <c r="B848" s="956">
        <v>167.84381747522903</v>
      </c>
      <c r="C848" s="956">
        <v>149.46400873620942</v>
      </c>
      <c r="D848" s="956">
        <v>-4.5739478499152719E-3</v>
      </c>
      <c r="E848" s="956">
        <v>5.7485333442608422E-3</v>
      </c>
      <c r="F848" s="956">
        <v>19.129999160766602</v>
      </c>
      <c r="G848" s="956">
        <v>11891.7900390625</v>
      </c>
      <c r="H848" s="956">
        <v>18.379808739019609</v>
      </c>
    </row>
    <row r="849" spans="1:8">
      <c r="A849" s="957">
        <v>44971</v>
      </c>
      <c r="B849" s="956">
        <v>167.07610860716665</v>
      </c>
      <c r="C849" s="956">
        <v>150.3232075741964</v>
      </c>
      <c r="D849" s="956">
        <v>-2.4943523247870081E-3</v>
      </c>
      <c r="E849" s="956">
        <v>9.2339518750172989E-3</v>
      </c>
      <c r="F849" s="956">
        <v>19.042499542236332</v>
      </c>
      <c r="G849" s="956">
        <v>11960.150390625</v>
      </c>
      <c r="H849" s="956">
        <v>16.752901032970243</v>
      </c>
    </row>
    <row r="850" spans="1:8">
      <c r="A850" s="957">
        <v>44972</v>
      </c>
      <c r="B850" s="956">
        <v>166.65936192724598</v>
      </c>
      <c r="C850" s="956">
        <v>151.71128483863478</v>
      </c>
      <c r="D850" s="956">
        <v>-7.7652532405595442E-3</v>
      </c>
      <c r="E850" s="956">
        <v>-1.7791986009382921E-2</v>
      </c>
      <c r="F850" s="956">
        <v>18.995000839233398</v>
      </c>
      <c r="G850" s="956">
        <v>12070.58984375</v>
      </c>
      <c r="H850" s="956">
        <v>14.9480770886112</v>
      </c>
    </row>
    <row r="851" spans="1:8">
      <c r="A851" s="957">
        <v>44973</v>
      </c>
      <c r="B851" s="956">
        <v>165.36520977697086</v>
      </c>
      <c r="C851" s="956">
        <v>149.01203978132028</v>
      </c>
      <c r="D851" s="956">
        <v>-6.234264816397439E-3</v>
      </c>
      <c r="E851" s="956">
        <v>-5.7828550530173439E-3</v>
      </c>
      <c r="F851" s="956">
        <v>18.847499847412109</v>
      </c>
      <c r="G851" s="956">
        <v>11855.830078125</v>
      </c>
      <c r="H851" s="956">
        <v>16.353169995650575</v>
      </c>
    </row>
    <row r="852" spans="1:8">
      <c r="A852" s="957">
        <v>44974</v>
      </c>
      <c r="B852" s="956">
        <v>164.33427926780212</v>
      </c>
      <c r="C852" s="956">
        <v>148.15032475411044</v>
      </c>
      <c r="D852" s="956">
        <v>-1.5349727095369858E-2</v>
      </c>
      <c r="E852" s="956">
        <v>-2.5024432145246744E-2</v>
      </c>
      <c r="F852" s="956">
        <v>18.729999542236332</v>
      </c>
      <c r="G852" s="956">
        <v>11787.26953125</v>
      </c>
      <c r="H852" s="956">
        <v>16.183954513691674</v>
      </c>
    </row>
    <row r="853" spans="1:8">
      <c r="A853" s="957">
        <v>44978</v>
      </c>
      <c r="B853" s="956">
        <v>161.81179292862706</v>
      </c>
      <c r="C853" s="956">
        <v>144.44294700500492</v>
      </c>
      <c r="D853" s="956">
        <v>5.8289321505100578E-3</v>
      </c>
      <c r="E853" s="956">
        <v>1.2852525659377001E-3</v>
      </c>
      <c r="F853" s="956">
        <v>18.442499160766602</v>
      </c>
      <c r="G853" s="956">
        <v>11492.2998046875</v>
      </c>
      <c r="H853" s="956">
        <v>17.368845923622132</v>
      </c>
    </row>
    <row r="854" spans="1:8">
      <c r="A854" s="957">
        <v>44979</v>
      </c>
      <c r="B854" s="956">
        <v>162.7549828907604</v>
      </c>
      <c r="C854" s="956">
        <v>144.62859267327471</v>
      </c>
      <c r="D854" s="956">
        <v>2.6280386224233121E-2</v>
      </c>
      <c r="E854" s="956">
        <v>7.2416415179525906E-3</v>
      </c>
      <c r="F854" s="956">
        <v>18.54999923706055</v>
      </c>
      <c r="G854" s="956">
        <v>11507.0703125</v>
      </c>
      <c r="H854" s="956">
        <v>18.126390217485692</v>
      </c>
    </row>
    <row r="855" spans="1:8">
      <c r="A855" s="957">
        <v>44980</v>
      </c>
      <c r="B855" s="956">
        <v>167.03224670104805</v>
      </c>
      <c r="C855" s="956">
        <v>145.67594109466054</v>
      </c>
      <c r="D855" s="956">
        <v>4.3466808828215742E-2</v>
      </c>
      <c r="E855" s="956">
        <v>-1.6863952439089114E-2</v>
      </c>
      <c r="F855" s="956">
        <v>19.03750038146973</v>
      </c>
      <c r="G855" s="956">
        <v>11590.400390625</v>
      </c>
      <c r="H855" s="956">
        <v>21.356305606387508</v>
      </c>
    </row>
    <row r="856" spans="1:8">
      <c r="A856" s="957">
        <v>44981</v>
      </c>
      <c r="B856" s="956">
        <v>174.29260543654988</v>
      </c>
      <c r="C856" s="956">
        <v>143.21926895252065</v>
      </c>
      <c r="D856" s="956">
        <v>-1.2587636981731265E-4</v>
      </c>
      <c r="E856" s="956">
        <v>6.3221075623012268E-3</v>
      </c>
      <c r="F856" s="956">
        <v>19.864999771118161</v>
      </c>
      <c r="G856" s="956">
        <v>11394.9404296875</v>
      </c>
      <c r="H856" s="956">
        <v>31.073336484029227</v>
      </c>
    </row>
    <row r="857" spans="1:8">
      <c r="A857" s="957">
        <v>44984</v>
      </c>
      <c r="B857" s="956">
        <v>174.27066611609152</v>
      </c>
      <c r="C857" s="956">
        <v>144.12471657583262</v>
      </c>
      <c r="D857" s="956">
        <v>-3.1466332234457717E-3</v>
      </c>
      <c r="E857" s="956">
        <v>-9.9768458825566508E-4</v>
      </c>
      <c r="F857" s="956">
        <v>19.86249923706055</v>
      </c>
      <c r="G857" s="956">
        <v>11466.98046875</v>
      </c>
      <c r="H857" s="956">
        <v>30.145949540258897</v>
      </c>
    </row>
    <row r="858" spans="1:8">
      <c r="A858" s="957">
        <v>44985</v>
      </c>
      <c r="B858" s="956">
        <v>173.7223002482186</v>
      </c>
      <c r="C858" s="956">
        <v>143.9809255673182</v>
      </c>
      <c r="D858" s="956">
        <v>2.3989919180433139E-2</v>
      </c>
      <c r="E858" s="956">
        <v>-6.6395447140110697E-3</v>
      </c>
      <c r="F858" s="956">
        <v>19.79999923706055</v>
      </c>
      <c r="G858" s="956">
        <v>11455.5400390625</v>
      </c>
      <c r="H858" s="956">
        <v>29.741374680900407</v>
      </c>
    </row>
    <row r="859" spans="1:8">
      <c r="A859" s="957">
        <v>44986</v>
      </c>
      <c r="B859" s="956">
        <v>177.8898841910123</v>
      </c>
      <c r="C859" s="956">
        <v>143.02495777404928</v>
      </c>
      <c r="D859" s="956">
        <v>3.0826141147188846E-3</v>
      </c>
      <c r="E859" s="956">
        <v>7.3377690861462508E-3</v>
      </c>
      <c r="F859" s="956">
        <v>20.27499961853027</v>
      </c>
      <c r="G859" s="956">
        <v>11379.48046875</v>
      </c>
      <c r="H859" s="956">
        <v>34.864926416963016</v>
      </c>
    </row>
    <row r="860" spans="1:8">
      <c r="A860" s="957">
        <v>44987</v>
      </c>
      <c r="B860" s="956">
        <v>178.43825005888522</v>
      </c>
      <c r="C860" s="956">
        <v>144.07444188775108</v>
      </c>
      <c r="D860" s="956">
        <v>9.711136205843518E-3</v>
      </c>
      <c r="E860" s="956">
        <v>1.9718196108873487E-2</v>
      </c>
      <c r="F860" s="956">
        <v>20.33749961853027</v>
      </c>
      <c r="G860" s="956">
        <v>11462.98046875</v>
      </c>
      <c r="H860" s="956">
        <v>34.363808171134139</v>
      </c>
    </row>
    <row r="861" spans="1:8">
      <c r="A861" s="957">
        <v>44988</v>
      </c>
      <c r="B861" s="956">
        <v>180.17108820953942</v>
      </c>
      <c r="C861" s="956">
        <v>146.91532998717025</v>
      </c>
      <c r="D861" s="956">
        <v>1.7043996918519877E-3</v>
      </c>
      <c r="E861" s="956">
        <v>-1.1352143180701768E-3</v>
      </c>
      <c r="F861" s="956">
        <v>20.534999847412109</v>
      </c>
      <c r="G861" s="956">
        <v>11689.009765625</v>
      </c>
      <c r="H861" s="956">
        <v>33.255758222369167</v>
      </c>
    </row>
    <row r="862" spans="1:8">
      <c r="A862" s="957">
        <v>44991</v>
      </c>
      <c r="B862" s="956">
        <v>180.4781717567644</v>
      </c>
      <c r="C862" s="956">
        <v>146.74854960102482</v>
      </c>
      <c r="D862" s="956">
        <v>-1.7379683111220623E-2</v>
      </c>
      <c r="E862" s="956">
        <v>-1.2454041742200883E-2</v>
      </c>
      <c r="F862" s="956">
        <v>20.569999694824219</v>
      </c>
      <c r="G862" s="956">
        <v>11675.740234375</v>
      </c>
      <c r="H862" s="956">
        <v>33.729622155739577</v>
      </c>
    </row>
    <row r="863" spans="1:8">
      <c r="A863" s="957">
        <v>44992</v>
      </c>
      <c r="B863" s="956">
        <v>177.34151832313938</v>
      </c>
      <c r="C863" s="956">
        <v>144.92093703868622</v>
      </c>
      <c r="D863" s="956">
        <v>2.6345144378627339E-2</v>
      </c>
      <c r="E863" s="956">
        <v>3.960851212893246E-3</v>
      </c>
      <c r="F863" s="956">
        <v>20.21249961853027</v>
      </c>
      <c r="G863" s="956">
        <v>11530.330078125</v>
      </c>
      <c r="H863" s="956">
        <v>32.420581284453164</v>
      </c>
    </row>
    <row r="864" spans="1:8">
      <c r="A864" s="957">
        <v>44993</v>
      </c>
      <c r="B864" s="956">
        <v>182.01360622768746</v>
      </c>
      <c r="C864" s="956">
        <v>145.49494730792952</v>
      </c>
      <c r="D864" s="956">
        <v>-1.5667013443384503E-3</v>
      </c>
      <c r="E864" s="956">
        <v>-2.0529577628282669E-2</v>
      </c>
      <c r="F864" s="956">
        <v>20.745000839233398</v>
      </c>
      <c r="G864" s="956">
        <v>11576</v>
      </c>
      <c r="H864" s="956">
        <v>36.518658919757939</v>
      </c>
    </row>
    <row r="865" spans="1:8">
      <c r="A865" s="957">
        <v>44994</v>
      </c>
      <c r="B865" s="956">
        <v>181.72844526612266</v>
      </c>
      <c r="C865" s="956">
        <v>142.50799749264849</v>
      </c>
      <c r="D865" s="956">
        <v>1.351844015943926E-2</v>
      </c>
      <c r="E865" s="956">
        <v>-1.7591622044585642E-2</v>
      </c>
      <c r="F865" s="956">
        <v>20.71249961853027</v>
      </c>
      <c r="G865" s="956">
        <v>11338.349609375</v>
      </c>
      <c r="H865" s="956">
        <v>39.220447773474177</v>
      </c>
    </row>
    <row r="866" spans="1:8">
      <c r="A866" s="957">
        <v>44995</v>
      </c>
      <c r="B866" s="956">
        <v>184.18513037872069</v>
      </c>
      <c r="C866" s="956">
        <v>140.00105066242705</v>
      </c>
      <c r="D866" s="956">
        <v>-4.7637150108159609E-4</v>
      </c>
      <c r="E866" s="956">
        <v>4.4843065053172815E-3</v>
      </c>
      <c r="F866" s="956">
        <v>20.992500305175781</v>
      </c>
      <c r="G866" s="956">
        <v>11138.8896484375</v>
      </c>
      <c r="H866" s="956">
        <v>44.184079716293638</v>
      </c>
    </row>
    <row r="867" spans="1:8">
      <c r="A867" s="957">
        <v>44998</v>
      </c>
      <c r="B867" s="956">
        <v>184.09738983168526</v>
      </c>
      <c r="C867" s="956">
        <v>140.62885828466383</v>
      </c>
      <c r="D867" s="956">
        <v>-1.0246641334738071E-2</v>
      </c>
      <c r="E867" s="956">
        <v>2.1388325350699899E-2</v>
      </c>
      <c r="F867" s="956">
        <v>20.982500076293949</v>
      </c>
      <c r="G867" s="956">
        <v>11188.83984375</v>
      </c>
      <c r="H867" s="956">
        <v>43.468531547021428</v>
      </c>
    </row>
    <row r="868" spans="1:8">
      <c r="A868" s="957">
        <v>44999</v>
      </c>
      <c r="B868" s="956">
        <v>182.21100990741851</v>
      </c>
      <c r="C868" s="956">
        <v>143.63667405935368</v>
      </c>
      <c r="D868" s="956">
        <v>1.5649121692016266E-3</v>
      </c>
      <c r="E868" s="956">
        <v>5.1621774835397538E-4</v>
      </c>
      <c r="F868" s="956">
        <v>20.767499923706051</v>
      </c>
      <c r="G868" s="956">
        <v>11428.150390625</v>
      </c>
      <c r="H868" s="956">
        <v>38.574335848064834</v>
      </c>
    </row>
    <row r="869" spans="1:8">
      <c r="A869" s="957">
        <v>45000</v>
      </c>
      <c r="B869" s="956">
        <v>182.49615413418516</v>
      </c>
      <c r="C869" s="956">
        <v>143.71082185981766</v>
      </c>
      <c r="D869" s="956">
        <v>4.85577050927124E-2</v>
      </c>
      <c r="E869" s="956">
        <v>2.4770791940567527E-2</v>
      </c>
      <c r="F869" s="956">
        <v>20.79999923706055</v>
      </c>
      <c r="G869" s="956">
        <v>11434.0498046875</v>
      </c>
      <c r="H869" s="956">
        <v>38.785332274367505</v>
      </c>
    </row>
    <row r="870" spans="1:8">
      <c r="A870" s="957">
        <v>45001</v>
      </c>
      <c r="B870" s="956">
        <v>191.35774856718712</v>
      </c>
      <c r="C870" s="956">
        <v>147.27065272771517</v>
      </c>
      <c r="D870" s="956">
        <v>1.0316386381443055E-2</v>
      </c>
      <c r="E870" s="956">
        <v>-7.4053454204048297E-3</v>
      </c>
      <c r="F870" s="956">
        <v>21.809999465942379</v>
      </c>
      <c r="G870" s="956">
        <v>11717.2802734375</v>
      </c>
      <c r="H870" s="956">
        <v>44.087095839471942</v>
      </c>
    </row>
    <row r="871" spans="1:8">
      <c r="A871" s="957">
        <v>45002</v>
      </c>
      <c r="B871" s="956">
        <v>193.33186903848926</v>
      </c>
      <c r="C871" s="956">
        <v>146.18006267397797</v>
      </c>
      <c r="D871" s="956">
        <v>5.105479366443566E-3</v>
      </c>
      <c r="E871" s="956">
        <v>3.8717368666496554E-3</v>
      </c>
      <c r="F871" s="956">
        <v>22.034999847412109</v>
      </c>
      <c r="G871" s="956">
        <v>11630.509765625</v>
      </c>
      <c r="H871" s="956">
        <v>47.151806364511287</v>
      </c>
    </row>
    <row r="872" spans="1:8">
      <c r="A872" s="957">
        <v>45005</v>
      </c>
      <c r="B872" s="956">
        <v>194.31892090674123</v>
      </c>
      <c r="C872" s="956">
        <v>146.74603341180196</v>
      </c>
      <c r="D872" s="956">
        <v>1.0159608421460575E-3</v>
      </c>
      <c r="E872" s="956">
        <v>1.5808289114035645E-2</v>
      </c>
      <c r="F872" s="956">
        <v>22.14749908447266</v>
      </c>
      <c r="G872" s="956">
        <v>11675.5400390625</v>
      </c>
      <c r="H872" s="956">
        <v>47.572887494939266</v>
      </c>
    </row>
    <row r="873" spans="1:8">
      <c r="A873" s="957">
        <v>45006</v>
      </c>
      <c r="B873" s="956">
        <v>194.51634132127054</v>
      </c>
      <c r="C873" s="956">
        <v>149.06583713431365</v>
      </c>
      <c r="D873" s="956">
        <v>2.6950827485607398E-2</v>
      </c>
      <c r="E873" s="956">
        <v>-1.6032767401691905E-2</v>
      </c>
      <c r="F873" s="956">
        <v>22.170000076293949</v>
      </c>
      <c r="G873" s="956">
        <v>11860.1103515625</v>
      </c>
      <c r="H873" s="956">
        <v>45.450504186956891</v>
      </c>
    </row>
    <row r="874" spans="1:8">
      <c r="A874" s="957">
        <v>45007</v>
      </c>
      <c r="B874" s="956">
        <v>199.75871767935163</v>
      </c>
      <c r="C874" s="956">
        <v>146.67589924000072</v>
      </c>
      <c r="D874" s="956">
        <v>2.185129977421818E-2</v>
      </c>
      <c r="E874" s="956">
        <v>1.00634818011891E-2</v>
      </c>
      <c r="F874" s="956">
        <v>22.767499923706051</v>
      </c>
      <c r="G874" s="956">
        <v>11669.9599609375</v>
      </c>
      <c r="H874" s="956">
        <v>53.082818439350916</v>
      </c>
    </row>
    <row r="875" spans="1:8">
      <c r="A875" s="957">
        <v>45008</v>
      </c>
      <c r="B875" s="956">
        <v>204.12370530187656</v>
      </c>
      <c r="C875" s="956">
        <v>148.1519694826755</v>
      </c>
      <c r="D875" s="956">
        <v>-1.396943323090849E-2</v>
      </c>
      <c r="E875" s="956">
        <v>3.1015804249405754E-3</v>
      </c>
      <c r="F875" s="956">
        <v>23.264999389648441</v>
      </c>
      <c r="G875" s="956">
        <v>11787.400390625</v>
      </c>
      <c r="H875" s="956">
        <v>55.971735819201058</v>
      </c>
    </row>
    <row r="876" spans="1:8">
      <c r="A876" s="957">
        <v>45009</v>
      </c>
      <c r="B876" s="956">
        <v>201.27221282981634</v>
      </c>
      <c r="C876" s="956">
        <v>148.61147473113937</v>
      </c>
      <c r="D876" s="956">
        <v>-1.1006997741030977E-2</v>
      </c>
      <c r="E876" s="956">
        <v>-4.6617307035543565E-3</v>
      </c>
      <c r="F876" s="956">
        <v>22.940000534057621</v>
      </c>
      <c r="G876" s="956">
        <v>11823.9599609375</v>
      </c>
      <c r="H876" s="956">
        <v>52.660738098676973</v>
      </c>
    </row>
    <row r="877" spans="1:8">
      <c r="A877" s="957">
        <v>45012</v>
      </c>
      <c r="B877" s="956">
        <v>199.05681003786626</v>
      </c>
      <c r="C877" s="956">
        <v>147.91868805648471</v>
      </c>
      <c r="D877" s="956">
        <v>-2.4242558755165344E-3</v>
      </c>
      <c r="E877" s="956">
        <v>-4.4830048097747044E-3</v>
      </c>
      <c r="F877" s="956">
        <v>22.6875</v>
      </c>
      <c r="G877" s="956">
        <v>11768.83984375</v>
      </c>
      <c r="H877" s="956">
        <v>51.138121981381545</v>
      </c>
    </row>
    <row r="878" spans="1:8">
      <c r="A878" s="957">
        <v>45013</v>
      </c>
      <c r="B878" s="956">
        <v>198.57424539657038</v>
      </c>
      <c r="C878" s="956">
        <v>147.25556786647192</v>
      </c>
      <c r="D878" s="956">
        <v>8.5055151092856551E-3</v>
      </c>
      <c r="E878" s="956">
        <v>1.7937753484835728E-2</v>
      </c>
      <c r="F878" s="956">
        <v>22.632499694824219</v>
      </c>
      <c r="G878" s="956">
        <v>11716.080078125</v>
      </c>
      <c r="H878" s="956">
        <v>51.318677530098455</v>
      </c>
    </row>
    <row r="879" spans="1:8">
      <c r="A879" s="957">
        <v>45014</v>
      </c>
      <c r="B879" s="956">
        <v>200.2632216411059</v>
      </c>
      <c r="C879" s="956">
        <v>149.8970019421302</v>
      </c>
      <c r="D879" s="956">
        <v>-7.1194031122912005E-3</v>
      </c>
      <c r="E879" s="956">
        <v>7.3140814266074994E-3</v>
      </c>
      <c r="F879" s="956">
        <v>22.82500076293945</v>
      </c>
      <c r="G879" s="956">
        <v>11926.240234375</v>
      </c>
      <c r="H879" s="956">
        <v>50.366219698975698</v>
      </c>
    </row>
    <row r="880" spans="1:8">
      <c r="A880" s="957">
        <v>45015</v>
      </c>
      <c r="B880" s="956">
        <v>198.83746703767676</v>
      </c>
      <c r="C880" s="956">
        <v>150.99336081993928</v>
      </c>
      <c r="D880" s="956">
        <v>2.2062878834359756E-2</v>
      </c>
      <c r="E880" s="956">
        <v>1.7350560198826193E-2</v>
      </c>
      <c r="F880" s="956">
        <v>22.66250038146973</v>
      </c>
      <c r="G880" s="956">
        <v>12013.4697265625</v>
      </c>
      <c r="H880" s="956">
        <v>47.844106217737476</v>
      </c>
    </row>
    <row r="881" spans="1:8">
      <c r="A881" s="957">
        <v>45016</v>
      </c>
      <c r="B881" s="956">
        <v>203.22439398066001</v>
      </c>
      <c r="C881" s="956">
        <v>153.61318021646872</v>
      </c>
      <c r="D881" s="956">
        <v>-4.7706401469521098E-2</v>
      </c>
      <c r="E881" s="956">
        <v>-2.6558827975756705E-3</v>
      </c>
      <c r="F881" s="956">
        <v>23.16250038146973</v>
      </c>
      <c r="G881" s="956">
        <v>12221.91015625</v>
      </c>
      <c r="H881" s="956">
        <v>49.611213764191291</v>
      </c>
    </row>
    <row r="882" spans="1:8">
      <c r="A882" s="957">
        <v>45019</v>
      </c>
      <c r="B882" s="956">
        <v>193.52928945301852</v>
      </c>
      <c r="C882" s="956">
        <v>153.2052016136509</v>
      </c>
      <c r="D882" s="956">
        <v>-2.4934880357383893E-2</v>
      </c>
      <c r="E882" s="956">
        <v>-5.17825793420712E-3</v>
      </c>
      <c r="F882" s="956">
        <v>22.057500839233398</v>
      </c>
      <c r="G882" s="956">
        <v>12189.4501953125</v>
      </c>
      <c r="H882" s="956">
        <v>40.324087839367621</v>
      </c>
    </row>
    <row r="883" spans="1:8">
      <c r="A883" s="957">
        <v>45020</v>
      </c>
      <c r="B883" s="956">
        <v>188.70365977485798</v>
      </c>
      <c r="C883" s="956">
        <v>152.41186556283321</v>
      </c>
      <c r="D883" s="956">
        <v>-6.741855623439208E-3</v>
      </c>
      <c r="E883" s="956">
        <v>-1.0676744384193637E-2</v>
      </c>
      <c r="F883" s="956">
        <v>21.507499694824219</v>
      </c>
      <c r="G883" s="956">
        <v>12126.330078125</v>
      </c>
      <c r="H883" s="956">
        <v>36.291794212024769</v>
      </c>
    </row>
    <row r="884" spans="1:8">
      <c r="A884" s="957">
        <v>45021</v>
      </c>
      <c r="B884" s="956">
        <v>187.4314469450413</v>
      </c>
      <c r="C884" s="956">
        <v>150.78460303310075</v>
      </c>
      <c r="D884" s="956">
        <v>-7.1386849869760072E-3</v>
      </c>
      <c r="E884" s="956">
        <v>7.5936208895801549E-3</v>
      </c>
      <c r="F884" s="956">
        <v>21.36249923706055</v>
      </c>
      <c r="G884" s="956">
        <v>11996.8603515625</v>
      </c>
      <c r="H884" s="956">
        <v>36.64684391194055</v>
      </c>
    </row>
    <row r="885" spans="1:8">
      <c r="A885" s="957">
        <v>45022</v>
      </c>
      <c r="B885" s="956">
        <v>186.09343288864756</v>
      </c>
      <c r="C885" s="956">
        <v>151.92960414451994</v>
      </c>
      <c r="D885" s="956">
        <v>-9.9009473614921628E-3</v>
      </c>
      <c r="E885" s="956">
        <v>-2.9778468712937656E-4</v>
      </c>
      <c r="F885" s="956">
        <v>21.20999908447266</v>
      </c>
      <c r="G885" s="956">
        <v>12087.9599609375</v>
      </c>
      <c r="H885" s="956">
        <v>34.163828744127613</v>
      </c>
    </row>
    <row r="886" spans="1:8">
      <c r="A886" s="957">
        <v>45026</v>
      </c>
      <c r="B886" s="956">
        <v>184.25093160529769</v>
      </c>
      <c r="C886" s="956">
        <v>151.88436183488409</v>
      </c>
      <c r="D886" s="956">
        <v>1.6071410406203412E-2</v>
      </c>
      <c r="E886" s="956">
        <v>-4.3428420887179353E-3</v>
      </c>
      <c r="F886" s="956">
        <v>21</v>
      </c>
      <c r="G886" s="956">
        <v>12084.3603515625</v>
      </c>
      <c r="H886" s="956">
        <v>32.366569770413605</v>
      </c>
    </row>
    <row r="887" spans="1:8">
      <c r="A887" s="957">
        <v>45027</v>
      </c>
      <c r="B887" s="956">
        <v>187.21210394485175</v>
      </c>
      <c r="C887" s="956">
        <v>151.22475203568948</v>
      </c>
      <c r="D887" s="956">
        <v>5.8585884770701036E-4</v>
      </c>
      <c r="E887" s="956">
        <v>-8.5223622626899864E-3</v>
      </c>
      <c r="F887" s="956">
        <v>21.33749961853027</v>
      </c>
      <c r="G887" s="956">
        <v>12031.8798828125</v>
      </c>
      <c r="H887" s="956">
        <v>35.987351909162271</v>
      </c>
    </row>
    <row r="888" spans="1:8">
      <c r="A888" s="957">
        <v>45028</v>
      </c>
      <c r="B888" s="956">
        <v>187.32178381234567</v>
      </c>
      <c r="C888" s="956">
        <v>149.93595991575586</v>
      </c>
      <c r="D888" s="956">
        <v>2.997655167275326E-2</v>
      </c>
      <c r="E888" s="956">
        <v>1.9861089599533255E-2</v>
      </c>
      <c r="F888" s="956">
        <v>21.35000038146973</v>
      </c>
      <c r="G888" s="956">
        <v>11929.33984375</v>
      </c>
      <c r="H888" s="956">
        <v>37.385823896589812</v>
      </c>
    </row>
    <row r="889" spans="1:8">
      <c r="A889" s="957">
        <v>45029</v>
      </c>
      <c r="B889" s="956">
        <v>192.93704494422877</v>
      </c>
      <c r="C889" s="956">
        <v>152.91385144983471</v>
      </c>
      <c r="D889" s="956">
        <v>-2.0009119537850562E-2</v>
      </c>
      <c r="E889" s="956">
        <v>-3.517906995037845E-3</v>
      </c>
      <c r="F889" s="956">
        <v>21.989999771118161</v>
      </c>
      <c r="G889" s="956">
        <v>12166.26953125</v>
      </c>
      <c r="H889" s="956">
        <v>40.023193494394064</v>
      </c>
    </row>
    <row r="890" spans="1:8">
      <c r="A890" s="957">
        <v>45030</v>
      </c>
      <c r="B890" s="956">
        <v>189.07654454866005</v>
      </c>
      <c r="C890" s="956">
        <v>152.37591474218115</v>
      </c>
      <c r="D890" s="956">
        <v>-8.7006963637171753E-3</v>
      </c>
      <c r="E890" s="956">
        <v>2.8250988184479464E-3</v>
      </c>
      <c r="F890" s="956">
        <v>21.54999923706055</v>
      </c>
      <c r="G890" s="956">
        <v>12123.4697265625</v>
      </c>
      <c r="H890" s="956">
        <v>36.700629806478901</v>
      </c>
    </row>
    <row r="891" spans="1:8">
      <c r="A891" s="957">
        <v>45033</v>
      </c>
      <c r="B891" s="956">
        <v>187.43144694504133</v>
      </c>
      <c r="C891" s="956">
        <v>152.80639175887922</v>
      </c>
      <c r="D891" s="956">
        <v>-2.6331188769530889E-2</v>
      </c>
      <c r="E891" s="956">
        <v>-3.5447192478732514E-4</v>
      </c>
      <c r="F891" s="956">
        <v>21.36249923706055</v>
      </c>
      <c r="G891" s="956">
        <v>12157.7197265625</v>
      </c>
      <c r="H891" s="956">
        <v>34.625055186162115</v>
      </c>
    </row>
    <row r="892" spans="1:8">
      <c r="A892" s="957">
        <v>45034</v>
      </c>
      <c r="B892" s="956">
        <v>182.49615413418513</v>
      </c>
      <c r="C892" s="956">
        <v>152.75222618307265</v>
      </c>
      <c r="D892" s="956">
        <v>1.1057762404873328E-2</v>
      </c>
      <c r="E892" s="956">
        <v>3.1434078590986125E-4</v>
      </c>
      <c r="F892" s="956">
        <v>20.79999923706055</v>
      </c>
      <c r="G892" s="956">
        <v>12153.41015625</v>
      </c>
      <c r="H892" s="956">
        <v>29.743927951112482</v>
      </c>
    </row>
    <row r="893" spans="1:8">
      <c r="A893" s="957">
        <v>45035</v>
      </c>
      <c r="B893" s="956">
        <v>184.51415324640411</v>
      </c>
      <c r="C893" s="956">
        <v>152.80024243790052</v>
      </c>
      <c r="D893" s="956">
        <v>4.303370184250932E-2</v>
      </c>
      <c r="E893" s="956">
        <v>-8.0339760514174241E-3</v>
      </c>
      <c r="F893" s="956">
        <v>21.030000686645511</v>
      </c>
      <c r="G893" s="956">
        <v>12157.23046875</v>
      </c>
      <c r="H893" s="956">
        <v>31.713910808503584</v>
      </c>
    </row>
    <row r="894" spans="1:8">
      <c r="A894" s="957">
        <v>45036</v>
      </c>
      <c r="B894" s="956">
        <v>192.45448030293292</v>
      </c>
      <c r="C894" s="956">
        <v>151.57264894950364</v>
      </c>
      <c r="D894" s="956">
        <v>2.9632989941007715E-2</v>
      </c>
      <c r="E894" s="956">
        <v>1.0697231975831389E-3</v>
      </c>
      <c r="F894" s="956">
        <v>21.934999465942379</v>
      </c>
      <c r="G894" s="956">
        <v>12059.5595703125</v>
      </c>
      <c r="H894" s="956">
        <v>40.881831353429277</v>
      </c>
    </row>
    <row r="895" spans="1:8">
      <c r="A895" s="957">
        <v>45037</v>
      </c>
      <c r="B895" s="956">
        <v>198.15748198185159</v>
      </c>
      <c r="C895" s="956">
        <v>151.73478972820405</v>
      </c>
      <c r="D895" s="956">
        <v>-2.6787671762726339E-2</v>
      </c>
      <c r="E895" s="956">
        <v>-2.9206777855622645E-3</v>
      </c>
      <c r="F895" s="956">
        <v>22.58499908447266</v>
      </c>
      <c r="G895" s="956">
        <v>12072.4599609375</v>
      </c>
      <c r="H895" s="956">
        <v>46.42269225364754</v>
      </c>
    </row>
    <row r="896" spans="1:8">
      <c r="A896" s="957">
        <v>45040</v>
      </c>
      <c r="B896" s="956">
        <v>192.84930439719338</v>
      </c>
      <c r="C896" s="956">
        <v>151.29162129854791</v>
      </c>
      <c r="D896" s="956">
        <v>-5.1182547499317721E-3</v>
      </c>
      <c r="E896" s="956">
        <v>-1.9775365965517211E-2</v>
      </c>
      <c r="F896" s="956">
        <v>21.979999542236332</v>
      </c>
      <c r="G896" s="956">
        <v>12037.2001953125</v>
      </c>
      <c r="H896" s="956">
        <v>41.557683098645469</v>
      </c>
    </row>
    <row r="897" spans="1:8">
      <c r="A897" s="957">
        <v>45041</v>
      </c>
      <c r="B897" s="956">
        <v>191.86225252894141</v>
      </c>
      <c r="C897" s="956">
        <v>148.29977411985269</v>
      </c>
      <c r="D897" s="956">
        <v>-4.595866258556125E-2</v>
      </c>
      <c r="E897" s="956">
        <v>4.6774052046210102E-3</v>
      </c>
      <c r="F897" s="956">
        <v>21.867500305175781</v>
      </c>
      <c r="G897" s="956">
        <v>11799.16015625</v>
      </c>
      <c r="H897" s="956">
        <v>43.562478409088726</v>
      </c>
    </row>
    <row r="898" spans="1:8">
      <c r="A898" s="957">
        <v>45042</v>
      </c>
      <c r="B898" s="956">
        <v>183.04452000205805</v>
      </c>
      <c r="C898" s="956">
        <v>148.993432255165</v>
      </c>
      <c r="D898" s="956">
        <v>-4.9131199808959192E-2</v>
      </c>
      <c r="E898" s="956">
        <v>2.4285653324440659E-2</v>
      </c>
      <c r="F898" s="956">
        <v>20.86249923706055</v>
      </c>
      <c r="G898" s="956">
        <v>11854.349609375</v>
      </c>
      <c r="H898" s="956">
        <v>34.051087746893046</v>
      </c>
    </row>
    <row r="899" spans="1:8">
      <c r="A899" s="957">
        <v>45043</v>
      </c>
      <c r="B899" s="956">
        <v>174.05132311590191</v>
      </c>
      <c r="C899" s="956">
        <v>152.61183509853248</v>
      </c>
      <c r="D899" s="956">
        <v>-2.4448580331660863E-2</v>
      </c>
      <c r="E899" s="956">
        <v>6.9459870766872545E-3</v>
      </c>
      <c r="F899" s="956">
        <v>19.83749961853027</v>
      </c>
      <c r="G899" s="956">
        <v>12142.240234375</v>
      </c>
      <c r="H899" s="956">
        <v>21.439488017369428</v>
      </c>
    </row>
    <row r="900" spans="1:8">
      <c r="A900" s="957">
        <v>45044</v>
      </c>
      <c r="B900" s="956">
        <v>169.79601536087091</v>
      </c>
      <c r="C900" s="956">
        <v>153.67187493287642</v>
      </c>
      <c r="D900" s="956">
        <v>1.3822498956268303E-2</v>
      </c>
      <c r="E900" s="956">
        <v>-1.1434488352971561E-3</v>
      </c>
      <c r="F900" s="956">
        <v>19.35250091552734</v>
      </c>
      <c r="G900" s="956">
        <v>12226.580078125</v>
      </c>
      <c r="H900" s="956">
        <v>16.12414042799449</v>
      </c>
    </row>
    <row r="901" spans="1:8">
      <c r="A901" s="957">
        <v>45047</v>
      </c>
      <c r="B901" s="956">
        <v>172.14302060597507</v>
      </c>
      <c r="C901" s="956">
        <v>153.49615900646648</v>
      </c>
      <c r="D901" s="956">
        <v>2.1534081800755001E-2</v>
      </c>
      <c r="E901" s="956">
        <v>-1.0815866234458515E-2</v>
      </c>
      <c r="F901" s="956">
        <v>19.620000839233398</v>
      </c>
      <c r="G901" s="956">
        <v>12212.599609375</v>
      </c>
      <c r="H901" s="956">
        <v>18.646861599508583</v>
      </c>
    </row>
    <row r="902" spans="1:8">
      <c r="A902" s="957">
        <v>45048</v>
      </c>
      <c r="B902" s="956">
        <v>175.84996249313318</v>
      </c>
      <c r="C902" s="956">
        <v>151.83596508314938</v>
      </c>
      <c r="D902" s="956">
        <v>7.3594110111094846E-3</v>
      </c>
      <c r="E902" s="956">
        <v>-4.5676621740758927E-3</v>
      </c>
      <c r="F902" s="956">
        <v>20.042499542236332</v>
      </c>
      <c r="G902" s="956">
        <v>12080.509765625</v>
      </c>
      <c r="H902" s="956">
        <v>24.013997409983801</v>
      </c>
    </row>
    <row r="903" spans="1:8">
      <c r="A903" s="957">
        <v>45049</v>
      </c>
      <c r="B903" s="956">
        <v>177.14411464340833</v>
      </c>
      <c r="C903" s="956">
        <v>151.14242968877477</v>
      </c>
      <c r="D903" s="956">
        <v>5.3244216666858968E-3</v>
      </c>
      <c r="E903" s="956">
        <v>-4.9004631986940828E-3</v>
      </c>
      <c r="F903" s="956">
        <v>20.190000534057621</v>
      </c>
      <c r="G903" s="956">
        <v>12025.330078125</v>
      </c>
      <c r="H903" s="956">
        <v>26.001684954633561</v>
      </c>
    </row>
    <row r="904" spans="1:8">
      <c r="A904" s="957">
        <v>45050</v>
      </c>
      <c r="B904" s="956">
        <v>178.08730460554159</v>
      </c>
      <c r="C904" s="956">
        <v>150.40176177432372</v>
      </c>
      <c r="D904" s="956">
        <v>1.58886670370324E-2</v>
      </c>
      <c r="E904" s="956">
        <v>2.2480424926760278E-2</v>
      </c>
      <c r="F904" s="956">
        <v>20.297500610351559</v>
      </c>
      <c r="G904" s="956">
        <v>11966.400390625</v>
      </c>
      <c r="H904" s="956">
        <v>27.685542831217873</v>
      </c>
    </row>
    <row r="905" spans="1:8">
      <c r="A905" s="957">
        <v>45051</v>
      </c>
      <c r="B905" s="956">
        <v>180.9168744919416</v>
      </c>
      <c r="C905" s="956">
        <v>153.78285728874388</v>
      </c>
      <c r="D905" s="956">
        <v>-6.5470525406078339E-3</v>
      </c>
      <c r="E905" s="956">
        <v>1.7579930178321934E-3</v>
      </c>
      <c r="F905" s="956">
        <v>20.620000839233398</v>
      </c>
      <c r="G905" s="956">
        <v>12235.41015625</v>
      </c>
      <c r="H905" s="956">
        <v>27.134017203197715</v>
      </c>
    </row>
    <row r="906" spans="1:8">
      <c r="A906" s="957">
        <v>45054</v>
      </c>
      <c r="B906" s="956">
        <v>179.73240220916031</v>
      </c>
      <c r="C906" s="956">
        <v>154.05320647811979</v>
      </c>
      <c r="D906" s="956">
        <v>3.258479484247756E-2</v>
      </c>
      <c r="E906" s="956">
        <v>-6.3123621334441049E-3</v>
      </c>
      <c r="F906" s="956">
        <v>20.485000610351559</v>
      </c>
      <c r="G906" s="956">
        <v>12256.919921875</v>
      </c>
      <c r="H906" s="956">
        <v>25.679195731040522</v>
      </c>
    </row>
    <row r="907" spans="1:8">
      <c r="A907" s="957">
        <v>45055</v>
      </c>
      <c r="B907" s="956">
        <v>185.58894566169147</v>
      </c>
      <c r="C907" s="956">
        <v>153.08076685101167</v>
      </c>
      <c r="D907" s="956">
        <v>1.1582504674029881E-2</v>
      </c>
      <c r="E907" s="956">
        <v>1.0418334588292E-2</v>
      </c>
      <c r="F907" s="956">
        <v>21.152500152587891</v>
      </c>
      <c r="G907" s="956">
        <v>12179.5498046875</v>
      </c>
      <c r="H907" s="956">
        <v>32.508178810679794</v>
      </c>
    </row>
    <row r="908" spans="1:8">
      <c r="A908" s="957">
        <v>45056</v>
      </c>
      <c r="B908" s="956">
        <v>187.73853049226628</v>
      </c>
      <c r="C908" s="956">
        <v>154.67561349909784</v>
      </c>
      <c r="D908" s="956">
        <v>1.7408640693029387E-2</v>
      </c>
      <c r="E908" s="956">
        <v>1.7933159522116604E-3</v>
      </c>
      <c r="F908" s="956">
        <v>21.39749908447266</v>
      </c>
      <c r="G908" s="956">
        <v>12306.4404296875</v>
      </c>
      <c r="H908" s="956">
        <v>33.062916993168443</v>
      </c>
    </row>
    <row r="909" spans="1:8">
      <c r="A909" s="957">
        <v>45057</v>
      </c>
      <c r="B909" s="956">
        <v>191.00680311384349</v>
      </c>
      <c r="C909" s="956">
        <v>154.95299574420389</v>
      </c>
      <c r="D909" s="956">
        <v>2.9283364363158482E-2</v>
      </c>
      <c r="E909" s="956">
        <v>-3.5502694228333187E-3</v>
      </c>
      <c r="F909" s="956">
        <v>21.770000457763668</v>
      </c>
      <c r="G909" s="956">
        <v>12328.509765625</v>
      </c>
      <c r="H909" s="956">
        <v>36.0538073696396</v>
      </c>
    </row>
    <row r="910" spans="1:8">
      <c r="A910" s="957">
        <v>45058</v>
      </c>
      <c r="B910" s="956">
        <v>196.60012492526823</v>
      </c>
      <c r="C910" s="956">
        <v>154.40287086143681</v>
      </c>
      <c r="D910" s="956">
        <v>1.0822283280457645E-2</v>
      </c>
      <c r="E910" s="956">
        <v>6.5503807998585906E-3</v>
      </c>
      <c r="F910" s="956">
        <v>22.407499313354489</v>
      </c>
      <c r="G910" s="956">
        <v>12284.740234375</v>
      </c>
      <c r="H910" s="956">
        <v>42.197254063831423</v>
      </c>
    </row>
    <row r="911" spans="1:8">
      <c r="A911" s="957">
        <v>45061</v>
      </c>
      <c r="B911" s="956">
        <v>198.72778717018284</v>
      </c>
      <c r="C911" s="956">
        <v>155.41426846217061</v>
      </c>
      <c r="D911" s="956">
        <v>3.9735083165033602E-2</v>
      </c>
      <c r="E911" s="956">
        <v>-1.7921374825017322E-3</v>
      </c>
      <c r="F911" s="956">
        <v>22.64999961853027</v>
      </c>
      <c r="G911" s="956">
        <v>12365.2099609375</v>
      </c>
      <c r="H911" s="956">
        <v>43.313518708012225</v>
      </c>
    </row>
    <row r="912" spans="1:8">
      <c r="A912" s="957">
        <v>45062</v>
      </c>
      <c r="B912" s="956">
        <v>206.62425232059314</v>
      </c>
      <c r="C912" s="956">
        <v>155.13574472634397</v>
      </c>
      <c r="D912" s="956">
        <v>4.1613651012044839E-2</v>
      </c>
      <c r="E912" s="956">
        <v>1.276187897683756E-2</v>
      </c>
      <c r="F912" s="956">
        <v>23.54999923706055</v>
      </c>
      <c r="G912" s="956">
        <v>12343.0498046875</v>
      </c>
      <c r="H912" s="956">
        <v>51.488507594249171</v>
      </c>
    </row>
    <row r="913" spans="1:8">
      <c r="A913" s="957">
        <v>45063</v>
      </c>
      <c r="B913" s="956">
        <v>215.22264184728701</v>
      </c>
      <c r="C913" s="956">
        <v>157.11556832552313</v>
      </c>
      <c r="D913" s="956">
        <v>7.6844687163341696E-2</v>
      </c>
      <c r="E913" s="956">
        <v>1.5060875347562286E-2</v>
      </c>
      <c r="F913" s="956">
        <v>24.530000686645511</v>
      </c>
      <c r="G913" s="956">
        <v>12500.5703125</v>
      </c>
      <c r="H913" s="956">
        <v>58.10707352176388</v>
      </c>
    </row>
    <row r="914" spans="1:8">
      <c r="A914" s="957">
        <v>45064</v>
      </c>
      <c r="B914" s="956">
        <v>231.76135843050972</v>
      </c>
      <c r="C914" s="956">
        <v>159.48186631523524</v>
      </c>
      <c r="D914" s="956">
        <v>-4.363051723047362E-2</v>
      </c>
      <c r="E914" s="956">
        <v>-2.4383200911972658E-3</v>
      </c>
      <c r="F914" s="956">
        <v>26.41500091552734</v>
      </c>
      <c r="G914" s="956">
        <v>12688.83984375</v>
      </c>
      <c r="H914" s="956">
        <v>72.279492115274479</v>
      </c>
    </row>
    <row r="915" spans="1:8">
      <c r="A915" s="957">
        <v>45065</v>
      </c>
      <c r="B915" s="956">
        <v>221.64949048814938</v>
      </c>
      <c r="C915" s="956">
        <v>159.09299847641716</v>
      </c>
      <c r="D915" s="956">
        <v>2.7412138143604103E-2</v>
      </c>
      <c r="E915" s="956">
        <v>4.9676392507458367E-3</v>
      </c>
      <c r="F915" s="956">
        <v>25.26250076293945</v>
      </c>
      <c r="G915" s="956">
        <v>12657.900390625</v>
      </c>
      <c r="H915" s="956">
        <v>62.556492011732217</v>
      </c>
    </row>
    <row r="916" spans="1:8">
      <c r="A916" s="957">
        <v>45068</v>
      </c>
      <c r="B916" s="956">
        <v>227.72537694087001</v>
      </c>
      <c r="C916" s="956">
        <v>159.88331510016747</v>
      </c>
      <c r="D916" s="956">
        <v>-3.3808535412714225E-2</v>
      </c>
      <c r="E916" s="956">
        <v>-1.2619530405120427E-2</v>
      </c>
      <c r="F916" s="956">
        <v>25.954999923706051</v>
      </c>
      <c r="G916" s="956">
        <v>12720.7802734375</v>
      </c>
      <c r="H916" s="956">
        <v>67.842061840702542</v>
      </c>
    </row>
    <row r="917" spans="1:8">
      <c r="A917" s="957">
        <v>45069</v>
      </c>
      <c r="B917" s="956">
        <v>220.02631547019089</v>
      </c>
      <c r="C917" s="956">
        <v>157.86566274398945</v>
      </c>
      <c r="D917" s="956">
        <v>-3.3894561475992235E-3</v>
      </c>
      <c r="E917" s="956">
        <v>-6.0579879978504003E-3</v>
      </c>
      <c r="F917" s="956">
        <v>25.077499389648441</v>
      </c>
      <c r="G917" s="956">
        <v>12560.25</v>
      </c>
      <c r="H917" s="956">
        <v>62.160652726201448</v>
      </c>
    </row>
    <row r="918" spans="1:8">
      <c r="A918" s="957">
        <v>45070</v>
      </c>
      <c r="B918" s="956">
        <v>219.28054592258684</v>
      </c>
      <c r="C918" s="956">
        <v>156.90931445381366</v>
      </c>
      <c r="D918" s="956">
        <v>0.18335502257910008</v>
      </c>
      <c r="E918" s="956">
        <v>1.7136089638588814E-2</v>
      </c>
      <c r="F918" s="956">
        <v>24.992500305175781</v>
      </c>
      <c r="G918" s="956">
        <v>12484.16015625</v>
      </c>
      <c r="H918" s="956">
        <v>62.371231468773175</v>
      </c>
    </row>
    <row r="919" spans="1:8">
      <c r="A919" s="957">
        <v>45071</v>
      </c>
      <c r="B919" s="956">
        <v>259.48673537138012</v>
      </c>
      <c r="C919" s="956">
        <v>159.59812653142373</v>
      </c>
      <c r="D919" s="956">
        <v>5.2662684419487071E-2</v>
      </c>
      <c r="E919" s="956">
        <v>2.1861601969538347E-2</v>
      </c>
      <c r="F919" s="956">
        <v>29.57500076293945</v>
      </c>
      <c r="G919" s="956">
        <v>12698.08984375</v>
      </c>
      <c r="H919" s="956">
        <v>99.88860883995639</v>
      </c>
    </row>
    <row r="920" spans="1:8">
      <c r="A920" s="957">
        <v>45072</v>
      </c>
      <c r="B920" s="956">
        <v>273.15200342728605</v>
      </c>
      <c r="C920" s="956">
        <v>163.08719724873774</v>
      </c>
      <c r="D920" s="956">
        <v>2.8105677622329406E-2</v>
      </c>
      <c r="E920" s="956">
        <v>3.2167273131766816E-3</v>
      </c>
      <c r="F920" s="956">
        <v>31.132499694824219</v>
      </c>
      <c r="G920" s="956">
        <v>12975.6904296875</v>
      </c>
      <c r="H920" s="956">
        <v>110.06480617854831</v>
      </c>
    </row>
    <row r="921" spans="1:8">
      <c r="A921" s="957">
        <v>45076</v>
      </c>
      <c r="B921" s="956">
        <v>280.82912557750677</v>
      </c>
      <c r="C921" s="956">
        <v>163.61180429055719</v>
      </c>
      <c r="D921" s="956">
        <v>-1.7808316808838098E-2</v>
      </c>
      <c r="E921" s="956">
        <v>-6.3099744273152902E-3</v>
      </c>
      <c r="F921" s="956">
        <v>32.007499694824219</v>
      </c>
      <c r="G921" s="956">
        <v>13017.4296875</v>
      </c>
      <c r="H921" s="956">
        <v>117.21732128694958</v>
      </c>
    </row>
    <row r="922" spans="1:8">
      <c r="A922" s="957">
        <v>45077</v>
      </c>
      <c r="B922" s="956">
        <v>275.82803154007354</v>
      </c>
      <c r="C922" s="956">
        <v>162.57941798947687</v>
      </c>
      <c r="D922" s="956">
        <v>3.9125233947875149E-2</v>
      </c>
      <c r="E922" s="956">
        <v>1.2809177775460867E-2</v>
      </c>
      <c r="F922" s="956">
        <v>31.4375</v>
      </c>
      <c r="G922" s="956">
        <v>12935.2900390625</v>
      </c>
      <c r="H922" s="956">
        <v>113.24861355059667</v>
      </c>
    </row>
    <row r="923" spans="1:8">
      <c r="A923" s="957">
        <v>45078</v>
      </c>
      <c r="B923" s="956">
        <v>286.61986780346081</v>
      </c>
      <c r="C923" s="956">
        <v>164.66192665713504</v>
      </c>
      <c r="D923" s="956">
        <v>-3.0305342771588029E-2</v>
      </c>
      <c r="E923" s="956">
        <v>1.0670122196841714E-2</v>
      </c>
      <c r="F923" s="956">
        <v>32.667499542236328</v>
      </c>
      <c r="G923" s="956">
        <v>13100.98046875</v>
      </c>
      <c r="H923" s="956">
        <v>121.95794114632577</v>
      </c>
    </row>
    <row r="924" spans="1:8">
      <c r="A924" s="957">
        <v>45079</v>
      </c>
      <c r="B924" s="956">
        <v>277.93375446452967</v>
      </c>
      <c r="C924" s="956">
        <v>166.41888953573405</v>
      </c>
      <c r="D924" s="956">
        <v>3.2673088540416062E-2</v>
      </c>
      <c r="E924" s="956">
        <v>-8.5643388952860722E-4</v>
      </c>
      <c r="F924" s="956">
        <v>31.677499771118161</v>
      </c>
      <c r="G924" s="956">
        <v>13240.76953125</v>
      </c>
      <c r="H924" s="956">
        <v>111.51486492879562</v>
      </c>
    </row>
    <row r="925" spans="1:8">
      <c r="A925" s="957">
        <v>45082</v>
      </c>
      <c r="B925" s="956">
        <v>287.0147086325195</v>
      </c>
      <c r="C925" s="956">
        <v>166.27636275887792</v>
      </c>
      <c r="D925" s="956">
        <v>-9.0180197136318085E-3</v>
      </c>
      <c r="E925" s="956">
        <v>3.5519470971148159E-3</v>
      </c>
      <c r="F925" s="956">
        <v>32.712501525878913</v>
      </c>
      <c r="G925" s="956">
        <v>13229.4296875</v>
      </c>
      <c r="H925" s="956">
        <v>120.73834587364158</v>
      </c>
    </row>
    <row r="926" spans="1:8">
      <c r="A926" s="957">
        <v>45083</v>
      </c>
      <c r="B926" s="956">
        <v>284.42640433196914</v>
      </c>
      <c r="C926" s="956">
        <v>166.86696760289814</v>
      </c>
      <c r="D926" s="956">
        <v>-5.6682336530497146E-2</v>
      </c>
      <c r="E926" s="956">
        <v>-1.2919110141085155E-2</v>
      </c>
      <c r="F926" s="956">
        <v>32.417499542236328</v>
      </c>
      <c r="G926" s="956">
        <v>13276.419921875</v>
      </c>
      <c r="H926" s="956">
        <v>117.559436729071</v>
      </c>
    </row>
    <row r="927" spans="1:8">
      <c r="A927" s="957">
        <v>45084</v>
      </c>
      <c r="B927" s="956">
        <v>268.30445116346522</v>
      </c>
      <c r="C927" s="956">
        <v>164.71119486952742</v>
      </c>
      <c r="D927" s="956">
        <v>3.0085025460734327E-2</v>
      </c>
      <c r="E927" s="956">
        <v>1.019612027883765E-2</v>
      </c>
      <c r="F927" s="956">
        <v>30.579999923706051</v>
      </c>
      <c r="G927" s="956">
        <v>13104.900390625</v>
      </c>
      <c r="H927" s="956">
        <v>103.5932562939378</v>
      </c>
    </row>
    <row r="928" spans="1:8">
      <c r="A928" s="957">
        <v>45085</v>
      </c>
      <c r="B928" s="956">
        <v>276.3763974079464</v>
      </c>
      <c r="C928" s="956">
        <v>166.3906100236882</v>
      </c>
      <c r="D928" s="956">
        <v>1.4999995155940082E-2</v>
      </c>
      <c r="E928" s="956">
        <v>1.5575848295441563E-3</v>
      </c>
      <c r="F928" s="956">
        <v>31.5</v>
      </c>
      <c r="G928" s="956">
        <v>13238.51953125</v>
      </c>
      <c r="H928" s="956">
        <v>109.9857873842582</v>
      </c>
    </row>
    <row r="929" spans="1:8">
      <c r="A929" s="957">
        <v>45086</v>
      </c>
      <c r="B929" s="956">
        <v>280.52204203028174</v>
      </c>
      <c r="C929" s="956">
        <v>166.64977751363969</v>
      </c>
      <c r="D929" s="956">
        <v>4.3865827172766769E-2</v>
      </c>
      <c r="E929" s="956">
        <v>1.5293622272195995E-2</v>
      </c>
      <c r="F929" s="956">
        <v>31.972499847412109</v>
      </c>
      <c r="G929" s="956">
        <v>13259.1396484375</v>
      </c>
      <c r="H929" s="956">
        <v>113.87226451664205</v>
      </c>
    </row>
    <row r="930" spans="1:8">
      <c r="A930" s="957">
        <v>45089</v>
      </c>
      <c r="B930" s="956">
        <v>292.82737344413368</v>
      </c>
      <c r="C930" s="956">
        <v>169.1984562626788</v>
      </c>
      <c r="D930" s="956">
        <v>4.5018685444463635E-2</v>
      </c>
      <c r="E930" s="956">
        <v>8.2752230938456517E-3</v>
      </c>
      <c r="F930" s="956">
        <v>33.375</v>
      </c>
      <c r="G930" s="956">
        <v>13461.919921875</v>
      </c>
      <c r="H930" s="956">
        <v>123.62891718145488</v>
      </c>
    </row>
    <row r="931" spans="1:8">
      <c r="A931" s="957">
        <v>45090</v>
      </c>
      <c r="B931" s="956">
        <v>306.01007685874362</v>
      </c>
      <c r="C931" s="956">
        <v>170.59861123538676</v>
      </c>
      <c r="D931" s="956">
        <v>-1.5912847165901911E-2</v>
      </c>
      <c r="E931" s="956">
        <v>3.9165182155940226E-3</v>
      </c>
      <c r="F931" s="956">
        <v>34.877498626708977</v>
      </c>
      <c r="G931" s="956">
        <v>13573.3203125</v>
      </c>
      <c r="H931" s="956">
        <v>135.41146562335686</v>
      </c>
    </row>
    <row r="932" spans="1:8">
      <c r="A932" s="957">
        <v>45091</v>
      </c>
      <c r="B932" s="956">
        <v>301.14058527446451</v>
      </c>
      <c r="C932" s="956">
        <v>171.26676380384518</v>
      </c>
      <c r="D932" s="956">
        <v>1.471341227507339E-2</v>
      </c>
      <c r="E932" s="956">
        <v>1.1473237282990212E-2</v>
      </c>
      <c r="F932" s="956">
        <v>34.322498321533203</v>
      </c>
      <c r="G932" s="956">
        <v>13626.48046875</v>
      </c>
      <c r="H932" s="956">
        <v>129.87382147061933</v>
      </c>
    </row>
    <row r="933" spans="1:8">
      <c r="A933" s="957">
        <v>45092</v>
      </c>
      <c r="B933" s="956">
        <v>305.57139085836462</v>
      </c>
      <c r="C933" s="956">
        <v>173.23174802365654</v>
      </c>
      <c r="D933" s="956">
        <v>1.0049486189211976E-3</v>
      </c>
      <c r="E933" s="956">
        <v>-6.7656689912317658E-3</v>
      </c>
      <c r="F933" s="956">
        <v>34.827499389648438</v>
      </c>
      <c r="G933" s="956">
        <v>13782.8203125</v>
      </c>
      <c r="H933" s="956">
        <v>132.33964283470809</v>
      </c>
    </row>
    <row r="934" spans="1:8">
      <c r="A934" s="957">
        <v>45093</v>
      </c>
      <c r="B934" s="956">
        <v>305.87847440558954</v>
      </c>
      <c r="C934" s="956">
        <v>172.05971935775599</v>
      </c>
      <c r="D934" s="956">
        <v>-1.4198607177266176E-2</v>
      </c>
      <c r="E934" s="956">
        <v>-1.6275363600825044E-3</v>
      </c>
      <c r="F934" s="956">
        <v>34.862499237060547</v>
      </c>
      <c r="G934" s="956">
        <v>13689.5703125</v>
      </c>
      <c r="H934" s="956">
        <v>133.81875504783355</v>
      </c>
    </row>
    <row r="935" spans="1:8">
      <c r="A935" s="957">
        <v>45097</v>
      </c>
      <c r="B935" s="956">
        <v>301.53542610352309</v>
      </c>
      <c r="C935" s="956">
        <v>171.77968590839566</v>
      </c>
      <c r="D935" s="956">
        <v>1.4039373380688946E-2</v>
      </c>
      <c r="E935" s="956">
        <v>-1.2079193701030499E-2</v>
      </c>
      <c r="F935" s="956">
        <v>34.367500305175781</v>
      </c>
      <c r="G935" s="956">
        <v>13667.2900390625</v>
      </c>
      <c r="H935" s="956">
        <v>129.75574019512743</v>
      </c>
    </row>
    <row r="936" spans="1:8">
      <c r="A936" s="957">
        <v>45098</v>
      </c>
      <c r="B936" s="956">
        <v>305.76879453809562</v>
      </c>
      <c r="C936" s="956">
        <v>169.70472580840598</v>
      </c>
      <c r="D936" s="956">
        <v>-5.9827809921453201E-2</v>
      </c>
      <c r="E936" s="956">
        <v>9.5103134594745065E-3</v>
      </c>
      <c r="F936" s="956">
        <v>34.849998474121087</v>
      </c>
      <c r="G936" s="956">
        <v>13502.2001953125</v>
      </c>
      <c r="H936" s="956">
        <v>136.06406872968964</v>
      </c>
    </row>
    <row r="937" spans="1:8">
      <c r="A937" s="957">
        <v>45099</v>
      </c>
      <c r="B937" s="956">
        <v>287.47531721855853</v>
      </c>
      <c r="C937" s="956">
        <v>171.3186709463981</v>
      </c>
      <c r="D937" s="956">
        <v>-2.7620900233643719E-2</v>
      </c>
      <c r="E937" s="956">
        <v>-1.0130934474014253E-2</v>
      </c>
      <c r="F937" s="956">
        <v>32.764999389648438</v>
      </c>
      <c r="G937" s="956">
        <v>13630.6103515625</v>
      </c>
      <c r="H937" s="956">
        <v>116.15664627216043</v>
      </c>
    </row>
    <row r="938" spans="1:8">
      <c r="A938" s="957">
        <v>45100</v>
      </c>
      <c r="B938" s="956">
        <v>279.53499016202966</v>
      </c>
      <c r="C938" s="956">
        <v>169.58305271686493</v>
      </c>
      <c r="D938" s="956">
        <v>-1.4752078207757813E-2</v>
      </c>
      <c r="E938" s="956">
        <v>-1.1616752338173497E-2</v>
      </c>
      <c r="F938" s="956">
        <v>31.860000610351559</v>
      </c>
      <c r="G938" s="956">
        <v>13492.51953125</v>
      </c>
      <c r="H938" s="956">
        <v>109.95193744516473</v>
      </c>
    </row>
    <row r="939" spans="1:8">
      <c r="A939" s="957">
        <v>45103</v>
      </c>
      <c r="B939" s="956">
        <v>275.41126812535458</v>
      </c>
      <c r="C939" s="956">
        <v>167.6130483927017</v>
      </c>
      <c r="D939" s="956">
        <v>5.6546599098277195E-3</v>
      </c>
      <c r="E939" s="956">
        <v>1.6488697618652459E-2</v>
      </c>
      <c r="F939" s="956">
        <v>31.389999389648441</v>
      </c>
      <c r="G939" s="956">
        <v>13335.7802734375</v>
      </c>
      <c r="H939" s="956">
        <v>107.79821973265288</v>
      </c>
    </row>
    <row r="940" spans="1:8">
      <c r="A940" s="957">
        <v>45104</v>
      </c>
      <c r="B940" s="956">
        <v>276.96862518193785</v>
      </c>
      <c r="C940" s="956">
        <v>170.37676926458951</v>
      </c>
      <c r="D940" s="956">
        <v>1.7027018159796237E-2</v>
      </c>
      <c r="E940" s="956">
        <v>2.6616226518452191E-3</v>
      </c>
      <c r="F940" s="956">
        <v>31.567499160766602</v>
      </c>
      <c r="G940" s="956">
        <v>13555.669921875</v>
      </c>
      <c r="H940" s="956">
        <v>106.59185591734834</v>
      </c>
    </row>
    <row r="941" spans="1:8">
      <c r="A941" s="957">
        <v>45105</v>
      </c>
      <c r="B941" s="956">
        <v>281.6845749926045</v>
      </c>
      <c r="C941" s="956">
        <v>170.83024793301234</v>
      </c>
      <c r="D941" s="956">
        <v>1.5028873711953272E-2</v>
      </c>
      <c r="E941" s="956">
        <v>-3.0895350120463405E-5</v>
      </c>
      <c r="F941" s="956">
        <v>32.104999542236328</v>
      </c>
      <c r="G941" s="956">
        <v>13591.75</v>
      </c>
      <c r="H941" s="956">
        <v>110.85432705959215</v>
      </c>
    </row>
    <row r="942" spans="1:8">
      <c r="A942" s="957">
        <v>45106</v>
      </c>
      <c r="B942" s="956">
        <v>285.91797689677355</v>
      </c>
      <c r="C942" s="956">
        <v>170.82497007269129</v>
      </c>
      <c r="D942" s="956">
        <v>3.1070100524218214E-2</v>
      </c>
      <c r="E942" s="956">
        <v>1.4464356514040322E-2</v>
      </c>
      <c r="F942" s="956">
        <v>32.587501525878913</v>
      </c>
      <c r="G942" s="956">
        <v>13591.330078125</v>
      </c>
      <c r="H942" s="956">
        <v>115.09300682408227</v>
      </c>
    </row>
    <row r="943" spans="1:8">
      <c r="A943" s="957">
        <v>45107</v>
      </c>
      <c r="B943" s="956">
        <v>294.80147718063739</v>
      </c>
      <c r="C943" s="956">
        <v>173.29584334132295</v>
      </c>
      <c r="D943" s="956">
        <v>4.4122084850224619E-2</v>
      </c>
      <c r="E943" s="956">
        <v>2.0923830090737727E-3</v>
      </c>
      <c r="F943" s="956">
        <v>33.599998474121087</v>
      </c>
      <c r="G943" s="956">
        <v>13787.919921875</v>
      </c>
      <c r="H943" s="956">
        <v>121.50563383931444</v>
      </c>
    </row>
    <row r="944" spans="1:8">
      <c r="A944" s="957">
        <v>45110</v>
      </c>
      <c r="B944" s="956">
        <v>307.80873297077301</v>
      </c>
      <c r="C944" s="956">
        <v>173.65844461947344</v>
      </c>
      <c r="D944" s="956">
        <v>4.7744470904513836E-3</v>
      </c>
      <c r="E944" s="956">
        <v>-1.8180183557514606E-3</v>
      </c>
      <c r="F944" s="956">
        <v>35.082500457763672</v>
      </c>
      <c r="G944" s="956">
        <v>13816.76953125</v>
      </c>
      <c r="H944" s="956">
        <v>134.15028835129957</v>
      </c>
    </row>
    <row r="945" spans="1:8">
      <c r="A945" s="957">
        <v>45112</v>
      </c>
      <c r="B945" s="956">
        <v>309.27834948032086</v>
      </c>
      <c r="C945" s="956">
        <v>173.342730379524</v>
      </c>
      <c r="D945" s="956">
        <v>-1.652483568123897E-2</v>
      </c>
      <c r="E945" s="956">
        <v>-8.1651106555781228E-3</v>
      </c>
      <c r="F945" s="956">
        <v>35.25</v>
      </c>
      <c r="G945" s="956">
        <v>13791.650390625</v>
      </c>
      <c r="H945" s="956">
        <v>135.93561910079686</v>
      </c>
    </row>
    <row r="946" spans="1:8">
      <c r="A946" s="957">
        <v>45113</v>
      </c>
      <c r="B946" s="956">
        <v>304.16757557539376</v>
      </c>
      <c r="C946" s="956">
        <v>171.92736780463514</v>
      </c>
      <c r="D946" s="956">
        <v>2.2066759926438362E-2</v>
      </c>
      <c r="E946" s="956">
        <v>-1.3392981121250758E-3</v>
      </c>
      <c r="F946" s="956">
        <v>34.667499542236328</v>
      </c>
      <c r="G946" s="956">
        <v>13679.0400390625</v>
      </c>
      <c r="H946" s="956">
        <v>132.24020777075862</v>
      </c>
    </row>
    <row r="947" spans="1:8">
      <c r="A947" s="957">
        <v>45114</v>
      </c>
      <c r="B947" s="956">
        <v>310.87956844302278</v>
      </c>
      <c r="C947" s="956">
        <v>171.69710580551177</v>
      </c>
      <c r="D947" s="956">
        <v>-1.7145225069029713E-2</v>
      </c>
      <c r="E947" s="956">
        <v>1.8125503401811294E-3</v>
      </c>
      <c r="F947" s="956">
        <v>35.432498931884773</v>
      </c>
      <c r="G947" s="956">
        <v>13660.7197265625</v>
      </c>
      <c r="H947" s="956">
        <v>139.18246263751101</v>
      </c>
    </row>
    <row r="948" spans="1:8">
      <c r="A948" s="957">
        <v>45117</v>
      </c>
      <c r="B948" s="956">
        <v>305.5494682727043</v>
      </c>
      <c r="C948" s="956">
        <v>172.00831545304766</v>
      </c>
      <c r="D948" s="956">
        <v>3.941127145801393E-2</v>
      </c>
      <c r="E948" s="956">
        <v>5.4963160945835643E-3</v>
      </c>
      <c r="F948" s="956">
        <v>34.825000762939453</v>
      </c>
      <c r="G948" s="956">
        <v>13685.48046875</v>
      </c>
      <c r="H948" s="956">
        <v>133.54115281965665</v>
      </c>
    </row>
    <row r="949" spans="1:8">
      <c r="A949" s="957">
        <v>45118</v>
      </c>
      <c r="B949" s="956">
        <v>317.59156131065168</v>
      </c>
      <c r="C949" s="956">
        <v>172.95372752567445</v>
      </c>
      <c r="D949" s="956">
        <v>-4.4892183619337223E-3</v>
      </c>
      <c r="E949" s="956">
        <v>1.1500851219686581E-2</v>
      </c>
      <c r="F949" s="956">
        <v>36.197498321533203</v>
      </c>
      <c r="G949" s="956">
        <v>13760.7001953125</v>
      </c>
      <c r="H949" s="956">
        <v>144.63783378497723</v>
      </c>
    </row>
    <row r="950" spans="1:8">
      <c r="A950" s="957">
        <v>45119</v>
      </c>
      <c r="B950" s="956">
        <v>316.16582344202072</v>
      </c>
      <c r="C950" s="956">
        <v>174.94284261383746</v>
      </c>
      <c r="D950" s="956">
        <v>5.0714566321267363E-2</v>
      </c>
      <c r="E950" s="956">
        <v>1.5777784559968477E-2</v>
      </c>
      <c r="F950" s="956">
        <v>36.034999847412109</v>
      </c>
      <c r="G950" s="956">
        <v>13918.9599609375</v>
      </c>
      <c r="H950" s="956">
        <v>141.22298082818327</v>
      </c>
    </row>
    <row r="951" spans="1:8">
      <c r="A951" s="957">
        <v>45120</v>
      </c>
      <c r="B951" s="956">
        <v>332.20003606348916</v>
      </c>
      <c r="C951" s="956">
        <v>177.70305309490706</v>
      </c>
      <c r="D951" s="956">
        <v>3.6645778564488918E-2</v>
      </c>
      <c r="E951" s="956">
        <v>-1.7590263115579985E-3</v>
      </c>
      <c r="F951" s="956">
        <v>37.862499237060547</v>
      </c>
      <c r="G951" s="956">
        <v>14138.5703125</v>
      </c>
      <c r="H951" s="956">
        <v>154.4969829685821</v>
      </c>
    </row>
    <row r="952" spans="1:8">
      <c r="A952" s="957">
        <v>45121</v>
      </c>
      <c r="B952" s="956">
        <v>344.37376502418704</v>
      </c>
      <c r="C952" s="956">
        <v>177.39046874886893</v>
      </c>
      <c r="D952" s="956">
        <v>9.6177994065982375E-3</v>
      </c>
      <c r="E952" s="956">
        <v>9.2994748495218715E-3</v>
      </c>
      <c r="F952" s="956">
        <v>39.25</v>
      </c>
      <c r="G952" s="956">
        <v>14113.7001953125</v>
      </c>
      <c r="H952" s="956">
        <v>166.98329627531811</v>
      </c>
    </row>
    <row r="953" spans="1:8">
      <c r="A953" s="957">
        <v>45124</v>
      </c>
      <c r="B953" s="956">
        <v>347.68588281708469</v>
      </c>
      <c r="C953" s="956">
        <v>179.04010695154392</v>
      </c>
      <c r="D953" s="956">
        <v>6.3718995686510294E-3</v>
      </c>
      <c r="E953" s="956">
        <v>7.6300339162129749E-3</v>
      </c>
      <c r="F953" s="956">
        <v>39.627498626708977</v>
      </c>
      <c r="G953" s="956">
        <v>14244.9501953125</v>
      </c>
      <c r="H953" s="956">
        <v>168.64577586554077</v>
      </c>
    </row>
    <row r="954" spans="1:8">
      <c r="A954" s="957">
        <v>45125</v>
      </c>
      <c r="B954" s="956">
        <v>349.90130234383292</v>
      </c>
      <c r="C954" s="956">
        <v>180.40618903994661</v>
      </c>
      <c r="D954" s="956">
        <v>-1.3916757530367918E-2</v>
      </c>
      <c r="E954" s="956">
        <v>3.051409203362887E-4</v>
      </c>
      <c r="F954" s="956">
        <v>39.880001068115227</v>
      </c>
      <c r="G954" s="956">
        <v>14353.6396484375</v>
      </c>
      <c r="H954" s="956">
        <v>169.49511330388631</v>
      </c>
    </row>
    <row r="955" spans="1:8">
      <c r="A955" s="957">
        <v>45126</v>
      </c>
      <c r="B955" s="956">
        <v>345.03181075955382</v>
      </c>
      <c r="C955" s="956">
        <v>180.46123835050463</v>
      </c>
      <c r="D955" s="956">
        <v>-5.092186656213471E-2</v>
      </c>
      <c r="E955" s="956">
        <v>-2.052580861142228E-2</v>
      </c>
      <c r="F955" s="956">
        <v>39.325000762939453</v>
      </c>
      <c r="G955" s="956">
        <v>14358.01953125</v>
      </c>
      <c r="H955" s="956">
        <v>164.57057240904919</v>
      </c>
    </row>
    <row r="956" spans="1:8">
      <c r="A956" s="957">
        <v>45127</v>
      </c>
      <c r="B956" s="956">
        <v>327.46214693236408</v>
      </c>
      <c r="C956" s="956">
        <v>176.75712551034192</v>
      </c>
      <c r="D956" s="956">
        <v>-4.27355476652439E-2</v>
      </c>
      <c r="E956" s="956">
        <v>-2.1687640343482917E-3</v>
      </c>
      <c r="F956" s="956">
        <v>37.322498321533203</v>
      </c>
      <c r="G956" s="956">
        <v>14063.3095703125</v>
      </c>
      <c r="H956" s="956">
        <v>150.70502142202216</v>
      </c>
    </row>
    <row r="957" spans="1:8">
      <c r="A957" s="957">
        <v>45128</v>
      </c>
      <c r="B957" s="956">
        <v>313.46787274357291</v>
      </c>
      <c r="C957" s="956">
        <v>176.3737810137203</v>
      </c>
      <c r="D957" s="956">
        <v>9.0266129247527083E-3</v>
      </c>
      <c r="E957" s="956">
        <v>1.8571154083166785E-3</v>
      </c>
      <c r="F957" s="956">
        <v>35.727500915527337</v>
      </c>
      <c r="G957" s="956">
        <v>14032.8095703125</v>
      </c>
      <c r="H957" s="956">
        <v>137.09409172985261</v>
      </c>
    </row>
    <row r="958" spans="1:8">
      <c r="A958" s="957">
        <v>45131</v>
      </c>
      <c r="B958" s="956">
        <v>316.2974258951748</v>
      </c>
      <c r="C958" s="956">
        <v>176.70132748006395</v>
      </c>
      <c r="D958" s="956">
        <v>1.6504888579621513E-2</v>
      </c>
      <c r="E958" s="956">
        <v>6.0950455058434994E-3</v>
      </c>
      <c r="F958" s="956">
        <v>36.049999237060547</v>
      </c>
      <c r="G958" s="956">
        <v>14058.8701171875</v>
      </c>
      <c r="H958" s="956">
        <v>139.59609841511084</v>
      </c>
    </row>
    <row r="959" spans="1:8">
      <c r="A959" s="957">
        <v>45132</v>
      </c>
      <c r="B959" s="956">
        <v>321.51787966759576</v>
      </c>
      <c r="C959" s="956">
        <v>177.77833011199789</v>
      </c>
      <c r="D959" s="956">
        <v>-7.115573614599735E-2</v>
      </c>
      <c r="E959" s="956">
        <v>-1.2216214148701443E-3</v>
      </c>
      <c r="F959" s="956">
        <v>36.645000457763672</v>
      </c>
      <c r="G959" s="956">
        <v>14144.5595703125</v>
      </c>
      <c r="H959" s="956">
        <v>143.73954955559788</v>
      </c>
    </row>
    <row r="960" spans="1:8">
      <c r="A960" s="957">
        <v>45133</v>
      </c>
      <c r="B960" s="956">
        <v>298.64003825574781</v>
      </c>
      <c r="C960" s="956">
        <v>177.56115229683323</v>
      </c>
      <c r="D960" s="956">
        <v>4.07638876280636E-2</v>
      </c>
      <c r="E960" s="956">
        <v>-5.4624754645872242E-3</v>
      </c>
      <c r="F960" s="956">
        <v>34.037498474121087</v>
      </c>
      <c r="G960" s="956">
        <v>14127.2802734375</v>
      </c>
      <c r="H960" s="956">
        <v>121.07888595891458</v>
      </c>
    </row>
    <row r="961" spans="1:8">
      <c r="A961" s="957">
        <v>45134</v>
      </c>
      <c r="B961" s="956">
        <v>310.81376721644574</v>
      </c>
      <c r="C961" s="956">
        <v>176.59122885894794</v>
      </c>
      <c r="D961" s="956">
        <v>5.9986317700917446E-3</v>
      </c>
      <c r="E961" s="956">
        <v>1.8971367342880407E-2</v>
      </c>
      <c r="F961" s="956">
        <v>35.424999237060547</v>
      </c>
      <c r="G961" s="956">
        <v>14050.1103515625</v>
      </c>
      <c r="H961" s="956">
        <v>134.2225383574978</v>
      </c>
    </row>
    <row r="962" spans="1:8">
      <c r="A962" s="957">
        <v>45135</v>
      </c>
      <c r="B962" s="956">
        <v>312.67822455505222</v>
      </c>
      <c r="C962" s="956">
        <v>179.94140593116171</v>
      </c>
      <c r="D962" s="956">
        <v>-3.1217094724483641E-2</v>
      </c>
      <c r="E962" s="956">
        <v>2.0507139709664557E-3</v>
      </c>
      <c r="F962" s="956">
        <v>35.637500762939453</v>
      </c>
      <c r="G962" s="956">
        <v>14316.66015625</v>
      </c>
      <c r="H962" s="956">
        <v>132.73681862389051</v>
      </c>
    </row>
    <row r="963" spans="1:8">
      <c r="A963" s="957">
        <v>45138</v>
      </c>
      <c r="B963" s="956">
        <v>302.91731880083381</v>
      </c>
      <c r="C963" s="956">
        <v>180.31041428626008</v>
      </c>
      <c r="D963" s="956">
        <v>1.8899351882686766E-2</v>
      </c>
      <c r="E963" s="956">
        <v>-4.3293803458657187E-3</v>
      </c>
      <c r="F963" s="956">
        <v>34.525001525878913</v>
      </c>
      <c r="G963" s="956">
        <v>14346.01953125</v>
      </c>
      <c r="H963" s="956">
        <v>122.60690451457373</v>
      </c>
    </row>
    <row r="964" spans="1:8">
      <c r="A964" s="957">
        <v>45139</v>
      </c>
      <c r="B964" s="956">
        <v>308.64225980021075</v>
      </c>
      <c r="C964" s="956">
        <v>179.52978192249424</v>
      </c>
      <c r="D964" s="956">
        <v>-5.9057724546067281E-2</v>
      </c>
      <c r="E964" s="956">
        <v>-2.1734942151092729E-2</v>
      </c>
      <c r="F964" s="956">
        <v>35.177501678466797</v>
      </c>
      <c r="G964" s="956">
        <v>14283.91015625</v>
      </c>
      <c r="H964" s="956">
        <v>129.11247787771651</v>
      </c>
    </row>
    <row r="965" spans="1:8">
      <c r="A965" s="957">
        <v>45140</v>
      </c>
      <c r="B965" s="956">
        <v>290.41455023765417</v>
      </c>
      <c r="C965" s="956">
        <v>175.62771249801054</v>
      </c>
      <c r="D965" s="956">
        <v>1.3595766077683091E-3</v>
      </c>
      <c r="E965" s="956">
        <v>-9.826112061147585E-4</v>
      </c>
      <c r="F965" s="956">
        <v>33.099998474121087</v>
      </c>
      <c r="G965" s="956">
        <v>13973.4501953125</v>
      </c>
      <c r="H965" s="956">
        <v>114.78683773964363</v>
      </c>
    </row>
    <row r="966" spans="1:8">
      <c r="A966" s="957">
        <v>45141</v>
      </c>
      <c r="B966" s="956">
        <v>290.80939106671286</v>
      </c>
      <c r="C966" s="956">
        <v>175.4551387396057</v>
      </c>
      <c r="D966" s="956">
        <v>1.1012154434411503E-2</v>
      </c>
      <c r="E966" s="956">
        <v>-3.6160820687143325E-3</v>
      </c>
      <c r="F966" s="956">
        <v>33.145000457763672</v>
      </c>
      <c r="G966" s="956">
        <v>13959.7197265625</v>
      </c>
      <c r="H966" s="956">
        <v>115.35425232710716</v>
      </c>
    </row>
    <row r="967" spans="1:8">
      <c r="A967" s="957">
        <v>45142</v>
      </c>
      <c r="B967" s="956">
        <v>294.01182899211665</v>
      </c>
      <c r="C967" s="956">
        <v>174.82067855854564</v>
      </c>
      <c r="D967" s="956">
        <v>-1.7905058316148637E-2</v>
      </c>
      <c r="E967" s="956">
        <v>6.1225598821377236E-3</v>
      </c>
      <c r="F967" s="956">
        <v>33.509998321533203</v>
      </c>
      <c r="G967" s="956">
        <v>13909.240234375</v>
      </c>
      <c r="H967" s="956">
        <v>119.19115043357101</v>
      </c>
    </row>
    <row r="968" spans="1:8">
      <c r="A968" s="957">
        <v>45145</v>
      </c>
      <c r="B968" s="956">
        <v>288.74753004837527</v>
      </c>
      <c r="C968" s="956">
        <v>175.8910286316563</v>
      </c>
      <c r="D968" s="956">
        <v>-5.6517794560179024E-2</v>
      </c>
      <c r="E968" s="956">
        <v>-7.8660089073014916E-3</v>
      </c>
      <c r="F968" s="956">
        <v>32.909999847412109</v>
      </c>
      <c r="G968" s="956">
        <v>13994.400390625</v>
      </c>
      <c r="H968" s="956">
        <v>112.85650141671897</v>
      </c>
    </row>
    <row r="969" spans="1:8">
      <c r="A969" s="957">
        <v>45146</v>
      </c>
      <c r="B969" s="956">
        <v>272.42815646534206</v>
      </c>
      <c r="C969" s="956">
        <v>174.50746823372526</v>
      </c>
      <c r="D969" s="956">
        <v>1.6505661047738096E-2</v>
      </c>
      <c r="E969" s="956">
        <v>-1.1689501365355404E-2</v>
      </c>
      <c r="F969" s="956">
        <v>31.04999923706055</v>
      </c>
      <c r="G969" s="956">
        <v>13884.3203125</v>
      </c>
      <c r="H969" s="956">
        <v>97.920688231616793</v>
      </c>
    </row>
    <row r="970" spans="1:8">
      <c r="A970" s="957">
        <v>45147</v>
      </c>
      <c r="B970" s="956">
        <v>276.92476327581915</v>
      </c>
      <c r="C970" s="956">
        <v>172.46756294554243</v>
      </c>
      <c r="D970" s="956">
        <v>4.5148490679145503E-3</v>
      </c>
      <c r="E970" s="956">
        <v>1.1638740994814878E-3</v>
      </c>
      <c r="F970" s="956">
        <v>31.5625</v>
      </c>
      <c r="G970" s="956">
        <v>13722.01953125</v>
      </c>
      <c r="H970" s="956">
        <v>104.45720033027672</v>
      </c>
    </row>
    <row r="971" spans="1:8">
      <c r="A971" s="957">
        <v>45148</v>
      </c>
      <c r="B971" s="956">
        <v>278.17503678517744</v>
      </c>
      <c r="C971" s="956">
        <v>172.66829347505544</v>
      </c>
      <c r="D971" s="956">
        <v>-1.6164666903413227E-2</v>
      </c>
      <c r="E971" s="956">
        <v>-6.7797853551347931E-3</v>
      </c>
      <c r="F971" s="956">
        <v>31.704999923706051</v>
      </c>
      <c r="G971" s="956">
        <v>13737.990234375</v>
      </c>
      <c r="H971" s="956">
        <v>105.506743310122</v>
      </c>
    </row>
    <row r="972" spans="1:8">
      <c r="A972" s="957">
        <v>45149</v>
      </c>
      <c r="B972" s="956">
        <v>273.67842997470035</v>
      </c>
      <c r="C972" s="956">
        <v>171.49763950765714</v>
      </c>
      <c r="D972" s="956">
        <v>2.4846132590281567E-3</v>
      </c>
      <c r="E972" s="956">
        <v>1.0515357285537208E-2</v>
      </c>
      <c r="F972" s="956">
        <v>31.192499160766602</v>
      </c>
      <c r="G972" s="956">
        <v>13644.849609375</v>
      </c>
      <c r="H972" s="956">
        <v>102.18079046704321</v>
      </c>
    </row>
    <row r="973" spans="1:8">
      <c r="A973" s="957">
        <v>45152</v>
      </c>
      <c r="B973" s="956">
        <v>274.35841503052552</v>
      </c>
      <c r="C973" s="956">
        <v>173.30099846070641</v>
      </c>
      <c r="D973" s="956">
        <v>-1.6469500782153146E-2</v>
      </c>
      <c r="E973" s="956">
        <v>-1.1406767356623049E-2</v>
      </c>
      <c r="F973" s="956">
        <v>31.270000457763668</v>
      </c>
      <c r="G973" s="956">
        <v>13788.330078125</v>
      </c>
      <c r="H973" s="956">
        <v>101.05741656981911</v>
      </c>
    </row>
    <row r="974" spans="1:8">
      <c r="A974" s="957">
        <v>45153</v>
      </c>
      <c r="B974" s="956">
        <v>269.83986889958999</v>
      </c>
      <c r="C974" s="956">
        <v>171.32419428859464</v>
      </c>
      <c r="D974" s="956">
        <v>-1.6254790775538375E-4</v>
      </c>
      <c r="E974" s="956">
        <v>-1.1475265963829862E-2</v>
      </c>
      <c r="F974" s="956">
        <v>30.754999160766602</v>
      </c>
      <c r="G974" s="956">
        <v>13631.0498046875</v>
      </c>
      <c r="H974" s="956">
        <v>98.515674610995347</v>
      </c>
    </row>
    <row r="975" spans="1:8">
      <c r="A975" s="957">
        <v>45154</v>
      </c>
      <c r="B975" s="956">
        <v>269.79600699347139</v>
      </c>
      <c r="C975" s="956">
        <v>169.35820359309415</v>
      </c>
      <c r="D975" s="956">
        <v>1.6257433387312226E-4</v>
      </c>
      <c r="E975" s="956">
        <v>-1.1703489942506917E-2</v>
      </c>
      <c r="F975" s="956">
        <v>30.75</v>
      </c>
      <c r="G975" s="956">
        <v>13474.6298828125</v>
      </c>
      <c r="H975" s="956">
        <v>100.43780340037725</v>
      </c>
    </row>
    <row r="976" spans="1:8">
      <c r="A976" s="957">
        <v>45155</v>
      </c>
      <c r="B976" s="956">
        <v>269.83986889958999</v>
      </c>
      <c r="C976" s="956">
        <v>167.37612156066132</v>
      </c>
      <c r="D976" s="956">
        <v>3.6254323163473767E-2</v>
      </c>
      <c r="E976" s="956">
        <v>-1.963621846486574E-3</v>
      </c>
      <c r="F976" s="956">
        <v>30.754999160766602</v>
      </c>
      <c r="G976" s="956">
        <v>13316.9296875</v>
      </c>
      <c r="H976" s="956">
        <v>102.46374733892867</v>
      </c>
    </row>
    <row r="977" spans="1:8">
      <c r="A977" s="957">
        <v>45156</v>
      </c>
      <c r="B977" s="956">
        <v>279.62273070906514</v>
      </c>
      <c r="C977" s="956">
        <v>167.04745815178461</v>
      </c>
      <c r="D977" s="956">
        <v>1.976777986121192E-2</v>
      </c>
      <c r="E977" s="956">
        <v>1.5560378401998198E-2</v>
      </c>
      <c r="F977" s="956">
        <v>31.870000839233398</v>
      </c>
      <c r="G977" s="956">
        <v>13290.7802734375</v>
      </c>
      <c r="H977" s="956">
        <v>112.57527255728053</v>
      </c>
    </row>
    <row r="978" spans="1:8">
      <c r="A978" s="957">
        <v>45159</v>
      </c>
      <c r="B978" s="956">
        <v>285.1502512939129</v>
      </c>
      <c r="C978" s="956">
        <v>169.64677981171835</v>
      </c>
      <c r="D978" s="956">
        <v>1.0461543156550457E-2</v>
      </c>
      <c r="E978" s="956">
        <v>6.1346310958865224E-4</v>
      </c>
      <c r="F978" s="956">
        <v>32.5</v>
      </c>
      <c r="G978" s="956">
        <v>13497.58984375</v>
      </c>
      <c r="H978" s="956">
        <v>115.50347148219456</v>
      </c>
    </row>
    <row r="979" spans="1:8">
      <c r="A979" s="957">
        <v>45160</v>
      </c>
      <c r="B979" s="956">
        <v>288.13336295392537</v>
      </c>
      <c r="C979" s="956">
        <v>169.75085185279335</v>
      </c>
      <c r="D979" s="956">
        <v>2.1772233534278707E-2</v>
      </c>
      <c r="E979" s="956">
        <v>1.5930862238648924E-2</v>
      </c>
      <c r="F979" s="956">
        <v>32.840000152587891</v>
      </c>
      <c r="G979" s="956">
        <v>13505.8701171875</v>
      </c>
      <c r="H979" s="956">
        <v>118.38251110113202</v>
      </c>
    </row>
    <row r="980" spans="1:8">
      <c r="A980" s="957">
        <v>45161</v>
      </c>
      <c r="B980" s="956">
        <v>294.40666982117534</v>
      </c>
      <c r="C980" s="956">
        <v>172.45512928855351</v>
      </c>
      <c r="D980" s="956">
        <v>-2.779016311738558E-2</v>
      </c>
      <c r="E980" s="956">
        <v>-1.8734784615455746E-2</v>
      </c>
      <c r="F980" s="956">
        <v>33.555000305175781</v>
      </c>
      <c r="G980" s="956">
        <v>13721.0302734375</v>
      </c>
      <c r="H980" s="956">
        <v>121.95154053262183</v>
      </c>
    </row>
    <row r="981" spans="1:8">
      <c r="A981" s="957">
        <v>45162</v>
      </c>
      <c r="B981" s="956">
        <v>286.22506044399859</v>
      </c>
      <c r="C981" s="956">
        <v>169.22421958550188</v>
      </c>
      <c r="D981" s="956">
        <v>-6.0541105239568016E-2</v>
      </c>
      <c r="E981" s="956">
        <v>9.4088642974721193E-3</v>
      </c>
      <c r="F981" s="956">
        <v>32.622501373291023</v>
      </c>
      <c r="G981" s="956">
        <v>13463.9697265625</v>
      </c>
      <c r="H981" s="956">
        <v>117.0008408584967</v>
      </c>
    </row>
    <row r="982" spans="1:8">
      <c r="A982" s="957">
        <v>45163</v>
      </c>
      <c r="B982" s="956">
        <v>268.89667893745673</v>
      </c>
      <c r="C982" s="956">
        <v>170.8164273034275</v>
      </c>
      <c r="D982" s="956">
        <v>1.3133213626289386E-2</v>
      </c>
      <c r="E982" s="956">
        <v>8.4234005656174116E-3</v>
      </c>
      <c r="F982" s="956">
        <v>30.64749908447266</v>
      </c>
      <c r="G982" s="956">
        <v>13590.650390625</v>
      </c>
      <c r="H982" s="956">
        <v>98.080251634029224</v>
      </c>
    </row>
    <row r="983" spans="1:8">
      <c r="A983" s="957">
        <v>45166</v>
      </c>
      <c r="B983" s="956">
        <v>272.42815646534211</v>
      </c>
      <c r="C983" s="956">
        <v>172.25528249379195</v>
      </c>
      <c r="D983" s="956">
        <v>1.4492778550613927E-2</v>
      </c>
      <c r="E983" s="956">
        <v>1.7411719907285406E-2</v>
      </c>
      <c r="F983" s="956">
        <v>31.04999923706055</v>
      </c>
      <c r="G983" s="956">
        <v>13705.1298828125</v>
      </c>
      <c r="H983" s="956">
        <v>100.17287397155016</v>
      </c>
    </row>
    <row r="984" spans="1:8">
      <c r="A984" s="957">
        <v>45167</v>
      </c>
      <c r="B984" s="956">
        <v>276.37639740794634</v>
      </c>
      <c r="C984" s="956">
        <v>175.25454322512419</v>
      </c>
      <c r="D984" s="956">
        <v>-1.809522840711808E-2</v>
      </c>
      <c r="E984" s="956">
        <v>5.4181803155952668E-3</v>
      </c>
      <c r="F984" s="956">
        <v>31.5</v>
      </c>
      <c r="G984" s="956">
        <v>13943.759765625</v>
      </c>
      <c r="H984" s="956">
        <v>101.12185418282215</v>
      </c>
    </row>
    <row r="985" spans="1:8">
      <c r="A985" s="957">
        <v>45168</v>
      </c>
      <c r="B985" s="956">
        <v>271.37530337051311</v>
      </c>
      <c r="C985" s="956">
        <v>176.2041039414452</v>
      </c>
      <c r="D985" s="956">
        <v>1.2043306248530783E-2</v>
      </c>
      <c r="E985" s="956">
        <v>1.1170419036299339E-3</v>
      </c>
      <c r="F985" s="956">
        <v>30.930000305175781</v>
      </c>
      <c r="G985" s="956">
        <v>14019.3095703125</v>
      </c>
      <c r="H985" s="956">
        <v>95.171199429067912</v>
      </c>
    </row>
    <row r="986" spans="1:8">
      <c r="A986" s="957">
        <v>45169</v>
      </c>
      <c r="B986" s="956">
        <v>274.64355925729217</v>
      </c>
      <c r="C986" s="956">
        <v>176.40093130913937</v>
      </c>
      <c r="D986" s="956">
        <v>-2.7952917233466934E-3</v>
      </c>
      <c r="E986" s="956">
        <v>-2.2516302575414926E-4</v>
      </c>
      <c r="F986" s="956">
        <v>31.302499771118161</v>
      </c>
      <c r="G986" s="956">
        <v>14034.9697265625</v>
      </c>
      <c r="H986" s="956">
        <v>98.242627948152801</v>
      </c>
    </row>
    <row r="987" spans="1:8">
      <c r="A987" s="957">
        <v>45170</v>
      </c>
      <c r="B987" s="956">
        <v>273.87585038922975</v>
      </c>
      <c r="C987" s="956">
        <v>176.36121234169994</v>
      </c>
      <c r="D987" s="956">
        <v>-2.458753547827297E-2</v>
      </c>
      <c r="E987" s="956">
        <v>-7.7391122973724524E-4</v>
      </c>
      <c r="F987" s="956">
        <v>31.215000152587891</v>
      </c>
      <c r="G987" s="956">
        <v>14031.8095703125</v>
      </c>
      <c r="H987" s="956">
        <v>97.514638047529814</v>
      </c>
    </row>
    <row r="988" spans="1:8">
      <c r="A988" s="957">
        <v>45174</v>
      </c>
      <c r="B988" s="956">
        <v>267.1419182011424</v>
      </c>
      <c r="C988" s="956">
        <v>176.22472441897861</v>
      </c>
      <c r="D988" s="956">
        <v>1.7899665726152758E-2</v>
      </c>
      <c r="E988" s="956">
        <v>-1.0589900590306622E-2</v>
      </c>
      <c r="F988" s="956">
        <v>30.447500228881839</v>
      </c>
      <c r="G988" s="956">
        <v>14020.9501953125</v>
      </c>
      <c r="H988" s="956">
        <v>90.917193782163793</v>
      </c>
    </row>
    <row r="989" spans="1:8">
      <c r="A989" s="957">
        <v>45175</v>
      </c>
      <c r="B989" s="956">
        <v>271.92366923838608</v>
      </c>
      <c r="C989" s="956">
        <v>174.35852210582743</v>
      </c>
      <c r="D989" s="956">
        <v>-6.921030690142338E-2</v>
      </c>
      <c r="E989" s="956">
        <v>-8.9125909715095375E-3</v>
      </c>
      <c r="F989" s="956">
        <v>30.992500305175781</v>
      </c>
      <c r="G989" s="956">
        <v>13872.4697265625</v>
      </c>
      <c r="H989" s="956">
        <v>97.56514713255865</v>
      </c>
    </row>
    <row r="990" spans="1:8">
      <c r="A990" s="957">
        <v>45176</v>
      </c>
      <c r="B990" s="956">
        <v>253.10374863663625</v>
      </c>
      <c r="C990" s="956">
        <v>172.80453591590128</v>
      </c>
      <c r="D990" s="956">
        <v>2.4178879714749746E-2</v>
      </c>
      <c r="E990" s="956">
        <v>9.2372916388772097E-4</v>
      </c>
      <c r="F990" s="956">
        <v>28.847499847412109</v>
      </c>
      <c r="G990" s="956">
        <v>13748.830078125</v>
      </c>
      <c r="H990" s="956">
        <v>80.299212720734971</v>
      </c>
    </row>
    <row r="991" spans="1:8">
      <c r="A991" s="957">
        <v>45177</v>
      </c>
      <c r="B991" s="956">
        <v>259.22351373027374</v>
      </c>
      <c r="C991" s="956">
        <v>172.96416050537889</v>
      </c>
      <c r="D991" s="956">
        <v>-2.1746485769061907E-2</v>
      </c>
      <c r="E991" s="956">
        <v>1.1362063076793438E-2</v>
      </c>
      <c r="F991" s="956">
        <v>29.545000076293949</v>
      </c>
      <c r="G991" s="956">
        <v>13761.5302734375</v>
      </c>
      <c r="H991" s="956">
        <v>86.259353224894852</v>
      </c>
    </row>
    <row r="992" spans="1:8">
      <c r="A992" s="957">
        <v>45180</v>
      </c>
      <c r="B992" s="956">
        <v>253.58631327793211</v>
      </c>
      <c r="C992" s="956">
        <v>174.92939020706564</v>
      </c>
      <c r="D992" s="956">
        <v>-2.6900792266522089E-2</v>
      </c>
      <c r="E992" s="956">
        <v>-1.0366463632020317E-2</v>
      </c>
      <c r="F992" s="956">
        <v>28.902500152587891</v>
      </c>
      <c r="G992" s="956">
        <v>13917.8896484375</v>
      </c>
      <c r="H992" s="956">
        <v>78.656923070866469</v>
      </c>
    </row>
    <row r="993" spans="1:8">
      <c r="A993" s="957">
        <v>45181</v>
      </c>
      <c r="B993" s="956">
        <v>246.76464054280927</v>
      </c>
      <c r="C993" s="956">
        <v>173.1159910453126</v>
      </c>
      <c r="D993" s="956">
        <v>-1.1999986436631804E-2</v>
      </c>
      <c r="E993" s="956">
        <v>2.9026153032538637E-3</v>
      </c>
      <c r="F993" s="956">
        <v>28.125</v>
      </c>
      <c r="G993" s="956">
        <v>13773.6103515625</v>
      </c>
      <c r="H993" s="956">
        <v>73.648649497496677</v>
      </c>
    </row>
    <row r="994" spans="1:8">
      <c r="A994" s="957">
        <v>45182</v>
      </c>
      <c r="B994" s="956">
        <v>243.80346820325525</v>
      </c>
      <c r="C994" s="956">
        <v>173.61848017015868</v>
      </c>
      <c r="D994" s="956">
        <v>2.1592456076755751E-2</v>
      </c>
      <c r="E994" s="956">
        <v>8.1412552572917019E-3</v>
      </c>
      <c r="F994" s="956">
        <v>27.78750038146973</v>
      </c>
      <c r="G994" s="956">
        <v>13813.58984375</v>
      </c>
      <c r="H994" s="956">
        <v>70.184988033096573</v>
      </c>
    </row>
    <row r="995" spans="1:8">
      <c r="A995" s="957">
        <v>45183</v>
      </c>
      <c r="B995" s="956">
        <v>249.06778388179475</v>
      </c>
      <c r="C995" s="956">
        <v>175.03195253460697</v>
      </c>
      <c r="D995" s="956">
        <v>-3.5667132918629219E-2</v>
      </c>
      <c r="E995" s="956">
        <v>-1.5633990228098638E-2</v>
      </c>
      <c r="F995" s="956">
        <v>28.38750076293945</v>
      </c>
      <c r="G995" s="956">
        <v>13926.0498046875</v>
      </c>
      <c r="H995" s="956">
        <v>74.035831347187781</v>
      </c>
    </row>
    <row r="996" spans="1:8">
      <c r="A996" s="957">
        <v>45184</v>
      </c>
      <c r="B996" s="956">
        <v>240.18425012833436</v>
      </c>
      <c r="C996" s="956">
        <v>172.29550469907591</v>
      </c>
      <c r="D996" s="956">
        <v>4.2009048810287553E-3</v>
      </c>
      <c r="E996" s="956">
        <v>1.3934273825588761E-4</v>
      </c>
      <c r="F996" s="956">
        <v>27.375</v>
      </c>
      <c r="G996" s="956">
        <v>13708.330078125</v>
      </c>
      <c r="H996" s="956">
        <v>67.888745429258449</v>
      </c>
    </row>
    <row r="997" spans="1:8">
      <c r="A997" s="957">
        <v>45187</v>
      </c>
      <c r="B997" s="956">
        <v>241.19324131704471</v>
      </c>
      <c r="C997" s="956">
        <v>172.31951282648984</v>
      </c>
      <c r="D997" s="956">
        <v>-2.0552947936042454E-2</v>
      </c>
      <c r="E997" s="956">
        <v>-2.3376544932555143E-3</v>
      </c>
      <c r="F997" s="956">
        <v>27.489999771118161</v>
      </c>
      <c r="G997" s="956">
        <v>13710.240234375</v>
      </c>
      <c r="H997" s="956">
        <v>68.873728490554868</v>
      </c>
    </row>
    <row r="998" spans="1:8">
      <c r="A998" s="957">
        <v>45188</v>
      </c>
      <c r="B998" s="956">
        <v>236.23600918573015</v>
      </c>
      <c r="C998" s="956">
        <v>171.9166893430554</v>
      </c>
      <c r="D998" s="956">
        <v>1.4020447344637477E-2</v>
      </c>
      <c r="E998" s="956">
        <v>-1.52842254938379E-2</v>
      </c>
      <c r="F998" s="956">
        <v>26.92499923706055</v>
      </c>
      <c r="G998" s="956">
        <v>13678.1904296875</v>
      </c>
      <c r="H998" s="956">
        <v>64.319319842674759</v>
      </c>
    </row>
    <row r="999" spans="1:8">
      <c r="A999" s="957">
        <v>45189</v>
      </c>
      <c r="B999" s="956">
        <v>239.54814371342599</v>
      </c>
      <c r="C999" s="956">
        <v>169.28907589698207</v>
      </c>
      <c r="D999" s="956">
        <v>-3.1407383334219219E-2</v>
      </c>
      <c r="E999" s="956">
        <v>-1.8200835257764281E-2</v>
      </c>
      <c r="F999" s="956">
        <v>27.302499771118161</v>
      </c>
      <c r="G999" s="956">
        <v>13469.1298828125</v>
      </c>
      <c r="H999" s="956">
        <v>70.259067816443917</v>
      </c>
    </row>
    <row r="1000" spans="1:8">
      <c r="A1000" s="957">
        <v>45190</v>
      </c>
      <c r="B1000" s="956">
        <v>232.02456333681778</v>
      </c>
      <c r="C1000" s="956">
        <v>166.20787331564193</v>
      </c>
      <c r="D1000" s="956">
        <v>1.5976578378794848E-2</v>
      </c>
      <c r="E1000" s="956">
        <v>-9.2036572999043553E-4</v>
      </c>
      <c r="F1000" s="956">
        <v>26.444999694824219</v>
      </c>
      <c r="G1000" s="956">
        <v>13223.98046875</v>
      </c>
      <c r="H1000" s="956">
        <v>65.816690021175845</v>
      </c>
    </row>
    <row r="1001" spans="1:8">
      <c r="A1001" s="957">
        <v>45191</v>
      </c>
      <c r="B1001" s="956">
        <v>235.7315219587741</v>
      </c>
      <c r="C1001" s="956">
        <v>166.05490128498764</v>
      </c>
      <c r="D1001" s="956">
        <v>2.4192783517157146E-2</v>
      </c>
      <c r="E1001" s="956">
        <v>4.5043596693388199E-3</v>
      </c>
      <c r="F1001" s="956">
        <v>26.867500305175781</v>
      </c>
      <c r="G1001" s="956">
        <v>13211.8095703125</v>
      </c>
      <c r="H1001" s="956">
        <v>69.676620673786459</v>
      </c>
    </row>
    <row r="1002" spans="1:8">
      <c r="A1002" s="957">
        <v>45194</v>
      </c>
      <c r="B1002" s="956">
        <v>241.43452363769271</v>
      </c>
      <c r="C1002" s="956">
        <v>166.80287228523179</v>
      </c>
      <c r="D1002" s="956">
        <v>-3.1252861369527318E-2</v>
      </c>
      <c r="E1002" s="956">
        <v>-1.5651039689085211E-2</v>
      </c>
      <c r="F1002" s="956">
        <v>27.517499923706051</v>
      </c>
      <c r="G1002" s="956">
        <v>13271.3203125</v>
      </c>
      <c r="H1002" s="956">
        <v>74.631651352460921</v>
      </c>
    </row>
    <row r="1003" spans="1:8">
      <c r="A1003" s="957">
        <v>45195</v>
      </c>
      <c r="B1003" s="956">
        <v>233.88900394062603</v>
      </c>
      <c r="C1003" s="956">
        <v>164.19223391084222</v>
      </c>
      <c r="D1003" s="956">
        <v>3.5449746844762764E-2</v>
      </c>
      <c r="E1003" s="956">
        <v>2.2382218257912534E-3</v>
      </c>
      <c r="F1003" s="956">
        <v>26.657499313354489</v>
      </c>
      <c r="G1003" s="956">
        <v>13063.6103515625</v>
      </c>
      <c r="H1003" s="956">
        <v>69.696770029783806</v>
      </c>
    </row>
    <row r="1004" spans="1:8">
      <c r="A1004" s="957">
        <v>45196</v>
      </c>
      <c r="B1004" s="956">
        <v>242.18030992009494</v>
      </c>
      <c r="C1004" s="956">
        <v>164.5597325524069</v>
      </c>
      <c r="D1004" s="956">
        <v>-5.5248672232487417E-3</v>
      </c>
      <c r="E1004" s="956">
        <v>8.2816703236903155E-3</v>
      </c>
      <c r="F1004" s="956">
        <v>27.60250091552734</v>
      </c>
      <c r="G1004" s="956">
        <v>13092.849609375</v>
      </c>
      <c r="H1004" s="956">
        <v>77.620577367688043</v>
      </c>
    </row>
    <row r="1005" spans="1:8">
      <c r="A1005" s="957">
        <v>45197</v>
      </c>
      <c r="B1005" s="956">
        <v>240.8422958637012</v>
      </c>
      <c r="C1005" s="956">
        <v>165.92256200596057</v>
      </c>
      <c r="D1005" s="956">
        <v>2.0036401521821068E-2</v>
      </c>
      <c r="E1005" s="956">
        <v>1.3665370849522684E-3</v>
      </c>
      <c r="F1005" s="956">
        <v>27.45000076293945</v>
      </c>
      <c r="G1005" s="956">
        <v>13201.2802734375</v>
      </c>
      <c r="H1005" s="956">
        <v>74.919733857740624</v>
      </c>
    </row>
    <row r="1006" spans="1:8">
      <c r="A1006" s="957">
        <v>45198</v>
      </c>
      <c r="B1006" s="956">
        <v>245.66790880706353</v>
      </c>
      <c r="C1006" s="956">
        <v>166.149301340172</v>
      </c>
      <c r="D1006" s="956">
        <v>1.4910697937011941E-2</v>
      </c>
      <c r="E1006" s="956">
        <v>6.6909051796228969E-3</v>
      </c>
      <c r="F1006" s="956">
        <v>28</v>
      </c>
      <c r="G1006" s="956">
        <v>13219.3203125</v>
      </c>
      <c r="H1006" s="956">
        <v>79.518607466891524</v>
      </c>
    </row>
    <row r="1007" spans="1:8">
      <c r="A1007" s="957">
        <v>45201</v>
      </c>
      <c r="B1007" s="956">
        <v>249.33098878810304</v>
      </c>
      <c r="C1007" s="956">
        <v>167.26099056109967</v>
      </c>
      <c r="D1007" s="956">
        <v>-2.6744092236274053E-2</v>
      </c>
      <c r="E1007" s="956">
        <v>-1.8658258553729046E-2</v>
      </c>
      <c r="F1007" s="956">
        <v>28.417499542236332</v>
      </c>
      <c r="G1007" s="956">
        <v>13307.76953125</v>
      </c>
      <c r="H1007" s="956">
        <v>82.069998227003367</v>
      </c>
    </row>
    <row r="1008" spans="1:8">
      <c r="A1008" s="957">
        <v>45202</v>
      </c>
      <c r="B1008" s="956">
        <v>242.66285782659261</v>
      </c>
      <c r="C1008" s="956">
        <v>164.14019175325785</v>
      </c>
      <c r="D1008" s="956">
        <v>-1.1750633340447125E-3</v>
      </c>
      <c r="E1008" s="956">
        <v>1.3518162893201069E-2</v>
      </c>
      <c r="F1008" s="956">
        <v>27.657499313354489</v>
      </c>
      <c r="G1008" s="956">
        <v>13059.4697265625</v>
      </c>
      <c r="H1008" s="956">
        <v>78.522666073334761</v>
      </c>
    </row>
    <row r="1009" spans="1:8">
      <c r="A1009" s="957">
        <v>45203</v>
      </c>
      <c r="B1009" s="956">
        <v>242.37771359982608</v>
      </c>
      <c r="C1009" s="956">
        <v>166.35906560269964</v>
      </c>
      <c r="D1009" s="956">
        <v>2.5067842923677919E-2</v>
      </c>
      <c r="E1009" s="956">
        <v>-1.2223991812109203E-3</v>
      </c>
      <c r="F1009" s="956">
        <v>27.625</v>
      </c>
      <c r="G1009" s="956">
        <v>13236.009765625</v>
      </c>
      <c r="H1009" s="956">
        <v>76.018647997126436</v>
      </c>
    </row>
    <row r="1010" spans="1:8">
      <c r="A1010" s="957">
        <v>45204</v>
      </c>
      <c r="B1010" s="956">
        <v>248.4536000525467</v>
      </c>
      <c r="C1010" s="956">
        <v>166.15570841711988</v>
      </c>
      <c r="D1010" s="956">
        <v>8.8290020728765128E-4</v>
      </c>
      <c r="E1010" s="956">
        <v>1.5999431488532334E-2</v>
      </c>
      <c r="F1010" s="956">
        <v>28.317499160766602</v>
      </c>
      <c r="G1010" s="956">
        <v>13219.830078125</v>
      </c>
      <c r="H1010" s="956">
        <v>82.297891635426822</v>
      </c>
    </row>
    <row r="1011" spans="1:8">
      <c r="A1011" s="957">
        <v>45205</v>
      </c>
      <c r="B1011" s="956">
        <v>248.67295978753447</v>
      </c>
      <c r="C1011" s="956">
        <v>168.81410529036816</v>
      </c>
      <c r="D1011" s="956">
        <v>-6.7919577825377164E-3</v>
      </c>
      <c r="E1011" s="956">
        <v>3.9385788194181703E-3</v>
      </c>
      <c r="F1011" s="956">
        <v>28.342500686645511</v>
      </c>
      <c r="G1011" s="956">
        <v>13431.33984375</v>
      </c>
      <c r="H1011" s="956">
        <v>79.858854497166305</v>
      </c>
    </row>
    <row r="1012" spans="1:8">
      <c r="A1012" s="957">
        <v>45208</v>
      </c>
      <c r="B1012" s="956">
        <v>246.98398354299883</v>
      </c>
      <c r="C1012" s="956">
        <v>169.47899294988383</v>
      </c>
      <c r="D1012" s="956">
        <v>2.5577308364479467E-2</v>
      </c>
      <c r="E1012" s="956">
        <v>5.8289980012835585E-3</v>
      </c>
      <c r="F1012" s="956">
        <v>28.14999961853027</v>
      </c>
      <c r="G1012" s="956">
        <v>13484.240234375</v>
      </c>
      <c r="H1012" s="956">
        <v>77.504990593114996</v>
      </c>
    </row>
    <row r="1013" spans="1:8">
      <c r="A1013" s="957">
        <v>45209</v>
      </c>
      <c r="B1013" s="956">
        <v>253.30116905116563</v>
      </c>
      <c r="C1013" s="956">
        <v>170.46688566104825</v>
      </c>
      <c r="D1013" s="956">
        <v>2.8749563546188295E-2</v>
      </c>
      <c r="E1013" s="956">
        <v>7.1400860635115748E-3</v>
      </c>
      <c r="F1013" s="956">
        <v>28.870000839233398</v>
      </c>
      <c r="G1013" s="956">
        <v>13562.83984375</v>
      </c>
      <c r="H1013" s="956">
        <v>82.834283390117378</v>
      </c>
    </row>
    <row r="1014" spans="1:8">
      <c r="A1014" s="957">
        <v>45210</v>
      </c>
      <c r="B1014" s="956">
        <v>260.5834671071259</v>
      </c>
      <c r="C1014" s="956">
        <v>171.68403389564693</v>
      </c>
      <c r="D1014" s="956">
        <v>1.919190842363494E-2</v>
      </c>
      <c r="E1014" s="956">
        <v>-6.2563663931083369E-3</v>
      </c>
      <c r="F1014" s="956">
        <v>29.70000076293945</v>
      </c>
      <c r="G1014" s="956">
        <v>13659.6796875</v>
      </c>
      <c r="H1014" s="956">
        <v>88.899433211478964</v>
      </c>
    </row>
    <row r="1015" spans="1:8">
      <c r="A1015" s="957">
        <v>45211</v>
      </c>
      <c r="B1015" s="956">
        <v>265.58456114455913</v>
      </c>
      <c r="C1015" s="956">
        <v>170.60991567574894</v>
      </c>
      <c r="D1015" s="956">
        <v>-1.8830514905989193E-2</v>
      </c>
      <c r="E1015" s="956">
        <v>-1.2301941561011387E-2</v>
      </c>
      <c r="F1015" s="956">
        <v>30.270000457763668</v>
      </c>
      <c r="G1015" s="956">
        <v>13574.2197265625</v>
      </c>
      <c r="H1015" s="956">
        <v>94.974645468810195</v>
      </c>
    </row>
    <row r="1016" spans="1:8">
      <c r="A1016" s="957">
        <v>45212</v>
      </c>
      <c r="B1016" s="956">
        <v>260.5834671071259</v>
      </c>
      <c r="C1016" s="956">
        <v>168.51108246337679</v>
      </c>
      <c r="D1016" s="956">
        <v>-6.0606161801985969E-3</v>
      </c>
      <c r="E1016" s="956">
        <v>1.1989799114342059E-2</v>
      </c>
      <c r="F1016" s="956">
        <v>29.70000076293945</v>
      </c>
      <c r="G1016" s="956">
        <v>13407.23046875</v>
      </c>
      <c r="H1016" s="956">
        <v>92.072384643749103</v>
      </c>
    </row>
    <row r="1017" spans="1:8">
      <c r="A1017" s="957">
        <v>45215</v>
      </c>
      <c r="B1017" s="956">
        <v>259.00417073008418</v>
      </c>
      <c r="C1017" s="956">
        <v>170.53149649065301</v>
      </c>
      <c r="D1017" s="956">
        <v>-1.6260146842582146E-2</v>
      </c>
      <c r="E1017" s="956">
        <v>-2.5228860572757972E-3</v>
      </c>
      <c r="F1017" s="956">
        <v>29.520000457763668</v>
      </c>
      <c r="G1017" s="956">
        <v>13567.98046875</v>
      </c>
      <c r="H1017" s="956">
        <v>88.472674239431171</v>
      </c>
    </row>
    <row r="1018" spans="1:8">
      <c r="A1018" s="957">
        <v>45216</v>
      </c>
      <c r="B1018" s="956">
        <v>254.79272488117181</v>
      </c>
      <c r="C1018" s="956">
        <v>170.10126495583037</v>
      </c>
      <c r="D1018" s="956">
        <v>-1.7906351286842925E-2</v>
      </c>
      <c r="E1018" s="956">
        <v>-1.6215032442043031E-2</v>
      </c>
      <c r="F1018" s="956">
        <v>29.04000091552734</v>
      </c>
      <c r="G1018" s="956">
        <v>13533.75</v>
      </c>
      <c r="H1018" s="956">
        <v>84.691459925341434</v>
      </c>
    </row>
    <row r="1019" spans="1:8">
      <c r="A1019" s="957">
        <v>45217</v>
      </c>
      <c r="B1019" s="956">
        <v>250.23031684411762</v>
      </c>
      <c r="C1019" s="956">
        <v>167.34306742613902</v>
      </c>
      <c r="D1019" s="956">
        <v>-8.7657782604257939E-3</v>
      </c>
      <c r="E1019" s="956">
        <v>-9.6227453990778145E-3</v>
      </c>
      <c r="F1019" s="956">
        <v>28.520000457763668</v>
      </c>
      <c r="G1019" s="956">
        <v>13314.2998046875</v>
      </c>
      <c r="H1019" s="956">
        <v>82.887249417978609</v>
      </c>
    </row>
    <row r="1020" spans="1:8">
      <c r="A1020" s="957">
        <v>45218</v>
      </c>
      <c r="B1020" s="956">
        <v>248.03685337262601</v>
      </c>
      <c r="C1020" s="956">
        <v>165.73276769399658</v>
      </c>
      <c r="D1020" s="956">
        <v>-6.0134444124938513E-3</v>
      </c>
      <c r="E1020" s="956">
        <v>-1.5347137835482361E-2</v>
      </c>
      <c r="F1020" s="956">
        <v>28.270000457763668</v>
      </c>
      <c r="G1020" s="956">
        <v>13186.1796875</v>
      </c>
      <c r="H1020" s="956">
        <v>82.304085678629434</v>
      </c>
    </row>
    <row r="1021" spans="1:8">
      <c r="A1021" s="957">
        <v>45219</v>
      </c>
      <c r="B1021" s="956">
        <v>246.54529754261983</v>
      </c>
      <c r="C1021" s="956">
        <v>163.18924406434084</v>
      </c>
      <c r="D1021" s="956">
        <v>-9.6085570853489122E-3</v>
      </c>
      <c r="E1021" s="956">
        <v>2.6587349133209148E-3</v>
      </c>
      <c r="F1021" s="956">
        <v>28.10000038146973</v>
      </c>
      <c r="G1021" s="956">
        <v>12983.8095703125</v>
      </c>
      <c r="H1021" s="956">
        <v>83.356053478278994</v>
      </c>
    </row>
    <row r="1022" spans="1:8">
      <c r="A1022" s="957">
        <v>45222</v>
      </c>
      <c r="B1022" s="956">
        <v>244.17635297705723</v>
      </c>
      <c r="C1022" s="956">
        <v>163.62312100501316</v>
      </c>
      <c r="D1022" s="956">
        <v>1.4373307810637836E-3</v>
      </c>
      <c r="E1022" s="956">
        <v>9.3360698594304736E-3</v>
      </c>
      <c r="F1022" s="956">
        <v>27.829999923706051</v>
      </c>
      <c r="G1022" s="956">
        <v>13018.330078125</v>
      </c>
      <c r="H1022" s="956">
        <v>80.553231972044074</v>
      </c>
    </row>
    <row r="1023" spans="1:8">
      <c r="A1023" s="957">
        <v>45223</v>
      </c>
      <c r="B1023" s="956">
        <v>244.52731516519904</v>
      </c>
      <c r="C1023" s="956">
        <v>165.15071789333402</v>
      </c>
      <c r="D1023" s="956">
        <v>-6.0997513876869247E-3</v>
      </c>
      <c r="E1023" s="956">
        <v>-2.4250649951873759E-2</v>
      </c>
      <c r="F1023" s="956">
        <v>27.870000839233398</v>
      </c>
      <c r="G1023" s="956">
        <v>13139.8701171875</v>
      </c>
      <c r="H1023" s="956">
        <v>79.376597271865023</v>
      </c>
    </row>
    <row r="1024" spans="1:8">
      <c r="A1024" s="957">
        <v>45224</v>
      </c>
      <c r="B1024" s="956">
        <v>243.03575933519275</v>
      </c>
      <c r="C1024" s="956">
        <v>161.14570564440211</v>
      </c>
      <c r="D1024" s="956">
        <v>-4.6570428880755355E-2</v>
      </c>
      <c r="E1024" s="956">
        <v>-1.759656099899698E-2</v>
      </c>
      <c r="F1024" s="956">
        <v>27.70000076293945</v>
      </c>
      <c r="G1024" s="956">
        <v>12821.2197265625</v>
      </c>
      <c r="H1024" s="956">
        <v>81.890053690790637</v>
      </c>
    </row>
    <row r="1025" spans="1:8">
      <c r="A1025" s="957">
        <v>45225</v>
      </c>
      <c r="B1025" s="956">
        <v>231.71747978959277</v>
      </c>
      <c r="C1025" s="956">
        <v>158.31009540530397</v>
      </c>
      <c r="D1025" s="956">
        <v>3.4078058730737659E-3</v>
      </c>
      <c r="E1025" s="956">
        <v>3.7631692898962843E-3</v>
      </c>
      <c r="F1025" s="956">
        <v>26.409999847412109</v>
      </c>
      <c r="G1025" s="956">
        <v>12595.6103515625</v>
      </c>
      <c r="H1025" s="956">
        <v>73.407384384288804</v>
      </c>
    </row>
    <row r="1026" spans="1:8">
      <c r="A1026" s="957">
        <v>45226</v>
      </c>
      <c r="B1026" s="956">
        <v>232.5071279781136</v>
      </c>
      <c r="C1026" s="956">
        <v>158.90584309461377</v>
      </c>
      <c r="D1026" s="956">
        <v>-5.6603629634064401E-3</v>
      </c>
      <c r="E1026" s="956">
        <v>1.1585113500682365E-2</v>
      </c>
      <c r="F1026" s="956">
        <v>26.5</v>
      </c>
      <c r="G1026" s="956">
        <v>12643.009765625</v>
      </c>
      <c r="H1026" s="956">
        <v>73.601284883499829</v>
      </c>
    </row>
    <row r="1027" spans="1:8">
      <c r="A1027" s="957">
        <v>45229</v>
      </c>
      <c r="B1027" s="956">
        <v>231.1910532421783</v>
      </c>
      <c r="C1027" s="956">
        <v>160.74678532278651</v>
      </c>
      <c r="D1027" s="956">
        <v>-9.9430770447953343E-2</v>
      </c>
      <c r="E1027" s="956">
        <v>4.8289503061444972E-3</v>
      </c>
      <c r="F1027" s="956">
        <v>26.35000038146973</v>
      </c>
      <c r="G1027" s="956">
        <v>12789.48046875</v>
      </c>
      <c r="H1027" s="956">
        <v>70.444267919391791</v>
      </c>
    </row>
    <row r="1028" spans="1:8">
      <c r="A1028" s="957">
        <v>45230</v>
      </c>
      <c r="B1028" s="956">
        <v>208.20354869763472</v>
      </c>
      <c r="C1028" s="956">
        <v>161.52302356098272</v>
      </c>
      <c r="D1028" s="956">
        <v>1.1799439192872407E-2</v>
      </c>
      <c r="E1028" s="956">
        <v>1.6358692885156012E-2</v>
      </c>
      <c r="F1028" s="956">
        <v>23.729999542236332</v>
      </c>
      <c r="G1028" s="956">
        <v>12851.240234375</v>
      </c>
      <c r="H1028" s="956">
        <v>46.680525136651994</v>
      </c>
    </row>
    <row r="1029" spans="1:8">
      <c r="A1029" s="957">
        <v>45231</v>
      </c>
      <c r="B1029" s="956">
        <v>210.66023381023271</v>
      </c>
      <c r="C1029" s="956">
        <v>164.16532909729867</v>
      </c>
      <c r="D1029" s="956">
        <v>0.10870473075681053</v>
      </c>
      <c r="E1029" s="956">
        <v>1.7817344295621318E-2</v>
      </c>
      <c r="F1029" s="956">
        <v>24.010000228881839</v>
      </c>
      <c r="G1029" s="956">
        <v>13061.4697265625</v>
      </c>
      <c r="H1029" s="956">
        <v>46.494904712934044</v>
      </c>
    </row>
    <row r="1030" spans="1:8">
      <c r="A1030" s="957">
        <v>45232</v>
      </c>
      <c r="B1030" s="956">
        <v>233.55999780774081</v>
      </c>
      <c r="C1030" s="956">
        <v>167.09031928722922</v>
      </c>
      <c r="D1030" s="956">
        <v>3.1930820710881935E-2</v>
      </c>
      <c r="E1030" s="956">
        <v>1.3847390311102048E-2</v>
      </c>
      <c r="F1030" s="956">
        <v>26.620000839233398</v>
      </c>
      <c r="G1030" s="956">
        <v>13294.1904296875</v>
      </c>
      <c r="H1030" s="956">
        <v>66.469678520511593</v>
      </c>
    </row>
    <row r="1031" spans="1:8">
      <c r="A1031" s="957">
        <v>45233</v>
      </c>
      <c r="B1031" s="956">
        <v>241.01776022297378</v>
      </c>
      <c r="C1031" s="956">
        <v>169.40408415560614</v>
      </c>
      <c r="D1031" s="956">
        <v>2.5482372786196583E-2</v>
      </c>
      <c r="E1031" s="956">
        <v>3.0048343837911773E-3</v>
      </c>
      <c r="F1031" s="956">
        <v>27.469999313354489</v>
      </c>
      <c r="G1031" s="956">
        <v>13478.2802734375</v>
      </c>
      <c r="H1031" s="956">
        <v>71.613676067367635</v>
      </c>
    </row>
    <row r="1032" spans="1:8">
      <c r="A1032" s="957">
        <v>45236</v>
      </c>
      <c r="B1032" s="956">
        <v>247.15946463706973</v>
      </c>
      <c r="C1032" s="956">
        <v>169.91311537243155</v>
      </c>
      <c r="D1032" s="956">
        <v>-2.839897887447318E-3</v>
      </c>
      <c r="E1032" s="956">
        <v>8.9564350981357066E-3</v>
      </c>
      <c r="F1032" s="956">
        <v>28.170000076293949</v>
      </c>
      <c r="G1032" s="956">
        <v>13518.7802734375</v>
      </c>
      <c r="H1032" s="956">
        <v>77.246349264638184</v>
      </c>
    </row>
    <row r="1033" spans="1:8">
      <c r="A1033" s="957">
        <v>45237</v>
      </c>
      <c r="B1033" s="956">
        <v>246.4575569955843</v>
      </c>
      <c r="C1033" s="956">
        <v>171.43493116258676</v>
      </c>
      <c r="D1033" s="956">
        <v>1.3883922660374637E-2</v>
      </c>
      <c r="E1033" s="956">
        <v>7.7345401020112448E-4</v>
      </c>
      <c r="F1033" s="956">
        <v>28.090000152587891</v>
      </c>
      <c r="G1033" s="956">
        <v>13639.8603515625</v>
      </c>
      <c r="H1033" s="956">
        <v>75.022625832997534</v>
      </c>
    </row>
    <row r="1034" spans="1:8">
      <c r="A1034" s="957">
        <v>45238</v>
      </c>
      <c r="B1034" s="956">
        <v>249.87935465597587</v>
      </c>
      <c r="C1034" s="956">
        <v>171.56752819758302</v>
      </c>
      <c r="D1034" s="956">
        <v>-1.6853916782002876E-2</v>
      </c>
      <c r="E1034" s="956">
        <v>-9.4473323117294505E-3</v>
      </c>
      <c r="F1034" s="956">
        <v>28.479999542236332</v>
      </c>
      <c r="G1034" s="956">
        <v>13650.41015625</v>
      </c>
      <c r="H1034" s="956">
        <v>78.311826458392858</v>
      </c>
    </row>
    <row r="1035" spans="1:8">
      <c r="A1035" s="957">
        <v>45239</v>
      </c>
      <c r="B1035" s="956">
        <v>245.66790880706347</v>
      </c>
      <c r="C1035" s="956">
        <v>169.94667274479843</v>
      </c>
      <c r="D1035" s="956">
        <v>3.0714307512555772E-2</v>
      </c>
      <c r="E1035" s="956">
        <v>2.0460834618605483E-2</v>
      </c>
      <c r="F1035" s="956">
        <v>28</v>
      </c>
      <c r="G1035" s="956">
        <v>13521.4501953125</v>
      </c>
      <c r="H1035" s="956">
        <v>75.721236062265035</v>
      </c>
    </row>
    <row r="1036" spans="1:8">
      <c r="A1036" s="957">
        <v>45240</v>
      </c>
      <c r="B1036" s="956">
        <v>253.21342850413012</v>
      </c>
      <c r="C1036" s="956">
        <v>173.42392350981203</v>
      </c>
      <c r="D1036" s="956">
        <v>-8.6625084793078289E-3</v>
      </c>
      <c r="E1036" s="956">
        <v>-2.2010345194884984E-3</v>
      </c>
      <c r="F1036" s="956">
        <v>28.860000610351559</v>
      </c>
      <c r="G1036" s="956">
        <v>13798.1103515625</v>
      </c>
      <c r="H1036" s="956">
        <v>79.789504994318094</v>
      </c>
    </row>
    <row r="1037" spans="1:8">
      <c r="A1037" s="957">
        <v>45243</v>
      </c>
      <c r="B1037" s="956">
        <v>251.01996503263848</v>
      </c>
      <c r="C1037" s="956">
        <v>173.04221146766179</v>
      </c>
      <c r="D1037" s="956">
        <v>6.9206553652429337E-2</v>
      </c>
      <c r="E1037" s="956">
        <v>2.3725000826348541E-2</v>
      </c>
      <c r="F1037" s="956">
        <v>28.610000610351559</v>
      </c>
      <c r="G1037" s="956">
        <v>13767.740234375</v>
      </c>
      <c r="H1037" s="956">
        <v>77.977753564976695</v>
      </c>
    </row>
    <row r="1038" spans="1:8">
      <c r="A1038" s="957">
        <v>45244</v>
      </c>
      <c r="B1038" s="956">
        <v>268.3921917105007</v>
      </c>
      <c r="C1038" s="956">
        <v>177.14763807772525</v>
      </c>
      <c r="D1038" s="956">
        <v>2.8113782479952221E-2</v>
      </c>
      <c r="E1038" s="956">
        <v>6.7118674366350994E-4</v>
      </c>
      <c r="F1038" s="956">
        <v>30.590000152587891</v>
      </c>
      <c r="G1038" s="956">
        <v>14094.3798828125</v>
      </c>
      <c r="H1038" s="956">
        <v>91.24455363277545</v>
      </c>
    </row>
    <row r="1039" spans="1:8">
      <c r="A1039" s="957">
        <v>45245</v>
      </c>
      <c r="B1039" s="956">
        <v>275.93771140756735</v>
      </c>
      <c r="C1039" s="956">
        <v>177.26653722407431</v>
      </c>
      <c r="D1039" s="956">
        <v>-3.8156068782931873E-3</v>
      </c>
      <c r="E1039" s="956">
        <v>6.9697885355357592E-4</v>
      </c>
      <c r="F1039" s="956">
        <v>31.45000076293945</v>
      </c>
      <c r="G1039" s="956">
        <v>14103.83984375</v>
      </c>
      <c r="H1039" s="956">
        <v>98.671174183493036</v>
      </c>
    </row>
    <row r="1040" spans="1:8">
      <c r="A1040" s="957">
        <v>45246</v>
      </c>
      <c r="B1040" s="956">
        <v>274.88484157794016</v>
      </c>
      <c r="C1040" s="956">
        <v>177.39008825196217</v>
      </c>
      <c r="D1040" s="956">
        <v>7.0220017200841589E-3</v>
      </c>
      <c r="E1040" s="956">
        <v>8.3681614635855439E-4</v>
      </c>
      <c r="F1040" s="956">
        <v>31.329999923706051</v>
      </c>
      <c r="G1040" s="956">
        <v>14113.669921875</v>
      </c>
      <c r="H1040" s="956">
        <v>97.494753325977996</v>
      </c>
    </row>
    <row r="1041" spans="1:8">
      <c r="A1041" s="957">
        <v>45247</v>
      </c>
      <c r="B1041" s="956">
        <v>276.81508340832551</v>
      </c>
      <c r="C1041" s="956">
        <v>177.53853114201539</v>
      </c>
      <c r="D1041" s="956">
        <v>-1.9017263833056575E-3</v>
      </c>
      <c r="E1041" s="956">
        <v>1.1259780156814392E-2</v>
      </c>
      <c r="F1041" s="956">
        <v>31.54999923706055</v>
      </c>
      <c r="G1041" s="956">
        <v>14125.48046875</v>
      </c>
      <c r="H1041" s="956">
        <v>99.276552266310119</v>
      </c>
    </row>
    <row r="1042" spans="1:8">
      <c r="A1042" s="957">
        <v>45250</v>
      </c>
      <c r="B1042" s="956">
        <v>276.28865686091092</v>
      </c>
      <c r="C1042" s="956">
        <v>179.53757597203821</v>
      </c>
      <c r="D1042" s="956">
        <v>9.2093019255379271E-3</v>
      </c>
      <c r="E1042" s="956">
        <v>-5.9189768980169033E-3</v>
      </c>
      <c r="F1042" s="956">
        <v>31.489999771118161</v>
      </c>
      <c r="G1042" s="956">
        <v>14284.5302734375</v>
      </c>
      <c r="H1042" s="956">
        <v>96.751080888872707</v>
      </c>
    </row>
    <row r="1043" spans="1:8">
      <c r="A1043" s="957">
        <v>45251</v>
      </c>
      <c r="B1043" s="956">
        <v>278.83308252054439</v>
      </c>
      <c r="C1043" s="956">
        <v>178.47489720753376</v>
      </c>
      <c r="D1043" s="956">
        <v>-3.303968287358805E-2</v>
      </c>
      <c r="E1043" s="956">
        <v>4.6394347483422749E-3</v>
      </c>
      <c r="F1043" s="956">
        <v>31.780000686645511</v>
      </c>
      <c r="G1043" s="956">
        <v>14199.98046875</v>
      </c>
      <c r="H1043" s="956">
        <v>100.35818531301064</v>
      </c>
    </row>
    <row r="1044" spans="1:8">
      <c r="A1044" s="957">
        <v>45252</v>
      </c>
      <c r="B1044" s="956">
        <v>269.6205258994006</v>
      </c>
      <c r="C1044" s="956">
        <v>179.30291984734521</v>
      </c>
      <c r="D1044" s="956">
        <v>-9.7624224383153768E-3</v>
      </c>
      <c r="E1044" s="956">
        <v>-1.0522142946574053E-3</v>
      </c>
      <c r="F1044" s="956">
        <v>30.729999542236332</v>
      </c>
      <c r="G1044" s="956">
        <v>14265.8603515625</v>
      </c>
      <c r="H1044" s="956">
        <v>90.317606052055396</v>
      </c>
    </row>
    <row r="1045" spans="1:8">
      <c r="A1045" s="957">
        <v>45254</v>
      </c>
      <c r="B1045" s="956">
        <v>266.98837642752989</v>
      </c>
      <c r="C1045" s="956">
        <v>179.11425475200801</v>
      </c>
      <c r="D1045" s="956">
        <v>1.0515928084620763E-2</v>
      </c>
      <c r="E1045" s="956">
        <v>-6.8978891746451776E-4</v>
      </c>
      <c r="F1045" s="956">
        <v>30.430000305175781</v>
      </c>
      <c r="G1045" s="956">
        <v>14250.849609375</v>
      </c>
      <c r="H1045" s="956">
        <v>87.874121675521877</v>
      </c>
    </row>
    <row r="1046" spans="1:8">
      <c r="A1046" s="957">
        <v>45257</v>
      </c>
      <c r="B1046" s="956">
        <v>269.79600699347145</v>
      </c>
      <c r="C1046" s="956">
        <v>178.99070372412015</v>
      </c>
      <c r="D1046" s="956">
        <v>-1.0406494140625E-2</v>
      </c>
      <c r="E1046" s="956">
        <v>2.8607666948001764E-3</v>
      </c>
      <c r="F1046" s="956">
        <v>30.75</v>
      </c>
      <c r="G1046" s="956">
        <v>14241.01953125</v>
      </c>
      <c r="H1046" s="956">
        <v>90.805303269351299</v>
      </c>
    </row>
    <row r="1047" spans="1:8">
      <c r="A1047" s="957">
        <v>45258</v>
      </c>
      <c r="B1047" s="956">
        <v>266.98837642752989</v>
      </c>
      <c r="C1047" s="956">
        <v>179.50275436801297</v>
      </c>
      <c r="D1047" s="956">
        <v>8.5442072387234003E-3</v>
      </c>
      <c r="E1047" s="956">
        <v>-1.6293182095113989E-3</v>
      </c>
      <c r="F1047" s="956">
        <v>30.430000305175781</v>
      </c>
      <c r="G1047" s="956">
        <v>14281.759765625</v>
      </c>
      <c r="H1047" s="956">
        <v>87.485622059516913</v>
      </c>
    </row>
    <row r="1048" spans="1:8">
      <c r="A1048" s="957">
        <v>45259</v>
      </c>
      <c r="B1048" s="956">
        <v>269.26958044605698</v>
      </c>
      <c r="C1048" s="956">
        <v>179.21028726166372</v>
      </c>
      <c r="D1048" s="956">
        <v>1.4988565541475873E-2</v>
      </c>
      <c r="E1048" s="956">
        <v>-2.2632485825673232E-3</v>
      </c>
      <c r="F1048" s="956">
        <v>30.690000534057621</v>
      </c>
      <c r="G1048" s="956">
        <v>14258.490234375</v>
      </c>
      <c r="H1048" s="956">
        <v>90.059293184393255</v>
      </c>
    </row>
    <row r="1049" spans="1:8">
      <c r="A1049" s="957">
        <v>45260</v>
      </c>
      <c r="B1049" s="956">
        <v>273.30554520089839</v>
      </c>
      <c r="C1049" s="956">
        <v>178.80468983303729</v>
      </c>
      <c r="D1049" s="956">
        <v>1.7977511165337523E-2</v>
      </c>
      <c r="E1049" s="956">
        <v>5.5398094778367213E-3</v>
      </c>
      <c r="F1049" s="956">
        <v>31.14999961853027</v>
      </c>
      <c r="G1049" s="956">
        <v>14226.2197265625</v>
      </c>
      <c r="H1049" s="956">
        <v>94.500855367861107</v>
      </c>
    </row>
    <row r="1050" spans="1:8">
      <c r="A1050" s="957">
        <v>45261</v>
      </c>
      <c r="B1050" s="956">
        <v>278.2188986912962</v>
      </c>
      <c r="C1050" s="956">
        <v>179.79523374845601</v>
      </c>
      <c r="D1050" s="956">
        <v>-2.1128924260152226E-2</v>
      </c>
      <c r="E1050" s="956">
        <v>-8.3565037457117297E-3</v>
      </c>
      <c r="F1050" s="956">
        <v>31.70999908447266</v>
      </c>
      <c r="G1050" s="956">
        <v>14305.0302734375</v>
      </c>
      <c r="H1050" s="956">
        <v>98.42366494284019</v>
      </c>
    </row>
    <row r="1051" spans="1:8">
      <c r="A1051" s="957">
        <v>45264</v>
      </c>
      <c r="B1051" s="956">
        <v>272.34043265310481</v>
      </c>
      <c r="C1051" s="956">
        <v>178.29277420417591</v>
      </c>
      <c r="D1051" s="956">
        <v>-4.961343009358532E-2</v>
      </c>
      <c r="E1051" s="956">
        <v>3.1313631845699685E-3</v>
      </c>
      <c r="F1051" s="956">
        <v>31.04000091552734</v>
      </c>
      <c r="G1051" s="956">
        <v>14185.490234375</v>
      </c>
      <c r="H1051" s="956">
        <v>94.0476584489289</v>
      </c>
    </row>
    <row r="1052" spans="1:8">
      <c r="A1052" s="957">
        <v>45265</v>
      </c>
      <c r="B1052" s="956">
        <v>258.82868963601322</v>
      </c>
      <c r="C1052" s="956">
        <v>178.85107363339372</v>
      </c>
      <c r="D1052" s="956">
        <v>4.0678250587593556E-3</v>
      </c>
      <c r="E1052" s="956">
        <v>-5.8468531704648496E-3</v>
      </c>
      <c r="F1052" s="956">
        <v>29.5</v>
      </c>
      <c r="G1052" s="956">
        <v>14229.91015625</v>
      </c>
      <c r="H1052" s="956">
        <v>79.977616002619499</v>
      </c>
    </row>
    <row r="1053" spans="1:8">
      <c r="A1053" s="957">
        <v>45266</v>
      </c>
      <c r="B1053" s="956">
        <v>259.88155946564046</v>
      </c>
      <c r="C1053" s="956">
        <v>177.80535766647927</v>
      </c>
      <c r="D1053" s="956">
        <v>-2.1607065457923569E-2</v>
      </c>
      <c r="E1053" s="956">
        <v>1.3662559985409661E-2</v>
      </c>
      <c r="F1053" s="956">
        <v>29.620000839233398</v>
      </c>
      <c r="G1053" s="956">
        <v>14146.7099609375</v>
      </c>
      <c r="H1053" s="956">
        <v>82.076201799161197</v>
      </c>
    </row>
    <row r="1054" spans="1:8">
      <c r="A1054" s="957">
        <v>45267</v>
      </c>
      <c r="B1054" s="956">
        <v>254.26628159895913</v>
      </c>
      <c r="C1054" s="956">
        <v>180.23463403132476</v>
      </c>
      <c r="D1054" s="956">
        <v>1.8978645724531118E-2</v>
      </c>
      <c r="E1054" s="956">
        <v>4.4616133722414908E-3</v>
      </c>
      <c r="F1054" s="956">
        <v>28.979999542236332</v>
      </c>
      <c r="G1054" s="956">
        <v>14339.990234375</v>
      </c>
      <c r="H1054" s="956">
        <v>74.031647567634366</v>
      </c>
    </row>
    <row r="1055" spans="1:8">
      <c r="A1055" s="957">
        <v>45268</v>
      </c>
      <c r="B1055" s="956">
        <v>259.09191127711966</v>
      </c>
      <c r="C1055" s="956">
        <v>181.03877128465996</v>
      </c>
      <c r="D1055" s="956">
        <v>3.1154759732531678E-2</v>
      </c>
      <c r="E1055" s="956">
        <v>1.9800449705129619E-3</v>
      </c>
      <c r="F1055" s="956">
        <v>29.530000686645511</v>
      </c>
      <c r="G1055" s="956">
        <v>14403.9697265625</v>
      </c>
      <c r="H1055" s="956">
        <v>78.053139992459705</v>
      </c>
    </row>
    <row r="1056" spans="1:8">
      <c r="A1056" s="957">
        <v>45271</v>
      </c>
      <c r="B1056" s="956">
        <v>267.16385752160073</v>
      </c>
      <c r="C1056" s="956">
        <v>181.39723619321001</v>
      </c>
      <c r="D1056" s="956">
        <v>-1.642073666876076E-3</v>
      </c>
      <c r="E1056" s="956">
        <v>6.9918742095977926E-3</v>
      </c>
      <c r="F1056" s="956">
        <v>30.45000076293945</v>
      </c>
      <c r="G1056" s="956">
        <v>14432.490234375</v>
      </c>
      <c r="H1056" s="956">
        <v>85.766621328390727</v>
      </c>
    </row>
    <row r="1057" spans="1:8">
      <c r="A1057" s="957">
        <v>45272</v>
      </c>
      <c r="B1057" s="956">
        <v>266.7251547864235</v>
      </c>
      <c r="C1057" s="956">
        <v>182.66554285064163</v>
      </c>
      <c r="D1057" s="956">
        <v>6.6118429411316404E-2</v>
      </c>
      <c r="E1057" s="956">
        <v>1.3799906761109648E-2</v>
      </c>
      <c r="F1057" s="956">
        <v>30.39999961853027</v>
      </c>
      <c r="G1057" s="956">
        <v>14533.400390625</v>
      </c>
      <c r="H1057" s="956">
        <v>84.059611935781874</v>
      </c>
    </row>
    <row r="1058" spans="1:8">
      <c r="A1058" s="957">
        <v>45273</v>
      </c>
      <c r="B1058" s="956">
        <v>284.3606031053921</v>
      </c>
      <c r="C1058" s="956">
        <v>185.18631031044796</v>
      </c>
      <c r="D1058" s="956">
        <v>2.5609436438209787E-2</v>
      </c>
      <c r="E1058" s="956">
        <v>1.8731969849363761E-3</v>
      </c>
      <c r="F1058" s="956">
        <v>32.409999847412109</v>
      </c>
      <c r="G1058" s="956">
        <v>14733.9599609375</v>
      </c>
      <c r="H1058" s="956">
        <v>99.174292794944137</v>
      </c>
    </row>
    <row r="1059" spans="1:8">
      <c r="A1059" s="957">
        <v>45274</v>
      </c>
      <c r="B1059" s="956">
        <v>291.64291789615066</v>
      </c>
      <c r="C1059" s="956">
        <v>185.53320074857299</v>
      </c>
      <c r="D1059" s="956">
        <v>1.6245399324991583E-2</v>
      </c>
      <c r="E1059" s="956">
        <v>3.5470745020602656E-3</v>
      </c>
      <c r="F1059" s="956">
        <v>33.240001678466797</v>
      </c>
      <c r="G1059" s="956">
        <v>14761.5595703125</v>
      </c>
      <c r="H1059" s="956">
        <v>106.10971714757767</v>
      </c>
    </row>
    <row r="1060" spans="1:8">
      <c r="A1060" s="957">
        <v>45275</v>
      </c>
      <c r="B1060" s="956">
        <v>296.38077355767939</v>
      </c>
      <c r="C1060" s="956">
        <v>186.19130083423389</v>
      </c>
      <c r="D1060" s="956">
        <v>-1.0065132175087088E-2</v>
      </c>
      <c r="E1060" s="956">
        <v>6.1354218813676198E-3</v>
      </c>
      <c r="F1060" s="956">
        <v>33.779998779296882</v>
      </c>
      <c r="G1060" s="956">
        <v>14813.919921875</v>
      </c>
      <c r="H1060" s="956">
        <v>110.1894727234455</v>
      </c>
    </row>
    <row r="1061" spans="1:8">
      <c r="A1061" s="957">
        <v>45278</v>
      </c>
      <c r="B1061" s="956">
        <v>293.39766189766681</v>
      </c>
      <c r="C1061" s="956">
        <v>187.33366301549253</v>
      </c>
      <c r="D1061" s="956">
        <v>3.9174683824439782E-2</v>
      </c>
      <c r="E1061" s="956">
        <v>6.6025772275557504E-3</v>
      </c>
      <c r="F1061" s="956">
        <v>33.439998626708977</v>
      </c>
      <c r="G1061" s="956">
        <v>14904.8095703125</v>
      </c>
      <c r="H1061" s="956">
        <v>106.06399888217427</v>
      </c>
    </row>
    <row r="1062" spans="1:8">
      <c r="A1062" s="957">
        <v>45279</v>
      </c>
      <c r="B1062" s="956">
        <v>304.8914225373378</v>
      </c>
      <c r="C1062" s="956">
        <v>188.57054799287323</v>
      </c>
      <c r="D1062" s="956">
        <v>-3.0215805383037364E-2</v>
      </c>
      <c r="E1062" s="956">
        <v>-1.5015396760213684E-2</v>
      </c>
      <c r="F1062" s="956">
        <v>34.75</v>
      </c>
      <c r="G1062" s="956">
        <v>15003.2197265625</v>
      </c>
      <c r="H1062" s="956">
        <v>116.32087454446457</v>
      </c>
    </row>
    <row r="1063" spans="1:8">
      <c r="A1063" s="957">
        <v>45280</v>
      </c>
      <c r="B1063" s="956">
        <v>295.67888265099219</v>
      </c>
      <c r="C1063" s="956">
        <v>185.73908639746932</v>
      </c>
      <c r="D1063" s="956">
        <v>3.7091987290832629E-2</v>
      </c>
      <c r="E1063" s="956">
        <v>1.2581569697390549E-2</v>
      </c>
      <c r="F1063" s="956">
        <v>33.700000762939453</v>
      </c>
      <c r="G1063" s="956">
        <v>14777.9404296875</v>
      </c>
      <c r="H1063" s="956">
        <v>109.93979625352287</v>
      </c>
    </row>
    <row r="1064" spans="1:8">
      <c r="A1064" s="957">
        <v>45281</v>
      </c>
      <c r="B1064" s="956">
        <v>306.64620000845036</v>
      </c>
      <c r="C1064" s="956">
        <v>188.07597565850872</v>
      </c>
      <c r="D1064" s="956">
        <v>-2.4320522754314178E-2</v>
      </c>
      <c r="E1064" s="956">
        <v>1.9446579759854199E-3</v>
      </c>
      <c r="F1064" s="956">
        <v>34.950000762939453</v>
      </c>
      <c r="G1064" s="956">
        <v>14963.8701171875</v>
      </c>
      <c r="H1064" s="956">
        <v>118.57022434994164</v>
      </c>
    </row>
    <row r="1065" spans="1:8">
      <c r="A1065" s="957">
        <v>45282</v>
      </c>
      <c r="B1065" s="956">
        <v>299.1884041236209</v>
      </c>
      <c r="C1065" s="956">
        <v>188.44171910466429</v>
      </c>
      <c r="D1065" s="956">
        <v>5.8651252753352257E-3</v>
      </c>
      <c r="E1065" s="956">
        <v>5.4425899221908214E-3</v>
      </c>
      <c r="F1065" s="956">
        <v>34.099998474121087</v>
      </c>
      <c r="G1065" s="956">
        <v>14992.9697265625</v>
      </c>
      <c r="H1065" s="956">
        <v>110.74668501895661</v>
      </c>
    </row>
    <row r="1066" spans="1:8">
      <c r="A1066" s="957">
        <v>45286</v>
      </c>
      <c r="B1066" s="956">
        <v>300.94318159473357</v>
      </c>
      <c r="C1066" s="956">
        <v>189.46733010598365</v>
      </c>
      <c r="D1066" s="956">
        <v>3.2070149503884426E-3</v>
      </c>
      <c r="E1066" s="956">
        <v>1.63250921849456E-3</v>
      </c>
      <c r="F1066" s="956">
        <v>34.299999237060547</v>
      </c>
      <c r="G1066" s="956">
        <v>15074.5703125</v>
      </c>
      <c r="H1066" s="956">
        <v>111.47585148874992</v>
      </c>
    </row>
    <row r="1067" spans="1:8">
      <c r="A1067" s="957">
        <v>45287</v>
      </c>
      <c r="B1067" s="956">
        <v>301.90831087732533</v>
      </c>
      <c r="C1067" s="956">
        <v>189.77663726898521</v>
      </c>
      <c r="D1067" s="956">
        <v>-1.4821224173052427E-2</v>
      </c>
      <c r="E1067" s="956">
        <v>-2.6756679144923634E-4</v>
      </c>
      <c r="F1067" s="956">
        <v>34.409999847412109</v>
      </c>
      <c r="G1067" s="956">
        <v>15099.1796875</v>
      </c>
      <c r="H1067" s="956">
        <v>112.13167360834012</v>
      </c>
    </row>
    <row r="1068" spans="1:8">
      <c r="A1068" s="957">
        <v>45288</v>
      </c>
      <c r="B1068" s="956">
        <v>297.43366012210487</v>
      </c>
      <c r="C1068" s="956">
        <v>189.72585934305911</v>
      </c>
      <c r="D1068" s="956">
        <v>-4.4248235730728336E-3</v>
      </c>
      <c r="E1068" s="956">
        <v>-5.550795886222426E-3</v>
      </c>
      <c r="F1068" s="956">
        <v>33.900001525878913</v>
      </c>
      <c r="G1068" s="956">
        <v>15095.1396484375</v>
      </c>
      <c r="H1068" s="956">
        <v>107.70780077904575</v>
      </c>
    </row>
    <row r="1069" spans="1:8">
      <c r="A1069" s="957">
        <v>45289</v>
      </c>
      <c r="B1069" s="956">
        <v>296.11756865137124</v>
      </c>
      <c r="C1069" s="956">
        <v>188.67272982350764</v>
      </c>
      <c r="D1069" s="956">
        <v>-3.2592547381365522E-2</v>
      </c>
      <c r="E1069" s="956">
        <v>-1.6348242234944355E-2</v>
      </c>
      <c r="F1069" s="956">
        <v>33.75</v>
      </c>
      <c r="G1069" s="956">
        <v>15011.349609375</v>
      </c>
      <c r="H1069" s="956">
        <v>107.44483882786361</v>
      </c>
    </row>
    <row r="1070" spans="1:8">
      <c r="A1070" s="957">
        <v>45293</v>
      </c>
      <c r="B1070" s="956">
        <v>286.46634276464664</v>
      </c>
      <c r="C1070" s="956">
        <v>185.58826233322472</v>
      </c>
      <c r="D1070" s="956">
        <v>-1.6539077803697455E-2</v>
      </c>
      <c r="E1070" s="956">
        <v>-1.1765621673558213E-2</v>
      </c>
      <c r="F1070" s="956">
        <v>32.650001525878913</v>
      </c>
      <c r="G1070" s="956">
        <v>14765.9404296875</v>
      </c>
      <c r="H1070" s="956">
        <v>100.87808043142192</v>
      </c>
    </row>
    <row r="1071" spans="1:8">
      <c r="A1071" s="957">
        <v>45294</v>
      </c>
      <c r="B1071" s="956">
        <v>281.7284536335215</v>
      </c>
      <c r="C1071" s="956">
        <v>183.40470105155893</v>
      </c>
      <c r="D1071" s="956">
        <v>-6.2286128663285867E-3</v>
      </c>
      <c r="E1071" s="956">
        <v>-5.6132797204309082E-3</v>
      </c>
      <c r="F1071" s="956">
        <v>32.110000610351562</v>
      </c>
      <c r="G1071" s="956">
        <v>14592.2099609375</v>
      </c>
      <c r="H1071" s="956">
        <v>98.323752581962566</v>
      </c>
    </row>
    <row r="1072" spans="1:8">
      <c r="A1072" s="957">
        <v>45295</v>
      </c>
      <c r="B1072" s="956">
        <v>279.97367616240888</v>
      </c>
      <c r="C1072" s="956">
        <v>182.37519916251452</v>
      </c>
      <c r="D1072" s="956">
        <v>3.0398032759056504E-2</v>
      </c>
      <c r="E1072" s="956">
        <v>9.4901607808628441E-4</v>
      </c>
      <c r="F1072" s="956">
        <v>31.909999847412109</v>
      </c>
      <c r="G1072" s="956">
        <v>14510.2998046875</v>
      </c>
      <c r="H1072" s="956">
        <v>97.598476999894359</v>
      </c>
    </row>
    <row r="1073" spans="1:8">
      <c r="A1073" s="957">
        <v>45296</v>
      </c>
      <c r="B1073" s="956">
        <v>288.48432514206723</v>
      </c>
      <c r="C1073" s="956">
        <v>182.54827615876394</v>
      </c>
      <c r="D1073" s="956">
        <v>3.680045757802719E-2</v>
      </c>
      <c r="E1073" s="956">
        <v>2.2011682116056308E-2</v>
      </c>
      <c r="F1073" s="956">
        <v>32.880001068115227</v>
      </c>
      <c r="G1073" s="956">
        <v>14524.0703125</v>
      </c>
      <c r="H1073" s="956">
        <v>105.93604898330329</v>
      </c>
    </row>
    <row r="1074" spans="1:8">
      <c r="A1074" s="957">
        <v>45299</v>
      </c>
      <c r="B1074" s="956">
        <v>299.10068031138366</v>
      </c>
      <c r="C1074" s="956">
        <v>186.56647078440471</v>
      </c>
      <c r="D1074" s="956">
        <v>1.2320274774578754E-2</v>
      </c>
      <c r="E1074" s="956">
        <v>9.391435011270044E-4</v>
      </c>
      <c r="F1074" s="956">
        <v>34.090000152587891</v>
      </c>
      <c r="G1074" s="956">
        <v>14843.76953125</v>
      </c>
      <c r="H1074" s="956">
        <v>112.53420952697894</v>
      </c>
    </row>
    <row r="1075" spans="1:8">
      <c r="A1075" s="957">
        <v>45300</v>
      </c>
      <c r="B1075" s="956">
        <v>302.78568287808332</v>
      </c>
      <c r="C1075" s="956">
        <v>186.7416834729701</v>
      </c>
      <c r="D1075" s="956">
        <v>0</v>
      </c>
      <c r="E1075" s="956">
        <v>7.534164415768263E-3</v>
      </c>
      <c r="F1075" s="956">
        <v>34.509998321533203</v>
      </c>
      <c r="G1075" s="956">
        <v>14857.7099609375</v>
      </c>
      <c r="H1075" s="956">
        <v>116.04399940511323</v>
      </c>
    </row>
    <row r="1076" spans="1:8">
      <c r="A1076" s="957">
        <v>45301</v>
      </c>
      <c r="B1076" s="956">
        <v>302.78568287808332</v>
      </c>
      <c r="C1076" s="956">
        <v>188.1486260195328</v>
      </c>
      <c r="D1076" s="956">
        <v>2.0283998753563459E-2</v>
      </c>
      <c r="E1076" s="956">
        <v>3.6075596183460235E-5</v>
      </c>
      <c r="F1076" s="956">
        <v>34.509998321533203</v>
      </c>
      <c r="G1076" s="956">
        <v>14969.650390625</v>
      </c>
      <c r="H1076" s="956">
        <v>114.63705685855052</v>
      </c>
    </row>
    <row r="1077" spans="1:8">
      <c r="A1077" s="957">
        <v>45302</v>
      </c>
      <c r="B1077" s="956">
        <v>308.92738729217922</v>
      </c>
      <c r="C1077" s="956">
        <v>188.15541359338755</v>
      </c>
      <c r="D1077" s="956">
        <v>-1.1076381703753913E-2</v>
      </c>
      <c r="E1077" s="956">
        <v>1.7163014388943409E-4</v>
      </c>
      <c r="F1077" s="956">
        <v>35.209999084472663</v>
      </c>
      <c r="G1077" s="956">
        <v>14970.1904296875</v>
      </c>
      <c r="H1077" s="956">
        <v>120.77197369879167</v>
      </c>
    </row>
    <row r="1078" spans="1:8">
      <c r="A1078" s="957">
        <v>45303</v>
      </c>
      <c r="B1078" s="956">
        <v>305.50558963178764</v>
      </c>
      <c r="C1078" s="956">
        <v>188.18770673409617</v>
      </c>
      <c r="D1078" s="956">
        <v>3.5037370229628717E-2</v>
      </c>
      <c r="E1078" s="956">
        <v>-1.8974562268223583E-3</v>
      </c>
      <c r="F1078" s="956">
        <v>34.819999694824219</v>
      </c>
      <c r="G1078" s="956">
        <v>14972.759765625</v>
      </c>
      <c r="H1078" s="956">
        <v>117.31788289769148</v>
      </c>
    </row>
    <row r="1079" spans="1:8">
      <c r="A1079" s="957">
        <v>45307</v>
      </c>
      <c r="B1079" s="956">
        <v>316.20970208293761</v>
      </c>
      <c r="C1079" s="956">
        <v>187.83062879814213</v>
      </c>
      <c r="D1079" s="956">
        <v>-1.970030705983572E-2</v>
      </c>
      <c r="E1079" s="956">
        <v>-5.9373271173900344E-3</v>
      </c>
      <c r="F1079" s="956">
        <v>36.040000915527337</v>
      </c>
      <c r="G1079" s="956">
        <v>14944.349609375</v>
      </c>
      <c r="H1079" s="956">
        <v>128.37907328479548</v>
      </c>
    </row>
    <row r="1080" spans="1:8">
      <c r="A1080" s="957">
        <v>45308</v>
      </c>
      <c r="B1080" s="956">
        <v>309.98027385660458</v>
      </c>
      <c r="C1080" s="956">
        <v>186.71541691230249</v>
      </c>
      <c r="D1080" s="956">
        <v>6.0005627568954889E-2</v>
      </c>
      <c r="E1080" s="956">
        <v>1.3464956148553586E-2</v>
      </c>
      <c r="F1080" s="956">
        <v>35.330001831054688</v>
      </c>
      <c r="G1080" s="956">
        <v>14855.6201171875</v>
      </c>
      <c r="H1080" s="956">
        <v>123.2648569443021</v>
      </c>
    </row>
    <row r="1081" spans="1:8">
      <c r="A1081" s="957">
        <v>45309</v>
      </c>
      <c r="B1081" s="956">
        <v>328.58083472336665</v>
      </c>
      <c r="C1081" s="956">
        <v>189.22953181328555</v>
      </c>
      <c r="D1081" s="956">
        <v>8.7850489946668553E-2</v>
      </c>
      <c r="E1081" s="956">
        <v>1.6958373056834786E-2</v>
      </c>
      <c r="F1081" s="956">
        <v>37.450000762939453</v>
      </c>
      <c r="G1081" s="956">
        <v>15055.650390625</v>
      </c>
      <c r="H1081" s="956">
        <v>139.3513029100811</v>
      </c>
    </row>
    <row r="1082" spans="1:8">
      <c r="A1082" s="957">
        <v>45310</v>
      </c>
      <c r="B1082" s="956">
        <v>357.44682204089975</v>
      </c>
      <c r="C1082" s="956">
        <v>192.43855680714543</v>
      </c>
      <c r="D1082" s="956">
        <v>-1.7182991319925067E-3</v>
      </c>
      <c r="E1082" s="956">
        <v>3.2212402859392864E-3</v>
      </c>
      <c r="F1082" s="956">
        <v>40.740001678466797</v>
      </c>
      <c r="G1082" s="956">
        <v>15310.9697265625</v>
      </c>
      <c r="H1082" s="956">
        <v>165.00826523375432</v>
      </c>
    </row>
    <row r="1083" spans="1:8">
      <c r="A1083" s="957">
        <v>45313</v>
      </c>
      <c r="B1083" s="956">
        <v>356.83262147685338</v>
      </c>
      <c r="C1083" s="956">
        <v>193.05844763890062</v>
      </c>
      <c r="D1083" s="956">
        <v>-2.0162275184225531E-2</v>
      </c>
      <c r="E1083" s="956">
        <v>4.2740332674737758E-3</v>
      </c>
      <c r="F1083" s="956">
        <v>40.669998168945312</v>
      </c>
      <c r="G1083" s="956">
        <v>15360.2900390625</v>
      </c>
      <c r="H1083" s="956">
        <v>163.77417383795276</v>
      </c>
    </row>
    <row r="1084" spans="1:8">
      <c r="A1084" s="957">
        <v>45314</v>
      </c>
      <c r="B1084" s="956">
        <v>349.63806396792847</v>
      </c>
      <c r="C1084" s="956">
        <v>193.88358586667613</v>
      </c>
      <c r="D1084" s="956">
        <v>3.513178367592884E-2</v>
      </c>
      <c r="E1084" s="956">
        <v>3.6289192508331958E-3</v>
      </c>
      <c r="F1084" s="956">
        <v>39.849998474121087</v>
      </c>
      <c r="G1084" s="956">
        <v>15425.9404296875</v>
      </c>
      <c r="H1084" s="956">
        <v>155.75447810125235</v>
      </c>
    </row>
    <row r="1085" spans="1:8">
      <c r="A1085" s="957">
        <v>45315</v>
      </c>
      <c r="B1085" s="956">
        <v>361.92147279612033</v>
      </c>
      <c r="C1085" s="956">
        <v>194.58717374384827</v>
      </c>
      <c r="D1085" s="956">
        <v>-1.9151537346117298E-2</v>
      </c>
      <c r="E1085" s="956">
        <v>1.8460293212483325E-3</v>
      </c>
      <c r="F1085" s="956">
        <v>41.25</v>
      </c>
      <c r="G1085" s="956">
        <v>15481.919921875</v>
      </c>
      <c r="H1085" s="956">
        <v>167.33429905227206</v>
      </c>
    </row>
    <row r="1086" spans="1:8">
      <c r="A1086" s="957">
        <v>45316</v>
      </c>
      <c r="B1086" s="956">
        <v>354.99012019350363</v>
      </c>
      <c r="C1086" s="956">
        <v>194.94638737211827</v>
      </c>
      <c r="D1086" s="956">
        <v>-4.6712788739873501E-2</v>
      </c>
      <c r="E1086" s="956">
        <v>-3.5549884554011424E-3</v>
      </c>
      <c r="F1086" s="956">
        <v>40.459999084472663</v>
      </c>
      <c r="G1086" s="956">
        <v>15510.5</v>
      </c>
      <c r="H1086" s="956">
        <v>160.04373282138536</v>
      </c>
    </row>
    <row r="1087" spans="1:8">
      <c r="A1087" s="957">
        <v>45317</v>
      </c>
      <c r="B1087" s="956">
        <v>338.40754170416221</v>
      </c>
      <c r="C1087" s="956">
        <v>194.25335521558821</v>
      </c>
      <c r="D1087" s="956">
        <v>1.3481992789163844E-2</v>
      </c>
      <c r="E1087" s="956">
        <v>1.1172802417547256E-2</v>
      </c>
      <c r="F1087" s="956">
        <v>38.569999694824219</v>
      </c>
      <c r="G1087" s="956">
        <v>15455.3603515625</v>
      </c>
      <c r="H1087" s="956">
        <v>144.154186488574</v>
      </c>
    </row>
    <row r="1088" spans="1:8">
      <c r="A1088" s="957">
        <v>45320</v>
      </c>
      <c r="B1088" s="956">
        <v>342.9699497412164</v>
      </c>
      <c r="C1088" s="956">
        <v>196.42370957235761</v>
      </c>
      <c r="D1088" s="956">
        <v>-7.6745775361858337E-3</v>
      </c>
      <c r="E1088" s="956">
        <v>-7.5594667112579561E-3</v>
      </c>
      <c r="F1088" s="956">
        <v>39.090000152587891</v>
      </c>
      <c r="G1088" s="956">
        <v>15628.0400390625</v>
      </c>
      <c r="H1088" s="956">
        <v>146.54624016885879</v>
      </c>
    </row>
    <row r="1089" spans="1:8">
      <c r="A1089" s="957">
        <v>45321</v>
      </c>
      <c r="B1089" s="956">
        <v>340.33780026934568</v>
      </c>
      <c r="C1089" s="956">
        <v>194.93885107854356</v>
      </c>
      <c r="D1089" s="956">
        <v>2.42330137799176E-2</v>
      </c>
      <c r="E1089" s="956">
        <v>-2.2301279588428202E-2</v>
      </c>
      <c r="F1089" s="956">
        <v>38.790000915527337</v>
      </c>
      <c r="G1089" s="956">
        <v>15509.900390625</v>
      </c>
      <c r="H1089" s="956">
        <v>145.39894919080211</v>
      </c>
    </row>
    <row r="1090" spans="1:8">
      <c r="A1090" s="957">
        <v>45322</v>
      </c>
      <c r="B1090" s="956">
        <v>348.58521087309958</v>
      </c>
      <c r="C1090" s="956">
        <v>190.591465257994</v>
      </c>
      <c r="D1090" s="956">
        <v>2.3156355254032812E-2</v>
      </c>
      <c r="E1090" s="956">
        <v>1.3032824817912125E-2</v>
      </c>
      <c r="F1090" s="956">
        <v>39.729999542236328</v>
      </c>
      <c r="G1090" s="956">
        <v>15164.009765625</v>
      </c>
      <c r="H1090" s="956">
        <v>157.99374561510558</v>
      </c>
    </row>
    <row r="1091" spans="1:8">
      <c r="A1091" s="957">
        <v>45323</v>
      </c>
      <c r="B1091" s="956">
        <v>356.657173852379</v>
      </c>
      <c r="C1091" s="956">
        <v>193.07541043649061</v>
      </c>
      <c r="D1091" s="956">
        <v>3.517835797042701E-2</v>
      </c>
      <c r="E1091" s="956">
        <v>1.740117285606213E-2</v>
      </c>
      <c r="F1091" s="956">
        <v>40.650001525878913</v>
      </c>
      <c r="G1091" s="956">
        <v>15361.6396484375</v>
      </c>
      <c r="H1091" s="956">
        <v>163.58176341588839</v>
      </c>
    </row>
    <row r="1092" spans="1:8">
      <c r="A1092" s="957">
        <v>45324</v>
      </c>
      <c r="B1092" s="956">
        <v>369.20378758687883</v>
      </c>
      <c r="C1092" s="956">
        <v>196.43514902775112</v>
      </c>
      <c r="D1092" s="956">
        <v>-3.9686357199968825E-2</v>
      </c>
      <c r="E1092" s="956">
        <v>-2.0008066710635042E-3</v>
      </c>
      <c r="F1092" s="956">
        <v>42.080001831054688</v>
      </c>
      <c r="G1092" s="956">
        <v>15628.9501953125</v>
      </c>
      <c r="H1092" s="956">
        <v>172.76863855912771</v>
      </c>
    </row>
    <row r="1093" spans="1:8">
      <c r="A1093" s="957">
        <v>45327</v>
      </c>
      <c r="B1093" s="956">
        <v>354.55143419312452</v>
      </c>
      <c r="C1093" s="956">
        <v>196.04212027114505</v>
      </c>
      <c r="D1093" s="956">
        <v>5.9391655375662378E-3</v>
      </c>
      <c r="E1093" s="956">
        <v>7.257690071089673E-4</v>
      </c>
      <c r="F1093" s="956">
        <v>40.409999847412109</v>
      </c>
      <c r="G1093" s="956">
        <v>15597.6796875</v>
      </c>
      <c r="H1093" s="956">
        <v>158.50931392197947</v>
      </c>
    </row>
    <row r="1094" spans="1:8">
      <c r="A1094" s="957">
        <v>45328</v>
      </c>
      <c r="B1094" s="956">
        <v>356.657173852379</v>
      </c>
      <c r="C1094" s="956">
        <v>196.18440156612579</v>
      </c>
      <c r="D1094" s="956">
        <v>2.9520219020858329E-2</v>
      </c>
      <c r="E1094" s="956">
        <v>9.4586231300852752E-3</v>
      </c>
      <c r="F1094" s="956">
        <v>40.650001525878913</v>
      </c>
      <c r="G1094" s="956">
        <v>15609</v>
      </c>
      <c r="H1094" s="956">
        <v>160.47277228625322</v>
      </c>
    </row>
    <row r="1095" spans="1:8">
      <c r="A1095" s="957">
        <v>45329</v>
      </c>
      <c r="B1095" s="956">
        <v>367.18577173986159</v>
      </c>
      <c r="C1095" s="956">
        <v>198.04003588454108</v>
      </c>
      <c r="D1095" s="956">
        <v>8.0525755542522948E-2</v>
      </c>
      <c r="E1095" s="956">
        <v>2.3526788279171207E-3</v>
      </c>
      <c r="F1095" s="956">
        <v>41.849998474121087</v>
      </c>
      <c r="G1095" s="956">
        <v>15756.6396484375</v>
      </c>
      <c r="H1095" s="956">
        <v>169.14573585532051</v>
      </c>
    </row>
    <row r="1096" spans="1:8">
      <c r="A1096" s="957">
        <v>45330</v>
      </c>
      <c r="B1096" s="956">
        <v>396.7536834336783</v>
      </c>
      <c r="C1096" s="956">
        <v>198.5059604840466</v>
      </c>
      <c r="D1096" s="956">
        <v>-7.0765078767335288E-3</v>
      </c>
      <c r="E1096" s="956">
        <v>1.2470166654928727E-2</v>
      </c>
      <c r="F1096" s="956">
        <v>45.220001220703118</v>
      </c>
      <c r="G1096" s="956">
        <v>15793.7099609375</v>
      </c>
      <c r="H1096" s="956">
        <v>198.24772294963171</v>
      </c>
    </row>
    <row r="1097" spans="1:8">
      <c r="A1097" s="957">
        <v>45331</v>
      </c>
      <c r="B1097" s="956">
        <v>393.94605286773685</v>
      </c>
      <c r="C1097" s="956">
        <v>200.98136289327937</v>
      </c>
      <c r="D1097" s="956">
        <v>4.2315951058369272E-3</v>
      </c>
      <c r="E1097" s="956">
        <v>-3.0086532446064185E-3</v>
      </c>
      <c r="F1097" s="956">
        <v>44.900001525878913</v>
      </c>
      <c r="G1097" s="956">
        <v>15990.66015625</v>
      </c>
      <c r="H1097" s="956">
        <v>192.96468997445749</v>
      </c>
    </row>
    <row r="1098" spans="1:8">
      <c r="A1098" s="957">
        <v>45334</v>
      </c>
      <c r="B1098" s="956">
        <v>395.61307305701575</v>
      </c>
      <c r="C1098" s="956">
        <v>200.37667966370509</v>
      </c>
      <c r="D1098" s="956">
        <v>-2.2621433894697618E-2</v>
      </c>
      <c r="E1098" s="956">
        <v>-1.7999015140484631E-2</v>
      </c>
      <c r="F1098" s="956">
        <v>45.090000152587891</v>
      </c>
      <c r="G1098" s="956">
        <v>15942.5498046875</v>
      </c>
      <c r="H1098" s="956">
        <v>195.23639339331066</v>
      </c>
    </row>
    <row r="1099" spans="1:8">
      <c r="A1099" s="957">
        <v>45335</v>
      </c>
      <c r="B1099" s="956">
        <v>386.66373807697829</v>
      </c>
      <c r="C1099" s="956">
        <v>196.77009677263803</v>
      </c>
      <c r="D1099" s="956">
        <v>4.538234658156548E-2</v>
      </c>
      <c r="E1099" s="956">
        <v>1.3001787624161487E-2</v>
      </c>
      <c r="F1099" s="956">
        <v>44.069999694824219</v>
      </c>
      <c r="G1099" s="956">
        <v>15655.599609375</v>
      </c>
      <c r="H1099" s="956">
        <v>189.89364130434026</v>
      </c>
    </row>
    <row r="1100" spans="1:8">
      <c r="A1100" s="957">
        <v>45336</v>
      </c>
      <c r="B1100" s="956">
        <v>404.21144584891135</v>
      </c>
      <c r="C1100" s="956">
        <v>199.32845978166156</v>
      </c>
      <c r="D1100" s="956">
        <v>2.51790721748677E-2</v>
      </c>
      <c r="E1100" s="956">
        <v>2.9648203145733465E-3</v>
      </c>
      <c r="F1100" s="956">
        <v>46.069999694824219</v>
      </c>
      <c r="G1100" s="956">
        <v>15859.150390625</v>
      </c>
      <c r="H1100" s="956">
        <v>204.88298606724979</v>
      </c>
    </row>
    <row r="1101" spans="1:8">
      <c r="A1101" s="957">
        <v>45337</v>
      </c>
      <c r="B1101" s="956">
        <v>414.38911501784872</v>
      </c>
      <c r="C1101" s="956">
        <v>199.91943284849486</v>
      </c>
      <c r="D1101" s="956">
        <v>-2.5831065689766008E-2</v>
      </c>
      <c r="E1101" s="956">
        <v>-8.2055914083064563E-3</v>
      </c>
      <c r="F1101" s="956">
        <v>47.229999542236328</v>
      </c>
      <c r="G1101" s="956">
        <v>15906.169921875</v>
      </c>
      <c r="H1101" s="956">
        <v>214.46968216935386</v>
      </c>
    </row>
    <row r="1102" spans="1:8">
      <c r="A1102" s="957">
        <v>45338</v>
      </c>
      <c r="B1102" s="956">
        <v>403.6850025666987</v>
      </c>
      <c r="C1102" s="956">
        <v>198.27897566795974</v>
      </c>
      <c r="D1102" s="956">
        <v>-5.4553323475312832E-2</v>
      </c>
      <c r="E1102" s="956">
        <v>-9.1831470399211801E-3</v>
      </c>
      <c r="F1102" s="956">
        <v>46.009998321533203</v>
      </c>
      <c r="G1102" s="956">
        <v>15775.650390625</v>
      </c>
      <c r="H1102" s="956">
        <v>205.40602689873896</v>
      </c>
    </row>
    <row r="1103" spans="1:8">
      <c r="A1103" s="957">
        <v>45342</v>
      </c>
      <c r="B1103" s="956">
        <v>381.66264403954511</v>
      </c>
      <c r="C1103" s="956">
        <v>196.45815067947592</v>
      </c>
      <c r="D1103" s="956">
        <v>0</v>
      </c>
      <c r="E1103" s="956">
        <v>-3.1930687641240629E-3</v>
      </c>
      <c r="F1103" s="956">
        <v>43.5</v>
      </c>
      <c r="G1103" s="956">
        <v>15630.7802734375</v>
      </c>
      <c r="H1103" s="956">
        <v>185.20449336006919</v>
      </c>
    </row>
    <row r="1104" spans="1:8">
      <c r="A1104" s="957">
        <v>45343</v>
      </c>
      <c r="B1104" s="956">
        <v>381.66264403954511</v>
      </c>
      <c r="C1104" s="956">
        <v>195.83084629508372</v>
      </c>
      <c r="D1104" s="956">
        <v>0.10413790297234216</v>
      </c>
      <c r="E1104" s="956">
        <v>2.9571519211352593E-2</v>
      </c>
      <c r="F1104" s="956">
        <v>43.5</v>
      </c>
      <c r="G1104" s="956">
        <v>15580.8701171875</v>
      </c>
      <c r="H1104" s="956">
        <v>185.8317977444614</v>
      </c>
    </row>
    <row r="1105" spans="1:8">
      <c r="A1105" s="957">
        <v>45344</v>
      </c>
      <c r="B1105" s="956">
        <v>421.40819143270284</v>
      </c>
      <c r="C1105" s="956">
        <v>201.62186192847423</v>
      </c>
      <c r="D1105" s="956">
        <v>-7.4953283260699166E-3</v>
      </c>
      <c r="E1105" s="956">
        <v>-2.792723201286873E-3</v>
      </c>
      <c r="F1105" s="956">
        <v>48.029998779296882</v>
      </c>
      <c r="G1105" s="956">
        <v>16041.6201171875</v>
      </c>
      <c r="H1105" s="956">
        <v>219.7863295042286</v>
      </c>
    </row>
    <row r="1106" spans="1:8">
      <c r="A1106" s="957">
        <v>45345</v>
      </c>
      <c r="B1106" s="956">
        <v>418.24959867861941</v>
      </c>
      <c r="C1106" s="956">
        <v>201.05878787677992</v>
      </c>
      <c r="D1106" s="956">
        <v>-1.4684224357665032E-3</v>
      </c>
      <c r="E1106" s="956">
        <v>-1.2859000787753816E-3</v>
      </c>
      <c r="F1106" s="956">
        <v>47.669998168945312</v>
      </c>
      <c r="G1106" s="956">
        <v>15996.8203125</v>
      </c>
      <c r="H1106" s="956">
        <v>217.19081080183949</v>
      </c>
    </row>
    <row r="1107" spans="1:8">
      <c r="A1107" s="957">
        <v>45348</v>
      </c>
      <c r="B1107" s="956">
        <v>417.6354315841694</v>
      </c>
      <c r="C1107" s="956">
        <v>200.80024636561069</v>
      </c>
      <c r="D1107" s="956">
        <v>-3.2773059004232552E-2</v>
      </c>
      <c r="E1107" s="956">
        <v>3.696099190204194E-3</v>
      </c>
      <c r="F1107" s="956">
        <v>47.599998474121087</v>
      </c>
      <c r="G1107" s="956">
        <v>15976.25</v>
      </c>
      <c r="H1107" s="956">
        <v>216.83518521855871</v>
      </c>
    </row>
    <row r="1108" spans="1:8">
      <c r="A1108" s="957">
        <v>45349</v>
      </c>
      <c r="B1108" s="956">
        <v>403.94824094260326</v>
      </c>
      <c r="C1108" s="956">
        <v>201.54242399359543</v>
      </c>
      <c r="D1108" s="956">
        <v>-1.9113836894352421E-2</v>
      </c>
      <c r="E1108" s="956">
        <v>-5.460426146002173E-3</v>
      </c>
      <c r="F1108" s="956">
        <v>46.040000915527337</v>
      </c>
      <c r="G1108" s="956">
        <v>16035.2998046875</v>
      </c>
      <c r="H1108" s="956">
        <v>202.40581694900783</v>
      </c>
    </row>
    <row r="1109" spans="1:8">
      <c r="A1109" s="957">
        <v>45350</v>
      </c>
      <c r="B1109" s="956">
        <v>396.22724015146576</v>
      </c>
      <c r="C1109" s="956">
        <v>200.44191647209215</v>
      </c>
      <c r="D1109" s="956">
        <v>3.8529709573648541E-2</v>
      </c>
      <c r="E1109" s="956">
        <v>9.0407597177450949E-3</v>
      </c>
      <c r="F1109" s="956">
        <v>45.159999847412109</v>
      </c>
      <c r="G1109" s="956">
        <v>15947.740234375</v>
      </c>
      <c r="H1109" s="956">
        <v>195.78532367937362</v>
      </c>
    </row>
    <row r="1110" spans="1:8">
      <c r="A1110" s="957">
        <v>45351</v>
      </c>
      <c r="B1110" s="956">
        <v>411.49376063967003</v>
      </c>
      <c r="C1110" s="956">
        <v>202.25406367628065</v>
      </c>
      <c r="D1110" s="956">
        <v>4.1577758737730175E-2</v>
      </c>
      <c r="E1110" s="956">
        <v>1.1373441373127013E-2</v>
      </c>
      <c r="F1110" s="956">
        <v>46.900001525878913</v>
      </c>
      <c r="G1110" s="956">
        <v>16091.919921875</v>
      </c>
      <c r="H1110" s="956">
        <v>209.23969696338938</v>
      </c>
    </row>
    <row r="1111" spans="1:8">
      <c r="A1111" s="957">
        <v>45352</v>
      </c>
      <c r="B1111" s="956">
        <v>428.60274894162751</v>
      </c>
      <c r="C1111" s="956">
        <v>204.55438841197952</v>
      </c>
      <c r="D1111" s="956">
        <v>5.5271333919635346E-3</v>
      </c>
      <c r="E1111" s="956">
        <v>-4.1432203302875781E-3</v>
      </c>
      <c r="F1111" s="956">
        <v>48.849998474121087</v>
      </c>
      <c r="G1111" s="956">
        <v>16274.9404296875</v>
      </c>
      <c r="H1111" s="956">
        <v>224.04836052964799</v>
      </c>
    </row>
    <row r="1112" spans="1:8">
      <c r="A1112" s="957">
        <v>45355</v>
      </c>
      <c r="B1112" s="956">
        <v>430.97169350719014</v>
      </c>
      <c r="C1112" s="956">
        <v>203.70687451126147</v>
      </c>
      <c r="D1112" s="956">
        <v>-4.1530886506308207E-2</v>
      </c>
      <c r="E1112" s="956">
        <v>-1.6530603760192664E-2</v>
      </c>
      <c r="F1112" s="956">
        <v>49.119998931884773</v>
      </c>
      <c r="G1112" s="956">
        <v>16207.509765625</v>
      </c>
      <c r="H1112" s="956">
        <v>227.26481899592866</v>
      </c>
    </row>
    <row r="1113" spans="1:8">
      <c r="A1113" s="957">
        <v>45356</v>
      </c>
      <c r="B1113" s="956">
        <v>413.07305701671157</v>
      </c>
      <c r="C1113" s="956">
        <v>200.33947688548852</v>
      </c>
      <c r="D1113" s="956">
        <v>4.9277816580158174E-2</v>
      </c>
      <c r="E1113" s="956">
        <v>5.7686675889314643E-3</v>
      </c>
      <c r="F1113" s="956">
        <v>47.080001831054688</v>
      </c>
      <c r="G1113" s="956">
        <v>15939.58984375</v>
      </c>
      <c r="H1113" s="956">
        <v>212.73358013122305</v>
      </c>
    </row>
    <row r="1114" spans="1:8">
      <c r="A1114" s="957">
        <v>45357</v>
      </c>
      <c r="B1114" s="956">
        <v>433.42839535458631</v>
      </c>
      <c r="C1114" s="956">
        <v>201.49516873258133</v>
      </c>
      <c r="D1114" s="956">
        <v>-2.6923113157353962E-2</v>
      </c>
      <c r="E1114" s="956">
        <v>1.5085253391797115E-2</v>
      </c>
      <c r="F1114" s="956">
        <v>49.400001525878913</v>
      </c>
      <c r="G1114" s="956">
        <v>16031.5400390625</v>
      </c>
      <c r="H1114" s="956">
        <v>231.93322662200498</v>
      </c>
    </row>
    <row r="1115" spans="1:8">
      <c r="A1115" s="957">
        <v>45358</v>
      </c>
      <c r="B1115" s="956">
        <v>421.75915362084442</v>
      </c>
      <c r="C1115" s="956">
        <v>204.53477441013524</v>
      </c>
      <c r="D1115" s="956">
        <v>-5.9704575621076672E-2</v>
      </c>
      <c r="E1115" s="956">
        <v>-1.1569172022392493E-2</v>
      </c>
      <c r="F1115" s="956">
        <v>48.069999694824219</v>
      </c>
      <c r="G1115" s="956">
        <v>16273.3798828125</v>
      </c>
      <c r="H1115" s="956">
        <v>217.22437921070917</v>
      </c>
    </row>
    <row r="1116" spans="1:8">
      <c r="A1116" s="957">
        <v>45359</v>
      </c>
      <c r="B1116" s="956">
        <v>396.5782023396074</v>
      </c>
      <c r="C1116" s="956">
        <v>202.16847642042313</v>
      </c>
      <c r="D1116" s="956">
        <v>-3.3849614340020651E-2</v>
      </c>
      <c r="E1116" s="956">
        <v>-4.0932775015810607E-3</v>
      </c>
      <c r="F1116" s="956">
        <v>45.200000762939453</v>
      </c>
      <c r="G1116" s="956">
        <v>16085.1103515625</v>
      </c>
      <c r="H1116" s="956">
        <v>194.40972591918427</v>
      </c>
    </row>
    <row r="1117" spans="1:8">
      <c r="A1117" s="957">
        <v>45362</v>
      </c>
      <c r="B1117" s="956">
        <v>383.154183134753</v>
      </c>
      <c r="C1117" s="956">
        <v>201.3409447443625</v>
      </c>
      <c r="D1117" s="956">
        <v>5.6102607411641969E-2</v>
      </c>
      <c r="E1117" s="956">
        <v>1.5379609957051343E-2</v>
      </c>
      <c r="F1117" s="956">
        <v>43.669998168945312</v>
      </c>
      <c r="G1117" s="956">
        <v>16019.26953125</v>
      </c>
      <c r="H1117" s="956">
        <v>181.8132383903905</v>
      </c>
    </row>
    <row r="1118" spans="1:8">
      <c r="A1118" s="957">
        <v>45363</v>
      </c>
      <c r="B1118" s="956">
        <v>404.6501318492904</v>
      </c>
      <c r="C1118" s="956">
        <v>204.43748994291502</v>
      </c>
      <c r="D1118" s="956">
        <v>-3.946226662997554E-2</v>
      </c>
      <c r="E1118" s="956">
        <v>-5.4021925412530702E-3</v>
      </c>
      <c r="F1118" s="956">
        <v>46.119998931884773</v>
      </c>
      <c r="G1118" s="956">
        <v>16265.6396484375</v>
      </c>
      <c r="H1118" s="956">
        <v>200.21264190637538</v>
      </c>
    </row>
    <row r="1119" spans="1:8">
      <c r="A1119" s="957">
        <v>45364</v>
      </c>
      <c r="B1119" s="956">
        <v>388.68172045439894</v>
      </c>
      <c r="C1119" s="956">
        <v>203.33307925959289</v>
      </c>
      <c r="D1119" s="956">
        <v>-2.5507925227454598E-2</v>
      </c>
      <c r="E1119" s="956">
        <v>-3.0436369931828855E-3</v>
      </c>
      <c r="F1119" s="956">
        <v>44.299999237060547</v>
      </c>
      <c r="G1119" s="956">
        <v>16177.76953125</v>
      </c>
      <c r="H1119" s="956">
        <v>185.34864119480605</v>
      </c>
    </row>
    <row r="1120" spans="1:8">
      <c r="A1120" s="957">
        <v>45365</v>
      </c>
      <c r="B1120" s="956">
        <v>378.76725619176972</v>
      </c>
      <c r="C1120" s="956">
        <v>202.71420717762061</v>
      </c>
      <c r="D1120" s="956">
        <v>7.4126366248419284E-3</v>
      </c>
      <c r="E1120" s="956">
        <v>-9.6326415940308774E-3</v>
      </c>
      <c r="F1120" s="956">
        <v>43.169998168945312</v>
      </c>
      <c r="G1120" s="956">
        <v>16128.5302734375</v>
      </c>
      <c r="H1120" s="956">
        <v>176.05304901414911</v>
      </c>
    </row>
    <row r="1121" spans="1:8">
      <c r="A1121" s="957">
        <v>45366</v>
      </c>
      <c r="B1121" s="956">
        <v>381.5749202273077</v>
      </c>
      <c r="C1121" s="956">
        <v>200.76153387386046</v>
      </c>
      <c r="D1121" s="956">
        <v>2.8512251458097548E-2</v>
      </c>
      <c r="E1121" s="956">
        <v>8.156194047562515E-3</v>
      </c>
      <c r="F1121" s="956">
        <v>43.490001678466797</v>
      </c>
      <c r="G1121" s="956">
        <v>15973.169921875</v>
      </c>
      <c r="H1121" s="956">
        <v>180.81338635344724</v>
      </c>
    </row>
    <row r="1122" spans="1:8">
      <c r="A1122" s="957">
        <v>45369</v>
      </c>
      <c r="B1122" s="956">
        <v>392.45448030293221</v>
      </c>
      <c r="C1122" s="956">
        <v>202.39898390142196</v>
      </c>
      <c r="D1122" s="956">
        <v>-2.5262711372224356E-2</v>
      </c>
      <c r="E1122" s="956">
        <v>3.9333088860942222E-3</v>
      </c>
      <c r="F1122" s="956">
        <v>44.729999542236328</v>
      </c>
      <c r="G1122" s="956">
        <v>16103.4501953125</v>
      </c>
      <c r="H1122" s="956">
        <v>190.05549640151025</v>
      </c>
    </row>
    <row r="1123" spans="1:8">
      <c r="A1123" s="957">
        <v>45370</v>
      </c>
      <c r="B1123" s="956">
        <v>382.54001604030293</v>
      </c>
      <c r="C1123" s="956">
        <v>203.19508162333787</v>
      </c>
      <c r="D1123" s="956">
        <v>2.0642237554506115E-2</v>
      </c>
      <c r="E1123" s="956">
        <v>1.253310748131975E-2</v>
      </c>
      <c r="F1123" s="956">
        <v>43.599998474121087</v>
      </c>
      <c r="G1123" s="956">
        <v>16166.7900390625</v>
      </c>
      <c r="H1123" s="956">
        <v>179.34493441696506</v>
      </c>
    </row>
    <row r="1124" spans="1:8">
      <c r="A1124" s="957">
        <v>45371</v>
      </c>
      <c r="B1124" s="956">
        <v>390.43649792551145</v>
      </c>
      <c r="C1124" s="956">
        <v>205.74174742099871</v>
      </c>
      <c r="D1124" s="956">
        <v>1.1235955056179803E-2</v>
      </c>
      <c r="E1124" s="956">
        <v>1.9811152137096943E-3</v>
      </c>
      <c r="F1124" s="956">
        <v>44.5</v>
      </c>
      <c r="G1124" s="956">
        <v>16369.41015625</v>
      </c>
      <c r="H1124" s="956">
        <v>184.69475050451274</v>
      </c>
    </row>
    <row r="1125" spans="1:8">
      <c r="A1125" s="957">
        <v>45372</v>
      </c>
      <c r="B1125" s="956">
        <v>394.82342486849473</v>
      </c>
      <c r="C1125" s="956">
        <v>206.14934552690966</v>
      </c>
      <c r="D1125" s="956">
        <v>-3.5555521647135269E-2</v>
      </c>
      <c r="E1125" s="956">
        <v>1.6449659920487747E-3</v>
      </c>
      <c r="F1125" s="956">
        <v>45</v>
      </c>
      <c r="G1125" s="956">
        <v>16401.83984375</v>
      </c>
      <c r="H1125" s="956">
        <v>188.67407934158507</v>
      </c>
    </row>
    <row r="1126" spans="1:8">
      <c r="A1126" s="957">
        <v>45373</v>
      </c>
      <c r="B1126" s="956">
        <v>380.7852720387869</v>
      </c>
      <c r="C1126" s="956">
        <v>206.48845418958453</v>
      </c>
      <c r="D1126" s="956">
        <v>2.834100228090719E-2</v>
      </c>
      <c r="E1126" s="956">
        <v>-2.6995005442512765E-3</v>
      </c>
      <c r="F1126" s="956">
        <v>43.400001525878913</v>
      </c>
      <c r="G1126" s="956">
        <v>16428.8203125</v>
      </c>
      <c r="H1126" s="956">
        <v>174.29681784920237</v>
      </c>
    </row>
    <row r="1127" spans="1:8">
      <c r="A1127" s="957">
        <v>45376</v>
      </c>
      <c r="B1127" s="956">
        <v>391.577108302174</v>
      </c>
      <c r="C1127" s="956">
        <v>205.93103849511814</v>
      </c>
      <c r="D1127" s="956">
        <v>1.1203055313453447E-3</v>
      </c>
      <c r="E1127" s="956">
        <v>-4.1972981037088353E-3</v>
      </c>
      <c r="F1127" s="956">
        <v>44.630001068115227</v>
      </c>
      <c r="G1127" s="956">
        <v>16384.470703125</v>
      </c>
      <c r="H1127" s="956">
        <v>185.64606980705585</v>
      </c>
    </row>
    <row r="1128" spans="1:8">
      <c r="A1128" s="957">
        <v>45377</v>
      </c>
      <c r="B1128" s="956">
        <v>392.01579430255316</v>
      </c>
      <c r="C1128" s="956">
        <v>205.06668453774779</v>
      </c>
      <c r="D1128" s="956">
        <v>-3.1333793350987182E-3</v>
      </c>
      <c r="E1128" s="956">
        <v>5.1373422491289844E-3</v>
      </c>
      <c r="F1128" s="956">
        <v>44.680000305175781</v>
      </c>
      <c r="G1128" s="956">
        <v>16315.7001953125</v>
      </c>
      <c r="H1128" s="956">
        <v>186.94910976480537</v>
      </c>
    </row>
    <row r="1129" spans="1:8">
      <c r="A1129" s="957">
        <v>45378</v>
      </c>
      <c r="B1129" s="956">
        <v>390.78746011365325</v>
      </c>
      <c r="C1129" s="956">
        <v>206.12018228011237</v>
      </c>
      <c r="D1129" s="956">
        <v>8.9808968803595235E-4</v>
      </c>
      <c r="E1129" s="956">
        <v>-1.2231803666122865E-3</v>
      </c>
      <c r="F1129" s="956">
        <v>44.540000915527337</v>
      </c>
      <c r="G1129" s="956">
        <v>16399.51953125</v>
      </c>
      <c r="H1129" s="956">
        <v>184.66727783354088</v>
      </c>
    </row>
    <row r="1130" spans="1:8">
      <c r="A1130" s="957">
        <v>45379</v>
      </c>
      <c r="B1130" s="956">
        <v>391.13842230179506</v>
      </c>
      <c r="C1130" s="956">
        <v>205.86806011998479</v>
      </c>
      <c r="D1130" s="956">
        <v>-2.2431582748464463E-2</v>
      </c>
      <c r="E1130" s="956">
        <v>1.0604816782069371E-3</v>
      </c>
      <c r="F1130" s="956">
        <v>44.580001831054688</v>
      </c>
      <c r="G1130" s="956">
        <v>16379.4599609375</v>
      </c>
      <c r="H1130" s="956">
        <v>185.27036218181027</v>
      </c>
    </row>
    <row r="1131" spans="1:8">
      <c r="A1131" s="957">
        <v>45383</v>
      </c>
      <c r="B1131" s="956">
        <v>382.3645684158285</v>
      </c>
      <c r="C1131" s="956">
        <v>206.08637942587004</v>
      </c>
      <c r="D1131" s="956">
        <v>-3.7632013204209169E-2</v>
      </c>
      <c r="E1131" s="956">
        <v>-9.5372021340348612E-3</v>
      </c>
      <c r="F1131" s="956">
        <v>43.580001831054688</v>
      </c>
      <c r="G1131" s="956">
        <v>16396.830078125</v>
      </c>
      <c r="H1131" s="956">
        <v>176.27818898995847</v>
      </c>
    </row>
    <row r="1132" spans="1:8">
      <c r="A1132" s="957">
        <v>45384</v>
      </c>
      <c r="B1132" s="956">
        <v>367.97541992838228</v>
      </c>
      <c r="C1132" s="956">
        <v>204.1208919682141</v>
      </c>
      <c r="D1132" s="956">
        <v>1.287555873174151E-2</v>
      </c>
      <c r="E1132" s="956">
        <v>2.2788632814920717E-3</v>
      </c>
      <c r="F1132" s="956">
        <v>41.939998626708977</v>
      </c>
      <c r="G1132" s="956">
        <v>16240.4501953125</v>
      </c>
      <c r="H1132" s="956">
        <v>163.85452796016818</v>
      </c>
    </row>
    <row r="1133" spans="1:8">
      <c r="A1133" s="957">
        <v>45385</v>
      </c>
      <c r="B1133" s="956">
        <v>372.71330905950742</v>
      </c>
      <c r="C1133" s="956">
        <v>204.58605557390587</v>
      </c>
      <c r="D1133" s="956">
        <v>-4.1195857317748774E-2</v>
      </c>
      <c r="E1133" s="956">
        <v>-1.4030437387686057E-2</v>
      </c>
      <c r="F1133" s="956">
        <v>42.479999542236328</v>
      </c>
      <c r="G1133" s="956">
        <v>16277.4599609375</v>
      </c>
      <c r="H1133" s="956">
        <v>168.12725348560156</v>
      </c>
    </row>
    <row r="1134" spans="1:8">
      <c r="A1134" s="957">
        <v>45386</v>
      </c>
      <c r="B1134" s="956">
        <v>357.35906475906597</v>
      </c>
      <c r="C1134" s="956">
        <v>201.71562373078251</v>
      </c>
      <c r="D1134" s="956">
        <v>-1.1539435943664578E-2</v>
      </c>
      <c r="E1134" s="956">
        <v>1.242684640827707E-2</v>
      </c>
      <c r="F1134" s="956">
        <v>40.729999542236328</v>
      </c>
      <c r="G1134" s="956">
        <v>16049.080078125</v>
      </c>
      <c r="H1134" s="956">
        <v>155.64344102828346</v>
      </c>
    </row>
    <row r="1135" spans="1:8">
      <c r="A1135" s="957">
        <v>45387</v>
      </c>
      <c r="B1135" s="956">
        <v>353.23534272239084</v>
      </c>
      <c r="C1135" s="956">
        <v>204.22231280503476</v>
      </c>
      <c r="D1135" s="956">
        <v>-2.0615947614520791E-2</v>
      </c>
      <c r="E1135" s="956">
        <v>3.348261776734418E-4</v>
      </c>
      <c r="F1135" s="956">
        <v>40.259998321533203</v>
      </c>
      <c r="G1135" s="956">
        <v>16248.51953125</v>
      </c>
      <c r="H1135" s="956">
        <v>149.01302991735608</v>
      </c>
    </row>
    <row r="1136" spans="1:8">
      <c r="A1136" s="957">
        <v>45390</v>
      </c>
      <c r="B1136" s="956">
        <v>345.95306140122875</v>
      </c>
      <c r="C1136" s="956">
        <v>204.29069178142691</v>
      </c>
      <c r="D1136" s="956">
        <v>-5.0723960458720629E-4</v>
      </c>
      <c r="E1136" s="956">
        <v>3.2410371150539685E-3</v>
      </c>
      <c r="F1136" s="956">
        <v>39.430000305175781</v>
      </c>
      <c r="G1136" s="956">
        <v>16253.9599609375</v>
      </c>
      <c r="H1136" s="956">
        <v>141.66236961980184</v>
      </c>
    </row>
    <row r="1137" spans="1:8">
      <c r="A1137" s="957">
        <v>45391</v>
      </c>
      <c r="B1137" s="956">
        <v>345.77758030715785</v>
      </c>
      <c r="C1137" s="956">
        <v>204.95280549575057</v>
      </c>
      <c r="D1137" s="956">
        <v>-1.9538199968154424E-2</v>
      </c>
      <c r="E1137" s="956">
        <v>-8.3572887984961763E-3</v>
      </c>
      <c r="F1137" s="956">
        <v>39.409999847412109</v>
      </c>
      <c r="G1137" s="956">
        <v>16306.6396484375</v>
      </c>
      <c r="H1137" s="956">
        <v>140.82477481140728</v>
      </c>
    </row>
    <row r="1138" spans="1:8">
      <c r="A1138" s="957">
        <v>45392</v>
      </c>
      <c r="B1138" s="956">
        <v>339.021708798612</v>
      </c>
      <c r="C1138" s="956">
        <v>203.23995571016056</v>
      </c>
      <c r="D1138" s="956">
        <v>2.2256744925879923E-2</v>
      </c>
      <c r="E1138" s="956">
        <v>1.6810934405752542E-2</v>
      </c>
      <c r="F1138" s="956">
        <v>38.639999389648438</v>
      </c>
      <c r="G1138" s="956">
        <v>16170.3603515625</v>
      </c>
      <c r="H1138" s="956">
        <v>135.78175308845144</v>
      </c>
    </row>
    <row r="1139" spans="1:8">
      <c r="A1139" s="957">
        <v>45393</v>
      </c>
      <c r="B1139" s="956">
        <v>346.56722849567865</v>
      </c>
      <c r="C1139" s="956">
        <v>206.65660927423212</v>
      </c>
      <c r="D1139" s="956">
        <v>-3.1898691684384861E-2</v>
      </c>
      <c r="E1139" s="956">
        <v>-1.62453557122334E-2</v>
      </c>
      <c r="F1139" s="956">
        <v>39.5</v>
      </c>
      <c r="G1139" s="956">
        <v>16442.19921875</v>
      </c>
      <c r="H1139" s="956">
        <v>139.91061922144652</v>
      </c>
    </row>
    <row r="1140" spans="1:8">
      <c r="A1140" s="957">
        <v>45394</v>
      </c>
      <c r="B1140" s="956">
        <v>335.51218732598323</v>
      </c>
      <c r="C1140" s="956">
        <v>203.29939914628818</v>
      </c>
      <c r="D1140" s="956">
        <v>-1.0721752861297174E-2</v>
      </c>
      <c r="E1140" s="956">
        <v>-1.7933150004238341E-2</v>
      </c>
      <c r="F1140" s="956">
        <v>38.240001678466797</v>
      </c>
      <c r="G1140" s="956">
        <v>16175.08984375</v>
      </c>
      <c r="H1140" s="956">
        <v>132.21278817969505</v>
      </c>
    </row>
    <row r="1141" spans="1:8">
      <c r="A1141" s="957">
        <v>45397</v>
      </c>
      <c r="B1141" s="956">
        <v>331.91490857152081</v>
      </c>
      <c r="C1141" s="956">
        <v>199.65360052562627</v>
      </c>
      <c r="D1141" s="956">
        <v>-1.533179495060355E-2</v>
      </c>
      <c r="E1141" s="956">
        <v>-1.2445393102040736E-3</v>
      </c>
      <c r="F1141" s="956">
        <v>37.830001831054688</v>
      </c>
      <c r="G1141" s="956">
        <v>15885.01953125</v>
      </c>
      <c r="H1141" s="956">
        <v>132.26130804589454</v>
      </c>
    </row>
    <row r="1142" spans="1:8">
      <c r="A1142" s="957">
        <v>45398</v>
      </c>
      <c r="B1142" s="956">
        <v>326.82605725225392</v>
      </c>
      <c r="C1142" s="956">
        <v>199.40512377134834</v>
      </c>
      <c r="D1142" s="956">
        <v>-7.1946316917470665E-2</v>
      </c>
      <c r="E1142" s="956">
        <v>-1.1464041399442126E-2</v>
      </c>
      <c r="F1142" s="956">
        <v>37.25</v>
      </c>
      <c r="G1142" s="956">
        <v>15865.25</v>
      </c>
      <c r="H1142" s="956">
        <v>127.42093348090557</v>
      </c>
    </row>
    <row r="1143" spans="1:8">
      <c r="A1143" s="957">
        <v>45399</v>
      </c>
      <c r="B1143" s="956">
        <v>303.31212616029586</v>
      </c>
      <c r="C1143" s="956">
        <v>197.11913517717272</v>
      </c>
      <c r="D1143" s="956">
        <v>4.888627832305148E-2</v>
      </c>
      <c r="E1143" s="956">
        <v>-5.2201865144901882E-3</v>
      </c>
      <c r="F1143" s="956">
        <v>34.569999694824219</v>
      </c>
      <c r="G1143" s="956">
        <v>15683.3701171875</v>
      </c>
      <c r="H1143" s="956">
        <v>106.19299098312314</v>
      </c>
    </row>
    <row r="1144" spans="1:8">
      <c r="A1144" s="957">
        <v>45400</v>
      </c>
      <c r="B1144" s="956">
        <v>318.1399271785246</v>
      </c>
      <c r="C1144" s="956">
        <v>196.09013652597287</v>
      </c>
      <c r="D1144" s="956">
        <v>-5.4329771020313888E-2</v>
      </c>
      <c r="E1144" s="956">
        <v>-2.0478174173957586E-2</v>
      </c>
      <c r="F1144" s="956">
        <v>36.259998321533203</v>
      </c>
      <c r="G1144" s="956">
        <v>15601.5</v>
      </c>
      <c r="H1144" s="956">
        <v>122.04979065255174</v>
      </c>
    </row>
    <row r="1145" spans="1:8">
      <c r="A1145" s="957">
        <v>45401</v>
      </c>
      <c r="B1145" s="956">
        <v>300.85545778249605</v>
      </c>
      <c r="C1145" s="956">
        <v>192.07456855639887</v>
      </c>
      <c r="D1145" s="956">
        <v>-8.1657213916066507E-3</v>
      </c>
      <c r="E1145" s="956">
        <v>1.1078373020564358E-2</v>
      </c>
      <c r="F1145" s="956">
        <v>34.290000915527337</v>
      </c>
      <c r="G1145" s="956">
        <v>15282.009765625</v>
      </c>
      <c r="H1145" s="956">
        <v>108.78088922609717</v>
      </c>
    </row>
    <row r="1146" spans="1:8">
      <c r="A1146" s="957">
        <v>45404</v>
      </c>
      <c r="B1146" s="956">
        <v>298.39875593509993</v>
      </c>
      <c r="C1146" s="956">
        <v>194.20244227463061</v>
      </c>
      <c r="D1146" s="956">
        <v>8.8210251856399857E-3</v>
      </c>
      <c r="E1146" s="956">
        <v>1.5877623641452843E-2</v>
      </c>
      <c r="F1146" s="956">
        <v>34.009998321533203</v>
      </c>
      <c r="G1146" s="956">
        <v>15451.3095703125</v>
      </c>
      <c r="H1146" s="956">
        <v>104.19631366046931</v>
      </c>
    </row>
    <row r="1147" spans="1:8">
      <c r="A1147" s="957">
        <v>45405</v>
      </c>
      <c r="B1147" s="956">
        <v>301.03093887656706</v>
      </c>
      <c r="C1147" s="956">
        <v>197.28591556331816</v>
      </c>
      <c r="D1147" s="956">
        <v>8.4522614171567145E-3</v>
      </c>
      <c r="E1147" s="956">
        <v>1.0263567185926359E-3</v>
      </c>
      <c r="F1147" s="956">
        <v>34.310001373291023</v>
      </c>
      <c r="G1147" s="956">
        <v>15696.6396484375</v>
      </c>
      <c r="H1147" s="956">
        <v>103.74502331324891</v>
      </c>
    </row>
    <row r="1148" spans="1:8">
      <c r="A1148" s="957">
        <v>45406</v>
      </c>
      <c r="B1148" s="956">
        <v>303.57533106660395</v>
      </c>
      <c r="C1148" s="956">
        <v>197.48840128824025</v>
      </c>
      <c r="D1148" s="956">
        <v>2.3121917509485446E-3</v>
      </c>
      <c r="E1148" s="956">
        <v>-6.4272793988957577E-3</v>
      </c>
      <c r="F1148" s="956">
        <v>34.599998474121087</v>
      </c>
      <c r="G1148" s="956">
        <v>15712.75</v>
      </c>
      <c r="H1148" s="956">
        <v>106.0869297783637</v>
      </c>
    </row>
    <row r="1149" spans="1:8">
      <c r="A1149" s="957">
        <v>45407</v>
      </c>
      <c r="B1149" s="956">
        <v>304.27725544288762</v>
      </c>
      <c r="C1149" s="956">
        <v>196.21908815511949</v>
      </c>
      <c r="D1149" s="956">
        <v>-7.2952674654944594E-2</v>
      </c>
      <c r="E1149" s="956">
        <v>2.0250159478888419E-2</v>
      </c>
      <c r="F1149" s="956">
        <v>34.680000305175781</v>
      </c>
      <c r="G1149" s="956">
        <v>15611.759765625</v>
      </c>
      <c r="H1149" s="956">
        <v>108.05816728776813</v>
      </c>
    </row>
    <row r="1150" spans="1:8">
      <c r="A1150" s="957">
        <v>45408</v>
      </c>
      <c r="B1150" s="956">
        <v>282.07941582166319</v>
      </c>
      <c r="C1150" s="956">
        <v>200.19255598306273</v>
      </c>
      <c r="D1150" s="956">
        <v>4.6655584467358846E-3</v>
      </c>
      <c r="E1150" s="956">
        <v>3.4643415733863758E-3</v>
      </c>
      <c r="F1150" s="956">
        <v>32.150001525878913</v>
      </c>
      <c r="G1150" s="956">
        <v>15927.900390625</v>
      </c>
      <c r="H1150" s="956">
        <v>81.886859838600458</v>
      </c>
    </row>
    <row r="1151" spans="1:8">
      <c r="A1151" s="957">
        <v>45411</v>
      </c>
      <c r="B1151" s="956">
        <v>283.39547382280028</v>
      </c>
      <c r="C1151" s="956">
        <v>200.88609137743734</v>
      </c>
      <c r="D1151" s="956">
        <v>-1.9814223057755154E-2</v>
      </c>
      <c r="E1151" s="956">
        <v>-2.0350255647543336E-2</v>
      </c>
      <c r="F1151" s="956">
        <v>32.299999237060547</v>
      </c>
      <c r="G1151" s="956">
        <v>15983.080078125</v>
      </c>
      <c r="H1151" s="956">
        <v>82.509382445362945</v>
      </c>
    </row>
    <row r="1152" spans="1:8">
      <c r="A1152" s="957">
        <v>45412</v>
      </c>
      <c r="B1152" s="956">
        <v>277.7802126909171</v>
      </c>
      <c r="C1152" s="956">
        <v>196.79800806187075</v>
      </c>
      <c r="D1152" s="956">
        <v>7.2646728788638981E-3</v>
      </c>
      <c r="E1152" s="956">
        <v>-3.3427285985786481E-3</v>
      </c>
      <c r="F1152" s="956">
        <v>31.659999847412109</v>
      </c>
      <c r="G1152" s="956">
        <v>15657.8203125</v>
      </c>
      <c r="H1152" s="956">
        <v>80.98220462904635</v>
      </c>
    </row>
    <row r="1153" spans="1:8">
      <c r="A1153" s="957">
        <v>45413</v>
      </c>
      <c r="B1153" s="956">
        <v>279.79819506833786</v>
      </c>
      <c r="C1153" s="956">
        <v>196.14016573217901</v>
      </c>
      <c r="D1153" s="956">
        <v>4.2019447420336142E-2</v>
      </c>
      <c r="E1153" s="956">
        <v>1.5089538105478306E-2</v>
      </c>
      <c r="F1153" s="956">
        <v>31.889999389648441</v>
      </c>
      <c r="G1153" s="956">
        <v>15605.48046875</v>
      </c>
      <c r="H1153" s="956">
        <v>83.658029336158847</v>
      </c>
    </row>
    <row r="1154" spans="1:8">
      <c r="A1154" s="957">
        <v>45414</v>
      </c>
      <c r="B1154" s="956">
        <v>291.55516061431683</v>
      </c>
      <c r="C1154" s="956">
        <v>199.09983023700957</v>
      </c>
      <c r="D1154" s="956">
        <v>2.4977485479641182E-2</v>
      </c>
      <c r="E1154" s="956">
        <v>1.9908523092361685E-2</v>
      </c>
      <c r="F1154" s="956">
        <v>33.229999542236328</v>
      </c>
      <c r="G1154" s="956">
        <v>15840.9599609375</v>
      </c>
      <c r="H1154" s="956">
        <v>92.455330377307263</v>
      </c>
    </row>
    <row r="1155" spans="1:8">
      <c r="A1155" s="957">
        <v>45415</v>
      </c>
      <c r="B1155" s="956">
        <v>298.83747540507539</v>
      </c>
      <c r="C1155" s="956">
        <v>203.06361380496836</v>
      </c>
      <c r="D1155" s="956">
        <v>8.2207506754956583E-3</v>
      </c>
      <c r="E1155" s="956">
        <v>1.1940825728499194E-2</v>
      </c>
      <c r="F1155" s="956">
        <v>34.060001373291023</v>
      </c>
      <c r="G1155" s="956">
        <v>16156.330078125</v>
      </c>
      <c r="H1155" s="956">
        <v>95.77386160010704</v>
      </c>
    </row>
    <row r="1156" spans="1:8">
      <c r="A1156" s="957">
        <v>45418</v>
      </c>
      <c r="B1156" s="956">
        <v>301.2941437828751</v>
      </c>
      <c r="C1156" s="956">
        <v>205.48836102921274</v>
      </c>
      <c r="D1156" s="956">
        <v>-2.591727972317337E-2</v>
      </c>
      <c r="E1156" s="956">
        <v>-1.0208682164319915E-3</v>
      </c>
      <c r="F1156" s="956">
        <v>34.340000152587891</v>
      </c>
      <c r="G1156" s="956">
        <v>16349.25</v>
      </c>
      <c r="H1156" s="956">
        <v>95.805782753662356</v>
      </c>
    </row>
    <row r="1157" spans="1:8">
      <c r="A1157" s="957">
        <v>45419</v>
      </c>
      <c r="B1157" s="956">
        <v>293.4854191795003</v>
      </c>
      <c r="C1157" s="956">
        <v>205.27858449259131</v>
      </c>
      <c r="D1157" s="956">
        <v>-6.2779993926135313E-3</v>
      </c>
      <c r="E1157" s="956">
        <v>-1.824564273542717E-3</v>
      </c>
      <c r="F1157" s="956">
        <v>33.450000762939453</v>
      </c>
      <c r="G1157" s="956">
        <v>16332.5595703125</v>
      </c>
      <c r="H1157" s="956">
        <v>88.206834686908991</v>
      </c>
    </row>
    <row r="1158" spans="1:8">
      <c r="A1158" s="957">
        <v>45420</v>
      </c>
      <c r="B1158" s="956">
        <v>291.64291789615049</v>
      </c>
      <c r="C1158" s="956">
        <v>204.90404052120272</v>
      </c>
      <c r="D1158" s="956">
        <v>-6.9194748892744684E-3</v>
      </c>
      <c r="E1158" s="956">
        <v>2.6682598912928235E-3</v>
      </c>
      <c r="F1158" s="956">
        <v>33.240001678466797</v>
      </c>
      <c r="G1158" s="956">
        <v>16302.759765625</v>
      </c>
      <c r="H1158" s="956">
        <v>86.738877374947776</v>
      </c>
    </row>
    <row r="1159" spans="1:8">
      <c r="A1159" s="957">
        <v>45421</v>
      </c>
      <c r="B1159" s="956">
        <v>289.62490204913337</v>
      </c>
      <c r="C1159" s="956">
        <v>205.45077775408927</v>
      </c>
      <c r="D1159" s="956">
        <v>3.0300323353671388E-4</v>
      </c>
      <c r="E1159" s="956">
        <v>-3.2971753262078796E-4</v>
      </c>
      <c r="F1159" s="956">
        <v>33.009998321533203</v>
      </c>
      <c r="G1159" s="956">
        <v>16346.259765625</v>
      </c>
      <c r="H1159" s="956">
        <v>84.174124295044095</v>
      </c>
    </row>
    <row r="1160" spans="1:8">
      <c r="A1160" s="957">
        <v>45422</v>
      </c>
      <c r="B1160" s="956">
        <v>289.71265933096703</v>
      </c>
      <c r="C1160" s="956">
        <v>205.38303703057318</v>
      </c>
      <c r="D1160" s="956">
        <v>-5.4512508382917879E-3</v>
      </c>
      <c r="E1160" s="956">
        <v>2.8988736124690995E-3</v>
      </c>
      <c r="F1160" s="956">
        <v>33.020000457763672</v>
      </c>
      <c r="G1160" s="956">
        <v>16340.8701171875</v>
      </c>
      <c r="H1160" s="956">
        <v>84.329622300393851</v>
      </c>
    </row>
    <row r="1161" spans="1:8">
      <c r="A1161" s="957">
        <v>45425</v>
      </c>
      <c r="B1161" s="956">
        <v>288.13336295392537</v>
      </c>
      <c r="C1161" s="956">
        <v>205.97841649706987</v>
      </c>
      <c r="D1161" s="956">
        <v>3.6236255212538815E-2</v>
      </c>
      <c r="E1161" s="956">
        <v>7.5016872688460356E-3</v>
      </c>
      <c r="F1161" s="956">
        <v>32.840000152587891</v>
      </c>
      <c r="G1161" s="956">
        <v>16388.240234375</v>
      </c>
      <c r="H1161" s="956">
        <v>82.154946456855498</v>
      </c>
    </row>
    <row r="1162" spans="1:8">
      <c r="A1162" s="957">
        <v>45426</v>
      </c>
      <c r="B1162" s="956">
        <v>298.57423702917089</v>
      </c>
      <c r="C1162" s="956">
        <v>207.52360216176299</v>
      </c>
      <c r="D1162" s="956">
        <v>4.0846295607100513E-2</v>
      </c>
      <c r="E1162" s="956">
        <v>1.40032960621852E-2</v>
      </c>
      <c r="F1162" s="956">
        <v>34.029998779296882</v>
      </c>
      <c r="G1162" s="956">
        <v>16511.1796875</v>
      </c>
      <c r="H1162" s="956">
        <v>91.050634867407894</v>
      </c>
    </row>
    <row r="1163" spans="1:8">
      <c r="A1163" s="957">
        <v>45427</v>
      </c>
      <c r="B1163" s="956">
        <v>310.76988857552891</v>
      </c>
      <c r="C1163" s="956">
        <v>210.4296166027253</v>
      </c>
      <c r="D1163" s="956">
        <v>-1.7504205644718329E-2</v>
      </c>
      <c r="E1163" s="956">
        <v>-2.6322592446381687E-3</v>
      </c>
      <c r="F1163" s="956">
        <v>35.419998168945312</v>
      </c>
      <c r="G1163" s="956">
        <v>16742.390625</v>
      </c>
      <c r="H1163" s="956">
        <v>100.34027197280361</v>
      </c>
    </row>
    <row r="1164" spans="1:8">
      <c r="A1164" s="957">
        <v>45428</v>
      </c>
      <c r="B1164" s="956">
        <v>305.33010853771663</v>
      </c>
      <c r="C1164" s="956">
        <v>209.87571129907712</v>
      </c>
      <c r="D1164" s="956">
        <v>1.2931056689800657E-2</v>
      </c>
      <c r="E1164" s="956">
        <v>-7.3957195357876593E-4</v>
      </c>
      <c r="F1164" s="956">
        <v>34.799999237060547</v>
      </c>
      <c r="G1164" s="956">
        <v>16698.3203125</v>
      </c>
      <c r="H1164" s="956">
        <v>95.454397238639501</v>
      </c>
    </row>
    <row r="1165" spans="1:8">
      <c r="A1165" s="957">
        <v>45429</v>
      </c>
      <c r="B1165" s="956">
        <v>309.27834948032086</v>
      </c>
      <c r="C1165" s="956">
        <v>209.72049310926295</v>
      </c>
      <c r="D1165" s="956">
        <v>1.9858177672041233E-2</v>
      </c>
      <c r="E1165" s="956">
        <v>6.5263471593897115E-3</v>
      </c>
      <c r="F1165" s="956">
        <v>35.25</v>
      </c>
      <c r="G1165" s="956">
        <v>16685.970703125</v>
      </c>
      <c r="H1165" s="956">
        <v>99.557856371057909</v>
      </c>
    </row>
    <row r="1166" spans="1:8">
      <c r="A1166" s="957">
        <v>45432</v>
      </c>
      <c r="B1166" s="956">
        <v>315.42005389441675</v>
      </c>
      <c r="C1166" s="956">
        <v>211.08920185373239</v>
      </c>
      <c r="D1166" s="956">
        <v>-1.2517406213892301E-2</v>
      </c>
      <c r="E1166" s="956">
        <v>2.2477102788902581E-3</v>
      </c>
      <c r="F1166" s="956">
        <v>35.950000762939453</v>
      </c>
      <c r="G1166" s="956">
        <v>16794.869140625</v>
      </c>
      <c r="H1166" s="956">
        <v>104.33085204068436</v>
      </c>
    </row>
    <row r="1167" spans="1:8">
      <c r="A1167" s="957">
        <v>45433</v>
      </c>
      <c r="B1167" s="956">
        <v>311.47181295181252</v>
      </c>
      <c r="C1167" s="956">
        <v>211.56366922250177</v>
      </c>
      <c r="D1167" s="956">
        <v>1.1267863528827693E-3</v>
      </c>
      <c r="E1167" s="956">
        <v>-1.8464196133320954E-3</v>
      </c>
      <c r="F1167" s="956">
        <v>35.5</v>
      </c>
      <c r="G1167" s="956">
        <v>16832.619140625</v>
      </c>
      <c r="H1167" s="956">
        <v>99.908143729310751</v>
      </c>
    </row>
    <row r="1168" spans="1:8">
      <c r="A1168" s="957">
        <v>45434</v>
      </c>
      <c r="B1168" s="956">
        <v>311.82277513995427</v>
      </c>
      <c r="C1168" s="956">
        <v>211.17303391418085</v>
      </c>
      <c r="D1168" s="956">
        <v>3.0950997349032505E-2</v>
      </c>
      <c r="E1168" s="956">
        <v>-3.8990336171770279E-3</v>
      </c>
      <c r="F1168" s="956">
        <v>35.540000915527337</v>
      </c>
      <c r="G1168" s="956">
        <v>16801.5390625</v>
      </c>
      <c r="H1168" s="956">
        <v>100.64974122577343</v>
      </c>
    </row>
    <row r="1169" spans="1:8">
      <c r="A1169" s="957">
        <v>45435</v>
      </c>
      <c r="B1169" s="956">
        <v>321.47400102667893</v>
      </c>
      <c r="C1169" s="956">
        <v>210.34966315590819</v>
      </c>
      <c r="D1169" s="956">
        <v>-1.1462832312818749E-2</v>
      </c>
      <c r="E1169" s="956">
        <v>1.1039641622729413E-2</v>
      </c>
      <c r="F1169" s="956">
        <v>36.639999389648438</v>
      </c>
      <c r="G1169" s="956">
        <v>16736.029296875</v>
      </c>
      <c r="H1169" s="956">
        <v>111.12433787077074</v>
      </c>
    </row>
    <row r="1170" spans="1:8">
      <c r="A1170" s="957">
        <v>45436</v>
      </c>
      <c r="B1170" s="956">
        <v>317.78899845997921</v>
      </c>
      <c r="C1170" s="956">
        <v>212.67184805261127</v>
      </c>
      <c r="D1170" s="956">
        <v>4.9696382967792108E-3</v>
      </c>
      <c r="E1170" s="956">
        <v>5.8562160729613844E-3</v>
      </c>
      <c r="F1170" s="956">
        <v>36.220001220703118</v>
      </c>
      <c r="G1170" s="956">
        <v>16920.7890625</v>
      </c>
      <c r="H1170" s="956">
        <v>105.11715040736794</v>
      </c>
    </row>
    <row r="1171" spans="1:8">
      <c r="A1171" s="957">
        <v>45440</v>
      </c>
      <c r="B1171" s="956">
        <v>319.36829483702104</v>
      </c>
      <c r="C1171" s="956">
        <v>213.91730034744336</v>
      </c>
      <c r="D1171" s="956">
        <v>-2.7472526320886037E-2</v>
      </c>
      <c r="E1171" s="956">
        <v>-5.8343993163325614E-3</v>
      </c>
      <c r="F1171" s="956">
        <v>36.400001525878913</v>
      </c>
      <c r="G1171" s="956">
        <v>17019.880859375</v>
      </c>
      <c r="H1171" s="956">
        <v>105.45099448957768</v>
      </c>
    </row>
    <row r="1172" spans="1:8">
      <c r="A1172" s="957">
        <v>45441</v>
      </c>
      <c r="B1172" s="956">
        <v>310.59444095105448</v>
      </c>
      <c r="C1172" s="956">
        <v>212.66922139654451</v>
      </c>
      <c r="D1172" s="956">
        <v>-4.8870149219312764E-2</v>
      </c>
      <c r="E1172" s="956">
        <v>-1.0844781866387043E-2</v>
      </c>
      <c r="F1172" s="956">
        <v>35.400001525878913</v>
      </c>
      <c r="G1172" s="956">
        <v>16920.580078125</v>
      </c>
      <c r="H1172" s="956">
        <v>97.925219554509965</v>
      </c>
    </row>
    <row r="1173" spans="1:8">
      <c r="A1173" s="957">
        <v>45442</v>
      </c>
      <c r="B1173" s="956">
        <v>295.4156442750874</v>
      </c>
      <c r="C1173" s="956">
        <v>210.36287008080461</v>
      </c>
      <c r="D1173" s="956">
        <v>-1.2473958769997462E-2</v>
      </c>
      <c r="E1173" s="956">
        <v>-1.2311268544940024E-4</v>
      </c>
      <c r="F1173" s="956">
        <v>33.669998168945312</v>
      </c>
      <c r="G1173" s="956">
        <v>16737.080078125</v>
      </c>
      <c r="H1173" s="956">
        <v>85.05277419428279</v>
      </c>
    </row>
    <row r="1174" spans="1:8">
      <c r="A1174" s="957">
        <v>45443</v>
      </c>
      <c r="B1174" s="956">
        <v>291.73064170838774</v>
      </c>
      <c r="C1174" s="956">
        <v>210.33697174295011</v>
      </c>
      <c r="D1174" s="956">
        <v>2.4360943557624637E-2</v>
      </c>
      <c r="E1174" s="956">
        <v>5.5960729803823384E-3</v>
      </c>
      <c r="F1174" s="956">
        <v>33.25</v>
      </c>
      <c r="G1174" s="956">
        <v>16735.01953125</v>
      </c>
      <c r="H1174" s="956">
        <v>81.393669965437624</v>
      </c>
    </row>
    <row r="1175" spans="1:8">
      <c r="A1175" s="957">
        <v>45446</v>
      </c>
      <c r="B1175" s="956">
        <v>298.83747540507539</v>
      </c>
      <c r="C1175" s="956">
        <v>211.51403278729629</v>
      </c>
      <c r="D1175" s="956">
        <v>-3.81682509904957E-3</v>
      </c>
      <c r="E1175" s="956">
        <v>1.6864588530618452E-3</v>
      </c>
      <c r="F1175" s="956">
        <v>34.060001373291023</v>
      </c>
      <c r="G1175" s="956">
        <v>16828.669921875</v>
      </c>
      <c r="H1175" s="956">
        <v>87.323442617779108</v>
      </c>
    </row>
    <row r="1176" spans="1:8">
      <c r="A1176" s="957">
        <v>45447</v>
      </c>
      <c r="B1176" s="956">
        <v>297.69686502841267</v>
      </c>
      <c r="C1176" s="956">
        <v>211.87074250043725</v>
      </c>
      <c r="D1176" s="956">
        <v>2.7704055946194739E-2</v>
      </c>
      <c r="E1176" s="956">
        <v>1.962677894658782E-2</v>
      </c>
      <c r="F1176" s="956">
        <v>33.930000305175781</v>
      </c>
      <c r="G1176" s="956">
        <v>16857.05078125</v>
      </c>
      <c r="H1176" s="956">
        <v>85.826122527975429</v>
      </c>
    </row>
    <row r="1177" spans="1:8">
      <c r="A1177" s="957">
        <v>45448</v>
      </c>
      <c r="B1177" s="956">
        <v>305.94427563216658</v>
      </c>
      <c r="C1177" s="956">
        <v>216.02908272874276</v>
      </c>
      <c r="D1177" s="956">
        <v>-3.1545917327512329E-3</v>
      </c>
      <c r="E1177" s="956">
        <v>-8.599799663757679E-4</v>
      </c>
      <c r="F1177" s="956">
        <v>34.869998931884773</v>
      </c>
      <c r="G1177" s="956">
        <v>17187.900390625</v>
      </c>
      <c r="H1177" s="956">
        <v>89.915192903423815</v>
      </c>
    </row>
    <row r="1178" spans="1:8">
      <c r="A1178" s="957">
        <v>45449</v>
      </c>
      <c r="B1178" s="956">
        <v>304.97914634957476</v>
      </c>
      <c r="C1178" s="956">
        <v>215.8433020454415</v>
      </c>
      <c r="D1178" s="956">
        <v>-2.9056339767068562E-2</v>
      </c>
      <c r="E1178" s="956">
        <v>-2.328539208430902E-3</v>
      </c>
      <c r="F1178" s="956">
        <v>34.759998321533203</v>
      </c>
      <c r="G1178" s="956">
        <v>17173.119140625</v>
      </c>
      <c r="H1178" s="956">
        <v>89.135844304133258</v>
      </c>
    </row>
    <row r="1179" spans="1:8">
      <c r="A1179" s="957">
        <v>45450</v>
      </c>
      <c r="B1179" s="956">
        <v>296.11756865137102</v>
      </c>
      <c r="C1179" s="956">
        <v>215.3407024537515</v>
      </c>
      <c r="D1179" s="956">
        <v>1.9259304470486294E-2</v>
      </c>
      <c r="E1179" s="956">
        <v>3.4668758435063562E-3</v>
      </c>
      <c r="F1179" s="956">
        <v>33.75</v>
      </c>
      <c r="G1179" s="956">
        <v>17133.130859375</v>
      </c>
      <c r="H1179" s="956">
        <v>80.776866197619512</v>
      </c>
    </row>
    <row r="1180" spans="1:8">
      <c r="A1180" s="957">
        <v>45453</v>
      </c>
      <c r="B1180" s="956">
        <v>301.82058706508792</v>
      </c>
      <c r="C1180" s="956">
        <v>216.08726193321212</v>
      </c>
      <c r="D1180" s="956">
        <v>-2.3256345205249218E-3</v>
      </c>
      <c r="E1180" s="956">
        <v>8.7841341880074975E-3</v>
      </c>
      <c r="F1180" s="956">
        <v>34.400001525878913</v>
      </c>
      <c r="G1180" s="956">
        <v>17192.529296875</v>
      </c>
      <c r="H1180" s="956">
        <v>85.733325131875802</v>
      </c>
    </row>
    <row r="1181" spans="1:8">
      <c r="A1181" s="957">
        <v>45454</v>
      </c>
      <c r="B1181" s="956">
        <v>301.11866268880425</v>
      </c>
      <c r="C1181" s="956">
        <v>217.98540143835257</v>
      </c>
      <c r="D1181" s="956">
        <v>3.4965057506117114E-2</v>
      </c>
      <c r="E1181" s="956">
        <v>1.5273035793879508E-2</v>
      </c>
      <c r="F1181" s="956">
        <v>34.319999694824219</v>
      </c>
      <c r="G1181" s="956">
        <v>17343.55078125</v>
      </c>
      <c r="H1181" s="956">
        <v>83.133261250451682</v>
      </c>
    </row>
    <row r="1182" spans="1:8">
      <c r="A1182" s="957">
        <v>45455</v>
      </c>
      <c r="B1182" s="956">
        <v>311.64729404588337</v>
      </c>
      <c r="C1182" s="956">
        <v>221.31470027706371</v>
      </c>
      <c r="D1182" s="956">
        <v>-6.4752122542853785E-3</v>
      </c>
      <c r="E1182" s="956">
        <v>3.3575430637895476E-3</v>
      </c>
      <c r="F1182" s="956">
        <v>35.520000457763672</v>
      </c>
      <c r="G1182" s="956">
        <v>17608.439453125</v>
      </c>
      <c r="H1182" s="956">
        <v>90.332593768819663</v>
      </c>
    </row>
    <row r="1183" spans="1:8">
      <c r="A1183" s="957">
        <v>45456</v>
      </c>
      <c r="B1183" s="956">
        <v>309.62931166846261</v>
      </c>
      <c r="C1183" s="956">
        <v>222.05777391389361</v>
      </c>
      <c r="D1183" s="956">
        <v>0</v>
      </c>
      <c r="E1183" s="956">
        <v>1.2067490836344952E-3</v>
      </c>
      <c r="F1183" s="956">
        <v>35.290000915527337</v>
      </c>
      <c r="G1183" s="956">
        <v>17667.560546875</v>
      </c>
      <c r="H1183" s="956">
        <v>87.571537754568993</v>
      </c>
    </row>
    <row r="1184" spans="1:8">
      <c r="A1184" s="957">
        <v>45457</v>
      </c>
      <c r="B1184" s="956">
        <v>309.62931166846261</v>
      </c>
      <c r="C1184" s="956">
        <v>222.32574192907811</v>
      </c>
      <c r="D1184" s="956">
        <v>-2.4369526439234512E-2</v>
      </c>
      <c r="E1184" s="956">
        <v>9.5053312423598602E-3</v>
      </c>
      <c r="F1184" s="956">
        <v>35.290000915527337</v>
      </c>
      <c r="G1184" s="956">
        <v>17688.880859375</v>
      </c>
      <c r="H1184" s="956">
        <v>87.3035697393845</v>
      </c>
    </row>
    <row r="1185" spans="1:8">
      <c r="A1185" s="957">
        <v>45460</v>
      </c>
      <c r="B1185" s="956">
        <v>302.08379197139601</v>
      </c>
      <c r="C1185" s="956">
        <v>224.43902174981741</v>
      </c>
      <c r="D1185" s="956">
        <v>4.3567099781975926E-3</v>
      </c>
      <c r="E1185" s="956">
        <v>2.9181451534410208E-4</v>
      </c>
      <c r="F1185" s="956">
        <v>34.430000305175781</v>
      </c>
      <c r="G1185" s="956">
        <v>17857.01953125</v>
      </c>
      <c r="H1185" s="956">
        <v>77.644770221578597</v>
      </c>
    </row>
    <row r="1186" spans="1:8">
      <c r="A1186" s="957">
        <v>45461</v>
      </c>
      <c r="B1186" s="956">
        <v>303.39988344212958</v>
      </c>
      <c r="C1186" s="956">
        <v>224.50451631417363</v>
      </c>
      <c r="D1186" s="956">
        <v>4.1064143833274169E-2</v>
      </c>
      <c r="E1186" s="956">
        <v>-7.873631753103294E-3</v>
      </c>
      <c r="F1186" s="956">
        <v>34.580001831054688</v>
      </c>
      <c r="G1186" s="956">
        <v>17862.23046875</v>
      </c>
      <c r="H1186" s="956">
        <v>78.89536712795595</v>
      </c>
    </row>
    <row r="1187" spans="1:8">
      <c r="A1187" s="957">
        <v>45463</v>
      </c>
      <c r="B1187" s="956">
        <v>315.8587398947958</v>
      </c>
      <c r="C1187" s="956">
        <v>222.73685042580726</v>
      </c>
      <c r="D1187" s="956">
        <v>1.3888676961262281E-3</v>
      </c>
      <c r="E1187" s="956">
        <v>-1.818712036232295E-3</v>
      </c>
      <c r="F1187" s="956">
        <v>36</v>
      </c>
      <c r="G1187" s="956">
        <v>17721.58984375</v>
      </c>
      <c r="H1187" s="956">
        <v>93.121889468988542</v>
      </c>
    </row>
    <row r="1188" spans="1:8">
      <c r="A1188" s="957">
        <v>45464</v>
      </c>
      <c r="B1188" s="956">
        <v>316.2974258951748</v>
      </c>
      <c r="C1188" s="956">
        <v>222.33175623502538</v>
      </c>
      <c r="D1188" s="956">
        <v>-1.803045006762205E-2</v>
      </c>
      <c r="E1188" s="956">
        <v>-1.0884456492647909E-2</v>
      </c>
      <c r="F1188" s="956">
        <v>36.049999237060547</v>
      </c>
      <c r="G1188" s="956">
        <v>17689.359375</v>
      </c>
      <c r="H1188" s="956">
        <v>93.965669660149416</v>
      </c>
    </row>
    <row r="1189" spans="1:8">
      <c r="A1189" s="957">
        <v>45467</v>
      </c>
      <c r="B1189" s="956">
        <v>310.59444095105448</v>
      </c>
      <c r="C1189" s="956">
        <v>219.91179590735123</v>
      </c>
      <c r="D1189" s="956">
        <v>6.1864365319532322E-2</v>
      </c>
      <c r="E1189" s="956">
        <v>1.2621154825899206E-2</v>
      </c>
      <c r="F1189" s="956">
        <v>35.400001525878913</v>
      </c>
      <c r="G1189" s="956">
        <v>17496.8203125</v>
      </c>
      <c r="H1189" s="956">
        <v>90.682645043703246</v>
      </c>
    </row>
    <row r="1190" spans="1:8">
      <c r="A1190" s="957">
        <v>45468</v>
      </c>
      <c r="B1190" s="956">
        <v>329.80916891226644</v>
      </c>
      <c r="C1190" s="956">
        <v>222.68733673153946</v>
      </c>
      <c r="D1190" s="956">
        <v>2.9795129750954885E-2</v>
      </c>
      <c r="E1190" s="956">
        <v>4.9391292691554067E-3</v>
      </c>
      <c r="F1190" s="956">
        <v>37.590000152587891</v>
      </c>
      <c r="G1190" s="956">
        <v>17717.650390625</v>
      </c>
      <c r="H1190" s="956">
        <v>107.12183218072698</v>
      </c>
    </row>
    <row r="1191" spans="1:8">
      <c r="A1191" s="957">
        <v>45469</v>
      </c>
      <c r="B1191" s="956">
        <v>339.63587589306201</v>
      </c>
      <c r="C1191" s="956">
        <v>223.78721827426048</v>
      </c>
      <c r="D1191" s="956">
        <v>1.1366635283201143E-2</v>
      </c>
      <c r="E1191" s="956">
        <v>3.0058438553957068E-3</v>
      </c>
      <c r="F1191" s="956">
        <v>38.709999084472663</v>
      </c>
      <c r="G1191" s="956">
        <v>17805.16015625</v>
      </c>
      <c r="H1191" s="956">
        <v>115.84865761880152</v>
      </c>
    </row>
    <row r="1192" spans="1:8">
      <c r="A1192" s="957">
        <v>45470</v>
      </c>
      <c r="B1192" s="956">
        <v>343.49639302342899</v>
      </c>
      <c r="C1192" s="956">
        <v>224.45988770922628</v>
      </c>
      <c r="D1192" s="956">
        <v>3.9591294422707923E-2</v>
      </c>
      <c r="E1192" s="956">
        <v>-7.0598767843542687E-3</v>
      </c>
      <c r="F1192" s="956">
        <v>39.150001525878913</v>
      </c>
      <c r="G1192" s="956">
        <v>17858.6796875</v>
      </c>
      <c r="H1192" s="956">
        <v>119.03650531420271</v>
      </c>
    </row>
    <row r="1193" spans="1:8">
      <c r="A1193" s="957">
        <v>45471</v>
      </c>
      <c r="B1193" s="956">
        <v>357.09585985275777</v>
      </c>
      <c r="C1193" s="956">
        <v>222.87522855896916</v>
      </c>
      <c r="D1193" s="956">
        <v>-2.2604470918838548E-2</v>
      </c>
      <c r="E1193" s="956">
        <v>8.2729647714732124E-3</v>
      </c>
      <c r="F1193" s="956">
        <v>40.700000762939453</v>
      </c>
      <c r="G1193" s="956">
        <v>17732.599609375</v>
      </c>
      <c r="H1193" s="956">
        <v>134.22063129378861</v>
      </c>
    </row>
    <row r="1194" spans="1:8">
      <c r="A1194" s="957">
        <v>45474</v>
      </c>
      <c r="B1194" s="956">
        <v>349.02389687347846</v>
      </c>
      <c r="C1194" s="956">
        <v>224.71906747327154</v>
      </c>
      <c r="D1194" s="956">
        <v>1.5585790990639836E-2</v>
      </c>
      <c r="E1194" s="956">
        <v>8.3593305019924458E-3</v>
      </c>
      <c r="F1194" s="956">
        <v>39.779998779296882</v>
      </c>
      <c r="G1194" s="956">
        <v>17879.30078125</v>
      </c>
      <c r="H1194" s="956">
        <v>124.30482940020693</v>
      </c>
    </row>
    <row r="1195" spans="1:8">
      <c r="A1195" s="957">
        <v>45475</v>
      </c>
      <c r="B1195" s="956">
        <v>354.46371038088711</v>
      </c>
      <c r="C1195" s="956">
        <v>226.59756842838016</v>
      </c>
      <c r="D1195" s="956">
        <v>3.3168319355867393E-2</v>
      </c>
      <c r="E1195" s="956">
        <v>8.849250735993186E-3</v>
      </c>
      <c r="F1195" s="956">
        <v>40.400001525878913</v>
      </c>
      <c r="G1195" s="956">
        <v>18028.759765625</v>
      </c>
      <c r="H1195" s="956">
        <v>127.86614195250695</v>
      </c>
    </row>
    <row r="1196" spans="1:8">
      <c r="A1196" s="957">
        <v>45476</v>
      </c>
      <c r="B1196" s="956">
        <v>366.22067592686608</v>
      </c>
      <c r="C1196" s="956">
        <v>228.60278712756926</v>
      </c>
      <c r="D1196" s="956">
        <v>-5.9894583120961853E-3</v>
      </c>
      <c r="E1196" s="956">
        <v>9.0420202718737297E-3</v>
      </c>
      <c r="F1196" s="956">
        <v>41.740001678466797</v>
      </c>
      <c r="G1196" s="956">
        <v>18188.30078125</v>
      </c>
      <c r="H1196" s="956">
        <v>137.61788879929682</v>
      </c>
    </row>
    <row r="1197" spans="1:8">
      <c r="A1197" s="957">
        <v>45478</v>
      </c>
      <c r="B1197" s="956">
        <v>364.02721245537441</v>
      </c>
      <c r="C1197" s="956">
        <v>230.66981816298357</v>
      </c>
      <c r="D1197" s="956">
        <v>5.3024197904538717E-3</v>
      </c>
      <c r="E1197" s="956">
        <v>2.7778094085602056E-3</v>
      </c>
      <c r="F1197" s="956">
        <v>41.490001678466797</v>
      </c>
      <c r="G1197" s="956">
        <v>18352.759765625</v>
      </c>
      <c r="H1197" s="956">
        <v>133.35739429239084</v>
      </c>
    </row>
    <row r="1198" spans="1:8">
      <c r="A1198" s="957">
        <v>45481</v>
      </c>
      <c r="B1198" s="956">
        <v>365.95743755096157</v>
      </c>
      <c r="C1198" s="956">
        <v>231.31057495414757</v>
      </c>
      <c r="D1198" s="956">
        <v>1.9659547178687786E-2</v>
      </c>
      <c r="E1198" s="956">
        <v>1.3882410748919938E-3</v>
      </c>
      <c r="F1198" s="956">
        <v>41.709999084472663</v>
      </c>
      <c r="G1198" s="956">
        <v>18403.740234375</v>
      </c>
      <c r="H1198" s="956">
        <v>134.646862596814</v>
      </c>
    </row>
    <row r="1199" spans="1:8">
      <c r="A1199" s="957">
        <v>45482</v>
      </c>
      <c r="B1199" s="956">
        <v>373.15199505988642</v>
      </c>
      <c r="C1199" s="956">
        <v>231.63168979535581</v>
      </c>
      <c r="D1199" s="956">
        <v>3.7385379690203058E-2</v>
      </c>
      <c r="E1199" s="956">
        <v>1.1837687037744349E-2</v>
      </c>
      <c r="F1199" s="956">
        <v>42.529998779296882</v>
      </c>
      <c r="G1199" s="956">
        <v>18429.2890625</v>
      </c>
      <c r="H1199" s="956">
        <v>141.52030526453061</v>
      </c>
    </row>
    <row r="1200" spans="1:8">
      <c r="A1200" s="957">
        <v>45483</v>
      </c>
      <c r="B1200" s="956">
        <v>387.10242407735706</v>
      </c>
      <c r="C1200" s="956">
        <v>234.37367324717712</v>
      </c>
      <c r="D1200" s="956">
        <v>-7.0716205970485668E-2</v>
      </c>
      <c r="E1200" s="956">
        <v>-1.9522190849242782E-2</v>
      </c>
      <c r="F1200" s="956">
        <v>44.119998931884773</v>
      </c>
      <c r="G1200" s="956">
        <v>18647.44921875</v>
      </c>
      <c r="H1200" s="956">
        <v>152.72875083017993</v>
      </c>
    </row>
    <row r="1201" spans="1:8">
      <c r="A1201" s="957">
        <v>45484</v>
      </c>
      <c r="B1201" s="956">
        <v>359.72800932462837</v>
      </c>
      <c r="C1201" s="956">
        <v>229.79818566800768</v>
      </c>
      <c r="D1201" s="956">
        <v>-2.4389871736850699E-3</v>
      </c>
      <c r="E1201" s="956">
        <v>6.2919915659538361E-3</v>
      </c>
      <c r="F1201" s="956">
        <v>41</v>
      </c>
      <c r="G1201" s="956">
        <v>18283.41015625</v>
      </c>
      <c r="H1201" s="956">
        <v>129.9298236566207</v>
      </c>
    </row>
    <row r="1202" spans="1:8">
      <c r="A1202" s="957">
        <v>45485</v>
      </c>
      <c r="B1202" s="956">
        <v>358.85063732387033</v>
      </c>
      <c r="C1202" s="956">
        <v>231.24407391410227</v>
      </c>
      <c r="D1202" s="956">
        <v>-1.1491471960110911E-2</v>
      </c>
      <c r="E1202" s="956">
        <v>4.028659854356853E-3</v>
      </c>
      <c r="F1202" s="956">
        <v>40.900001525878913</v>
      </c>
      <c r="G1202" s="956">
        <v>18398.44921875</v>
      </c>
      <c r="H1202" s="956">
        <v>127.60656340976806</v>
      </c>
    </row>
    <row r="1203" spans="1:8">
      <c r="A1203" s="957">
        <v>45488</v>
      </c>
      <c r="B1203" s="956">
        <v>354.72691528719514</v>
      </c>
      <c r="C1203" s="956">
        <v>232.17567763123796</v>
      </c>
      <c r="D1203" s="956">
        <v>1.5335120633313437E-2</v>
      </c>
      <c r="E1203" s="956">
        <v>1.9904935062078355E-3</v>
      </c>
      <c r="F1203" s="956">
        <v>40.430000305175781</v>
      </c>
      <c r="G1203" s="956">
        <v>18472.5703125</v>
      </c>
      <c r="H1203" s="956">
        <v>122.55123765595718</v>
      </c>
    </row>
    <row r="1204" spans="1:8">
      <c r="A1204" s="957">
        <v>45489</v>
      </c>
      <c r="B1204" s="956">
        <v>360.16669532500742</v>
      </c>
      <c r="C1204" s="956">
        <v>232.63782180986234</v>
      </c>
      <c r="D1204" s="956">
        <v>-6.3824579307650509E-2</v>
      </c>
      <c r="E1204" s="956">
        <v>-2.7684397509618819E-2</v>
      </c>
      <c r="F1204" s="956">
        <v>41.049999237060547</v>
      </c>
      <c r="G1204" s="956">
        <v>18509.33984375</v>
      </c>
      <c r="H1204" s="956">
        <v>127.52887351514508</v>
      </c>
    </row>
    <row r="1205" spans="1:8">
      <c r="A1205" s="957">
        <v>45490</v>
      </c>
      <c r="B1205" s="956">
        <v>337.17920751526208</v>
      </c>
      <c r="C1205" s="956">
        <v>226.19738387510625</v>
      </c>
      <c r="D1205" s="956">
        <v>7.5462116373774535E-3</v>
      </c>
      <c r="E1205" s="956">
        <v>-6.984485083873393E-3</v>
      </c>
      <c r="F1205" s="956">
        <v>38.430000305175781</v>
      </c>
      <c r="G1205" s="956">
        <v>17996.919921875</v>
      </c>
      <c r="H1205" s="956">
        <v>110.98182364015582</v>
      </c>
    </row>
    <row r="1206" spans="1:8">
      <c r="A1206" s="957">
        <v>45491</v>
      </c>
      <c r="B1206" s="956">
        <v>339.72363317489544</v>
      </c>
      <c r="C1206" s="956">
        <v>224.6175116214194</v>
      </c>
      <c r="D1206" s="956">
        <v>-1.0330617594738634E-2</v>
      </c>
      <c r="E1206" s="956">
        <v>-8.0733852710336285E-3</v>
      </c>
      <c r="F1206" s="956">
        <v>38.720001220703118</v>
      </c>
      <c r="G1206" s="956">
        <v>17871.220703125</v>
      </c>
      <c r="H1206" s="956">
        <v>115.10612155347604</v>
      </c>
    </row>
    <row r="1207" spans="1:8">
      <c r="A1207" s="957">
        <v>45492</v>
      </c>
      <c r="B1207" s="956">
        <v>336.21407823267032</v>
      </c>
      <c r="C1207" s="956">
        <v>222.8040879114788</v>
      </c>
      <c r="D1207" s="956">
        <v>8.8726554095932553E-3</v>
      </c>
      <c r="E1207" s="956">
        <v>1.5830756353462316E-2</v>
      </c>
      <c r="F1207" s="956">
        <v>38.319999694824219</v>
      </c>
      <c r="G1207" s="956">
        <v>17726.939453125</v>
      </c>
      <c r="H1207" s="956">
        <v>113.40999032119151</v>
      </c>
    </row>
    <row r="1208" spans="1:8">
      <c r="A1208" s="957">
        <v>45495</v>
      </c>
      <c r="B1208" s="956">
        <v>339.19718989268284</v>
      </c>
      <c r="C1208" s="956">
        <v>226.33124514176083</v>
      </c>
      <c r="D1208" s="956">
        <v>8.2772813266227541E-3</v>
      </c>
      <c r="E1208" s="956">
        <v>-5.6757813228724974E-4</v>
      </c>
      <c r="F1208" s="956">
        <v>38.659999847412109</v>
      </c>
      <c r="G1208" s="956">
        <v>18007.5703125</v>
      </c>
      <c r="H1208" s="956">
        <v>112.86594475092201</v>
      </c>
    </row>
    <row r="1209" spans="1:8">
      <c r="A1209" s="957">
        <v>45496</v>
      </c>
      <c r="B1209" s="956">
        <v>342.00482045862447</v>
      </c>
      <c r="C1209" s="956">
        <v>226.20278447636503</v>
      </c>
      <c r="D1209" s="956">
        <v>-3.4633106464209362E-2</v>
      </c>
      <c r="E1209" s="956">
        <v>-3.6390883510082794E-2</v>
      </c>
      <c r="F1209" s="956">
        <v>38.979999542236328</v>
      </c>
      <c r="G1209" s="956">
        <v>17997.349609375</v>
      </c>
      <c r="H1209" s="956">
        <v>115.80203598225944</v>
      </c>
    </row>
    <row r="1210" spans="1:8">
      <c r="A1210" s="957">
        <v>45497</v>
      </c>
      <c r="B1210" s="956">
        <v>330.16013110040814</v>
      </c>
      <c r="C1210" s="956">
        <v>217.97106529682927</v>
      </c>
      <c r="D1210" s="956">
        <v>-2.6574540834847893E-2</v>
      </c>
      <c r="E1210" s="956">
        <v>-9.2656932731515207E-3</v>
      </c>
      <c r="F1210" s="956">
        <v>37.630001068115227</v>
      </c>
      <c r="G1210" s="956">
        <v>17342.41015625</v>
      </c>
      <c r="H1210" s="956">
        <v>112.18906580357887</v>
      </c>
    </row>
    <row r="1211" spans="1:8">
      <c r="A1211" s="957">
        <v>45498</v>
      </c>
      <c r="B1211" s="956">
        <v>321.38627721444163</v>
      </c>
      <c r="C1211" s="956">
        <v>215.95141226336676</v>
      </c>
      <c r="D1211" s="956">
        <v>-1.638039081119147E-3</v>
      </c>
      <c r="E1211" s="956">
        <v>1.0252765674276132E-2</v>
      </c>
      <c r="F1211" s="956">
        <v>36.630001068115227</v>
      </c>
      <c r="G1211" s="956">
        <v>17181.720703125</v>
      </c>
      <c r="H1211" s="956">
        <v>105.43486495107487</v>
      </c>
    </row>
    <row r="1212" spans="1:8">
      <c r="A1212" s="957">
        <v>45499</v>
      </c>
      <c r="B1212" s="956">
        <v>320.85983393222898</v>
      </c>
      <c r="C1212" s="956">
        <v>218.16551149033205</v>
      </c>
      <c r="D1212" s="956">
        <v>1.5586538134559902E-2</v>
      </c>
      <c r="E1212" s="956">
        <v>7.0966954288942397E-4</v>
      </c>
      <c r="F1212" s="956">
        <v>36.569999694824219</v>
      </c>
      <c r="G1212" s="956">
        <v>17357.880859375</v>
      </c>
      <c r="H1212" s="956">
        <v>102.69432244189693</v>
      </c>
    </row>
    <row r="1213" spans="1:8">
      <c r="A1213" s="957">
        <v>45502</v>
      </c>
      <c r="B1213" s="956">
        <v>325.86092796966221</v>
      </c>
      <c r="C1213" s="956">
        <v>218.32033690914562</v>
      </c>
      <c r="D1213" s="956">
        <v>-2.127089199003962E-2</v>
      </c>
      <c r="E1213" s="956">
        <v>-1.2825373737482826E-2</v>
      </c>
      <c r="F1213" s="956">
        <v>37.139999389648438</v>
      </c>
      <c r="G1213" s="956">
        <v>17370.19921875</v>
      </c>
      <c r="H1213" s="956">
        <v>107.54059106051659</v>
      </c>
    </row>
    <row r="1214" spans="1:8">
      <c r="A1214" s="957">
        <v>45503</v>
      </c>
      <c r="B1214" s="956">
        <v>318.92957536704546</v>
      </c>
      <c r="C1214" s="956">
        <v>215.52029699379267</v>
      </c>
      <c r="D1214" s="956">
        <v>0.20632738142587614</v>
      </c>
      <c r="E1214" s="956">
        <v>2.6358511706674248E-2</v>
      </c>
      <c r="F1214" s="956">
        <v>36.349998474121087</v>
      </c>
      <c r="G1214" s="956">
        <v>17147.419921875</v>
      </c>
      <c r="H1214" s="956">
        <v>103.40927837325279</v>
      </c>
    </row>
    <row r="1215" spans="1:8">
      <c r="A1215" s="957">
        <v>45504</v>
      </c>
      <c r="B1215" s="956">
        <v>384.73347951179454</v>
      </c>
      <c r="C1215" s="956">
        <v>221.20109126512946</v>
      </c>
      <c r="D1215" s="956">
        <v>-1.8243996919011907E-2</v>
      </c>
      <c r="E1215" s="956">
        <v>-2.3026352660052707E-2</v>
      </c>
      <c r="F1215" s="956">
        <v>43.849998474121087</v>
      </c>
      <c r="G1215" s="956">
        <v>17599.400390625</v>
      </c>
      <c r="H1215" s="956">
        <v>163.53238824666508</v>
      </c>
    </row>
    <row r="1216" spans="1:8">
      <c r="A1216" s="957">
        <v>45505</v>
      </c>
      <c r="B1216" s="956">
        <v>377.71440309694066</v>
      </c>
      <c r="C1216" s="956">
        <v>216.10763692887008</v>
      </c>
      <c r="D1216" s="956">
        <v>-3.8095224592631483E-2</v>
      </c>
      <c r="E1216" s="956">
        <v>-2.4310025495816623E-2</v>
      </c>
      <c r="F1216" s="956">
        <v>43.049999237060547</v>
      </c>
      <c r="G1216" s="956">
        <v>17194.150390625</v>
      </c>
      <c r="H1216" s="956">
        <v>161.60676616807058</v>
      </c>
    </row>
    <row r="1217" spans="1:8">
      <c r="A1217" s="957">
        <v>45506</v>
      </c>
      <c r="B1217" s="956">
        <v>363.32528807909097</v>
      </c>
      <c r="C1217" s="956">
        <v>210.85405476528857</v>
      </c>
      <c r="D1217" s="956">
        <v>-2.1009392298733442E-2</v>
      </c>
      <c r="E1217" s="956">
        <v>-3.4339209494872347E-2</v>
      </c>
      <c r="F1217" s="956">
        <v>41.409999847412109</v>
      </c>
      <c r="G1217" s="956">
        <v>16776.16015625</v>
      </c>
      <c r="H1217" s="956">
        <v>152.4712333138024</v>
      </c>
    </row>
    <row r="1218" spans="1:8">
      <c r="A1218" s="957">
        <v>45509</v>
      </c>
      <c r="B1218" s="956">
        <v>355.69204456978702</v>
      </c>
      <c r="C1218" s="956">
        <v>203.61349320586004</v>
      </c>
      <c r="D1218" s="956">
        <v>2.269359023603168E-2</v>
      </c>
      <c r="E1218" s="956">
        <v>1.0294364623245844E-2</v>
      </c>
      <c r="F1218" s="956">
        <v>40.540000915527337</v>
      </c>
      <c r="G1218" s="956">
        <v>16200.080078125</v>
      </c>
      <c r="H1218" s="956">
        <v>152.07855136392698</v>
      </c>
    </row>
    <row r="1219" spans="1:8">
      <c r="A1219" s="957">
        <v>45510</v>
      </c>
      <c r="B1219" s="956">
        <v>363.76397407947007</v>
      </c>
      <c r="C1219" s="956">
        <v>205.70956474713395</v>
      </c>
      <c r="D1219" s="956">
        <v>-3.3526276419263534E-2</v>
      </c>
      <c r="E1219" s="956">
        <v>-1.0450394739652702E-2</v>
      </c>
      <c r="F1219" s="956">
        <v>41.459999084472663</v>
      </c>
      <c r="G1219" s="956">
        <v>16366.849609375</v>
      </c>
      <c r="H1219" s="956">
        <v>158.05440933233612</v>
      </c>
    </row>
    <row r="1220" spans="1:8">
      <c r="A1220" s="957">
        <v>45511</v>
      </c>
      <c r="B1220" s="956">
        <v>351.56832253311194</v>
      </c>
      <c r="C1220" s="956">
        <v>203.55981859380427</v>
      </c>
      <c r="D1220" s="956">
        <v>2.5205943197472269E-2</v>
      </c>
      <c r="E1220" s="956">
        <v>2.8662349907374374E-2</v>
      </c>
      <c r="F1220" s="956">
        <v>40.069999694824219</v>
      </c>
      <c r="G1220" s="956">
        <v>16195.8095703125</v>
      </c>
      <c r="H1220" s="956">
        <v>148.00850393930767</v>
      </c>
    </row>
    <row r="1221" spans="1:8">
      <c r="A1221" s="957">
        <v>45512</v>
      </c>
      <c r="B1221" s="956">
        <v>360.42993370091216</v>
      </c>
      <c r="C1221" s="956">
        <v>209.39432134142154</v>
      </c>
      <c r="D1221" s="956">
        <v>-2.5803342892981584E-2</v>
      </c>
      <c r="E1221" s="956">
        <v>5.1189165678968696E-3</v>
      </c>
      <c r="F1221" s="956">
        <v>41.080001831054688</v>
      </c>
      <c r="G1221" s="956">
        <v>16660.01953125</v>
      </c>
      <c r="H1221" s="956">
        <v>151.03561235949061</v>
      </c>
    </row>
    <row r="1222" spans="1:8">
      <c r="A1222" s="957">
        <v>45513</v>
      </c>
      <c r="B1222" s="956">
        <v>351.12963653273289</v>
      </c>
      <c r="C1222" s="956">
        <v>210.46619340215966</v>
      </c>
      <c r="D1222" s="956">
        <v>1.6991511679102622E-2</v>
      </c>
      <c r="E1222" s="956">
        <v>2.1085673056129295E-3</v>
      </c>
      <c r="F1222" s="956">
        <v>40.020000457763672</v>
      </c>
      <c r="G1222" s="956">
        <v>16745.30078125</v>
      </c>
      <c r="H1222" s="956">
        <v>140.66344313057323</v>
      </c>
    </row>
    <row r="1223" spans="1:8">
      <c r="A1223" s="957">
        <v>45516</v>
      </c>
      <c r="B1223" s="956">
        <v>357.09585985275788</v>
      </c>
      <c r="C1223" s="956">
        <v>210.90997553650425</v>
      </c>
      <c r="D1223" s="956">
        <v>7.199017813886055E-2</v>
      </c>
      <c r="E1223" s="956">
        <v>2.4254184750069685E-2</v>
      </c>
      <c r="F1223" s="956">
        <v>40.700000762939453</v>
      </c>
      <c r="G1223" s="956">
        <v>16780.609375</v>
      </c>
      <c r="H1223" s="956">
        <v>146.18588431625363</v>
      </c>
    </row>
    <row r="1224" spans="1:8">
      <c r="A1224" s="957">
        <v>45517</v>
      </c>
      <c r="B1224" s="956">
        <v>382.80325441620749</v>
      </c>
      <c r="C1224" s="956">
        <v>216.02542504879929</v>
      </c>
      <c r="D1224" s="956">
        <v>-3.140047474312857E-2</v>
      </c>
      <c r="E1224" s="956">
        <v>2.9033906147879485E-4</v>
      </c>
      <c r="F1224" s="956">
        <v>43.630001068115227</v>
      </c>
      <c r="G1224" s="956">
        <v>17187.609375</v>
      </c>
      <c r="H1224" s="956">
        <v>166.7778293674082</v>
      </c>
    </row>
    <row r="1225" spans="1:8">
      <c r="A1225" s="957">
        <v>45518</v>
      </c>
      <c r="B1225" s="956">
        <v>370.78305049432396</v>
      </c>
      <c r="C1225" s="956">
        <v>216.08814566796352</v>
      </c>
      <c r="D1225" s="956">
        <v>3.170847623780193E-2</v>
      </c>
      <c r="E1225" s="956">
        <v>2.3376359582401252E-2</v>
      </c>
      <c r="F1225" s="956">
        <v>42.259998321533203</v>
      </c>
      <c r="G1225" s="956">
        <v>17192.599609375</v>
      </c>
      <c r="H1225" s="956">
        <v>154.69490482636044</v>
      </c>
    </row>
    <row r="1226" spans="1:8">
      <c r="A1226" s="957">
        <v>45519</v>
      </c>
      <c r="B1226" s="956">
        <v>382.54001604030293</v>
      </c>
      <c r="C1226" s="956">
        <v>221.13949986259215</v>
      </c>
      <c r="D1226" s="956">
        <v>1.2844068644255024E-2</v>
      </c>
      <c r="E1226" s="956">
        <v>2.1154737631077225E-3</v>
      </c>
      <c r="F1226" s="956">
        <v>43.599998474121087</v>
      </c>
      <c r="G1226" s="956">
        <v>17594.5</v>
      </c>
      <c r="H1226" s="956">
        <v>161.40051617771078</v>
      </c>
    </row>
    <row r="1227" spans="1:8">
      <c r="A1227" s="957">
        <v>45520</v>
      </c>
      <c r="B1227" s="956">
        <v>387.45338626549898</v>
      </c>
      <c r="C1227" s="956">
        <v>221.60731467253822</v>
      </c>
      <c r="D1227" s="956">
        <v>3.532611817666087E-2</v>
      </c>
      <c r="E1227" s="956">
        <v>1.3898180004721095E-2</v>
      </c>
      <c r="F1227" s="956">
        <v>44.159999847412109</v>
      </c>
      <c r="G1227" s="956">
        <v>17631.720703125</v>
      </c>
      <c r="H1227" s="956">
        <v>165.84607159296075</v>
      </c>
    </row>
    <row r="1228" spans="1:8">
      <c r="A1228" s="957">
        <v>45523</v>
      </c>
      <c r="B1228" s="956">
        <v>401.14061037666141</v>
      </c>
      <c r="C1228" s="956">
        <v>224.68725302222003</v>
      </c>
      <c r="D1228" s="956">
        <v>-1.7935250938989289E-2</v>
      </c>
      <c r="E1228" s="956">
        <v>-3.346805921529139E-3</v>
      </c>
      <c r="F1228" s="956">
        <v>45.720001220703118</v>
      </c>
      <c r="G1228" s="956">
        <v>17876.76953125</v>
      </c>
      <c r="H1228" s="956">
        <v>176.45335735444138</v>
      </c>
    </row>
    <row r="1229" spans="1:8">
      <c r="A1229" s="957">
        <v>45524</v>
      </c>
      <c r="B1229" s="956">
        <v>393.94605286773668</v>
      </c>
      <c r="C1229" s="956">
        <v>223.93526839331315</v>
      </c>
      <c r="D1229" s="956">
        <v>5.7906083006109554E-3</v>
      </c>
      <c r="E1229" s="956">
        <v>5.7277391281755907E-3</v>
      </c>
      <c r="F1229" s="956">
        <v>44.900001525878913</v>
      </c>
      <c r="G1229" s="956">
        <v>17816.939453125</v>
      </c>
      <c r="H1229" s="956">
        <v>170.01078447442353</v>
      </c>
    </row>
    <row r="1230" spans="1:8">
      <c r="A1230" s="957">
        <v>45525</v>
      </c>
      <c r="B1230" s="956">
        <v>396.22724015146554</v>
      </c>
      <c r="C1230" s="956">
        <v>225.21791119226805</v>
      </c>
      <c r="D1230" s="956">
        <v>-1.9264812551469168E-2</v>
      </c>
      <c r="E1230" s="956">
        <v>-1.6721959277882892E-2</v>
      </c>
      <c r="F1230" s="956">
        <v>45.159999847412109</v>
      </c>
      <c r="G1230" s="956">
        <v>17918.990234375</v>
      </c>
      <c r="H1230" s="956">
        <v>171.00932895919749</v>
      </c>
    </row>
    <row r="1231" spans="1:8">
      <c r="A1231" s="957">
        <v>45526</v>
      </c>
      <c r="B1231" s="956">
        <v>388.59399664216158</v>
      </c>
      <c r="C1231" s="956">
        <v>221.45182645266109</v>
      </c>
      <c r="D1231" s="956">
        <v>2.257811516234165E-3</v>
      </c>
      <c r="E1231" s="956">
        <v>1.4667933769104025E-2</v>
      </c>
      <c r="F1231" s="956">
        <v>44.290000915527337</v>
      </c>
      <c r="G1231" s="956">
        <v>17619.349609375</v>
      </c>
      <c r="H1231" s="956">
        <v>167.14217018950049</v>
      </c>
    </row>
    <row r="1232" spans="1:8">
      <c r="A1232" s="957">
        <v>45527</v>
      </c>
      <c r="B1232" s="956">
        <v>389.47136864291974</v>
      </c>
      <c r="C1232" s="956">
        <v>224.70006717611585</v>
      </c>
      <c r="D1232" s="956">
        <v>-4.6181555874015179E-2</v>
      </c>
      <c r="E1232" s="956">
        <v>-8.5032623843219746E-3</v>
      </c>
      <c r="F1232" s="956">
        <v>44.389999389648438</v>
      </c>
      <c r="G1232" s="956">
        <v>17877.7890625</v>
      </c>
      <c r="H1232" s="956">
        <v>164.77130146680389</v>
      </c>
    </row>
    <row r="1233" spans="1:8">
      <c r="A1233" s="957">
        <v>45530</v>
      </c>
      <c r="B1233" s="956">
        <v>371.48497487060757</v>
      </c>
      <c r="C1233" s="956">
        <v>222.78938354714256</v>
      </c>
      <c r="D1233" s="956">
        <v>9.6835107684110078E-3</v>
      </c>
      <c r="E1233" s="956">
        <v>1.6389009909434371E-3</v>
      </c>
      <c r="F1233" s="956">
        <v>42.340000152587891</v>
      </c>
      <c r="G1233" s="956">
        <v>17725.76953125</v>
      </c>
      <c r="H1233" s="956">
        <v>148.69559132346501</v>
      </c>
    </row>
    <row r="1234" spans="1:8">
      <c r="A1234" s="957">
        <v>45531</v>
      </c>
      <c r="B1234" s="956">
        <v>375.08225362507</v>
      </c>
      <c r="C1234" s="956">
        <v>223.15451328860965</v>
      </c>
      <c r="D1234" s="956">
        <v>4.1637398346125787E-2</v>
      </c>
      <c r="E1234" s="956">
        <v>-1.1196453251911764E-2</v>
      </c>
      <c r="F1234" s="956">
        <v>42.75</v>
      </c>
      <c r="G1234" s="956">
        <v>17754.8203125</v>
      </c>
      <c r="H1234" s="956">
        <v>151.92774033646035</v>
      </c>
    </row>
    <row r="1235" spans="1:8">
      <c r="A1235" s="957">
        <v>45532</v>
      </c>
      <c r="B1235" s="956">
        <v>390.69970283181959</v>
      </c>
      <c r="C1235" s="956">
        <v>220.65597421262061</v>
      </c>
      <c r="D1235" s="956">
        <v>-1.1452915686364751E-2</v>
      </c>
      <c r="E1235" s="956">
        <v>-2.255613083423591E-3</v>
      </c>
      <c r="F1235" s="956">
        <v>44.529998779296882</v>
      </c>
      <c r="G1235" s="956">
        <v>17556.029296875</v>
      </c>
      <c r="H1235" s="956">
        <v>170.04372861919899</v>
      </c>
    </row>
    <row r="1236" spans="1:8">
      <c r="A1236" s="957">
        <v>45533</v>
      </c>
      <c r="B1236" s="956">
        <v>386.22505207659901</v>
      </c>
      <c r="C1236" s="956">
        <v>220.15825971025103</v>
      </c>
      <c r="D1236" s="956">
        <v>4.5888242543336899E-2</v>
      </c>
      <c r="E1236" s="956">
        <v>1.125739986075569E-2</v>
      </c>
      <c r="F1236" s="956">
        <v>44.020000457763672</v>
      </c>
      <c r="G1236" s="956">
        <v>17516.4296875</v>
      </c>
      <c r="H1236" s="956">
        <v>166.06679236634798</v>
      </c>
    </row>
    <row r="1237" spans="1:8">
      <c r="A1237" s="957">
        <v>45534</v>
      </c>
      <c r="B1237" s="956">
        <v>403.94824094260292</v>
      </c>
      <c r="C1237" s="956">
        <v>222.63666927245742</v>
      </c>
      <c r="D1237" s="956">
        <v>-7.0156374413688827E-2</v>
      </c>
      <c r="E1237" s="956">
        <v>-3.2591778946571059E-2</v>
      </c>
      <c r="F1237" s="956">
        <v>46.040000915527337</v>
      </c>
      <c r="G1237" s="956">
        <v>17713.619140625</v>
      </c>
      <c r="H1237" s="956">
        <v>181.3115716701455</v>
      </c>
    </row>
    <row r="1238" spans="1:8">
      <c r="A1238" s="957">
        <v>45538</v>
      </c>
      <c r="B1238" s="956">
        <v>375.60869690728271</v>
      </c>
      <c r="C1238" s="956">
        <v>215.38054416212864</v>
      </c>
      <c r="D1238" s="956">
        <v>-9.577197716884589E-3</v>
      </c>
      <c r="E1238" s="956">
        <v>-3.0344938889551587E-3</v>
      </c>
      <c r="F1238" s="956">
        <v>42.810001373291023</v>
      </c>
      <c r="G1238" s="956">
        <v>17136.30078125</v>
      </c>
      <c r="H1238" s="956">
        <v>160.22815274515406</v>
      </c>
    </row>
    <row r="1239" spans="1:8">
      <c r="A1239" s="957">
        <v>45539</v>
      </c>
      <c r="B1239" s="956">
        <v>372.01141815282028</v>
      </c>
      <c r="C1239" s="956">
        <v>214.72697321706883</v>
      </c>
      <c r="D1239" s="956">
        <v>-4.9528983870852361E-3</v>
      </c>
      <c r="E1239" s="956">
        <v>2.5379660282958127E-3</v>
      </c>
      <c r="F1239" s="956">
        <v>42.400001525878913</v>
      </c>
      <c r="G1239" s="956">
        <v>17084.30078125</v>
      </c>
      <c r="H1239" s="956">
        <v>157.28444493575145</v>
      </c>
    </row>
    <row r="1240" spans="1:8">
      <c r="A1240" s="957">
        <v>45540</v>
      </c>
      <c r="B1240" s="956">
        <v>370.16888339987389</v>
      </c>
      <c r="C1240" s="956">
        <v>215.27194298045254</v>
      </c>
      <c r="D1240" s="956">
        <v>-6.3522170950704004E-2</v>
      </c>
      <c r="E1240" s="956">
        <v>-2.5504363943465891E-2</v>
      </c>
      <c r="F1240" s="956">
        <v>42.189998626708977</v>
      </c>
      <c r="G1240" s="956">
        <v>17127.66015625</v>
      </c>
      <c r="H1240" s="956">
        <v>154.89694041942136</v>
      </c>
    </row>
    <row r="1241" spans="1:8">
      <c r="A1241" s="957">
        <v>45541</v>
      </c>
      <c r="B1241" s="956">
        <v>346.65495230791589</v>
      </c>
      <c r="C1241" s="956">
        <v>209.78156899986203</v>
      </c>
      <c r="D1241" s="956">
        <v>2.9865865737905395E-2</v>
      </c>
      <c r="E1241" s="956">
        <v>1.1609340598581319E-2</v>
      </c>
      <c r="F1241" s="956">
        <v>39.509998321533203</v>
      </c>
      <c r="G1241" s="956">
        <v>16690.830078125</v>
      </c>
      <c r="H1241" s="956">
        <v>136.87338330805386</v>
      </c>
    </row>
    <row r="1242" spans="1:8">
      <c r="A1242" s="957">
        <v>45544</v>
      </c>
      <c r="B1242" s="956">
        <v>357.00810257092411</v>
      </c>
      <c r="C1242" s="956">
        <v>212.21699468568622</v>
      </c>
      <c r="D1242" s="956">
        <v>2.2610027394758703E-2</v>
      </c>
      <c r="E1242" s="956">
        <v>8.367462259605718E-3</v>
      </c>
      <c r="F1242" s="956">
        <v>40.689998626708977</v>
      </c>
      <c r="G1242" s="956">
        <v>16884.599609375</v>
      </c>
      <c r="H1242" s="956">
        <v>144.79110788523789</v>
      </c>
    </row>
    <row r="1243" spans="1:8">
      <c r="A1243" s="957">
        <v>45545</v>
      </c>
      <c r="B1243" s="956">
        <v>365.08006555020353</v>
      </c>
      <c r="C1243" s="956">
        <v>213.99271237956563</v>
      </c>
      <c r="D1243" s="956">
        <v>3.364570273121692E-2</v>
      </c>
      <c r="E1243" s="956">
        <v>2.1710972874361412E-2</v>
      </c>
      <c r="F1243" s="956">
        <v>41.610000610351562</v>
      </c>
      <c r="G1243" s="956">
        <v>17025.880859375</v>
      </c>
      <c r="H1243" s="956">
        <v>151.0873531706379</v>
      </c>
    </row>
    <row r="1244" spans="1:8">
      <c r="A1244" s="957">
        <v>45546</v>
      </c>
      <c r="B1244" s="956">
        <v>377.36344090879885</v>
      </c>
      <c r="C1244" s="956">
        <v>218.6387023533494</v>
      </c>
      <c r="D1244" s="956">
        <v>3.6735686880128293E-2</v>
      </c>
      <c r="E1244" s="956">
        <v>1.0011215390628214E-2</v>
      </c>
      <c r="F1244" s="956">
        <v>43.009998321533203</v>
      </c>
      <c r="G1244" s="956">
        <v>17395.529296875</v>
      </c>
      <c r="H1244" s="956">
        <v>158.72473855544945</v>
      </c>
    </row>
    <row r="1245" spans="1:8">
      <c r="A1245" s="957">
        <v>45547</v>
      </c>
      <c r="B1245" s="956">
        <v>391.2261461140323</v>
      </c>
      <c r="C1245" s="956">
        <v>220.82754149533622</v>
      </c>
      <c r="D1245" s="956">
        <v>1.4801521532935125E-2</v>
      </c>
      <c r="E1245" s="956">
        <v>6.5055700094134306E-3</v>
      </c>
      <c r="F1245" s="956">
        <v>44.590000152587891</v>
      </c>
      <c r="G1245" s="956">
        <v>17569.6796875</v>
      </c>
      <c r="H1245" s="956">
        <v>170.39860461869608</v>
      </c>
    </row>
    <row r="1246" spans="1:8">
      <c r="A1246" s="957">
        <v>45548</v>
      </c>
      <c r="B1246" s="956">
        <v>397.01688833998639</v>
      </c>
      <c r="C1246" s="956">
        <v>222.26415052654079</v>
      </c>
      <c r="D1246" s="956">
        <v>-1.9889536483511661E-3</v>
      </c>
      <c r="E1246" s="956">
        <v>-5.19394428970954E-3</v>
      </c>
      <c r="F1246" s="956">
        <v>45.25</v>
      </c>
      <c r="G1246" s="956">
        <v>17683.98046875</v>
      </c>
      <c r="H1246" s="956">
        <v>174.75273781344561</v>
      </c>
    </row>
    <row r="1247" spans="1:8">
      <c r="A1247" s="957">
        <v>45551</v>
      </c>
      <c r="B1247" s="956">
        <v>396.22724015146554</v>
      </c>
      <c r="C1247" s="956">
        <v>221.10972291110633</v>
      </c>
      <c r="D1247" s="956">
        <v>-4.8715694649532182E-2</v>
      </c>
      <c r="E1247" s="956">
        <v>2.0423726828324718E-3</v>
      </c>
      <c r="F1247" s="956">
        <v>45.159999847412109</v>
      </c>
      <c r="G1247" s="956">
        <v>17592.130859375</v>
      </c>
      <c r="H1247" s="956">
        <v>175.11751724035921</v>
      </c>
    </row>
    <row r="1248" spans="1:8">
      <c r="A1248" s="957">
        <v>45552</v>
      </c>
      <c r="B1248" s="956">
        <v>376.92475490841986</v>
      </c>
      <c r="C1248" s="956">
        <v>221.56131136908863</v>
      </c>
      <c r="D1248" s="956">
        <v>7.9143426404488793E-3</v>
      </c>
      <c r="E1248" s="956">
        <v>-3.1063976368465029E-3</v>
      </c>
      <c r="F1248" s="956">
        <v>42.959999084472663</v>
      </c>
      <c r="G1248" s="956">
        <v>17628.060546875</v>
      </c>
      <c r="H1248" s="956">
        <v>155.36344353933123</v>
      </c>
    </row>
    <row r="1249" spans="1:8">
      <c r="A1249" s="957">
        <v>45553</v>
      </c>
      <c r="B1249" s="956">
        <v>379.90786656843233</v>
      </c>
      <c r="C1249" s="956">
        <v>220.87305383503508</v>
      </c>
      <c r="D1249" s="956">
        <v>4.919171144677903E-2</v>
      </c>
      <c r="E1249" s="956">
        <v>2.5076659927780076E-2</v>
      </c>
      <c r="F1249" s="956">
        <v>43.299999237060547</v>
      </c>
      <c r="G1249" s="956">
        <v>17573.30078125</v>
      </c>
      <c r="H1249" s="956">
        <v>159.03481273339725</v>
      </c>
    </row>
    <row r="1250" spans="1:8">
      <c r="A1250" s="957">
        <v>45554</v>
      </c>
      <c r="B1250" s="956">
        <v>398.59618471702805</v>
      </c>
      <c r="C1250" s="956">
        <v>226.41181229326651</v>
      </c>
      <c r="D1250" s="956">
        <v>-2.5753950600552411E-2</v>
      </c>
      <c r="E1250" s="956">
        <v>-3.6449554480146862E-3</v>
      </c>
      <c r="F1250" s="956">
        <v>45.430000305175781</v>
      </c>
      <c r="G1250" s="956">
        <v>18013.98046875</v>
      </c>
      <c r="H1250" s="956">
        <v>172.18437242376154</v>
      </c>
    </row>
    <row r="1251" spans="1:8">
      <c r="A1251" s="957">
        <v>45555</v>
      </c>
      <c r="B1251" s="956">
        <v>388.33075826625702</v>
      </c>
      <c r="C1251" s="956">
        <v>225.58655132455328</v>
      </c>
      <c r="D1251" s="956">
        <v>6.7781984440760112E-3</v>
      </c>
      <c r="E1251" s="956">
        <v>1.4457742172078181E-3</v>
      </c>
      <c r="F1251" s="956">
        <v>44.259998321533203</v>
      </c>
      <c r="G1251" s="956">
        <v>17948.3203125</v>
      </c>
      <c r="H1251" s="956">
        <v>162.74420694170374</v>
      </c>
    </row>
    <row r="1252" spans="1:8">
      <c r="A1252" s="957">
        <v>45558</v>
      </c>
      <c r="B1252" s="956">
        <v>390.96294120772421</v>
      </c>
      <c r="C1252" s="956">
        <v>225.91269854420716</v>
      </c>
      <c r="D1252" s="956">
        <v>2.9174129196498422E-2</v>
      </c>
      <c r="E1252" s="956">
        <v>5.5774171977172049E-3</v>
      </c>
      <c r="F1252" s="956">
        <v>44.560001373291023</v>
      </c>
      <c r="G1252" s="956">
        <v>17974.26953125</v>
      </c>
      <c r="H1252" s="956">
        <v>165.05024266351705</v>
      </c>
    </row>
    <row r="1253" spans="1:8">
      <c r="A1253" s="957">
        <v>45559</v>
      </c>
      <c r="B1253" s="956">
        <v>402.36894456556138</v>
      </c>
      <c r="C1253" s="956">
        <v>227.17270791425031</v>
      </c>
      <c r="D1253" s="956">
        <v>9.5943877203017447E-3</v>
      </c>
      <c r="E1253" s="956">
        <v>4.2553862838246026E-4</v>
      </c>
      <c r="F1253" s="956">
        <v>45.860000610351562</v>
      </c>
      <c r="G1253" s="956">
        <v>18074.51953125</v>
      </c>
      <c r="H1253" s="956">
        <v>175.19623665131107</v>
      </c>
    </row>
    <row r="1254" spans="1:8">
      <c r="A1254" s="957">
        <v>45560</v>
      </c>
      <c r="B1254" s="956">
        <v>406.22942822633195</v>
      </c>
      <c r="C1254" s="956">
        <v>227.26937867678208</v>
      </c>
      <c r="D1254" s="956">
        <v>7.1274282752451512E-2</v>
      </c>
      <c r="E1254" s="956">
        <v>5.9770414897584168E-3</v>
      </c>
      <c r="F1254" s="956">
        <v>46.299999237060547</v>
      </c>
      <c r="G1254" s="956">
        <v>18082.2109375</v>
      </c>
      <c r="H1254" s="956">
        <v>178.96004954954986</v>
      </c>
    </row>
    <row r="1255" spans="1:8">
      <c r="A1255" s="957">
        <v>45561</v>
      </c>
      <c r="B1255" s="956">
        <v>435.18313935610223</v>
      </c>
      <c r="C1255" s="956">
        <v>228.62777718248483</v>
      </c>
      <c r="D1255" s="956">
        <v>-5.9274167684560064E-2</v>
      </c>
      <c r="E1255" s="956">
        <v>-3.8866462488355014E-3</v>
      </c>
      <c r="F1255" s="956">
        <v>49.599998474121087</v>
      </c>
      <c r="G1255" s="956">
        <v>18190.2890625</v>
      </c>
      <c r="H1255" s="956">
        <v>206.5553621736174</v>
      </c>
    </row>
    <row r="1256" spans="1:8">
      <c r="A1256" s="957">
        <v>45562</v>
      </c>
      <c r="B1256" s="956">
        <v>409.38802098041538</v>
      </c>
      <c r="C1256" s="956">
        <v>227.73918188991894</v>
      </c>
      <c r="D1256" s="956">
        <v>1.4573517089573995E-2</v>
      </c>
      <c r="E1256" s="956">
        <v>3.8400470830193267E-3</v>
      </c>
      <c r="F1256" s="956">
        <v>46.659999847412109</v>
      </c>
      <c r="G1256" s="956">
        <v>18119.58984375</v>
      </c>
      <c r="H1256" s="956">
        <v>181.64883909049644</v>
      </c>
    </row>
    <row r="1257" spans="1:8">
      <c r="A1257" s="957">
        <v>45565</v>
      </c>
      <c r="B1257" s="956">
        <v>415.35424430044031</v>
      </c>
      <c r="C1257" s="956">
        <v>228.61371107102454</v>
      </c>
      <c r="D1257" s="956">
        <v>-1.711029511364992E-2</v>
      </c>
      <c r="E1257" s="956">
        <v>-1.5328382112681838E-2</v>
      </c>
      <c r="F1257" s="956">
        <v>47.340000152587891</v>
      </c>
      <c r="G1257" s="956">
        <v>18189.169921875</v>
      </c>
      <c r="H1257" s="956">
        <v>186.74053322941577</v>
      </c>
    </row>
    <row r="1258" spans="1:8">
      <c r="A1258" s="957">
        <v>45566</v>
      </c>
      <c r="B1258" s="956">
        <v>408.24741060375271</v>
      </c>
      <c r="C1258" s="956">
        <v>225.10943275152962</v>
      </c>
      <c r="D1258" s="956">
        <v>9.8861575593804929E-3</v>
      </c>
      <c r="E1258" s="956">
        <v>8.2409098086566601E-4</v>
      </c>
      <c r="F1258" s="956">
        <v>46.529998779296882</v>
      </c>
      <c r="G1258" s="956">
        <v>17910.359375</v>
      </c>
      <c r="H1258" s="956">
        <v>183.13797785222309</v>
      </c>
    </row>
    <row r="1259" spans="1:8">
      <c r="A1259" s="957">
        <v>45567</v>
      </c>
      <c r="B1259" s="956">
        <v>412.28340882819049</v>
      </c>
      <c r="C1259" s="956">
        <v>225.29494340476793</v>
      </c>
      <c r="D1259" s="956">
        <v>6.5970961379175908E-3</v>
      </c>
      <c r="E1259" s="956">
        <v>-3.7035580198485629E-4</v>
      </c>
      <c r="F1259" s="956">
        <v>46.990001678466797</v>
      </c>
      <c r="G1259" s="956">
        <v>17925.119140625</v>
      </c>
      <c r="H1259" s="956">
        <v>186.98846542342255</v>
      </c>
    </row>
    <row r="1260" spans="1:8">
      <c r="A1260" s="957">
        <v>45568</v>
      </c>
      <c r="B1260" s="956">
        <v>415.00328211229845</v>
      </c>
      <c r="C1260" s="956">
        <v>225.21150411532014</v>
      </c>
      <c r="D1260" s="956">
        <v>2.0930268381296413E-2</v>
      </c>
      <c r="E1260" s="956">
        <v>1.2242619624335926E-2</v>
      </c>
      <c r="F1260" s="956">
        <v>47.299999237060547</v>
      </c>
      <c r="G1260" s="956">
        <v>17918.48046875</v>
      </c>
      <c r="H1260" s="956">
        <v>189.79177799697831</v>
      </c>
    </row>
    <row r="1261" spans="1:8">
      <c r="A1261" s="957">
        <v>45569</v>
      </c>
      <c r="B1261" s="956">
        <v>423.68941218602771</v>
      </c>
      <c r="C1261" s="956">
        <v>227.96868289522857</v>
      </c>
      <c r="D1261" s="956">
        <v>-1</v>
      </c>
      <c r="E1261" s="956">
        <v>-1</v>
      </c>
      <c r="F1261" s="956">
        <v>48.290000915527337</v>
      </c>
      <c r="G1261" s="956">
        <v>18137.849609375</v>
      </c>
      <c r="H1261" s="956">
        <v>195.72072929079914</v>
      </c>
    </row>
    <row r="1262" spans="1:8">
      <c r="A1262" s="956"/>
      <c r="B1262" s="956"/>
      <c r="C1262" s="956"/>
      <c r="D1262" s="956"/>
      <c r="E1262" s="956"/>
      <c r="F1262" s="956"/>
      <c r="G1262" s="956"/>
      <c r="H1262" s="956">
        <v>44608.187687752543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368C-F82D-B142-8B94-10591F7844C5}">
  <dimension ref="A2:K13542"/>
  <sheetViews>
    <sheetView zoomScale="125" zoomScaleNormal="169" workbookViewId="0">
      <selection activeCell="E4" sqref="E4"/>
    </sheetView>
  </sheetViews>
  <sheetFormatPr baseColWidth="10" defaultColWidth="11.5" defaultRowHeight="13"/>
  <cols>
    <col min="1" max="1" width="13.1640625" style="857" bestFit="1" customWidth="1"/>
    <col min="2" max="2" width="13.1640625" style="621" bestFit="1" customWidth="1"/>
    <col min="3" max="3" width="19.1640625" style="621" bestFit="1" customWidth="1"/>
    <col min="4" max="4" width="15.6640625" style="621" bestFit="1" customWidth="1"/>
    <col min="5" max="5" width="18.1640625" style="621" bestFit="1" customWidth="1"/>
    <col min="6" max="7" width="13.1640625" style="621" bestFit="1" customWidth="1"/>
    <col min="8" max="10" width="11.5" style="621"/>
    <col min="11" max="11" width="12.6640625" style="621" bestFit="1" customWidth="1"/>
    <col min="12" max="16384" width="11.5" style="621"/>
  </cols>
  <sheetData>
    <row r="2" spans="1:7" ht="13" customHeight="1">
      <c r="A2" s="1204"/>
      <c r="B2" s="1205"/>
      <c r="C2" s="1201" t="s">
        <v>1159</v>
      </c>
      <c r="D2" s="1201" t="s">
        <v>1160</v>
      </c>
      <c r="E2" s="1201" t="s">
        <v>1161</v>
      </c>
      <c r="F2" s="1206"/>
      <c r="G2" s="1207"/>
    </row>
    <row r="3" spans="1:7">
      <c r="A3" s="1204"/>
      <c r="B3" s="1205"/>
      <c r="C3" s="1202"/>
      <c r="D3" s="1202"/>
      <c r="E3" s="1202"/>
      <c r="F3" s="1206"/>
      <c r="G3" s="1207"/>
    </row>
    <row r="4" spans="1:7" ht="15.75" customHeight="1">
      <c r="A4" s="1204"/>
      <c r="B4" s="1205"/>
      <c r="C4" s="968" t="s">
        <v>1162</v>
      </c>
      <c r="D4" s="966">
        <f>K743</f>
        <v>0.13862282003398274</v>
      </c>
      <c r="E4" s="966">
        <f>D4-2.4%</f>
        <v>0.11462282003398275</v>
      </c>
      <c r="F4" s="1206"/>
      <c r="G4" s="1207"/>
    </row>
    <row r="5" spans="1:7" ht="15.75" customHeight="1">
      <c r="A5" s="1204"/>
      <c r="B5" s="1205"/>
      <c r="C5" s="968" t="s">
        <v>1163</v>
      </c>
      <c r="D5" s="966">
        <f>K742</f>
        <v>0.10141760185627713</v>
      </c>
      <c r="E5" s="966">
        <f>D5-2.6%</f>
        <v>7.5417601856277133E-2</v>
      </c>
      <c r="F5" s="1206"/>
      <c r="G5" s="1207"/>
    </row>
    <row r="6" spans="1:7" ht="15.75" customHeight="1">
      <c r="A6" s="1204"/>
      <c r="B6" s="1205"/>
      <c r="C6" s="968" t="s">
        <v>1164</v>
      </c>
      <c r="D6" s="967">
        <f>K740</f>
        <v>0.10010738873418767</v>
      </c>
      <c r="E6" s="966">
        <f>D6-4%</f>
        <v>6.0107388734187674E-2</v>
      </c>
      <c r="F6" s="1206"/>
      <c r="G6" s="1207"/>
    </row>
    <row r="8" spans="1:7" ht="71" customHeight="1">
      <c r="A8" s="1203" t="s">
        <v>1243</v>
      </c>
      <c r="B8" s="1203"/>
      <c r="C8" s="1203"/>
      <c r="D8" s="1203"/>
      <c r="E8" s="1203"/>
      <c r="F8" s="1203"/>
      <c r="G8" s="1203"/>
    </row>
    <row r="9" spans="1:7" ht="15">
      <c r="A9" s="964" t="s">
        <v>1261</v>
      </c>
      <c r="B9" s="965" t="s">
        <v>1262</v>
      </c>
      <c r="C9" s="965" t="s">
        <v>1263</v>
      </c>
      <c r="D9" s="965" t="s">
        <v>1264</v>
      </c>
      <c r="E9" s="965" t="s">
        <v>1265</v>
      </c>
      <c r="F9" s="965" t="s">
        <v>1266</v>
      </c>
      <c r="G9" s="965" t="s">
        <v>1267</v>
      </c>
    </row>
    <row r="10" spans="1:7" ht="15">
      <c r="A10" s="963" t="s">
        <v>1115</v>
      </c>
      <c r="B10" s="960" t="s">
        <v>1255</v>
      </c>
      <c r="C10" s="960" t="s">
        <v>1256</v>
      </c>
      <c r="D10" s="960" t="s">
        <v>1257</v>
      </c>
      <c r="E10" s="960" t="s">
        <v>1258</v>
      </c>
      <c r="F10" s="960" t="s">
        <v>1259</v>
      </c>
      <c r="G10" s="960" t="s">
        <v>1260</v>
      </c>
    </row>
    <row r="11" spans="1:7" ht="15">
      <c r="A11" s="963">
        <v>25972</v>
      </c>
      <c r="B11">
        <v>100.8399963378906</v>
      </c>
      <c r="C11">
        <v>100.8399963378906</v>
      </c>
      <c r="D11">
        <v>100.8399963378906</v>
      </c>
      <c r="E11">
        <v>100.8399963378906</v>
      </c>
      <c r="F11">
        <v>100.8399963378906</v>
      </c>
      <c r="G11">
        <v>0</v>
      </c>
    </row>
    <row r="12" spans="1:7" ht="15">
      <c r="A12" s="963">
        <v>25973</v>
      </c>
      <c r="B12">
        <v>100.7600021362305</v>
      </c>
      <c r="C12">
        <v>100.7600021362305</v>
      </c>
      <c r="D12">
        <v>100.7600021362305</v>
      </c>
      <c r="E12">
        <v>100.7600021362305</v>
      </c>
      <c r="F12">
        <v>100.7600021362305</v>
      </c>
      <c r="G12">
        <v>0</v>
      </c>
    </row>
    <row r="13" spans="1:7" ht="15">
      <c r="A13" s="963">
        <v>25974</v>
      </c>
      <c r="B13">
        <v>100.69000244140619</v>
      </c>
      <c r="C13">
        <v>100.69000244140619</v>
      </c>
      <c r="D13">
        <v>100.69000244140619</v>
      </c>
      <c r="E13">
        <v>100.69000244140619</v>
      </c>
      <c r="F13">
        <v>100.69000244140619</v>
      </c>
      <c r="G13">
        <v>0</v>
      </c>
    </row>
    <row r="14" spans="1:7" ht="15">
      <c r="A14" s="963">
        <v>25975</v>
      </c>
      <c r="B14">
        <v>101.4499969482422</v>
      </c>
      <c r="C14">
        <v>101.4499969482422</v>
      </c>
      <c r="D14">
        <v>101.4499969482422</v>
      </c>
      <c r="E14">
        <v>101.4499969482422</v>
      </c>
      <c r="F14">
        <v>101.4499969482422</v>
      </c>
      <c r="G14">
        <v>0</v>
      </c>
    </row>
    <row r="15" spans="1:7" ht="15">
      <c r="A15" s="963">
        <v>25976</v>
      </c>
      <c r="B15">
        <v>102.0500030517578</v>
      </c>
      <c r="C15">
        <v>102.0500030517578</v>
      </c>
      <c r="D15">
        <v>102.0500030517578</v>
      </c>
      <c r="E15">
        <v>102.0500030517578</v>
      </c>
      <c r="F15">
        <v>102.0500030517578</v>
      </c>
      <c r="G15">
        <v>0</v>
      </c>
    </row>
    <row r="16" spans="1:7" ht="15">
      <c r="A16" s="963">
        <v>25980</v>
      </c>
      <c r="B16">
        <v>102.19000244140619</v>
      </c>
      <c r="C16">
        <v>102.19000244140619</v>
      </c>
      <c r="D16">
        <v>102.19000244140619</v>
      </c>
      <c r="E16">
        <v>102.19000244140619</v>
      </c>
      <c r="F16">
        <v>102.19000244140619</v>
      </c>
      <c r="G16">
        <v>0</v>
      </c>
    </row>
    <row r="17" spans="1:7" ht="15">
      <c r="A17" s="963">
        <v>25981</v>
      </c>
      <c r="B17">
        <v>101.7399978637695</v>
      </c>
      <c r="C17">
        <v>101.7399978637695</v>
      </c>
      <c r="D17">
        <v>101.7399978637695</v>
      </c>
      <c r="E17">
        <v>101.7399978637695</v>
      </c>
      <c r="F17">
        <v>101.7399978637695</v>
      </c>
      <c r="G17">
        <v>0</v>
      </c>
    </row>
    <row r="18" spans="1:7" ht="15">
      <c r="A18" s="963">
        <v>25982</v>
      </c>
      <c r="B18">
        <v>101.4199981689453</v>
      </c>
      <c r="C18">
        <v>101.4199981689453</v>
      </c>
      <c r="D18">
        <v>101.4199981689453</v>
      </c>
      <c r="E18">
        <v>101.4199981689453</v>
      </c>
      <c r="F18">
        <v>101.4199981689453</v>
      </c>
      <c r="G18">
        <v>0</v>
      </c>
    </row>
    <row r="19" spans="1:7" ht="15">
      <c r="A19" s="963">
        <v>25983</v>
      </c>
      <c r="B19">
        <v>100.6999969482422</v>
      </c>
      <c r="C19">
        <v>100.6999969482422</v>
      </c>
      <c r="D19">
        <v>100.6999969482422</v>
      </c>
      <c r="E19">
        <v>100.6999969482422</v>
      </c>
      <c r="F19">
        <v>100.6999969482422</v>
      </c>
      <c r="G19">
        <v>0</v>
      </c>
    </row>
    <row r="20" spans="1:7" ht="15">
      <c r="A20" s="963">
        <v>25986</v>
      </c>
      <c r="B20">
        <v>99.680000305175781</v>
      </c>
      <c r="C20">
        <v>99.680000305175781</v>
      </c>
      <c r="D20">
        <v>99.680000305175781</v>
      </c>
      <c r="E20">
        <v>99.680000305175781</v>
      </c>
      <c r="F20">
        <v>99.680000305175781</v>
      </c>
      <c r="G20">
        <v>0</v>
      </c>
    </row>
    <row r="21" spans="1:7" ht="15">
      <c r="A21" s="963">
        <v>25987</v>
      </c>
      <c r="B21">
        <v>99.720001220703125</v>
      </c>
      <c r="C21">
        <v>99.720001220703125</v>
      </c>
      <c r="D21">
        <v>99.720001220703125</v>
      </c>
      <c r="E21">
        <v>99.720001220703125</v>
      </c>
      <c r="F21">
        <v>99.720001220703125</v>
      </c>
      <c r="G21">
        <v>0</v>
      </c>
    </row>
    <row r="22" spans="1:7" ht="15">
      <c r="A22" s="963">
        <v>25988</v>
      </c>
      <c r="B22">
        <v>100.63999938964839</v>
      </c>
      <c r="C22">
        <v>100.63999938964839</v>
      </c>
      <c r="D22">
        <v>100.63999938964839</v>
      </c>
      <c r="E22">
        <v>100.63999938964839</v>
      </c>
      <c r="F22">
        <v>100.63999938964839</v>
      </c>
      <c r="G22">
        <v>0</v>
      </c>
    </row>
    <row r="23" spans="1:7" ht="15">
      <c r="A23" s="963">
        <v>25989</v>
      </c>
      <c r="B23">
        <v>101.23000335693359</v>
      </c>
      <c r="C23">
        <v>101.23000335693359</v>
      </c>
      <c r="D23">
        <v>101.23000335693359</v>
      </c>
      <c r="E23">
        <v>101.23000335693359</v>
      </c>
      <c r="F23">
        <v>101.23000335693359</v>
      </c>
      <c r="G23">
        <v>0</v>
      </c>
    </row>
    <row r="24" spans="1:7" ht="15">
      <c r="A24" s="963">
        <v>25990</v>
      </c>
      <c r="B24">
        <v>101.3399963378906</v>
      </c>
      <c r="C24">
        <v>101.3399963378906</v>
      </c>
      <c r="D24">
        <v>101.3399963378906</v>
      </c>
      <c r="E24">
        <v>101.3399963378906</v>
      </c>
      <c r="F24">
        <v>101.3399963378906</v>
      </c>
      <c r="G24">
        <v>0</v>
      </c>
    </row>
    <row r="25" spans="1:7" ht="15">
      <c r="A25" s="963">
        <v>25993</v>
      </c>
      <c r="B25">
        <v>101.7799987792969</v>
      </c>
      <c r="C25">
        <v>101.7799987792969</v>
      </c>
      <c r="D25">
        <v>101.7799987792969</v>
      </c>
      <c r="E25">
        <v>101.7799987792969</v>
      </c>
      <c r="F25">
        <v>101.7799987792969</v>
      </c>
      <c r="G25">
        <v>0</v>
      </c>
    </row>
    <row r="26" spans="1:7" ht="15">
      <c r="A26" s="963">
        <v>25994</v>
      </c>
      <c r="B26">
        <v>101.8399963378906</v>
      </c>
      <c r="C26">
        <v>101.8399963378906</v>
      </c>
      <c r="D26">
        <v>101.8399963378906</v>
      </c>
      <c r="E26">
        <v>101.8399963378906</v>
      </c>
      <c r="F26">
        <v>101.8399963378906</v>
      </c>
      <c r="G26">
        <v>0</v>
      </c>
    </row>
    <row r="27" spans="1:7" ht="15">
      <c r="A27" s="963">
        <v>25995</v>
      </c>
      <c r="B27">
        <v>102.0699996948242</v>
      </c>
      <c r="C27">
        <v>102.0699996948242</v>
      </c>
      <c r="D27">
        <v>102.0699996948242</v>
      </c>
      <c r="E27">
        <v>102.0699996948242</v>
      </c>
      <c r="F27">
        <v>102.0699996948242</v>
      </c>
      <c r="G27">
        <v>0</v>
      </c>
    </row>
    <row r="28" spans="1:7" ht="15">
      <c r="A28" s="963">
        <v>25996</v>
      </c>
      <c r="B28">
        <v>102.7799987792969</v>
      </c>
      <c r="C28">
        <v>102.7799987792969</v>
      </c>
      <c r="D28">
        <v>102.7799987792969</v>
      </c>
      <c r="E28">
        <v>102.7799987792969</v>
      </c>
      <c r="F28">
        <v>102.7799987792969</v>
      </c>
      <c r="G28">
        <v>0</v>
      </c>
    </row>
    <row r="29" spans="1:7" ht="15">
      <c r="A29" s="963">
        <v>25997</v>
      </c>
      <c r="B29">
        <v>103</v>
      </c>
      <c r="C29">
        <v>103</v>
      </c>
      <c r="D29">
        <v>103</v>
      </c>
      <c r="E29">
        <v>103</v>
      </c>
      <c r="F29">
        <v>103</v>
      </c>
      <c r="G29">
        <v>0</v>
      </c>
    </row>
    <row r="30" spans="1:7" ht="15">
      <c r="A30" s="963">
        <v>26000</v>
      </c>
      <c r="B30">
        <v>104.23000335693359</v>
      </c>
      <c r="C30">
        <v>104.23000335693359</v>
      </c>
      <c r="D30">
        <v>104.23000335693359</v>
      </c>
      <c r="E30">
        <v>104.23000335693359</v>
      </c>
      <c r="F30">
        <v>104.23000335693359</v>
      </c>
      <c r="G30">
        <v>0</v>
      </c>
    </row>
    <row r="31" spans="1:7" ht="15">
      <c r="A31" s="963">
        <v>26001</v>
      </c>
      <c r="B31">
        <v>104.4100036621094</v>
      </c>
      <c r="C31">
        <v>104.4100036621094</v>
      </c>
      <c r="D31">
        <v>104.4100036621094</v>
      </c>
      <c r="E31">
        <v>104.4100036621094</v>
      </c>
      <c r="F31">
        <v>104.4100036621094</v>
      </c>
      <c r="G31">
        <v>0</v>
      </c>
    </row>
    <row r="32" spans="1:7" ht="15">
      <c r="A32" s="963">
        <v>26002</v>
      </c>
      <c r="B32">
        <v>104.13999938964839</v>
      </c>
      <c r="C32">
        <v>104.13999938964839</v>
      </c>
      <c r="D32">
        <v>104.13999938964839</v>
      </c>
      <c r="E32">
        <v>104.13999938964839</v>
      </c>
      <c r="F32">
        <v>104.13999938964839</v>
      </c>
      <c r="G32">
        <v>0</v>
      </c>
    </row>
    <row r="33" spans="1:7" ht="15">
      <c r="A33" s="963">
        <v>26003</v>
      </c>
      <c r="B33">
        <v>104.2600021362305</v>
      </c>
      <c r="C33">
        <v>104.2600021362305</v>
      </c>
      <c r="D33">
        <v>104.2600021362305</v>
      </c>
      <c r="E33">
        <v>104.2600021362305</v>
      </c>
      <c r="F33">
        <v>104.2600021362305</v>
      </c>
      <c r="G33">
        <v>0</v>
      </c>
    </row>
    <row r="34" spans="1:7" ht="15">
      <c r="A34" s="963">
        <v>26004</v>
      </c>
      <c r="B34">
        <v>104.5</v>
      </c>
      <c r="C34">
        <v>104.5</v>
      </c>
      <c r="D34">
        <v>104.5</v>
      </c>
      <c r="E34">
        <v>104.5</v>
      </c>
      <c r="F34">
        <v>104.5</v>
      </c>
      <c r="G34">
        <v>0</v>
      </c>
    </row>
    <row r="35" spans="1:7" ht="15">
      <c r="A35" s="963">
        <v>26007</v>
      </c>
      <c r="B35">
        <v>105.129997253418</v>
      </c>
      <c r="C35">
        <v>105.129997253418</v>
      </c>
      <c r="D35">
        <v>105.129997253418</v>
      </c>
      <c r="E35">
        <v>105.129997253418</v>
      </c>
      <c r="F35">
        <v>105.129997253418</v>
      </c>
      <c r="G35">
        <v>0</v>
      </c>
    </row>
    <row r="36" spans="1:7" ht="15">
      <c r="A36" s="963">
        <v>26008</v>
      </c>
      <c r="B36">
        <v>105.55999755859381</v>
      </c>
      <c r="C36">
        <v>105.55999755859381</v>
      </c>
      <c r="D36">
        <v>105.55999755859381</v>
      </c>
      <c r="E36">
        <v>105.55999755859381</v>
      </c>
      <c r="F36">
        <v>105.55999755859381</v>
      </c>
      <c r="G36">
        <v>0</v>
      </c>
    </row>
    <row r="37" spans="1:7" ht="15">
      <c r="A37" s="963">
        <v>26009</v>
      </c>
      <c r="B37">
        <v>105.5</v>
      </c>
      <c r="C37">
        <v>105.5</v>
      </c>
      <c r="D37">
        <v>105.5</v>
      </c>
      <c r="E37">
        <v>105.5</v>
      </c>
      <c r="F37">
        <v>105.5</v>
      </c>
      <c r="G37">
        <v>0</v>
      </c>
    </row>
    <row r="38" spans="1:7" ht="15">
      <c r="A38" s="963">
        <v>26010</v>
      </c>
      <c r="B38">
        <v>105.879997253418</v>
      </c>
      <c r="C38">
        <v>105.879997253418</v>
      </c>
      <c r="D38">
        <v>105.879997253418</v>
      </c>
      <c r="E38">
        <v>105.879997253418</v>
      </c>
      <c r="F38">
        <v>105.879997253418</v>
      </c>
      <c r="G38">
        <v>0</v>
      </c>
    </row>
    <row r="39" spans="1:7" ht="15">
      <c r="A39" s="963">
        <v>26011</v>
      </c>
      <c r="B39">
        <v>105.76999664306641</v>
      </c>
      <c r="C39">
        <v>105.76999664306641</v>
      </c>
      <c r="D39">
        <v>105.76999664306641</v>
      </c>
      <c r="E39">
        <v>105.76999664306641</v>
      </c>
      <c r="F39">
        <v>105.76999664306641</v>
      </c>
      <c r="G39">
        <v>0</v>
      </c>
    </row>
    <row r="40" spans="1:7" ht="15">
      <c r="A40" s="963">
        <v>26014</v>
      </c>
      <c r="B40">
        <v>105.370002746582</v>
      </c>
      <c r="C40">
        <v>105.370002746582</v>
      </c>
      <c r="D40">
        <v>105.370002746582</v>
      </c>
      <c r="E40">
        <v>105.370002746582</v>
      </c>
      <c r="F40">
        <v>105.370002746582</v>
      </c>
      <c r="G40">
        <v>0</v>
      </c>
    </row>
    <row r="41" spans="1:7" ht="15">
      <c r="A41" s="963">
        <v>26015</v>
      </c>
      <c r="B41">
        <v>105.11000061035161</v>
      </c>
      <c r="C41">
        <v>105.11000061035161</v>
      </c>
      <c r="D41">
        <v>105.11000061035161</v>
      </c>
      <c r="E41">
        <v>105.11000061035161</v>
      </c>
      <c r="F41">
        <v>105.11000061035161</v>
      </c>
      <c r="G41">
        <v>0</v>
      </c>
    </row>
    <row r="42" spans="1:7" ht="15">
      <c r="A42" s="963">
        <v>26016</v>
      </c>
      <c r="B42">
        <v>104.6999969482422</v>
      </c>
      <c r="C42">
        <v>104.6999969482422</v>
      </c>
      <c r="D42">
        <v>104.6999969482422</v>
      </c>
      <c r="E42">
        <v>104.6999969482422</v>
      </c>
      <c r="F42">
        <v>104.6999969482422</v>
      </c>
      <c r="G42">
        <v>0</v>
      </c>
    </row>
    <row r="43" spans="1:7" ht="15">
      <c r="A43" s="963">
        <v>26017</v>
      </c>
      <c r="B43">
        <v>104.59999847412109</v>
      </c>
      <c r="C43">
        <v>104.59999847412109</v>
      </c>
      <c r="D43">
        <v>104.59999847412109</v>
      </c>
      <c r="E43">
        <v>104.59999847412109</v>
      </c>
      <c r="F43">
        <v>104.59999847412109</v>
      </c>
      <c r="G43">
        <v>0</v>
      </c>
    </row>
    <row r="44" spans="1:7" ht="15">
      <c r="A44" s="963">
        <v>26018</v>
      </c>
      <c r="B44">
        <v>105.0699996948242</v>
      </c>
      <c r="C44">
        <v>105.0699996948242</v>
      </c>
      <c r="D44">
        <v>105.0699996948242</v>
      </c>
      <c r="E44">
        <v>105.0699996948242</v>
      </c>
      <c r="F44">
        <v>105.0699996948242</v>
      </c>
      <c r="G44">
        <v>0</v>
      </c>
    </row>
    <row r="45" spans="1:7" ht="15">
      <c r="A45" s="963">
        <v>26021</v>
      </c>
      <c r="B45">
        <v>105.1999969482422</v>
      </c>
      <c r="C45">
        <v>105.1999969482422</v>
      </c>
      <c r="D45">
        <v>105.1999969482422</v>
      </c>
      <c r="E45">
        <v>105.1999969482422</v>
      </c>
      <c r="F45">
        <v>105.1999969482422</v>
      </c>
      <c r="G45">
        <v>0</v>
      </c>
    </row>
    <row r="46" spans="1:7" ht="15">
      <c r="A46" s="963">
        <v>26022</v>
      </c>
      <c r="B46">
        <v>105.44000244140619</v>
      </c>
      <c r="C46">
        <v>105.44000244140619</v>
      </c>
      <c r="D46">
        <v>105.44000244140619</v>
      </c>
      <c r="E46">
        <v>105.44000244140619</v>
      </c>
      <c r="F46">
        <v>105.44000244140619</v>
      </c>
      <c r="G46">
        <v>0</v>
      </c>
    </row>
    <row r="47" spans="1:7" ht="15">
      <c r="A47" s="963">
        <v>26023</v>
      </c>
      <c r="B47">
        <v>105.9700012207031</v>
      </c>
      <c r="C47">
        <v>105.9700012207031</v>
      </c>
      <c r="D47">
        <v>105.9700012207031</v>
      </c>
      <c r="E47">
        <v>105.9700012207031</v>
      </c>
      <c r="F47">
        <v>105.9700012207031</v>
      </c>
      <c r="G47">
        <v>0</v>
      </c>
    </row>
    <row r="48" spans="1:7" ht="15">
      <c r="A48" s="963">
        <v>26024</v>
      </c>
      <c r="B48">
        <v>106.3399963378906</v>
      </c>
      <c r="C48">
        <v>106.3399963378906</v>
      </c>
      <c r="D48">
        <v>106.3399963378906</v>
      </c>
      <c r="E48">
        <v>106.3399963378906</v>
      </c>
      <c r="F48">
        <v>106.3399963378906</v>
      </c>
      <c r="G48">
        <v>0</v>
      </c>
    </row>
    <row r="49" spans="1:7" ht="15">
      <c r="A49" s="963">
        <v>26025</v>
      </c>
      <c r="B49">
        <v>106.86000061035161</v>
      </c>
      <c r="C49">
        <v>106.86000061035161</v>
      </c>
      <c r="D49">
        <v>106.86000061035161</v>
      </c>
      <c r="E49">
        <v>106.86000061035161</v>
      </c>
      <c r="F49">
        <v>106.86000061035161</v>
      </c>
      <c r="G49">
        <v>0</v>
      </c>
    </row>
    <row r="50" spans="1:7" ht="15">
      <c r="A50" s="963">
        <v>26028</v>
      </c>
      <c r="B50">
        <v>107.1699981689453</v>
      </c>
      <c r="C50">
        <v>107.1699981689453</v>
      </c>
      <c r="D50">
        <v>107.1699981689453</v>
      </c>
      <c r="E50">
        <v>107.1699981689453</v>
      </c>
      <c r="F50">
        <v>107.1699981689453</v>
      </c>
      <c r="G50">
        <v>0</v>
      </c>
    </row>
    <row r="51" spans="1:7" ht="15">
      <c r="A51" s="963">
        <v>26029</v>
      </c>
      <c r="B51">
        <v>107.55999755859381</v>
      </c>
      <c r="C51">
        <v>107.55999755859381</v>
      </c>
      <c r="D51">
        <v>107.55999755859381</v>
      </c>
      <c r="E51">
        <v>107.55999755859381</v>
      </c>
      <c r="F51">
        <v>107.55999755859381</v>
      </c>
      <c r="G51">
        <v>0</v>
      </c>
    </row>
    <row r="52" spans="1:7" ht="15">
      <c r="A52" s="963">
        <v>26030</v>
      </c>
      <c r="B52">
        <v>108.05999755859381</v>
      </c>
      <c r="C52">
        <v>108.05999755859381</v>
      </c>
      <c r="D52">
        <v>108.05999755859381</v>
      </c>
      <c r="E52">
        <v>108.05999755859381</v>
      </c>
      <c r="F52">
        <v>108.05999755859381</v>
      </c>
      <c r="G52">
        <v>0</v>
      </c>
    </row>
    <row r="53" spans="1:7" ht="15">
      <c r="A53" s="963">
        <v>26031</v>
      </c>
      <c r="B53">
        <v>108.379997253418</v>
      </c>
      <c r="C53">
        <v>108.379997253418</v>
      </c>
      <c r="D53">
        <v>108.379997253418</v>
      </c>
      <c r="E53">
        <v>108.379997253418</v>
      </c>
      <c r="F53">
        <v>108.379997253418</v>
      </c>
      <c r="G53">
        <v>0</v>
      </c>
    </row>
    <row r="54" spans="1:7" ht="15">
      <c r="A54" s="963">
        <v>26035</v>
      </c>
      <c r="B54">
        <v>108.870002746582</v>
      </c>
      <c r="C54">
        <v>108.870002746582</v>
      </c>
      <c r="D54">
        <v>108.870002746582</v>
      </c>
      <c r="E54">
        <v>108.870002746582</v>
      </c>
      <c r="F54">
        <v>108.870002746582</v>
      </c>
      <c r="G54">
        <v>0</v>
      </c>
    </row>
    <row r="55" spans="1:7" ht="15">
      <c r="A55" s="963">
        <v>26036</v>
      </c>
      <c r="B55">
        <v>108.84999847412109</v>
      </c>
      <c r="C55">
        <v>108.84999847412109</v>
      </c>
      <c r="D55">
        <v>108.84999847412109</v>
      </c>
      <c r="E55">
        <v>108.84999847412109</v>
      </c>
      <c r="F55">
        <v>108.84999847412109</v>
      </c>
      <c r="G55">
        <v>0</v>
      </c>
    </row>
    <row r="56" spans="1:7" ht="15">
      <c r="A56" s="963">
        <v>26037</v>
      </c>
      <c r="B56">
        <v>109.0800018310547</v>
      </c>
      <c r="C56">
        <v>109.0800018310547</v>
      </c>
      <c r="D56">
        <v>109.0800018310547</v>
      </c>
      <c r="E56">
        <v>109.0800018310547</v>
      </c>
      <c r="F56">
        <v>109.0800018310547</v>
      </c>
      <c r="G56">
        <v>0</v>
      </c>
    </row>
    <row r="57" spans="1:7" ht="15">
      <c r="A57" s="963">
        <v>26038</v>
      </c>
      <c r="B57">
        <v>109.69000244140619</v>
      </c>
      <c r="C57">
        <v>109.69000244140619</v>
      </c>
      <c r="D57">
        <v>109.69000244140619</v>
      </c>
      <c r="E57">
        <v>109.69000244140619</v>
      </c>
      <c r="F57">
        <v>109.69000244140619</v>
      </c>
      <c r="G57">
        <v>0</v>
      </c>
    </row>
    <row r="58" spans="1:7" ht="15">
      <c r="A58" s="963">
        <v>26039</v>
      </c>
      <c r="B58">
        <v>109.9599990844727</v>
      </c>
      <c r="C58">
        <v>109.9599990844727</v>
      </c>
      <c r="D58">
        <v>109.9599990844727</v>
      </c>
      <c r="E58">
        <v>109.9599990844727</v>
      </c>
      <c r="F58">
        <v>109.9599990844727</v>
      </c>
      <c r="G58">
        <v>0</v>
      </c>
    </row>
    <row r="59" spans="1:7" ht="15">
      <c r="A59" s="963">
        <v>26042</v>
      </c>
      <c r="B59">
        <v>110.1600036621094</v>
      </c>
      <c r="C59">
        <v>110.1600036621094</v>
      </c>
      <c r="D59">
        <v>110.1600036621094</v>
      </c>
      <c r="E59">
        <v>110.1600036621094</v>
      </c>
      <c r="F59">
        <v>110.1600036621094</v>
      </c>
      <c r="G59">
        <v>0</v>
      </c>
    </row>
    <row r="60" spans="1:7" ht="15">
      <c r="A60" s="963">
        <v>26043</v>
      </c>
      <c r="B60">
        <v>109.5299987792969</v>
      </c>
      <c r="C60">
        <v>109.5299987792969</v>
      </c>
      <c r="D60">
        <v>109.5299987792969</v>
      </c>
      <c r="E60">
        <v>109.5299987792969</v>
      </c>
      <c r="F60">
        <v>109.5299987792969</v>
      </c>
      <c r="G60">
        <v>0</v>
      </c>
    </row>
    <row r="61" spans="1:7" ht="15">
      <c r="A61" s="963">
        <v>26044</v>
      </c>
      <c r="B61">
        <v>109.51999664306641</v>
      </c>
      <c r="C61">
        <v>109.51999664306641</v>
      </c>
      <c r="D61">
        <v>109.51999664306641</v>
      </c>
      <c r="E61">
        <v>109.51999664306641</v>
      </c>
      <c r="F61">
        <v>109.51999664306641</v>
      </c>
      <c r="G61">
        <v>0</v>
      </c>
    </row>
    <row r="62" spans="1:7" ht="15">
      <c r="A62" s="963">
        <v>26045</v>
      </c>
      <c r="B62">
        <v>109.9899978637695</v>
      </c>
      <c r="C62">
        <v>109.9899978637695</v>
      </c>
      <c r="D62">
        <v>109.9899978637695</v>
      </c>
      <c r="E62">
        <v>109.9899978637695</v>
      </c>
      <c r="F62">
        <v>109.9899978637695</v>
      </c>
      <c r="G62">
        <v>0</v>
      </c>
    </row>
    <row r="63" spans="1:7" ht="15">
      <c r="A63" s="963">
        <v>26046</v>
      </c>
      <c r="B63">
        <v>110.69000244140619</v>
      </c>
      <c r="C63">
        <v>110.69000244140619</v>
      </c>
      <c r="D63">
        <v>110.69000244140619</v>
      </c>
      <c r="E63">
        <v>110.69000244140619</v>
      </c>
      <c r="F63">
        <v>110.69000244140619</v>
      </c>
      <c r="G63">
        <v>0</v>
      </c>
    </row>
    <row r="64" spans="1:7" ht="15">
      <c r="A64" s="963">
        <v>26049</v>
      </c>
      <c r="B64">
        <v>111.129997253418</v>
      </c>
      <c r="C64">
        <v>111.129997253418</v>
      </c>
      <c r="D64">
        <v>111.129997253418</v>
      </c>
      <c r="E64">
        <v>111.129997253418</v>
      </c>
      <c r="F64">
        <v>111.129997253418</v>
      </c>
      <c r="G64">
        <v>0</v>
      </c>
    </row>
    <row r="65" spans="1:7" ht="15">
      <c r="A65" s="963">
        <v>26050</v>
      </c>
      <c r="B65">
        <v>111.69000244140619</v>
      </c>
      <c r="C65">
        <v>111.69000244140619</v>
      </c>
      <c r="D65">
        <v>111.69000244140619</v>
      </c>
      <c r="E65">
        <v>111.69000244140619</v>
      </c>
      <c r="F65">
        <v>111.69000244140619</v>
      </c>
      <c r="G65">
        <v>0</v>
      </c>
    </row>
    <row r="66" spans="1:7" ht="15">
      <c r="A66" s="963">
        <v>26051</v>
      </c>
      <c r="B66">
        <v>112.370002746582</v>
      </c>
      <c r="C66">
        <v>112.370002746582</v>
      </c>
      <c r="D66">
        <v>112.370002746582</v>
      </c>
      <c r="E66">
        <v>112.370002746582</v>
      </c>
      <c r="F66">
        <v>112.370002746582</v>
      </c>
      <c r="G66">
        <v>0</v>
      </c>
    </row>
    <row r="67" spans="1:7" ht="15">
      <c r="A67" s="963">
        <v>26052</v>
      </c>
      <c r="B67">
        <v>112.4599990844727</v>
      </c>
      <c r="C67">
        <v>112.4599990844727</v>
      </c>
      <c r="D67">
        <v>112.4599990844727</v>
      </c>
      <c r="E67">
        <v>112.4599990844727</v>
      </c>
      <c r="F67">
        <v>112.4599990844727</v>
      </c>
      <c r="G67">
        <v>0</v>
      </c>
    </row>
    <row r="68" spans="1:7" ht="15">
      <c r="A68" s="963">
        <v>26053</v>
      </c>
      <c r="B68">
        <v>112.3000030517578</v>
      </c>
      <c r="C68">
        <v>112.3000030517578</v>
      </c>
      <c r="D68">
        <v>112.3000030517578</v>
      </c>
      <c r="E68">
        <v>112.3000030517578</v>
      </c>
      <c r="F68">
        <v>112.3000030517578</v>
      </c>
      <c r="G68">
        <v>0</v>
      </c>
    </row>
    <row r="69" spans="1:7" ht="15">
      <c r="A69" s="963">
        <v>26056</v>
      </c>
      <c r="B69">
        <v>111.34999847412109</v>
      </c>
      <c r="C69">
        <v>111.34999847412109</v>
      </c>
      <c r="D69">
        <v>111.34999847412109</v>
      </c>
      <c r="E69">
        <v>111.34999847412109</v>
      </c>
      <c r="F69">
        <v>111.34999847412109</v>
      </c>
      <c r="G69">
        <v>0</v>
      </c>
    </row>
    <row r="70" spans="1:7" ht="15">
      <c r="A70" s="963">
        <v>26057</v>
      </c>
      <c r="B70">
        <v>111.76999664306641</v>
      </c>
      <c r="C70">
        <v>111.76999664306641</v>
      </c>
      <c r="D70">
        <v>111.76999664306641</v>
      </c>
      <c r="E70">
        <v>111.76999664306641</v>
      </c>
      <c r="F70">
        <v>111.76999664306641</v>
      </c>
      <c r="G70">
        <v>0</v>
      </c>
    </row>
    <row r="71" spans="1:7" ht="15">
      <c r="A71" s="963">
        <v>26058</v>
      </c>
      <c r="B71">
        <v>111.6800003051758</v>
      </c>
      <c r="C71">
        <v>111.6800003051758</v>
      </c>
      <c r="D71">
        <v>111.6800003051758</v>
      </c>
      <c r="E71">
        <v>111.6800003051758</v>
      </c>
      <c r="F71">
        <v>111.6800003051758</v>
      </c>
      <c r="G71">
        <v>0</v>
      </c>
    </row>
    <row r="72" spans="1:7" ht="15">
      <c r="A72" s="963">
        <v>26059</v>
      </c>
      <c r="B72">
        <v>111.05999755859381</v>
      </c>
      <c r="C72">
        <v>111.05999755859381</v>
      </c>
      <c r="D72">
        <v>111.05999755859381</v>
      </c>
      <c r="E72">
        <v>111.05999755859381</v>
      </c>
      <c r="F72">
        <v>111.05999755859381</v>
      </c>
      <c r="G72">
        <v>0</v>
      </c>
    </row>
    <row r="73" spans="1:7" ht="15">
      <c r="A73" s="963">
        <v>26060</v>
      </c>
      <c r="B73">
        <v>110.6600036621094</v>
      </c>
      <c r="C73">
        <v>110.6600036621094</v>
      </c>
      <c r="D73">
        <v>110.6600036621094</v>
      </c>
      <c r="E73">
        <v>110.6600036621094</v>
      </c>
      <c r="F73">
        <v>110.6600036621094</v>
      </c>
      <c r="G73">
        <v>0</v>
      </c>
    </row>
    <row r="74" spans="1:7" ht="15">
      <c r="A74" s="963">
        <v>26063</v>
      </c>
      <c r="B74">
        <v>110.15000152587891</v>
      </c>
      <c r="C74">
        <v>110.15000152587891</v>
      </c>
      <c r="D74">
        <v>110.15000152587891</v>
      </c>
      <c r="E74">
        <v>110.15000152587891</v>
      </c>
      <c r="F74">
        <v>110.15000152587891</v>
      </c>
      <c r="G74">
        <v>0</v>
      </c>
    </row>
    <row r="75" spans="1:7" ht="15">
      <c r="A75" s="963">
        <v>26064</v>
      </c>
      <c r="B75">
        <v>110.3300018310547</v>
      </c>
      <c r="C75">
        <v>110.3300018310547</v>
      </c>
      <c r="D75">
        <v>110.3300018310547</v>
      </c>
      <c r="E75">
        <v>110.3300018310547</v>
      </c>
      <c r="F75">
        <v>110.3300018310547</v>
      </c>
      <c r="G75">
        <v>0</v>
      </c>
    </row>
    <row r="76" spans="1:7" ht="15">
      <c r="A76" s="963">
        <v>26065</v>
      </c>
      <c r="B76">
        <v>110.370002746582</v>
      </c>
      <c r="C76">
        <v>110.370002746582</v>
      </c>
      <c r="D76">
        <v>110.370002746582</v>
      </c>
      <c r="E76">
        <v>110.370002746582</v>
      </c>
      <c r="F76">
        <v>110.370002746582</v>
      </c>
      <c r="G76">
        <v>0</v>
      </c>
    </row>
    <row r="77" spans="1:7" ht="15">
      <c r="A77" s="963">
        <v>26066</v>
      </c>
      <c r="B77">
        <v>110.5500030517578</v>
      </c>
      <c r="C77">
        <v>110.5500030517578</v>
      </c>
      <c r="D77">
        <v>110.5500030517578</v>
      </c>
      <c r="E77">
        <v>110.5500030517578</v>
      </c>
      <c r="F77">
        <v>110.5500030517578</v>
      </c>
      <c r="G77">
        <v>0</v>
      </c>
    </row>
    <row r="78" spans="1:7" ht="15">
      <c r="A78" s="963">
        <v>26067</v>
      </c>
      <c r="B78">
        <v>110.7399978637695</v>
      </c>
      <c r="C78">
        <v>110.7399978637695</v>
      </c>
      <c r="D78">
        <v>110.7399978637695</v>
      </c>
      <c r="E78">
        <v>110.7399978637695</v>
      </c>
      <c r="F78">
        <v>110.7399978637695</v>
      </c>
      <c r="G78">
        <v>0</v>
      </c>
    </row>
    <row r="79" spans="1:7" ht="15">
      <c r="A79" s="963">
        <v>26070</v>
      </c>
      <c r="B79">
        <v>109.15000152587891</v>
      </c>
      <c r="C79">
        <v>109.15000152587891</v>
      </c>
      <c r="D79">
        <v>109.15000152587891</v>
      </c>
      <c r="E79">
        <v>109.15000152587891</v>
      </c>
      <c r="F79">
        <v>109.15000152587891</v>
      </c>
      <c r="G79">
        <v>0</v>
      </c>
    </row>
    <row r="80" spans="1:7" ht="15">
      <c r="A80" s="963">
        <v>26071</v>
      </c>
      <c r="B80">
        <v>108.40000152587891</v>
      </c>
      <c r="C80">
        <v>108.40000152587891</v>
      </c>
      <c r="D80">
        <v>108.40000152587891</v>
      </c>
      <c r="E80">
        <v>108.40000152587891</v>
      </c>
      <c r="F80">
        <v>108.40000152587891</v>
      </c>
      <c r="G80">
        <v>0</v>
      </c>
    </row>
    <row r="81" spans="1:7" ht="15">
      <c r="A81" s="963">
        <v>26072</v>
      </c>
      <c r="B81">
        <v>108.3300018310547</v>
      </c>
      <c r="C81">
        <v>108.3300018310547</v>
      </c>
      <c r="D81">
        <v>108.3300018310547</v>
      </c>
      <c r="E81">
        <v>108.3300018310547</v>
      </c>
      <c r="F81">
        <v>108.3300018310547</v>
      </c>
      <c r="G81">
        <v>0</v>
      </c>
    </row>
    <row r="82" spans="1:7" ht="15">
      <c r="A82" s="963">
        <v>26073</v>
      </c>
      <c r="B82">
        <v>108.7200012207031</v>
      </c>
      <c r="C82">
        <v>108.7200012207031</v>
      </c>
      <c r="D82">
        <v>108.7200012207031</v>
      </c>
      <c r="E82">
        <v>108.7200012207031</v>
      </c>
      <c r="F82">
        <v>108.7200012207031</v>
      </c>
      <c r="G82">
        <v>0</v>
      </c>
    </row>
    <row r="83" spans="1:7" ht="15">
      <c r="A83" s="963">
        <v>26074</v>
      </c>
      <c r="B83">
        <v>108.84999847412109</v>
      </c>
      <c r="C83">
        <v>108.84999847412109</v>
      </c>
      <c r="D83">
        <v>108.84999847412109</v>
      </c>
      <c r="E83">
        <v>108.84999847412109</v>
      </c>
      <c r="F83">
        <v>108.84999847412109</v>
      </c>
      <c r="G83">
        <v>0</v>
      </c>
    </row>
    <row r="84" spans="1:7" ht="15">
      <c r="A84" s="963">
        <v>26077</v>
      </c>
      <c r="B84">
        <v>108.4199981689453</v>
      </c>
      <c r="C84">
        <v>108.4199981689453</v>
      </c>
      <c r="D84">
        <v>108.4199981689453</v>
      </c>
      <c r="E84">
        <v>108.4199981689453</v>
      </c>
      <c r="F84">
        <v>108.4199981689453</v>
      </c>
      <c r="G84">
        <v>0</v>
      </c>
    </row>
    <row r="85" spans="1:7" ht="15">
      <c r="A85" s="963">
        <v>26078</v>
      </c>
      <c r="B85">
        <v>107.5</v>
      </c>
      <c r="C85">
        <v>107.5</v>
      </c>
      <c r="D85">
        <v>107.5</v>
      </c>
      <c r="E85">
        <v>107.5</v>
      </c>
      <c r="F85">
        <v>107.5</v>
      </c>
      <c r="G85">
        <v>0</v>
      </c>
    </row>
    <row r="86" spans="1:7" ht="15">
      <c r="A86" s="963">
        <v>26079</v>
      </c>
      <c r="B86">
        <v>107.5299987792969</v>
      </c>
      <c r="C86">
        <v>107.5299987792969</v>
      </c>
      <c r="D86">
        <v>107.5299987792969</v>
      </c>
      <c r="E86">
        <v>107.5299987792969</v>
      </c>
      <c r="F86">
        <v>107.5299987792969</v>
      </c>
      <c r="G86">
        <v>0</v>
      </c>
    </row>
    <row r="87" spans="1:7" ht="15">
      <c r="A87" s="963">
        <v>26080</v>
      </c>
      <c r="B87">
        <v>107.59999847412109</v>
      </c>
      <c r="C87">
        <v>107.59999847412109</v>
      </c>
      <c r="D87">
        <v>107.59999847412109</v>
      </c>
      <c r="E87">
        <v>107.59999847412109</v>
      </c>
      <c r="F87">
        <v>107.59999847412109</v>
      </c>
      <c r="G87">
        <v>0</v>
      </c>
    </row>
    <row r="88" spans="1:7" ht="15">
      <c r="A88" s="963">
        <v>26081</v>
      </c>
      <c r="B88">
        <v>108.25</v>
      </c>
      <c r="C88">
        <v>108.25</v>
      </c>
      <c r="D88">
        <v>108.25</v>
      </c>
      <c r="E88">
        <v>108.25</v>
      </c>
      <c r="F88">
        <v>108.25</v>
      </c>
      <c r="G88">
        <v>0</v>
      </c>
    </row>
    <row r="89" spans="1:7" ht="15">
      <c r="A89" s="963">
        <v>26085</v>
      </c>
      <c r="B89">
        <v>108.870002746582</v>
      </c>
      <c r="C89">
        <v>108.870002746582</v>
      </c>
      <c r="D89">
        <v>108.870002746582</v>
      </c>
      <c r="E89">
        <v>108.870002746582</v>
      </c>
      <c r="F89">
        <v>108.870002746582</v>
      </c>
      <c r="G89">
        <v>0</v>
      </c>
    </row>
    <row r="90" spans="1:7" ht="15">
      <c r="A90" s="963">
        <v>26086</v>
      </c>
      <c r="B90">
        <v>109.55999755859381</v>
      </c>
      <c r="C90">
        <v>109.55999755859381</v>
      </c>
      <c r="D90">
        <v>109.55999755859381</v>
      </c>
      <c r="E90">
        <v>109.55999755859381</v>
      </c>
      <c r="F90">
        <v>109.55999755859381</v>
      </c>
      <c r="G90">
        <v>0</v>
      </c>
    </row>
    <row r="91" spans="1:7" ht="15">
      <c r="A91" s="963">
        <v>26087</v>
      </c>
      <c r="B91">
        <v>110.2200012207031</v>
      </c>
      <c r="C91">
        <v>110.2200012207031</v>
      </c>
      <c r="D91">
        <v>110.2200012207031</v>
      </c>
      <c r="E91">
        <v>110.2200012207031</v>
      </c>
      <c r="F91">
        <v>110.2200012207031</v>
      </c>
      <c r="G91">
        <v>0</v>
      </c>
    </row>
    <row r="92" spans="1:7" ht="15">
      <c r="A92" s="963">
        <v>26088</v>
      </c>
      <c r="B92">
        <v>110.6600036621094</v>
      </c>
      <c r="C92">
        <v>110.6600036621094</v>
      </c>
      <c r="D92">
        <v>110.6600036621094</v>
      </c>
      <c r="E92">
        <v>110.6600036621094</v>
      </c>
      <c r="F92">
        <v>110.6600036621094</v>
      </c>
      <c r="G92">
        <v>0</v>
      </c>
    </row>
    <row r="93" spans="1:7" ht="15">
      <c r="A93" s="963">
        <v>26091</v>
      </c>
      <c r="B93">
        <v>110.7600021362305</v>
      </c>
      <c r="C93">
        <v>110.7600021362305</v>
      </c>
      <c r="D93">
        <v>110.7600021362305</v>
      </c>
      <c r="E93">
        <v>110.7600021362305</v>
      </c>
      <c r="F93">
        <v>110.7600021362305</v>
      </c>
      <c r="G93">
        <v>0</v>
      </c>
    </row>
    <row r="94" spans="1:7" ht="15">
      <c r="A94" s="963">
        <v>26092</v>
      </c>
      <c r="B94">
        <v>110.01999664306641</v>
      </c>
      <c r="C94">
        <v>110.01999664306641</v>
      </c>
      <c r="D94">
        <v>110.01999664306641</v>
      </c>
      <c r="E94">
        <v>110.01999664306641</v>
      </c>
      <c r="F94">
        <v>110.01999664306641</v>
      </c>
      <c r="G94">
        <v>0</v>
      </c>
    </row>
    <row r="95" spans="1:7" ht="15">
      <c r="A95" s="963">
        <v>26093</v>
      </c>
      <c r="B95">
        <v>109.7900009155273</v>
      </c>
      <c r="C95">
        <v>109.7900009155273</v>
      </c>
      <c r="D95">
        <v>109.7900009155273</v>
      </c>
      <c r="E95">
        <v>109.7900009155273</v>
      </c>
      <c r="F95">
        <v>109.7900009155273</v>
      </c>
      <c r="G95">
        <v>0</v>
      </c>
    </row>
    <row r="96" spans="1:7" ht="15">
      <c r="A96" s="963">
        <v>26094</v>
      </c>
      <c r="B96">
        <v>110.05999755859381</v>
      </c>
      <c r="C96">
        <v>110.05999755859381</v>
      </c>
      <c r="D96">
        <v>110.05999755859381</v>
      </c>
      <c r="E96">
        <v>110.05999755859381</v>
      </c>
      <c r="F96">
        <v>110.05999755859381</v>
      </c>
      <c r="G96">
        <v>0</v>
      </c>
    </row>
    <row r="97" spans="1:7" ht="15">
      <c r="A97" s="963">
        <v>26095</v>
      </c>
      <c r="B97">
        <v>110.1999969482422</v>
      </c>
      <c r="C97">
        <v>110.1999969482422</v>
      </c>
      <c r="D97">
        <v>110.1999969482422</v>
      </c>
      <c r="E97">
        <v>110.1999969482422</v>
      </c>
      <c r="F97">
        <v>110.1999969482422</v>
      </c>
      <c r="G97">
        <v>0</v>
      </c>
    </row>
    <row r="98" spans="1:7" ht="15">
      <c r="A98" s="963">
        <v>26098</v>
      </c>
      <c r="B98">
        <v>109.5699996948242</v>
      </c>
      <c r="C98">
        <v>109.5699996948242</v>
      </c>
      <c r="D98">
        <v>109.5699996948242</v>
      </c>
      <c r="E98">
        <v>109.5699996948242</v>
      </c>
      <c r="F98">
        <v>109.5699996948242</v>
      </c>
      <c r="G98">
        <v>0</v>
      </c>
    </row>
    <row r="99" spans="1:7" ht="15">
      <c r="A99" s="963">
        <v>26099</v>
      </c>
      <c r="B99">
        <v>109.36000061035161</v>
      </c>
      <c r="C99">
        <v>109.36000061035161</v>
      </c>
      <c r="D99">
        <v>109.36000061035161</v>
      </c>
      <c r="E99">
        <v>109.36000061035161</v>
      </c>
      <c r="F99">
        <v>109.36000061035161</v>
      </c>
      <c r="G99">
        <v>0</v>
      </c>
    </row>
    <row r="100" spans="1:7" ht="15">
      <c r="A100" s="963">
        <v>26100</v>
      </c>
      <c r="B100">
        <v>109.44000244140619</v>
      </c>
      <c r="C100">
        <v>109.44000244140619</v>
      </c>
      <c r="D100">
        <v>109.44000244140619</v>
      </c>
      <c r="E100">
        <v>109.44000244140619</v>
      </c>
      <c r="F100">
        <v>109.44000244140619</v>
      </c>
      <c r="G100">
        <v>0</v>
      </c>
    </row>
    <row r="101" spans="1:7" ht="15">
      <c r="A101" s="963">
        <v>26101</v>
      </c>
      <c r="B101">
        <v>109.44000244140619</v>
      </c>
      <c r="C101">
        <v>109.44000244140619</v>
      </c>
      <c r="D101">
        <v>109.44000244140619</v>
      </c>
      <c r="E101">
        <v>109.44000244140619</v>
      </c>
      <c r="F101">
        <v>109.44000244140619</v>
      </c>
      <c r="G101">
        <v>0</v>
      </c>
    </row>
    <row r="102" spans="1:7" ht="15">
      <c r="A102" s="963">
        <v>26102</v>
      </c>
      <c r="B102">
        <v>108.1600036621094</v>
      </c>
      <c r="C102">
        <v>108.1600036621094</v>
      </c>
      <c r="D102">
        <v>108.1600036621094</v>
      </c>
      <c r="E102">
        <v>108.1600036621094</v>
      </c>
      <c r="F102">
        <v>108.1600036621094</v>
      </c>
      <c r="G102">
        <v>0</v>
      </c>
    </row>
    <row r="103" spans="1:7" ht="15">
      <c r="A103" s="963">
        <v>26105</v>
      </c>
      <c r="B103">
        <v>106.5</v>
      </c>
      <c r="C103">
        <v>106.5</v>
      </c>
      <c r="D103">
        <v>106.5</v>
      </c>
      <c r="E103">
        <v>106.5</v>
      </c>
      <c r="F103">
        <v>106.5</v>
      </c>
      <c r="G103">
        <v>0</v>
      </c>
    </row>
    <row r="104" spans="1:7" ht="15">
      <c r="A104" s="963">
        <v>26106</v>
      </c>
      <c r="B104">
        <v>105.4899978637695</v>
      </c>
      <c r="C104">
        <v>105.4899978637695</v>
      </c>
      <c r="D104">
        <v>105.4899978637695</v>
      </c>
      <c r="E104">
        <v>105.4899978637695</v>
      </c>
      <c r="F104">
        <v>105.4899978637695</v>
      </c>
      <c r="G104">
        <v>0</v>
      </c>
    </row>
    <row r="105" spans="1:7" ht="15">
      <c r="A105" s="963">
        <v>26107</v>
      </c>
      <c r="B105">
        <v>105.9899978637695</v>
      </c>
      <c r="C105">
        <v>105.9899978637695</v>
      </c>
      <c r="D105">
        <v>105.9899978637695</v>
      </c>
      <c r="E105">
        <v>105.9899978637695</v>
      </c>
      <c r="F105">
        <v>105.9899978637695</v>
      </c>
      <c r="G105">
        <v>0</v>
      </c>
    </row>
    <row r="106" spans="1:7" ht="15">
      <c r="A106" s="963">
        <v>26108</v>
      </c>
      <c r="B106">
        <v>106.370002746582</v>
      </c>
      <c r="C106">
        <v>106.370002746582</v>
      </c>
      <c r="D106">
        <v>106.370002746582</v>
      </c>
      <c r="E106">
        <v>106.370002746582</v>
      </c>
      <c r="F106">
        <v>106.370002746582</v>
      </c>
      <c r="G106">
        <v>0</v>
      </c>
    </row>
    <row r="107" spans="1:7" ht="15">
      <c r="A107" s="963">
        <v>26109</v>
      </c>
      <c r="B107">
        <v>106.55999755859381</v>
      </c>
      <c r="C107">
        <v>106.55999755859381</v>
      </c>
      <c r="D107">
        <v>106.55999755859381</v>
      </c>
      <c r="E107">
        <v>106.55999755859381</v>
      </c>
      <c r="F107">
        <v>106.55999755859381</v>
      </c>
      <c r="G107">
        <v>0</v>
      </c>
    </row>
    <row r="108" spans="1:7" ht="15">
      <c r="A108" s="963">
        <v>26112</v>
      </c>
      <c r="B108">
        <v>106.4499969482422</v>
      </c>
      <c r="C108">
        <v>106.4499969482422</v>
      </c>
      <c r="D108">
        <v>106.4499969482422</v>
      </c>
      <c r="E108">
        <v>106.4499969482422</v>
      </c>
      <c r="F108">
        <v>106.4499969482422</v>
      </c>
      <c r="G108">
        <v>0</v>
      </c>
    </row>
    <row r="109" spans="1:7" ht="15">
      <c r="A109" s="963">
        <v>26113</v>
      </c>
      <c r="B109">
        <v>107.2200012207031</v>
      </c>
      <c r="C109">
        <v>107.2200012207031</v>
      </c>
      <c r="D109">
        <v>107.2200012207031</v>
      </c>
      <c r="E109">
        <v>107.2200012207031</v>
      </c>
      <c r="F109">
        <v>107.2200012207031</v>
      </c>
      <c r="G109">
        <v>0</v>
      </c>
    </row>
    <row r="110" spans="1:7" ht="15">
      <c r="A110" s="963">
        <v>26114</v>
      </c>
      <c r="B110">
        <v>107.8000030517578</v>
      </c>
      <c r="C110">
        <v>107.8000030517578</v>
      </c>
      <c r="D110">
        <v>107.8000030517578</v>
      </c>
      <c r="E110">
        <v>107.8000030517578</v>
      </c>
      <c r="F110">
        <v>107.8000030517578</v>
      </c>
      <c r="G110">
        <v>0</v>
      </c>
    </row>
    <row r="111" spans="1:7" ht="15">
      <c r="A111" s="963">
        <v>26115</v>
      </c>
      <c r="B111">
        <v>108.4700012207031</v>
      </c>
      <c r="C111">
        <v>108.4700012207031</v>
      </c>
      <c r="D111">
        <v>108.4700012207031</v>
      </c>
      <c r="E111">
        <v>108.4700012207031</v>
      </c>
      <c r="F111">
        <v>108.4700012207031</v>
      </c>
      <c r="G111">
        <v>0</v>
      </c>
    </row>
    <row r="112" spans="1:7" ht="15">
      <c r="A112" s="963">
        <v>26116</v>
      </c>
      <c r="B112">
        <v>108.76999664306641</v>
      </c>
      <c r="C112">
        <v>108.76999664306641</v>
      </c>
      <c r="D112">
        <v>108.76999664306641</v>
      </c>
      <c r="E112">
        <v>108.76999664306641</v>
      </c>
      <c r="F112">
        <v>108.76999664306641</v>
      </c>
      <c r="G112">
        <v>0</v>
      </c>
    </row>
    <row r="113" spans="1:7" ht="15">
      <c r="A113" s="963">
        <v>26120</v>
      </c>
      <c r="B113">
        <v>109.23000335693359</v>
      </c>
      <c r="C113">
        <v>109.23000335693359</v>
      </c>
      <c r="D113">
        <v>109.23000335693359</v>
      </c>
      <c r="E113">
        <v>109.23000335693359</v>
      </c>
      <c r="F113">
        <v>109.23000335693359</v>
      </c>
      <c r="G113">
        <v>0</v>
      </c>
    </row>
    <row r="114" spans="1:7" ht="15">
      <c r="A114" s="963">
        <v>26121</v>
      </c>
      <c r="B114">
        <v>110.0100021362305</v>
      </c>
      <c r="C114">
        <v>110.0100021362305</v>
      </c>
      <c r="D114">
        <v>110.0100021362305</v>
      </c>
      <c r="E114">
        <v>110.0100021362305</v>
      </c>
      <c r="F114">
        <v>110.0100021362305</v>
      </c>
      <c r="G114">
        <v>0</v>
      </c>
    </row>
    <row r="115" spans="1:7" ht="15">
      <c r="A115" s="963">
        <v>26122</v>
      </c>
      <c r="B115">
        <v>110.4199981689453</v>
      </c>
      <c r="C115">
        <v>110.4199981689453</v>
      </c>
      <c r="D115">
        <v>110.4199981689453</v>
      </c>
      <c r="E115">
        <v>110.4199981689453</v>
      </c>
      <c r="F115">
        <v>110.4199981689453</v>
      </c>
      <c r="G115">
        <v>0</v>
      </c>
    </row>
    <row r="116" spans="1:7" ht="15">
      <c r="A116" s="963">
        <v>26123</v>
      </c>
      <c r="B116">
        <v>110.9100036621094</v>
      </c>
      <c r="C116">
        <v>110.9100036621094</v>
      </c>
      <c r="D116">
        <v>110.9100036621094</v>
      </c>
      <c r="E116">
        <v>110.9100036621094</v>
      </c>
      <c r="F116">
        <v>110.9100036621094</v>
      </c>
      <c r="G116">
        <v>0</v>
      </c>
    </row>
    <row r="117" spans="1:7" ht="15">
      <c r="A117" s="963">
        <v>26126</v>
      </c>
      <c r="B117">
        <v>111.2399978637695</v>
      </c>
      <c r="C117">
        <v>111.2399978637695</v>
      </c>
      <c r="D117">
        <v>111.2399978637695</v>
      </c>
      <c r="E117">
        <v>111.2399978637695</v>
      </c>
      <c r="F117">
        <v>111.2399978637695</v>
      </c>
      <c r="G117">
        <v>0</v>
      </c>
    </row>
    <row r="118" spans="1:7" ht="15">
      <c r="A118" s="963">
        <v>26127</v>
      </c>
      <c r="B118">
        <v>110.7600021362305</v>
      </c>
      <c r="C118">
        <v>110.7600021362305</v>
      </c>
      <c r="D118">
        <v>110.7600021362305</v>
      </c>
      <c r="E118">
        <v>110.7600021362305</v>
      </c>
      <c r="F118">
        <v>110.7600021362305</v>
      </c>
      <c r="G118">
        <v>0</v>
      </c>
    </row>
    <row r="119" spans="1:7" ht="15">
      <c r="A119" s="963">
        <v>26128</v>
      </c>
      <c r="B119">
        <v>110.3399963378906</v>
      </c>
      <c r="C119">
        <v>110.3399963378906</v>
      </c>
      <c r="D119">
        <v>110.3399963378906</v>
      </c>
      <c r="E119">
        <v>110.3399963378906</v>
      </c>
      <c r="F119">
        <v>110.3399963378906</v>
      </c>
      <c r="G119">
        <v>0</v>
      </c>
    </row>
    <row r="120" spans="1:7" ht="15">
      <c r="A120" s="963">
        <v>26129</v>
      </c>
      <c r="B120">
        <v>110.7200012207031</v>
      </c>
      <c r="C120">
        <v>110.7200012207031</v>
      </c>
      <c r="D120">
        <v>110.7200012207031</v>
      </c>
      <c r="E120">
        <v>110.7200012207031</v>
      </c>
      <c r="F120">
        <v>110.7200012207031</v>
      </c>
      <c r="G120">
        <v>0</v>
      </c>
    </row>
    <row r="121" spans="1:7" ht="15">
      <c r="A121" s="963">
        <v>26130</v>
      </c>
      <c r="B121">
        <v>109.98000335693359</v>
      </c>
      <c r="C121">
        <v>109.98000335693359</v>
      </c>
      <c r="D121">
        <v>109.98000335693359</v>
      </c>
      <c r="E121">
        <v>109.98000335693359</v>
      </c>
      <c r="F121">
        <v>109.98000335693359</v>
      </c>
      <c r="G121">
        <v>0</v>
      </c>
    </row>
    <row r="122" spans="1:7" ht="15">
      <c r="A122" s="963">
        <v>26133</v>
      </c>
      <c r="B122">
        <v>109.370002746582</v>
      </c>
      <c r="C122">
        <v>109.370002746582</v>
      </c>
      <c r="D122">
        <v>109.370002746582</v>
      </c>
      <c r="E122">
        <v>109.370002746582</v>
      </c>
      <c r="F122">
        <v>109.370002746582</v>
      </c>
      <c r="G122">
        <v>0</v>
      </c>
    </row>
    <row r="123" spans="1:7" ht="15">
      <c r="A123" s="963">
        <v>26134</v>
      </c>
      <c r="B123">
        <v>109.7900009155273</v>
      </c>
      <c r="C123">
        <v>109.7900009155273</v>
      </c>
      <c r="D123">
        <v>109.7900009155273</v>
      </c>
      <c r="E123">
        <v>109.7900009155273</v>
      </c>
      <c r="F123">
        <v>109.7900009155273</v>
      </c>
      <c r="G123">
        <v>0</v>
      </c>
    </row>
    <row r="124" spans="1:7" ht="15">
      <c r="A124" s="963">
        <v>26135</v>
      </c>
      <c r="B124">
        <v>109.7399978637695</v>
      </c>
      <c r="C124">
        <v>109.7399978637695</v>
      </c>
      <c r="D124">
        <v>109.7399978637695</v>
      </c>
      <c r="E124">
        <v>109.7399978637695</v>
      </c>
      <c r="F124">
        <v>109.7399978637695</v>
      </c>
      <c r="G124">
        <v>0</v>
      </c>
    </row>
    <row r="125" spans="1:7" ht="15">
      <c r="A125" s="963">
        <v>26136</v>
      </c>
      <c r="B125">
        <v>109.5400009155273</v>
      </c>
      <c r="C125">
        <v>109.5400009155273</v>
      </c>
      <c r="D125">
        <v>109.5400009155273</v>
      </c>
      <c r="E125">
        <v>109.5400009155273</v>
      </c>
      <c r="F125">
        <v>109.5400009155273</v>
      </c>
      <c r="G125">
        <v>0</v>
      </c>
    </row>
    <row r="126" spans="1:7" ht="15">
      <c r="A126" s="963">
        <v>26137</v>
      </c>
      <c r="B126">
        <v>109.629997253418</v>
      </c>
      <c r="C126">
        <v>109.629997253418</v>
      </c>
      <c r="D126">
        <v>109.629997253418</v>
      </c>
      <c r="E126">
        <v>109.629997253418</v>
      </c>
      <c r="F126">
        <v>109.629997253418</v>
      </c>
      <c r="G126">
        <v>0</v>
      </c>
    </row>
    <row r="127" spans="1:7" ht="15">
      <c r="A127" s="963">
        <v>26140</v>
      </c>
      <c r="B127">
        <v>109.34999847412109</v>
      </c>
      <c r="C127">
        <v>109.34999847412109</v>
      </c>
      <c r="D127">
        <v>109.34999847412109</v>
      </c>
      <c r="E127">
        <v>109.34999847412109</v>
      </c>
      <c r="F127">
        <v>109.34999847412109</v>
      </c>
      <c r="G127">
        <v>0</v>
      </c>
    </row>
    <row r="128" spans="1:7" ht="15">
      <c r="A128" s="963">
        <v>26141</v>
      </c>
      <c r="B128">
        <v>108.5699996948242</v>
      </c>
      <c r="C128">
        <v>108.5699996948242</v>
      </c>
      <c r="D128">
        <v>108.5699996948242</v>
      </c>
      <c r="E128">
        <v>108.5699996948242</v>
      </c>
      <c r="F128">
        <v>108.5699996948242</v>
      </c>
      <c r="G128">
        <v>0</v>
      </c>
    </row>
    <row r="129" spans="1:7" ht="15">
      <c r="A129" s="963">
        <v>26142</v>
      </c>
      <c r="B129">
        <v>107.4499969482422</v>
      </c>
      <c r="C129">
        <v>107.4499969482422</v>
      </c>
      <c r="D129">
        <v>107.4499969482422</v>
      </c>
      <c r="E129">
        <v>107.4499969482422</v>
      </c>
      <c r="F129">
        <v>107.4499969482422</v>
      </c>
      <c r="G129">
        <v>0</v>
      </c>
    </row>
    <row r="130" spans="1:7" ht="15">
      <c r="A130" s="963">
        <v>26143</v>
      </c>
      <c r="B130">
        <v>105.80999755859381</v>
      </c>
      <c r="C130">
        <v>105.80999755859381</v>
      </c>
      <c r="D130">
        <v>105.80999755859381</v>
      </c>
      <c r="E130">
        <v>105.80999755859381</v>
      </c>
      <c r="F130">
        <v>105.80999755859381</v>
      </c>
      <c r="G130">
        <v>0</v>
      </c>
    </row>
    <row r="131" spans="1:7" ht="15">
      <c r="A131" s="963">
        <v>26144</v>
      </c>
      <c r="B131">
        <v>105.26999664306641</v>
      </c>
      <c r="C131">
        <v>105.26999664306641</v>
      </c>
      <c r="D131">
        <v>105.26999664306641</v>
      </c>
      <c r="E131">
        <v>105.26999664306641</v>
      </c>
      <c r="F131">
        <v>105.26999664306641</v>
      </c>
      <c r="G131">
        <v>0</v>
      </c>
    </row>
    <row r="132" spans="1:7" ht="15">
      <c r="A132" s="963">
        <v>26147</v>
      </c>
      <c r="B132">
        <v>105.5899963378906</v>
      </c>
      <c r="C132">
        <v>105.5899963378906</v>
      </c>
      <c r="D132">
        <v>105.5899963378906</v>
      </c>
      <c r="E132">
        <v>105.5899963378906</v>
      </c>
      <c r="F132">
        <v>105.5899963378906</v>
      </c>
      <c r="G132">
        <v>0</v>
      </c>
    </row>
    <row r="133" spans="1:7" ht="15">
      <c r="A133" s="963">
        <v>26148</v>
      </c>
      <c r="B133">
        <v>104.4100036621094</v>
      </c>
      <c r="C133">
        <v>104.4100036621094</v>
      </c>
      <c r="D133">
        <v>104.4100036621094</v>
      </c>
      <c r="E133">
        <v>104.4100036621094</v>
      </c>
      <c r="F133">
        <v>104.4100036621094</v>
      </c>
      <c r="G133">
        <v>0</v>
      </c>
    </row>
    <row r="134" spans="1:7" ht="15">
      <c r="A134" s="963">
        <v>26149</v>
      </c>
      <c r="B134">
        <v>103.2600021362305</v>
      </c>
      <c r="C134">
        <v>103.2600021362305</v>
      </c>
      <c r="D134">
        <v>103.2600021362305</v>
      </c>
      <c r="E134">
        <v>103.2600021362305</v>
      </c>
      <c r="F134">
        <v>103.2600021362305</v>
      </c>
      <c r="G134">
        <v>0</v>
      </c>
    </row>
    <row r="135" spans="1:7" ht="15">
      <c r="A135" s="963">
        <v>26150</v>
      </c>
      <c r="B135">
        <v>103.11000061035161</v>
      </c>
      <c r="C135">
        <v>103.11000061035161</v>
      </c>
      <c r="D135">
        <v>103.11000061035161</v>
      </c>
      <c r="E135">
        <v>103.11000061035161</v>
      </c>
      <c r="F135">
        <v>103.11000061035161</v>
      </c>
      <c r="G135">
        <v>0</v>
      </c>
    </row>
    <row r="136" spans="1:7" ht="15">
      <c r="A136" s="963">
        <v>26151</v>
      </c>
      <c r="B136">
        <v>103.7799987792969</v>
      </c>
      <c r="C136">
        <v>103.7799987792969</v>
      </c>
      <c r="D136">
        <v>103.7799987792969</v>
      </c>
      <c r="E136">
        <v>103.7799987792969</v>
      </c>
      <c r="F136">
        <v>103.7799987792969</v>
      </c>
      <c r="G136">
        <v>0</v>
      </c>
    </row>
    <row r="137" spans="1:7" ht="15">
      <c r="A137" s="963">
        <v>26154</v>
      </c>
      <c r="B137">
        <v>103.1800003051758</v>
      </c>
      <c r="C137">
        <v>103.1800003051758</v>
      </c>
      <c r="D137">
        <v>103.1800003051758</v>
      </c>
      <c r="E137">
        <v>103.1800003051758</v>
      </c>
      <c r="F137">
        <v>103.1800003051758</v>
      </c>
      <c r="G137">
        <v>0</v>
      </c>
    </row>
    <row r="138" spans="1:7" ht="15">
      <c r="A138" s="963">
        <v>26155</v>
      </c>
      <c r="B138">
        <v>103.0400009155273</v>
      </c>
      <c r="C138">
        <v>103.0400009155273</v>
      </c>
      <c r="D138">
        <v>103.0400009155273</v>
      </c>
      <c r="E138">
        <v>103.0400009155273</v>
      </c>
      <c r="F138">
        <v>103.0400009155273</v>
      </c>
      <c r="G138">
        <v>0</v>
      </c>
    </row>
    <row r="139" spans="1:7" ht="15">
      <c r="A139" s="963">
        <v>26156</v>
      </c>
      <c r="B139">
        <v>104.0800018310547</v>
      </c>
      <c r="C139">
        <v>104.0800018310547</v>
      </c>
      <c r="D139">
        <v>104.0800018310547</v>
      </c>
      <c r="E139">
        <v>104.0800018310547</v>
      </c>
      <c r="F139">
        <v>104.0800018310547</v>
      </c>
      <c r="G139">
        <v>0</v>
      </c>
    </row>
    <row r="140" spans="1:7" ht="15">
      <c r="A140" s="963">
        <v>26157</v>
      </c>
      <c r="B140">
        <v>105.2099990844727</v>
      </c>
      <c r="C140">
        <v>105.2099990844727</v>
      </c>
      <c r="D140">
        <v>105.2099990844727</v>
      </c>
      <c r="E140">
        <v>105.2099990844727</v>
      </c>
      <c r="F140">
        <v>105.2099990844727</v>
      </c>
      <c r="G140">
        <v>0</v>
      </c>
    </row>
    <row r="141" spans="1:7" ht="15">
      <c r="A141" s="963">
        <v>26158</v>
      </c>
      <c r="B141">
        <v>105.44000244140619</v>
      </c>
      <c r="C141">
        <v>105.44000244140619</v>
      </c>
      <c r="D141">
        <v>105.44000244140619</v>
      </c>
      <c r="E141">
        <v>105.44000244140619</v>
      </c>
      <c r="F141">
        <v>105.44000244140619</v>
      </c>
      <c r="G141">
        <v>0</v>
      </c>
    </row>
    <row r="142" spans="1:7" ht="15">
      <c r="A142" s="963">
        <v>26161</v>
      </c>
      <c r="B142">
        <v>107.86000061035161</v>
      </c>
      <c r="C142">
        <v>107.86000061035161</v>
      </c>
      <c r="D142">
        <v>107.86000061035161</v>
      </c>
      <c r="E142">
        <v>107.86000061035161</v>
      </c>
      <c r="F142">
        <v>107.86000061035161</v>
      </c>
      <c r="G142">
        <v>0</v>
      </c>
    </row>
    <row r="143" spans="1:7" ht="15">
      <c r="A143" s="963">
        <v>26162</v>
      </c>
      <c r="B143">
        <v>108.9300003051758</v>
      </c>
      <c r="C143">
        <v>108.9300003051758</v>
      </c>
      <c r="D143">
        <v>108.9300003051758</v>
      </c>
      <c r="E143">
        <v>108.9300003051758</v>
      </c>
      <c r="F143">
        <v>108.9300003051758</v>
      </c>
      <c r="G143">
        <v>0</v>
      </c>
    </row>
    <row r="144" spans="1:7" ht="15">
      <c r="A144" s="963">
        <v>26163</v>
      </c>
      <c r="B144">
        <v>108.38999938964839</v>
      </c>
      <c r="C144">
        <v>108.38999938964839</v>
      </c>
      <c r="D144">
        <v>108.38999938964839</v>
      </c>
      <c r="E144">
        <v>108.38999938964839</v>
      </c>
      <c r="F144">
        <v>108.38999938964839</v>
      </c>
      <c r="G144">
        <v>0</v>
      </c>
    </row>
    <row r="145" spans="1:7" ht="15">
      <c r="A145" s="963">
        <v>26164</v>
      </c>
      <c r="B145">
        <v>108.0100021362305</v>
      </c>
      <c r="C145">
        <v>108.0100021362305</v>
      </c>
      <c r="D145">
        <v>108.0100021362305</v>
      </c>
      <c r="E145">
        <v>108.0100021362305</v>
      </c>
      <c r="F145">
        <v>108.0100021362305</v>
      </c>
      <c r="G145">
        <v>0</v>
      </c>
    </row>
    <row r="146" spans="1:7" ht="15">
      <c r="A146" s="963">
        <v>26165</v>
      </c>
      <c r="B146">
        <v>107.88999938964839</v>
      </c>
      <c r="C146">
        <v>107.88999938964839</v>
      </c>
      <c r="D146">
        <v>107.88999938964839</v>
      </c>
      <c r="E146">
        <v>107.88999938964839</v>
      </c>
      <c r="F146">
        <v>107.88999938964839</v>
      </c>
      <c r="G146">
        <v>0</v>
      </c>
    </row>
    <row r="147" spans="1:7" ht="15">
      <c r="A147" s="963">
        <v>26168</v>
      </c>
      <c r="B147">
        <v>108.2600021362305</v>
      </c>
      <c r="C147">
        <v>108.2600021362305</v>
      </c>
      <c r="D147">
        <v>108.2600021362305</v>
      </c>
      <c r="E147">
        <v>108.2600021362305</v>
      </c>
      <c r="F147">
        <v>108.2600021362305</v>
      </c>
      <c r="G147">
        <v>0</v>
      </c>
    </row>
    <row r="148" spans="1:7" ht="15">
      <c r="A148" s="963">
        <v>26169</v>
      </c>
      <c r="B148">
        <v>108.59999847412109</v>
      </c>
      <c r="C148">
        <v>108.59999847412109</v>
      </c>
      <c r="D148">
        <v>108.59999847412109</v>
      </c>
      <c r="E148">
        <v>108.59999847412109</v>
      </c>
      <c r="F148">
        <v>108.59999847412109</v>
      </c>
      <c r="G148">
        <v>0</v>
      </c>
    </row>
    <row r="149" spans="1:7" ht="15">
      <c r="A149" s="963">
        <v>26170</v>
      </c>
      <c r="B149">
        <v>108.84999847412109</v>
      </c>
      <c r="C149">
        <v>108.84999847412109</v>
      </c>
      <c r="D149">
        <v>108.84999847412109</v>
      </c>
      <c r="E149">
        <v>108.84999847412109</v>
      </c>
      <c r="F149">
        <v>108.84999847412109</v>
      </c>
      <c r="G149">
        <v>0</v>
      </c>
    </row>
    <row r="150" spans="1:7" ht="15">
      <c r="A150" s="963">
        <v>26171</v>
      </c>
      <c r="B150">
        <v>108.9700012207031</v>
      </c>
      <c r="C150">
        <v>108.9700012207031</v>
      </c>
      <c r="D150">
        <v>108.9700012207031</v>
      </c>
      <c r="E150">
        <v>108.9700012207031</v>
      </c>
      <c r="F150">
        <v>108.9700012207031</v>
      </c>
      <c r="G150">
        <v>0</v>
      </c>
    </row>
    <row r="151" spans="1:7" ht="15">
      <c r="A151" s="963">
        <v>26172</v>
      </c>
      <c r="B151">
        <v>109.3000030517578</v>
      </c>
      <c r="C151">
        <v>109.3000030517578</v>
      </c>
      <c r="D151">
        <v>109.3000030517578</v>
      </c>
      <c r="E151">
        <v>109.3000030517578</v>
      </c>
      <c r="F151">
        <v>109.3000030517578</v>
      </c>
      <c r="G151">
        <v>0</v>
      </c>
    </row>
    <row r="152" spans="1:7" ht="15">
      <c r="A152" s="963">
        <v>26175</v>
      </c>
      <c r="B152">
        <v>108.7099990844727</v>
      </c>
      <c r="C152">
        <v>108.7099990844727</v>
      </c>
      <c r="D152">
        <v>108.7099990844727</v>
      </c>
      <c r="E152">
        <v>108.7099990844727</v>
      </c>
      <c r="F152">
        <v>108.7099990844727</v>
      </c>
      <c r="G152">
        <v>0</v>
      </c>
    </row>
    <row r="153" spans="1:7" ht="15">
      <c r="A153" s="963">
        <v>26176</v>
      </c>
      <c r="B153">
        <v>108.4199981689453</v>
      </c>
      <c r="C153">
        <v>108.4199981689453</v>
      </c>
      <c r="D153">
        <v>108.4199981689453</v>
      </c>
      <c r="E153">
        <v>108.4199981689453</v>
      </c>
      <c r="F153">
        <v>108.4199981689453</v>
      </c>
      <c r="G153">
        <v>0</v>
      </c>
    </row>
    <row r="154" spans="1:7" ht="15">
      <c r="A154" s="963">
        <v>26177</v>
      </c>
      <c r="B154">
        <v>108.65000152587891</v>
      </c>
      <c r="C154">
        <v>108.65000152587891</v>
      </c>
      <c r="D154">
        <v>108.65000152587891</v>
      </c>
      <c r="E154">
        <v>108.65000152587891</v>
      </c>
      <c r="F154">
        <v>108.65000152587891</v>
      </c>
      <c r="G154">
        <v>0</v>
      </c>
    </row>
    <row r="155" spans="1:7" ht="15">
      <c r="A155" s="963">
        <v>26178</v>
      </c>
      <c r="B155">
        <v>108.9599990844727</v>
      </c>
      <c r="C155">
        <v>108.9599990844727</v>
      </c>
      <c r="D155">
        <v>108.9599990844727</v>
      </c>
      <c r="E155">
        <v>108.9599990844727</v>
      </c>
      <c r="F155">
        <v>108.9599990844727</v>
      </c>
      <c r="G155">
        <v>0</v>
      </c>
    </row>
    <row r="156" spans="1:7" ht="15">
      <c r="A156" s="963">
        <v>26179</v>
      </c>
      <c r="B156">
        <v>109.98000335693359</v>
      </c>
      <c r="C156">
        <v>109.98000335693359</v>
      </c>
      <c r="D156">
        <v>109.98000335693359</v>
      </c>
      <c r="E156">
        <v>109.98000335693359</v>
      </c>
      <c r="F156">
        <v>109.98000335693359</v>
      </c>
      <c r="G156">
        <v>0</v>
      </c>
    </row>
    <row r="157" spans="1:7" ht="15">
      <c r="A157" s="963">
        <v>26183</v>
      </c>
      <c r="B157">
        <v>110.5299987792969</v>
      </c>
      <c r="C157">
        <v>110.5299987792969</v>
      </c>
      <c r="D157">
        <v>110.5299987792969</v>
      </c>
      <c r="E157">
        <v>110.5299987792969</v>
      </c>
      <c r="F157">
        <v>110.5299987792969</v>
      </c>
      <c r="G157">
        <v>0</v>
      </c>
    </row>
    <row r="158" spans="1:7" ht="15">
      <c r="A158" s="963">
        <v>26184</v>
      </c>
      <c r="B158">
        <v>110.5800018310547</v>
      </c>
      <c r="C158">
        <v>110.5800018310547</v>
      </c>
      <c r="D158">
        <v>110.5800018310547</v>
      </c>
      <c r="E158">
        <v>110.5800018310547</v>
      </c>
      <c r="F158">
        <v>110.5800018310547</v>
      </c>
      <c r="G158">
        <v>0</v>
      </c>
    </row>
    <row r="159" spans="1:7" ht="15">
      <c r="A159" s="963">
        <v>26185</v>
      </c>
      <c r="B159">
        <v>110.5500030517578</v>
      </c>
      <c r="C159">
        <v>110.5500030517578</v>
      </c>
      <c r="D159">
        <v>110.5500030517578</v>
      </c>
      <c r="E159">
        <v>110.5500030517578</v>
      </c>
      <c r="F159">
        <v>110.5500030517578</v>
      </c>
      <c r="G159">
        <v>0</v>
      </c>
    </row>
    <row r="160" spans="1:7" ht="15">
      <c r="A160" s="963">
        <v>26186</v>
      </c>
      <c r="B160">
        <v>110.4199981689453</v>
      </c>
      <c r="C160">
        <v>110.4199981689453</v>
      </c>
      <c r="D160">
        <v>110.4199981689453</v>
      </c>
      <c r="E160">
        <v>110.4199981689453</v>
      </c>
      <c r="F160">
        <v>110.4199981689453</v>
      </c>
      <c r="G160">
        <v>0</v>
      </c>
    </row>
    <row r="161" spans="1:7" ht="15">
      <c r="A161" s="963">
        <v>26189</v>
      </c>
      <c r="B161">
        <v>110.2200012207031</v>
      </c>
      <c r="C161">
        <v>110.2200012207031</v>
      </c>
      <c r="D161">
        <v>110.2200012207031</v>
      </c>
      <c r="E161">
        <v>110.2200012207031</v>
      </c>
      <c r="F161">
        <v>110.2200012207031</v>
      </c>
      <c r="G161">
        <v>0</v>
      </c>
    </row>
    <row r="162" spans="1:7" ht="15">
      <c r="A162" s="963">
        <v>26190</v>
      </c>
      <c r="B162">
        <v>109.76999664306641</v>
      </c>
      <c r="C162">
        <v>109.76999664306641</v>
      </c>
      <c r="D162">
        <v>109.76999664306641</v>
      </c>
      <c r="E162">
        <v>109.76999664306641</v>
      </c>
      <c r="F162">
        <v>109.76999664306641</v>
      </c>
      <c r="G162">
        <v>0</v>
      </c>
    </row>
    <row r="163" spans="1:7" ht="15">
      <c r="A163" s="963">
        <v>26191</v>
      </c>
      <c r="B163">
        <v>109.7900009155273</v>
      </c>
      <c r="C163">
        <v>109.7900009155273</v>
      </c>
      <c r="D163">
        <v>109.7900009155273</v>
      </c>
      <c r="E163">
        <v>109.7900009155273</v>
      </c>
      <c r="F163">
        <v>109.7900009155273</v>
      </c>
      <c r="G163">
        <v>0</v>
      </c>
    </row>
    <row r="164" spans="1:7" ht="15">
      <c r="A164" s="963">
        <v>26192</v>
      </c>
      <c r="B164">
        <v>109.7799987792969</v>
      </c>
      <c r="C164">
        <v>109.7799987792969</v>
      </c>
      <c r="D164">
        <v>109.7799987792969</v>
      </c>
      <c r="E164">
        <v>109.7799987792969</v>
      </c>
      <c r="F164">
        <v>109.7799987792969</v>
      </c>
      <c r="G164">
        <v>0</v>
      </c>
    </row>
    <row r="165" spans="1:7" ht="15">
      <c r="A165" s="963">
        <v>26193</v>
      </c>
      <c r="B165">
        <v>110.09999847412109</v>
      </c>
      <c r="C165">
        <v>110.09999847412109</v>
      </c>
      <c r="D165">
        <v>110.09999847412109</v>
      </c>
      <c r="E165">
        <v>110.09999847412109</v>
      </c>
      <c r="F165">
        <v>110.09999847412109</v>
      </c>
      <c r="G165">
        <v>0</v>
      </c>
    </row>
    <row r="166" spans="1:7" ht="15">
      <c r="A166" s="963">
        <v>26196</v>
      </c>
      <c r="B166">
        <v>109.9899978637695</v>
      </c>
      <c r="C166">
        <v>109.9899978637695</v>
      </c>
      <c r="D166">
        <v>109.9899978637695</v>
      </c>
      <c r="E166">
        <v>109.9899978637695</v>
      </c>
      <c r="F166">
        <v>109.9899978637695</v>
      </c>
      <c r="G166">
        <v>0</v>
      </c>
    </row>
    <row r="167" spans="1:7" ht="15">
      <c r="A167" s="963">
        <v>26197</v>
      </c>
      <c r="B167">
        <v>109.8199996948242</v>
      </c>
      <c r="C167">
        <v>109.8199996948242</v>
      </c>
      <c r="D167">
        <v>109.8199996948242</v>
      </c>
      <c r="E167">
        <v>109.8199996948242</v>
      </c>
      <c r="F167">
        <v>109.8199996948242</v>
      </c>
      <c r="G167">
        <v>0</v>
      </c>
    </row>
    <row r="168" spans="1:7" ht="15">
      <c r="A168" s="963">
        <v>26198</v>
      </c>
      <c r="B168">
        <v>108.9899978637695</v>
      </c>
      <c r="C168">
        <v>108.9899978637695</v>
      </c>
      <c r="D168">
        <v>108.9899978637695</v>
      </c>
      <c r="E168">
        <v>108.9899978637695</v>
      </c>
      <c r="F168">
        <v>108.9899978637695</v>
      </c>
      <c r="G168">
        <v>0</v>
      </c>
    </row>
    <row r="169" spans="1:7" ht="15">
      <c r="A169" s="963">
        <v>26199</v>
      </c>
      <c r="B169">
        <v>108.8000030517578</v>
      </c>
      <c r="C169">
        <v>108.8000030517578</v>
      </c>
      <c r="D169">
        <v>108.8000030517578</v>
      </c>
      <c r="E169">
        <v>108.8000030517578</v>
      </c>
      <c r="F169">
        <v>108.8000030517578</v>
      </c>
      <c r="G169">
        <v>0</v>
      </c>
    </row>
    <row r="170" spans="1:7" ht="15">
      <c r="A170" s="963">
        <v>26200</v>
      </c>
      <c r="B170">
        <v>108.879997253418</v>
      </c>
      <c r="C170">
        <v>108.879997253418</v>
      </c>
      <c r="D170">
        <v>108.879997253418</v>
      </c>
      <c r="E170">
        <v>108.879997253418</v>
      </c>
      <c r="F170">
        <v>108.879997253418</v>
      </c>
      <c r="G170">
        <v>0</v>
      </c>
    </row>
    <row r="171" spans="1:7" ht="15">
      <c r="A171" s="963">
        <v>26203</v>
      </c>
      <c r="B171">
        <v>108.1800003051758</v>
      </c>
      <c r="C171">
        <v>108.1800003051758</v>
      </c>
      <c r="D171">
        <v>108.1800003051758</v>
      </c>
      <c r="E171">
        <v>108.1800003051758</v>
      </c>
      <c r="F171">
        <v>108.1800003051758</v>
      </c>
      <c r="G171">
        <v>0</v>
      </c>
    </row>
    <row r="172" spans="1:7" ht="15">
      <c r="A172" s="963">
        <v>26204</v>
      </c>
      <c r="B172">
        <v>108.379997253418</v>
      </c>
      <c r="C172">
        <v>108.379997253418</v>
      </c>
      <c r="D172">
        <v>108.379997253418</v>
      </c>
      <c r="E172">
        <v>108.379997253418</v>
      </c>
      <c r="F172">
        <v>108.379997253418</v>
      </c>
      <c r="G172">
        <v>0</v>
      </c>
    </row>
    <row r="173" spans="1:7" ht="15">
      <c r="A173" s="963">
        <v>26205</v>
      </c>
      <c r="B173">
        <v>108.59999847412109</v>
      </c>
      <c r="C173">
        <v>108.59999847412109</v>
      </c>
      <c r="D173">
        <v>108.59999847412109</v>
      </c>
      <c r="E173">
        <v>108.59999847412109</v>
      </c>
      <c r="F173">
        <v>108.59999847412109</v>
      </c>
      <c r="G173">
        <v>0</v>
      </c>
    </row>
    <row r="174" spans="1:7" ht="15">
      <c r="A174" s="963">
        <v>26206</v>
      </c>
      <c r="B174">
        <v>109.0299987792969</v>
      </c>
      <c r="C174">
        <v>109.0299987792969</v>
      </c>
      <c r="D174">
        <v>109.0299987792969</v>
      </c>
      <c r="E174">
        <v>109.0299987792969</v>
      </c>
      <c r="F174">
        <v>109.0299987792969</v>
      </c>
      <c r="G174">
        <v>0</v>
      </c>
    </row>
    <row r="175" spans="1:7" ht="15">
      <c r="A175" s="963">
        <v>26207</v>
      </c>
      <c r="B175">
        <v>109.5800018310547</v>
      </c>
      <c r="C175">
        <v>109.5800018310547</v>
      </c>
      <c r="D175">
        <v>109.5800018310547</v>
      </c>
      <c r="E175">
        <v>109.5800018310547</v>
      </c>
      <c r="F175">
        <v>109.5800018310547</v>
      </c>
      <c r="G175">
        <v>0</v>
      </c>
    </row>
    <row r="176" spans="1:7" ht="15">
      <c r="A176" s="963">
        <v>26210</v>
      </c>
      <c r="B176">
        <v>109.9599990844727</v>
      </c>
      <c r="C176">
        <v>109.9599990844727</v>
      </c>
      <c r="D176">
        <v>109.9599990844727</v>
      </c>
      <c r="E176">
        <v>109.9599990844727</v>
      </c>
      <c r="F176">
        <v>109.9599990844727</v>
      </c>
      <c r="G176">
        <v>0</v>
      </c>
    </row>
    <row r="177" spans="1:7" ht="15">
      <c r="A177" s="963">
        <v>26211</v>
      </c>
      <c r="B177">
        <v>109.9899978637695</v>
      </c>
      <c r="C177">
        <v>109.9899978637695</v>
      </c>
      <c r="D177">
        <v>109.9899978637695</v>
      </c>
      <c r="E177">
        <v>109.9899978637695</v>
      </c>
      <c r="F177">
        <v>109.9899978637695</v>
      </c>
      <c r="G177">
        <v>0</v>
      </c>
    </row>
    <row r="178" spans="1:7" ht="15">
      <c r="A178" s="963">
        <v>26212</v>
      </c>
      <c r="B178">
        <v>110.6800003051758</v>
      </c>
      <c r="C178">
        <v>110.6800003051758</v>
      </c>
      <c r="D178">
        <v>110.6800003051758</v>
      </c>
      <c r="E178">
        <v>110.6800003051758</v>
      </c>
      <c r="F178">
        <v>110.6800003051758</v>
      </c>
      <c r="G178">
        <v>0</v>
      </c>
    </row>
    <row r="179" spans="1:7" ht="15">
      <c r="A179" s="963">
        <v>26213</v>
      </c>
      <c r="B179">
        <v>110.98000335693359</v>
      </c>
      <c r="C179">
        <v>110.98000335693359</v>
      </c>
      <c r="D179">
        <v>110.98000335693359</v>
      </c>
      <c r="E179">
        <v>110.98000335693359</v>
      </c>
      <c r="F179">
        <v>110.98000335693359</v>
      </c>
      <c r="G179">
        <v>0</v>
      </c>
    </row>
    <row r="180" spans="1:7" ht="15">
      <c r="A180" s="963">
        <v>26214</v>
      </c>
      <c r="B180">
        <v>110.7399978637695</v>
      </c>
      <c r="C180">
        <v>110.7399978637695</v>
      </c>
      <c r="D180">
        <v>110.7399978637695</v>
      </c>
      <c r="E180">
        <v>110.7399978637695</v>
      </c>
      <c r="F180">
        <v>110.7399978637695</v>
      </c>
      <c r="G180">
        <v>0</v>
      </c>
    </row>
    <row r="181" spans="1:7" ht="15">
      <c r="A181" s="963">
        <v>26217</v>
      </c>
      <c r="B181">
        <v>110.7099990844727</v>
      </c>
      <c r="C181">
        <v>110.7099990844727</v>
      </c>
      <c r="D181">
        <v>110.7099990844727</v>
      </c>
      <c r="E181">
        <v>110.7099990844727</v>
      </c>
      <c r="F181">
        <v>110.7099990844727</v>
      </c>
      <c r="G181">
        <v>0</v>
      </c>
    </row>
    <row r="182" spans="1:7" ht="15">
      <c r="A182" s="963">
        <v>26218</v>
      </c>
      <c r="B182">
        <v>110.9100036621094</v>
      </c>
      <c r="C182">
        <v>110.9100036621094</v>
      </c>
      <c r="D182">
        <v>110.9100036621094</v>
      </c>
      <c r="E182">
        <v>110.9100036621094</v>
      </c>
      <c r="F182">
        <v>110.9100036621094</v>
      </c>
      <c r="G182">
        <v>0</v>
      </c>
    </row>
    <row r="183" spans="1:7" ht="15">
      <c r="A183" s="963">
        <v>26219</v>
      </c>
      <c r="B183">
        <v>110.69000244140619</v>
      </c>
      <c r="C183">
        <v>110.69000244140619</v>
      </c>
      <c r="D183">
        <v>110.69000244140619</v>
      </c>
      <c r="E183">
        <v>110.69000244140619</v>
      </c>
      <c r="F183">
        <v>110.69000244140619</v>
      </c>
      <c r="G183">
        <v>0</v>
      </c>
    </row>
    <row r="184" spans="1:7" ht="15">
      <c r="A184" s="963">
        <v>26220</v>
      </c>
      <c r="B184">
        <v>109.870002746582</v>
      </c>
      <c r="C184">
        <v>109.870002746582</v>
      </c>
      <c r="D184">
        <v>109.870002746582</v>
      </c>
      <c r="E184">
        <v>109.870002746582</v>
      </c>
      <c r="F184">
        <v>109.870002746582</v>
      </c>
      <c r="G184">
        <v>0</v>
      </c>
    </row>
    <row r="185" spans="1:7" ht="15">
      <c r="A185" s="963">
        <v>26221</v>
      </c>
      <c r="B185">
        <v>109.59999847412109</v>
      </c>
      <c r="C185">
        <v>109.59999847412109</v>
      </c>
      <c r="D185">
        <v>109.59999847412109</v>
      </c>
      <c r="E185">
        <v>109.59999847412109</v>
      </c>
      <c r="F185">
        <v>109.59999847412109</v>
      </c>
      <c r="G185">
        <v>0</v>
      </c>
    </row>
    <row r="186" spans="1:7" ht="15">
      <c r="A186" s="963">
        <v>26224</v>
      </c>
      <c r="B186">
        <v>109.05999755859381</v>
      </c>
      <c r="C186">
        <v>109.05999755859381</v>
      </c>
      <c r="D186">
        <v>109.05999755859381</v>
      </c>
      <c r="E186">
        <v>109.05999755859381</v>
      </c>
      <c r="F186">
        <v>109.05999755859381</v>
      </c>
      <c r="G186">
        <v>0</v>
      </c>
    </row>
    <row r="187" spans="1:7" ht="15">
      <c r="A187" s="963">
        <v>26225</v>
      </c>
      <c r="B187">
        <v>107.9899978637695</v>
      </c>
      <c r="C187">
        <v>107.9899978637695</v>
      </c>
      <c r="D187">
        <v>107.9899978637695</v>
      </c>
      <c r="E187">
        <v>107.9899978637695</v>
      </c>
      <c r="F187">
        <v>107.9899978637695</v>
      </c>
      <c r="G187">
        <v>0</v>
      </c>
    </row>
    <row r="188" spans="1:7" ht="15">
      <c r="A188" s="963">
        <v>26226</v>
      </c>
      <c r="B188">
        <v>106.5800018310547</v>
      </c>
      <c r="C188">
        <v>106.5800018310547</v>
      </c>
      <c r="D188">
        <v>106.5800018310547</v>
      </c>
      <c r="E188">
        <v>106.5800018310547</v>
      </c>
      <c r="F188">
        <v>106.5800018310547</v>
      </c>
      <c r="G188">
        <v>0</v>
      </c>
    </row>
    <row r="189" spans="1:7" ht="15">
      <c r="A189" s="963">
        <v>26227</v>
      </c>
      <c r="B189">
        <v>106.61000061035161</v>
      </c>
      <c r="C189">
        <v>106.61000061035161</v>
      </c>
      <c r="D189">
        <v>106.61000061035161</v>
      </c>
      <c r="E189">
        <v>106.61000061035161</v>
      </c>
      <c r="F189">
        <v>106.61000061035161</v>
      </c>
      <c r="G189">
        <v>0</v>
      </c>
    </row>
    <row r="190" spans="1:7" ht="15">
      <c r="A190" s="963">
        <v>26228</v>
      </c>
      <c r="B190">
        <v>106.8000030517578</v>
      </c>
      <c r="C190">
        <v>106.8000030517578</v>
      </c>
      <c r="D190">
        <v>106.8000030517578</v>
      </c>
      <c r="E190">
        <v>106.8000030517578</v>
      </c>
      <c r="F190">
        <v>106.8000030517578</v>
      </c>
      <c r="G190">
        <v>0</v>
      </c>
    </row>
    <row r="191" spans="1:7" ht="15">
      <c r="A191" s="963">
        <v>26231</v>
      </c>
      <c r="B191">
        <v>106.2900009155273</v>
      </c>
      <c r="C191">
        <v>106.2900009155273</v>
      </c>
      <c r="D191">
        <v>106.2900009155273</v>
      </c>
      <c r="E191">
        <v>106.2900009155273</v>
      </c>
      <c r="F191">
        <v>106.2900009155273</v>
      </c>
      <c r="G191">
        <v>0</v>
      </c>
    </row>
    <row r="192" spans="1:7" ht="15">
      <c r="A192" s="963">
        <v>26232</v>
      </c>
      <c r="B192">
        <v>105.69000244140619</v>
      </c>
      <c r="C192">
        <v>105.69000244140619</v>
      </c>
      <c r="D192">
        <v>105.69000244140619</v>
      </c>
      <c r="E192">
        <v>105.69000244140619</v>
      </c>
      <c r="F192">
        <v>105.69000244140619</v>
      </c>
      <c r="G192">
        <v>0</v>
      </c>
    </row>
    <row r="193" spans="1:7" ht="15">
      <c r="A193" s="963">
        <v>26233</v>
      </c>
      <c r="B193">
        <v>104.2799987792969</v>
      </c>
      <c r="C193">
        <v>104.2799987792969</v>
      </c>
      <c r="D193">
        <v>104.2799987792969</v>
      </c>
      <c r="E193">
        <v>104.2799987792969</v>
      </c>
      <c r="F193">
        <v>104.2799987792969</v>
      </c>
      <c r="G193">
        <v>0</v>
      </c>
    </row>
    <row r="194" spans="1:7" ht="15">
      <c r="A194" s="963">
        <v>26234</v>
      </c>
      <c r="B194">
        <v>104.5</v>
      </c>
      <c r="C194">
        <v>104.5</v>
      </c>
      <c r="D194">
        <v>104.5</v>
      </c>
      <c r="E194">
        <v>104.5</v>
      </c>
      <c r="F194">
        <v>104.5</v>
      </c>
      <c r="G194">
        <v>0</v>
      </c>
    </row>
    <row r="195" spans="1:7" ht="15">
      <c r="A195" s="963">
        <v>26235</v>
      </c>
      <c r="B195">
        <v>105.09999847412109</v>
      </c>
      <c r="C195">
        <v>105.09999847412109</v>
      </c>
      <c r="D195">
        <v>105.09999847412109</v>
      </c>
      <c r="E195">
        <v>105.09999847412109</v>
      </c>
      <c r="F195">
        <v>105.09999847412109</v>
      </c>
      <c r="G195">
        <v>0</v>
      </c>
    </row>
    <row r="196" spans="1:7" ht="15">
      <c r="A196" s="963">
        <v>26238</v>
      </c>
      <c r="B196">
        <v>103.69000244140619</v>
      </c>
      <c r="C196">
        <v>103.69000244140619</v>
      </c>
      <c r="D196">
        <v>103.69000244140619</v>
      </c>
      <c r="E196">
        <v>103.69000244140619</v>
      </c>
      <c r="F196">
        <v>103.69000244140619</v>
      </c>
      <c r="G196">
        <v>0</v>
      </c>
    </row>
    <row r="197" spans="1:7" ht="15">
      <c r="A197" s="963">
        <v>26239</v>
      </c>
      <c r="B197">
        <v>103.5400009155273</v>
      </c>
      <c r="C197">
        <v>103.5400009155273</v>
      </c>
      <c r="D197">
        <v>103.5400009155273</v>
      </c>
      <c r="E197">
        <v>103.5400009155273</v>
      </c>
      <c r="F197">
        <v>103.5400009155273</v>
      </c>
      <c r="G197">
        <v>0</v>
      </c>
    </row>
    <row r="198" spans="1:7" ht="15">
      <c r="A198" s="963">
        <v>26240</v>
      </c>
      <c r="B198">
        <v>105.0100021362305</v>
      </c>
      <c r="C198">
        <v>105.0100021362305</v>
      </c>
      <c r="D198">
        <v>105.0100021362305</v>
      </c>
      <c r="E198">
        <v>105.0100021362305</v>
      </c>
      <c r="F198">
        <v>105.0100021362305</v>
      </c>
      <c r="G198">
        <v>0</v>
      </c>
    </row>
    <row r="199" spans="1:7" ht="15">
      <c r="A199" s="963">
        <v>26241</v>
      </c>
      <c r="B199">
        <v>105.55999755859381</v>
      </c>
      <c r="C199">
        <v>105.55999755859381</v>
      </c>
      <c r="D199">
        <v>105.55999755859381</v>
      </c>
      <c r="E199">
        <v>105.55999755859381</v>
      </c>
      <c r="F199">
        <v>105.55999755859381</v>
      </c>
      <c r="G199">
        <v>0</v>
      </c>
    </row>
    <row r="200" spans="1:7" ht="15">
      <c r="A200" s="963">
        <v>26242</v>
      </c>
      <c r="B200">
        <v>105.4599990844727</v>
      </c>
      <c r="C200">
        <v>105.4599990844727</v>
      </c>
      <c r="D200">
        <v>105.4599990844727</v>
      </c>
      <c r="E200">
        <v>105.4599990844727</v>
      </c>
      <c r="F200">
        <v>105.4599990844727</v>
      </c>
      <c r="G200">
        <v>0</v>
      </c>
    </row>
    <row r="201" spans="1:7" ht="15">
      <c r="A201" s="963">
        <v>26245</v>
      </c>
      <c r="B201">
        <v>105.4300003051758</v>
      </c>
      <c r="C201">
        <v>105.4300003051758</v>
      </c>
      <c r="D201">
        <v>105.4300003051758</v>
      </c>
      <c r="E201">
        <v>105.4300003051758</v>
      </c>
      <c r="F201">
        <v>105.4300003051758</v>
      </c>
      <c r="G201">
        <v>0</v>
      </c>
    </row>
    <row r="202" spans="1:7" ht="15">
      <c r="A202" s="963">
        <v>26246</v>
      </c>
      <c r="B202">
        <v>105.7200012207031</v>
      </c>
      <c r="C202">
        <v>105.7200012207031</v>
      </c>
      <c r="D202">
        <v>105.7200012207031</v>
      </c>
      <c r="E202">
        <v>105.7200012207031</v>
      </c>
      <c r="F202">
        <v>105.7200012207031</v>
      </c>
      <c r="G202">
        <v>0</v>
      </c>
    </row>
    <row r="203" spans="1:7" ht="15">
      <c r="A203" s="963">
        <v>26247</v>
      </c>
      <c r="B203">
        <v>104.86000061035161</v>
      </c>
      <c r="C203">
        <v>104.86000061035161</v>
      </c>
      <c r="D203">
        <v>104.86000061035161</v>
      </c>
      <c r="E203">
        <v>104.86000061035161</v>
      </c>
      <c r="F203">
        <v>104.86000061035161</v>
      </c>
      <c r="G203">
        <v>0</v>
      </c>
    </row>
    <row r="204" spans="1:7" ht="15">
      <c r="A204" s="963">
        <v>26248</v>
      </c>
      <c r="B204">
        <v>103.7399978637695</v>
      </c>
      <c r="C204">
        <v>103.7399978637695</v>
      </c>
      <c r="D204">
        <v>103.7399978637695</v>
      </c>
      <c r="E204">
        <v>103.7399978637695</v>
      </c>
      <c r="F204">
        <v>103.7399978637695</v>
      </c>
      <c r="G204">
        <v>0</v>
      </c>
    </row>
    <row r="205" spans="1:7" ht="15">
      <c r="A205" s="963">
        <v>26249</v>
      </c>
      <c r="B205">
        <v>103.9100036621094</v>
      </c>
      <c r="C205">
        <v>103.9100036621094</v>
      </c>
      <c r="D205">
        <v>103.9100036621094</v>
      </c>
      <c r="E205">
        <v>103.9100036621094</v>
      </c>
      <c r="F205">
        <v>103.9100036621094</v>
      </c>
      <c r="G205">
        <v>0</v>
      </c>
    </row>
    <row r="206" spans="1:7" ht="15">
      <c r="A206" s="963">
        <v>26252</v>
      </c>
      <c r="B206">
        <v>103.44000244140619</v>
      </c>
      <c r="C206">
        <v>103.44000244140619</v>
      </c>
      <c r="D206">
        <v>103.44000244140619</v>
      </c>
      <c r="E206">
        <v>103.44000244140619</v>
      </c>
      <c r="F206">
        <v>103.44000244140619</v>
      </c>
      <c r="G206">
        <v>0</v>
      </c>
    </row>
    <row r="207" spans="1:7" ht="15">
      <c r="A207" s="963">
        <v>26253</v>
      </c>
      <c r="B207">
        <v>103.7099990844727</v>
      </c>
      <c r="C207">
        <v>103.7099990844727</v>
      </c>
      <c r="D207">
        <v>103.7099990844727</v>
      </c>
      <c r="E207">
        <v>103.7099990844727</v>
      </c>
      <c r="F207">
        <v>103.7099990844727</v>
      </c>
      <c r="G207">
        <v>0</v>
      </c>
    </row>
    <row r="208" spans="1:7" ht="15">
      <c r="A208" s="963">
        <v>26254</v>
      </c>
      <c r="B208">
        <v>103.63999938964839</v>
      </c>
      <c r="C208">
        <v>103.63999938964839</v>
      </c>
      <c r="D208">
        <v>103.63999938964839</v>
      </c>
      <c r="E208">
        <v>103.63999938964839</v>
      </c>
      <c r="F208">
        <v>103.63999938964839</v>
      </c>
      <c r="G208">
        <v>0</v>
      </c>
    </row>
    <row r="209" spans="1:7" ht="15">
      <c r="A209" s="963">
        <v>26255</v>
      </c>
      <c r="B209">
        <v>103.44000244140619</v>
      </c>
      <c r="C209">
        <v>103.44000244140619</v>
      </c>
      <c r="D209">
        <v>103.44000244140619</v>
      </c>
      <c r="E209">
        <v>103.44000244140619</v>
      </c>
      <c r="F209">
        <v>103.44000244140619</v>
      </c>
      <c r="G209">
        <v>0</v>
      </c>
    </row>
    <row r="210" spans="1:7" ht="15">
      <c r="A210" s="963">
        <v>26256</v>
      </c>
      <c r="B210">
        <v>102.9499969482422</v>
      </c>
      <c r="C210">
        <v>102.9499969482422</v>
      </c>
      <c r="D210">
        <v>102.9499969482422</v>
      </c>
      <c r="E210">
        <v>102.9499969482422</v>
      </c>
      <c r="F210">
        <v>102.9499969482422</v>
      </c>
      <c r="G210">
        <v>0</v>
      </c>
    </row>
    <row r="211" spans="1:7" ht="15">
      <c r="A211" s="963">
        <v>26259</v>
      </c>
      <c r="B211">
        <v>101.7900009155273</v>
      </c>
      <c r="C211">
        <v>101.7900009155273</v>
      </c>
      <c r="D211">
        <v>101.7900009155273</v>
      </c>
      <c r="E211">
        <v>101.7900009155273</v>
      </c>
      <c r="F211">
        <v>101.7900009155273</v>
      </c>
      <c r="G211">
        <v>0</v>
      </c>
    </row>
    <row r="212" spans="1:7" ht="15">
      <c r="A212" s="963">
        <v>26260</v>
      </c>
      <c r="B212">
        <v>100.30999755859381</v>
      </c>
      <c r="C212">
        <v>100.30999755859381</v>
      </c>
      <c r="D212">
        <v>100.30999755859381</v>
      </c>
      <c r="E212">
        <v>100.30999755859381</v>
      </c>
      <c r="F212">
        <v>100.30999755859381</v>
      </c>
      <c r="G212">
        <v>0</v>
      </c>
    </row>
    <row r="213" spans="1:7" ht="15">
      <c r="A213" s="963">
        <v>26261</v>
      </c>
      <c r="B213">
        <v>100.40000152587891</v>
      </c>
      <c r="C213">
        <v>100.40000152587891</v>
      </c>
      <c r="D213">
        <v>100.40000152587891</v>
      </c>
      <c r="E213">
        <v>100.40000152587891</v>
      </c>
      <c r="F213">
        <v>100.40000152587891</v>
      </c>
      <c r="G213">
        <v>0</v>
      </c>
    </row>
    <row r="214" spans="1:7" ht="15">
      <c r="A214" s="963">
        <v>26263</v>
      </c>
      <c r="B214">
        <v>101.63999938964839</v>
      </c>
      <c r="C214">
        <v>101.63999938964839</v>
      </c>
      <c r="D214">
        <v>101.63999938964839</v>
      </c>
      <c r="E214">
        <v>101.63999938964839</v>
      </c>
      <c r="F214">
        <v>101.63999938964839</v>
      </c>
      <c r="G214">
        <v>0</v>
      </c>
    </row>
    <row r="215" spans="1:7" ht="15">
      <c r="A215" s="963">
        <v>26266</v>
      </c>
      <c r="B215">
        <v>103.0800018310547</v>
      </c>
      <c r="C215">
        <v>103.0800018310547</v>
      </c>
      <c r="D215">
        <v>103.0800018310547</v>
      </c>
      <c r="E215">
        <v>103.0800018310547</v>
      </c>
      <c r="F215">
        <v>103.0800018310547</v>
      </c>
      <c r="G215">
        <v>0</v>
      </c>
    </row>
    <row r="216" spans="1:7" ht="15">
      <c r="A216" s="963">
        <v>26267</v>
      </c>
      <c r="B216">
        <v>103.9700012207031</v>
      </c>
      <c r="C216">
        <v>103.9700012207031</v>
      </c>
      <c r="D216">
        <v>103.9700012207031</v>
      </c>
      <c r="E216">
        <v>103.9700012207031</v>
      </c>
      <c r="F216">
        <v>103.9700012207031</v>
      </c>
      <c r="G216">
        <v>0</v>
      </c>
    </row>
    <row r="217" spans="1:7" ht="15">
      <c r="A217" s="963">
        <v>26268</v>
      </c>
      <c r="B217">
        <v>105</v>
      </c>
      <c r="C217">
        <v>105</v>
      </c>
      <c r="D217">
        <v>105</v>
      </c>
      <c r="E217">
        <v>105</v>
      </c>
      <c r="F217">
        <v>105</v>
      </c>
      <c r="G217">
        <v>0</v>
      </c>
    </row>
    <row r="218" spans="1:7" ht="15">
      <c r="A218" s="963">
        <v>26269</v>
      </c>
      <c r="B218">
        <v>106.15000152587891</v>
      </c>
      <c r="C218">
        <v>106.15000152587891</v>
      </c>
      <c r="D218">
        <v>106.15000152587891</v>
      </c>
      <c r="E218">
        <v>106.15000152587891</v>
      </c>
      <c r="F218">
        <v>106.15000152587891</v>
      </c>
      <c r="G218">
        <v>0</v>
      </c>
    </row>
    <row r="219" spans="1:7" ht="15">
      <c r="A219" s="963">
        <v>26270</v>
      </c>
      <c r="B219">
        <v>107.2600021362305</v>
      </c>
      <c r="C219">
        <v>107.2600021362305</v>
      </c>
      <c r="D219">
        <v>107.2600021362305</v>
      </c>
      <c r="E219">
        <v>107.2600021362305</v>
      </c>
      <c r="F219">
        <v>107.2600021362305</v>
      </c>
      <c r="G219">
        <v>0</v>
      </c>
    </row>
    <row r="220" spans="1:7" ht="15">
      <c r="A220" s="963">
        <v>26273</v>
      </c>
      <c r="B220">
        <v>106.9199981689453</v>
      </c>
      <c r="C220">
        <v>106.9199981689453</v>
      </c>
      <c r="D220">
        <v>106.9199981689453</v>
      </c>
      <c r="E220">
        <v>106.9199981689453</v>
      </c>
      <c r="F220">
        <v>106.9199981689453</v>
      </c>
      <c r="G220">
        <v>0</v>
      </c>
    </row>
    <row r="221" spans="1:7" ht="15">
      <c r="A221" s="963">
        <v>26274</v>
      </c>
      <c r="B221">
        <v>107.2600021362305</v>
      </c>
      <c r="C221">
        <v>107.2600021362305</v>
      </c>
      <c r="D221">
        <v>107.2600021362305</v>
      </c>
      <c r="E221">
        <v>107.2600021362305</v>
      </c>
      <c r="F221">
        <v>107.2600021362305</v>
      </c>
      <c r="G221">
        <v>0</v>
      </c>
    </row>
    <row r="222" spans="1:7" ht="15">
      <c r="A222" s="963">
        <v>26275</v>
      </c>
      <c r="B222">
        <v>107.7099990844727</v>
      </c>
      <c r="C222">
        <v>107.7099990844727</v>
      </c>
      <c r="D222">
        <v>107.7099990844727</v>
      </c>
      <c r="E222">
        <v>107.7099990844727</v>
      </c>
      <c r="F222">
        <v>107.7099990844727</v>
      </c>
      <c r="G222">
        <v>0</v>
      </c>
    </row>
    <row r="223" spans="1:7" ht="15">
      <c r="A223" s="963">
        <v>26276</v>
      </c>
      <c r="B223">
        <v>107.9700012207031</v>
      </c>
      <c r="C223">
        <v>107.9700012207031</v>
      </c>
      <c r="D223">
        <v>107.9700012207031</v>
      </c>
      <c r="E223">
        <v>107.9700012207031</v>
      </c>
      <c r="F223">
        <v>107.9700012207031</v>
      </c>
      <c r="G223">
        <v>0</v>
      </c>
    </row>
    <row r="224" spans="1:7" ht="15">
      <c r="A224" s="963">
        <v>26277</v>
      </c>
      <c r="B224">
        <v>108.80999755859381</v>
      </c>
      <c r="C224">
        <v>108.80999755859381</v>
      </c>
      <c r="D224">
        <v>108.80999755859381</v>
      </c>
      <c r="E224">
        <v>108.80999755859381</v>
      </c>
      <c r="F224">
        <v>108.80999755859381</v>
      </c>
      <c r="G224">
        <v>0</v>
      </c>
    </row>
    <row r="225" spans="1:7" ht="15">
      <c r="A225" s="963">
        <v>26280</v>
      </c>
      <c r="B225">
        <v>109.1600036621094</v>
      </c>
      <c r="C225">
        <v>109.1600036621094</v>
      </c>
      <c r="D225">
        <v>109.1600036621094</v>
      </c>
      <c r="E225">
        <v>109.1600036621094</v>
      </c>
      <c r="F225">
        <v>109.1600036621094</v>
      </c>
      <c r="G225">
        <v>0</v>
      </c>
    </row>
    <row r="226" spans="1:7" ht="15">
      <c r="A226" s="963">
        <v>26281</v>
      </c>
      <c r="B226">
        <v>109.0699996948242</v>
      </c>
      <c r="C226">
        <v>109.0699996948242</v>
      </c>
      <c r="D226">
        <v>109.0699996948242</v>
      </c>
      <c r="E226">
        <v>109.0699996948242</v>
      </c>
      <c r="F226">
        <v>109.0699996948242</v>
      </c>
      <c r="G226">
        <v>0</v>
      </c>
    </row>
    <row r="227" spans="1:7" ht="15">
      <c r="A227" s="963">
        <v>26282</v>
      </c>
      <c r="B227">
        <v>109.4499969482422</v>
      </c>
      <c r="C227">
        <v>109.4499969482422</v>
      </c>
      <c r="D227">
        <v>109.4499969482422</v>
      </c>
      <c r="E227">
        <v>109.4499969482422</v>
      </c>
      <c r="F227">
        <v>109.4499969482422</v>
      </c>
      <c r="G227">
        <v>0</v>
      </c>
    </row>
    <row r="228" spans="1:7" ht="15">
      <c r="A228" s="963">
        <v>26283</v>
      </c>
      <c r="B228">
        <v>110.0100021362305</v>
      </c>
      <c r="C228">
        <v>110.0100021362305</v>
      </c>
      <c r="D228">
        <v>110.0100021362305</v>
      </c>
      <c r="E228">
        <v>110.0100021362305</v>
      </c>
      <c r="F228">
        <v>110.0100021362305</v>
      </c>
      <c r="G228">
        <v>0</v>
      </c>
    </row>
    <row r="229" spans="1:7" ht="15">
      <c r="A229" s="963">
        <v>26284</v>
      </c>
      <c r="B229">
        <v>110.51999664306641</v>
      </c>
      <c r="C229">
        <v>110.51999664306641</v>
      </c>
      <c r="D229">
        <v>110.51999664306641</v>
      </c>
      <c r="E229">
        <v>110.51999664306641</v>
      </c>
      <c r="F229">
        <v>110.51999664306641</v>
      </c>
      <c r="G229">
        <v>0</v>
      </c>
    </row>
    <row r="230" spans="1:7" ht="15">
      <c r="A230" s="963">
        <v>26287</v>
      </c>
      <c r="B230">
        <v>111.5</v>
      </c>
      <c r="C230">
        <v>111.5</v>
      </c>
      <c r="D230">
        <v>111.5</v>
      </c>
      <c r="E230">
        <v>111.5</v>
      </c>
      <c r="F230">
        <v>111.5</v>
      </c>
      <c r="G230">
        <v>0</v>
      </c>
    </row>
    <row r="231" spans="1:7" ht="15">
      <c r="A231" s="963">
        <v>26288</v>
      </c>
      <c r="B231">
        <v>111.73000335693359</v>
      </c>
      <c r="C231">
        <v>111.73000335693359</v>
      </c>
      <c r="D231">
        <v>111.73000335693359</v>
      </c>
      <c r="E231">
        <v>111.73000335693359</v>
      </c>
      <c r="F231">
        <v>111.73000335693359</v>
      </c>
      <c r="G231">
        <v>0</v>
      </c>
    </row>
    <row r="232" spans="1:7" ht="15">
      <c r="A232" s="963">
        <v>26289</v>
      </c>
      <c r="B232">
        <v>111.9700012207031</v>
      </c>
      <c r="C232">
        <v>111.9700012207031</v>
      </c>
      <c r="D232">
        <v>111.9700012207031</v>
      </c>
      <c r="E232">
        <v>111.9700012207031</v>
      </c>
      <c r="F232">
        <v>111.9700012207031</v>
      </c>
      <c r="G232">
        <v>0</v>
      </c>
    </row>
    <row r="233" spans="1:7" ht="15">
      <c r="A233" s="963">
        <v>26290</v>
      </c>
      <c r="B233">
        <v>111.94000244140619</v>
      </c>
      <c r="C233">
        <v>111.94000244140619</v>
      </c>
      <c r="D233">
        <v>111.94000244140619</v>
      </c>
      <c r="E233">
        <v>111.94000244140619</v>
      </c>
      <c r="F233">
        <v>111.94000244140619</v>
      </c>
      <c r="G233">
        <v>0</v>
      </c>
    </row>
    <row r="234" spans="1:7" ht="15">
      <c r="A234" s="963">
        <v>26294</v>
      </c>
      <c r="B234">
        <v>111.6999969482422</v>
      </c>
      <c r="C234">
        <v>111.6999969482422</v>
      </c>
      <c r="D234">
        <v>111.6999969482422</v>
      </c>
      <c r="E234">
        <v>111.6999969482422</v>
      </c>
      <c r="F234">
        <v>111.6999969482422</v>
      </c>
      <c r="G234">
        <v>0</v>
      </c>
    </row>
    <row r="235" spans="1:7" ht="15">
      <c r="A235" s="963">
        <v>26295</v>
      </c>
      <c r="B235">
        <v>111.9300003051758</v>
      </c>
      <c r="C235">
        <v>111.9300003051758</v>
      </c>
      <c r="D235">
        <v>111.9300003051758</v>
      </c>
      <c r="E235">
        <v>111.9300003051758</v>
      </c>
      <c r="F235">
        <v>111.9300003051758</v>
      </c>
      <c r="G235">
        <v>0</v>
      </c>
    </row>
    <row r="236" spans="1:7" ht="15">
      <c r="A236" s="963">
        <v>26296</v>
      </c>
      <c r="B236">
        <v>112.5699996948242</v>
      </c>
      <c r="C236">
        <v>112.5699996948242</v>
      </c>
      <c r="D236">
        <v>112.5699996948242</v>
      </c>
      <c r="E236">
        <v>112.5699996948242</v>
      </c>
      <c r="F236">
        <v>112.5699996948242</v>
      </c>
      <c r="G236">
        <v>0</v>
      </c>
    </row>
    <row r="237" spans="1:7" ht="15">
      <c r="A237" s="963">
        <v>26297</v>
      </c>
      <c r="B237">
        <v>112.9700012207031</v>
      </c>
      <c r="C237">
        <v>112.9700012207031</v>
      </c>
      <c r="D237">
        <v>112.9700012207031</v>
      </c>
      <c r="E237">
        <v>112.9700012207031</v>
      </c>
      <c r="F237">
        <v>112.9700012207031</v>
      </c>
      <c r="G237">
        <v>0</v>
      </c>
    </row>
    <row r="238" spans="1:7" ht="15">
      <c r="A238" s="963">
        <v>26298</v>
      </c>
      <c r="B238">
        <v>114.120002746582</v>
      </c>
      <c r="C238">
        <v>114.120002746582</v>
      </c>
      <c r="D238">
        <v>114.120002746582</v>
      </c>
      <c r="E238">
        <v>114.120002746582</v>
      </c>
      <c r="F238">
        <v>114.120002746582</v>
      </c>
      <c r="G238">
        <v>0</v>
      </c>
    </row>
    <row r="239" spans="1:7" ht="15">
      <c r="A239" s="963">
        <v>26301</v>
      </c>
      <c r="B239">
        <v>113.65000152587891</v>
      </c>
      <c r="C239">
        <v>113.65000152587891</v>
      </c>
      <c r="D239">
        <v>113.65000152587891</v>
      </c>
      <c r="E239">
        <v>113.65000152587891</v>
      </c>
      <c r="F239">
        <v>113.65000152587891</v>
      </c>
      <c r="G239">
        <v>0</v>
      </c>
    </row>
    <row r="240" spans="1:7" ht="15">
      <c r="A240" s="963">
        <v>26302</v>
      </c>
      <c r="B240">
        <v>113.9300003051758</v>
      </c>
      <c r="C240">
        <v>113.9300003051758</v>
      </c>
      <c r="D240">
        <v>113.9300003051758</v>
      </c>
      <c r="E240">
        <v>113.9300003051758</v>
      </c>
      <c r="F240">
        <v>113.9300003051758</v>
      </c>
      <c r="G240">
        <v>0</v>
      </c>
    </row>
    <row r="241" spans="1:7" ht="15">
      <c r="A241" s="963">
        <v>26303</v>
      </c>
      <c r="B241">
        <v>114.8300018310547</v>
      </c>
      <c r="C241">
        <v>114.8300018310547</v>
      </c>
      <c r="D241">
        <v>114.8300018310547</v>
      </c>
      <c r="E241">
        <v>114.8300018310547</v>
      </c>
      <c r="F241">
        <v>114.8300018310547</v>
      </c>
      <c r="G241">
        <v>0</v>
      </c>
    </row>
    <row r="242" spans="1:7" ht="15">
      <c r="A242" s="963">
        <v>26304</v>
      </c>
      <c r="B242">
        <v>115.7200012207031</v>
      </c>
      <c r="C242">
        <v>115.7200012207031</v>
      </c>
      <c r="D242">
        <v>115.7200012207031</v>
      </c>
      <c r="E242">
        <v>115.7200012207031</v>
      </c>
      <c r="F242">
        <v>115.7200012207031</v>
      </c>
      <c r="G242">
        <v>0</v>
      </c>
    </row>
    <row r="243" spans="1:7" ht="15">
      <c r="A243" s="963">
        <v>26305</v>
      </c>
      <c r="B243">
        <v>116.0500030517578</v>
      </c>
      <c r="C243">
        <v>116.0500030517578</v>
      </c>
      <c r="D243">
        <v>116.0500030517578</v>
      </c>
      <c r="E243">
        <v>116.0500030517578</v>
      </c>
      <c r="F243">
        <v>116.0500030517578</v>
      </c>
      <c r="G243">
        <v>0</v>
      </c>
    </row>
    <row r="244" spans="1:7" ht="15">
      <c r="A244" s="963">
        <v>26308</v>
      </c>
      <c r="B244">
        <v>116.09999847412109</v>
      </c>
      <c r="C244">
        <v>116.09999847412109</v>
      </c>
      <c r="D244">
        <v>116.09999847412109</v>
      </c>
      <c r="E244">
        <v>116.09999847412109</v>
      </c>
      <c r="F244">
        <v>116.09999847412109</v>
      </c>
      <c r="G244">
        <v>0</v>
      </c>
    </row>
    <row r="245" spans="1:7" ht="15">
      <c r="A245" s="963">
        <v>26309</v>
      </c>
      <c r="B245">
        <v>116.63999938964839</v>
      </c>
      <c r="C245">
        <v>116.63999938964839</v>
      </c>
      <c r="D245">
        <v>116.63999938964839</v>
      </c>
      <c r="E245">
        <v>116.63999938964839</v>
      </c>
      <c r="F245">
        <v>116.63999938964839</v>
      </c>
      <c r="G245">
        <v>0</v>
      </c>
    </row>
    <row r="246" spans="1:7" ht="15">
      <c r="A246" s="963">
        <v>26310</v>
      </c>
      <c r="B246">
        <v>116.90000152587891</v>
      </c>
      <c r="C246">
        <v>116.90000152587891</v>
      </c>
      <c r="D246">
        <v>116.90000152587891</v>
      </c>
      <c r="E246">
        <v>116.90000152587891</v>
      </c>
      <c r="F246">
        <v>116.90000152587891</v>
      </c>
      <c r="G246">
        <v>0</v>
      </c>
    </row>
    <row r="247" spans="1:7" ht="15">
      <c r="A247" s="963">
        <v>26311</v>
      </c>
      <c r="B247">
        <v>116.4199981689453</v>
      </c>
      <c r="C247">
        <v>116.4199981689453</v>
      </c>
      <c r="D247">
        <v>116.4199981689453</v>
      </c>
      <c r="E247">
        <v>116.4199981689453</v>
      </c>
      <c r="F247">
        <v>116.4199981689453</v>
      </c>
      <c r="G247">
        <v>0</v>
      </c>
    </row>
    <row r="248" spans="1:7" ht="15">
      <c r="A248" s="963">
        <v>26312</v>
      </c>
      <c r="B248">
        <v>116.7399978637695</v>
      </c>
      <c r="C248">
        <v>116.7399978637695</v>
      </c>
      <c r="D248">
        <v>116.7399978637695</v>
      </c>
      <c r="E248">
        <v>116.7399978637695</v>
      </c>
      <c r="F248">
        <v>116.7399978637695</v>
      </c>
      <c r="G248">
        <v>0</v>
      </c>
    </row>
    <row r="249" spans="1:7" ht="15">
      <c r="A249" s="963">
        <v>26315</v>
      </c>
      <c r="B249">
        <v>116.9300003051758</v>
      </c>
      <c r="C249">
        <v>116.9300003051758</v>
      </c>
      <c r="D249">
        <v>116.9300003051758</v>
      </c>
      <c r="E249">
        <v>116.9300003051758</v>
      </c>
      <c r="F249">
        <v>116.9300003051758</v>
      </c>
      <c r="G249">
        <v>0</v>
      </c>
    </row>
    <row r="250" spans="1:7" ht="15">
      <c r="A250" s="963">
        <v>26316</v>
      </c>
      <c r="B250">
        <v>117.6600036621094</v>
      </c>
      <c r="C250">
        <v>117.6600036621094</v>
      </c>
      <c r="D250">
        <v>117.6600036621094</v>
      </c>
      <c r="E250">
        <v>117.6600036621094</v>
      </c>
      <c r="F250">
        <v>117.6600036621094</v>
      </c>
      <c r="G250">
        <v>0</v>
      </c>
    </row>
    <row r="251" spans="1:7" ht="15">
      <c r="A251" s="963">
        <v>26317</v>
      </c>
      <c r="B251">
        <v>117.4499969482422</v>
      </c>
      <c r="C251">
        <v>117.4499969482422</v>
      </c>
      <c r="D251">
        <v>117.4499969482422</v>
      </c>
      <c r="E251">
        <v>117.4499969482422</v>
      </c>
      <c r="F251">
        <v>117.4499969482422</v>
      </c>
      <c r="G251">
        <v>0</v>
      </c>
    </row>
    <row r="252" spans="1:7" ht="15">
      <c r="A252" s="963">
        <v>26318</v>
      </c>
      <c r="B252">
        <v>117.3199996948242</v>
      </c>
      <c r="C252">
        <v>117.3199996948242</v>
      </c>
      <c r="D252">
        <v>117.3199996948242</v>
      </c>
      <c r="E252">
        <v>117.3199996948242</v>
      </c>
      <c r="F252">
        <v>117.3199996948242</v>
      </c>
      <c r="G252">
        <v>0</v>
      </c>
    </row>
    <row r="253" spans="1:7" ht="15">
      <c r="A253" s="963">
        <v>26319</v>
      </c>
      <c r="B253">
        <v>117.2099990844727</v>
      </c>
      <c r="C253">
        <v>117.2099990844727</v>
      </c>
      <c r="D253">
        <v>117.2099990844727</v>
      </c>
      <c r="E253">
        <v>117.2099990844727</v>
      </c>
      <c r="F253">
        <v>117.2099990844727</v>
      </c>
      <c r="G253">
        <v>0</v>
      </c>
    </row>
    <row r="254" spans="1:7" ht="15">
      <c r="A254" s="963">
        <v>26322</v>
      </c>
      <c r="B254">
        <v>116.4899978637695</v>
      </c>
      <c r="C254">
        <v>116.4899978637695</v>
      </c>
      <c r="D254">
        <v>116.4899978637695</v>
      </c>
      <c r="E254">
        <v>116.4899978637695</v>
      </c>
      <c r="F254">
        <v>116.4899978637695</v>
      </c>
      <c r="G254">
        <v>0</v>
      </c>
    </row>
    <row r="255" spans="1:7" ht="15">
      <c r="A255" s="963">
        <v>26323</v>
      </c>
      <c r="B255">
        <v>116.3000030517578</v>
      </c>
      <c r="C255">
        <v>116.3000030517578</v>
      </c>
      <c r="D255">
        <v>116.3000030517578</v>
      </c>
      <c r="E255">
        <v>116.3000030517578</v>
      </c>
      <c r="F255">
        <v>116.3000030517578</v>
      </c>
      <c r="G255">
        <v>0</v>
      </c>
    </row>
    <row r="256" spans="1:7" ht="15">
      <c r="A256" s="963">
        <v>26324</v>
      </c>
      <c r="B256">
        <v>116.38999938964839</v>
      </c>
      <c r="C256">
        <v>116.38999938964839</v>
      </c>
      <c r="D256">
        <v>116.38999938964839</v>
      </c>
      <c r="E256">
        <v>116.38999938964839</v>
      </c>
      <c r="F256">
        <v>116.38999938964839</v>
      </c>
      <c r="G256">
        <v>0</v>
      </c>
    </row>
    <row r="257" spans="1:7" ht="15">
      <c r="A257" s="963">
        <v>26325</v>
      </c>
      <c r="B257">
        <v>117.370002746582</v>
      </c>
      <c r="C257">
        <v>117.370002746582</v>
      </c>
      <c r="D257">
        <v>117.370002746582</v>
      </c>
      <c r="E257">
        <v>117.370002746582</v>
      </c>
      <c r="F257">
        <v>117.370002746582</v>
      </c>
      <c r="G257">
        <v>0</v>
      </c>
    </row>
    <row r="258" spans="1:7" ht="15">
      <c r="A258" s="963">
        <v>26326</v>
      </c>
      <c r="B258">
        <v>118.44000244140619</v>
      </c>
      <c r="C258">
        <v>118.44000244140619</v>
      </c>
      <c r="D258">
        <v>118.44000244140619</v>
      </c>
      <c r="E258">
        <v>118.44000244140619</v>
      </c>
      <c r="F258">
        <v>118.44000244140619</v>
      </c>
      <c r="G258">
        <v>0</v>
      </c>
    </row>
    <row r="259" spans="1:7" ht="15">
      <c r="A259" s="963">
        <v>26329</v>
      </c>
      <c r="B259">
        <v>118.870002746582</v>
      </c>
      <c r="C259">
        <v>118.870002746582</v>
      </c>
      <c r="D259">
        <v>118.870002746582</v>
      </c>
      <c r="E259">
        <v>118.870002746582</v>
      </c>
      <c r="F259">
        <v>118.870002746582</v>
      </c>
      <c r="G259">
        <v>0</v>
      </c>
    </row>
    <row r="260" spans="1:7" ht="15">
      <c r="A260" s="963">
        <v>26330</v>
      </c>
      <c r="B260">
        <v>119.5800018310547</v>
      </c>
      <c r="C260">
        <v>119.5800018310547</v>
      </c>
      <c r="D260">
        <v>119.5800018310547</v>
      </c>
      <c r="E260">
        <v>119.5800018310547</v>
      </c>
      <c r="F260">
        <v>119.5800018310547</v>
      </c>
      <c r="G260">
        <v>0</v>
      </c>
    </row>
    <row r="261" spans="1:7" ht="15">
      <c r="A261" s="963">
        <v>26331</v>
      </c>
      <c r="B261">
        <v>120.4700012207031</v>
      </c>
      <c r="C261">
        <v>120.4700012207031</v>
      </c>
      <c r="D261">
        <v>120.4700012207031</v>
      </c>
      <c r="E261">
        <v>120.4700012207031</v>
      </c>
      <c r="F261">
        <v>120.4700012207031</v>
      </c>
      <c r="G261">
        <v>0</v>
      </c>
    </row>
    <row r="262" spans="1:7" ht="15">
      <c r="A262" s="963">
        <v>26332</v>
      </c>
      <c r="B262">
        <v>120.6600036621094</v>
      </c>
      <c r="C262">
        <v>120.6600036621094</v>
      </c>
      <c r="D262">
        <v>120.6600036621094</v>
      </c>
      <c r="E262">
        <v>120.6600036621094</v>
      </c>
      <c r="F262">
        <v>120.6600036621094</v>
      </c>
      <c r="G262">
        <v>0</v>
      </c>
    </row>
    <row r="263" spans="1:7" ht="15">
      <c r="A263" s="963">
        <v>26333</v>
      </c>
      <c r="B263">
        <v>121.2399978637695</v>
      </c>
      <c r="C263">
        <v>121.2399978637695</v>
      </c>
      <c r="D263">
        <v>121.2399978637695</v>
      </c>
      <c r="E263">
        <v>121.2399978637695</v>
      </c>
      <c r="F263">
        <v>121.2399978637695</v>
      </c>
      <c r="G263">
        <v>0</v>
      </c>
    </row>
    <row r="264" spans="1:7" ht="15">
      <c r="A264" s="963">
        <v>26336</v>
      </c>
      <c r="B264">
        <v>121.13999938964839</v>
      </c>
      <c r="C264">
        <v>121.13999938964839</v>
      </c>
      <c r="D264">
        <v>121.13999938964839</v>
      </c>
      <c r="E264">
        <v>121.13999938964839</v>
      </c>
      <c r="F264">
        <v>121.13999938964839</v>
      </c>
      <c r="G264">
        <v>0</v>
      </c>
    </row>
    <row r="265" spans="1:7" ht="15">
      <c r="A265" s="963">
        <v>26337</v>
      </c>
      <c r="B265">
        <v>121.34999847412109</v>
      </c>
      <c r="C265">
        <v>121.34999847412109</v>
      </c>
      <c r="D265">
        <v>121.34999847412109</v>
      </c>
      <c r="E265">
        <v>121.34999847412109</v>
      </c>
      <c r="F265">
        <v>121.34999847412109</v>
      </c>
      <c r="G265">
        <v>0</v>
      </c>
    </row>
    <row r="266" spans="1:7" ht="15">
      <c r="A266" s="963">
        <v>26338</v>
      </c>
      <c r="B266">
        <v>122.1600036621094</v>
      </c>
      <c r="C266">
        <v>122.1600036621094</v>
      </c>
      <c r="D266">
        <v>122.1600036621094</v>
      </c>
      <c r="E266">
        <v>122.1600036621094</v>
      </c>
      <c r="F266">
        <v>122.1600036621094</v>
      </c>
      <c r="G266">
        <v>0</v>
      </c>
    </row>
    <row r="267" spans="1:7" ht="15">
      <c r="A267" s="963">
        <v>26339</v>
      </c>
      <c r="B267">
        <v>122.7099990844727</v>
      </c>
      <c r="C267">
        <v>122.7099990844727</v>
      </c>
      <c r="D267">
        <v>122.7099990844727</v>
      </c>
      <c r="E267">
        <v>122.7099990844727</v>
      </c>
      <c r="F267">
        <v>122.7099990844727</v>
      </c>
      <c r="G267">
        <v>0</v>
      </c>
    </row>
    <row r="268" spans="1:7" ht="15">
      <c r="A268" s="963">
        <v>26340</v>
      </c>
      <c r="B268">
        <v>122.86000061035161</v>
      </c>
      <c r="C268">
        <v>122.86000061035161</v>
      </c>
      <c r="D268">
        <v>122.86000061035161</v>
      </c>
      <c r="E268">
        <v>122.86000061035161</v>
      </c>
      <c r="F268">
        <v>122.86000061035161</v>
      </c>
      <c r="G268">
        <v>0</v>
      </c>
    </row>
    <row r="269" spans="1:7" ht="15">
      <c r="A269" s="963">
        <v>26343</v>
      </c>
      <c r="B269">
        <v>122.2600021362305</v>
      </c>
      <c r="C269">
        <v>122.2600021362305</v>
      </c>
      <c r="D269">
        <v>122.2600021362305</v>
      </c>
      <c r="E269">
        <v>122.2600021362305</v>
      </c>
      <c r="F269">
        <v>122.2600021362305</v>
      </c>
      <c r="G269">
        <v>0</v>
      </c>
    </row>
    <row r="270" spans="1:7" ht="15">
      <c r="A270" s="963">
        <v>26344</v>
      </c>
      <c r="B270">
        <v>122.61000061035161</v>
      </c>
      <c r="C270">
        <v>122.61000061035161</v>
      </c>
      <c r="D270">
        <v>122.61000061035161</v>
      </c>
      <c r="E270">
        <v>122.61000061035161</v>
      </c>
      <c r="F270">
        <v>122.61000061035161</v>
      </c>
      <c r="G270">
        <v>0</v>
      </c>
    </row>
    <row r="271" spans="1:7" ht="15">
      <c r="A271" s="963">
        <v>26345</v>
      </c>
      <c r="B271">
        <v>123.34999847412109</v>
      </c>
      <c r="C271">
        <v>123.34999847412109</v>
      </c>
      <c r="D271">
        <v>123.34999847412109</v>
      </c>
      <c r="E271">
        <v>123.34999847412109</v>
      </c>
      <c r="F271">
        <v>123.34999847412109</v>
      </c>
      <c r="G271">
        <v>0</v>
      </c>
    </row>
    <row r="272" spans="1:7" ht="15">
      <c r="A272" s="963">
        <v>26346</v>
      </c>
      <c r="B272">
        <v>123.44000244140619</v>
      </c>
      <c r="C272">
        <v>123.44000244140619</v>
      </c>
      <c r="D272">
        <v>123.44000244140619</v>
      </c>
      <c r="E272">
        <v>123.44000244140619</v>
      </c>
      <c r="F272">
        <v>123.44000244140619</v>
      </c>
      <c r="G272">
        <v>0</v>
      </c>
    </row>
    <row r="273" spans="1:7" ht="15">
      <c r="A273" s="963">
        <v>26347</v>
      </c>
      <c r="B273">
        <v>123.40000152587891</v>
      </c>
      <c r="C273">
        <v>123.40000152587891</v>
      </c>
      <c r="D273">
        <v>123.40000152587891</v>
      </c>
      <c r="E273">
        <v>123.40000152587891</v>
      </c>
      <c r="F273">
        <v>123.40000152587891</v>
      </c>
      <c r="G273">
        <v>0</v>
      </c>
    </row>
    <row r="274" spans="1:7" ht="15">
      <c r="A274" s="963">
        <v>26351</v>
      </c>
      <c r="B274">
        <v>123.3000030517578</v>
      </c>
      <c r="C274">
        <v>123.3000030517578</v>
      </c>
      <c r="D274">
        <v>123.3000030517578</v>
      </c>
      <c r="E274">
        <v>123.3000030517578</v>
      </c>
      <c r="F274">
        <v>123.3000030517578</v>
      </c>
      <c r="G274">
        <v>0</v>
      </c>
    </row>
    <row r="275" spans="1:7" ht="15">
      <c r="A275" s="963">
        <v>26352</v>
      </c>
      <c r="B275">
        <v>123.61000061035161</v>
      </c>
      <c r="C275">
        <v>123.61000061035161</v>
      </c>
      <c r="D275">
        <v>123.61000061035161</v>
      </c>
      <c r="E275">
        <v>123.61000061035161</v>
      </c>
      <c r="F275">
        <v>123.61000061035161</v>
      </c>
      <c r="G275">
        <v>0</v>
      </c>
    </row>
    <row r="276" spans="1:7" ht="15">
      <c r="A276" s="963">
        <v>26353</v>
      </c>
      <c r="B276">
        <v>124</v>
      </c>
      <c r="C276">
        <v>124</v>
      </c>
      <c r="D276">
        <v>124</v>
      </c>
      <c r="E276">
        <v>124</v>
      </c>
      <c r="F276">
        <v>124</v>
      </c>
      <c r="G276">
        <v>0</v>
      </c>
    </row>
    <row r="277" spans="1:7" ht="15">
      <c r="A277" s="963">
        <v>26354</v>
      </c>
      <c r="B277">
        <v>124.8300018310547</v>
      </c>
      <c r="C277">
        <v>124.8300018310547</v>
      </c>
      <c r="D277">
        <v>124.8300018310547</v>
      </c>
      <c r="E277">
        <v>124.8300018310547</v>
      </c>
      <c r="F277">
        <v>124.8300018310547</v>
      </c>
      <c r="G277">
        <v>0</v>
      </c>
    </row>
    <row r="278" spans="1:7" ht="15">
      <c r="A278" s="963">
        <v>26357</v>
      </c>
      <c r="B278">
        <v>124.94000244140619</v>
      </c>
      <c r="C278">
        <v>124.94000244140619</v>
      </c>
      <c r="D278">
        <v>124.94000244140619</v>
      </c>
      <c r="E278">
        <v>124.94000244140619</v>
      </c>
      <c r="F278">
        <v>124.94000244140619</v>
      </c>
      <c r="G278">
        <v>0</v>
      </c>
    </row>
    <row r="279" spans="1:7" ht="15">
      <c r="A279" s="963">
        <v>26358</v>
      </c>
      <c r="B279">
        <v>125.379997253418</v>
      </c>
      <c r="C279">
        <v>125.379997253418</v>
      </c>
      <c r="D279">
        <v>125.379997253418</v>
      </c>
      <c r="E279">
        <v>125.379997253418</v>
      </c>
      <c r="F279">
        <v>125.379997253418</v>
      </c>
      <c r="G279">
        <v>0</v>
      </c>
    </row>
    <row r="280" spans="1:7" ht="15">
      <c r="A280" s="963">
        <v>26359</v>
      </c>
      <c r="B280">
        <v>126.2900009155273</v>
      </c>
      <c r="C280">
        <v>126.2900009155273</v>
      </c>
      <c r="D280">
        <v>126.2900009155273</v>
      </c>
      <c r="E280">
        <v>126.2900009155273</v>
      </c>
      <c r="F280">
        <v>126.2900009155273</v>
      </c>
      <c r="G280">
        <v>0</v>
      </c>
    </row>
    <row r="281" spans="1:7" ht="15">
      <c r="A281" s="963">
        <v>26360</v>
      </c>
      <c r="B281">
        <v>126.5800018310547</v>
      </c>
      <c r="C281">
        <v>126.5800018310547</v>
      </c>
      <c r="D281">
        <v>126.5800018310547</v>
      </c>
      <c r="E281">
        <v>126.5800018310547</v>
      </c>
      <c r="F281">
        <v>126.5800018310547</v>
      </c>
      <c r="G281">
        <v>0</v>
      </c>
    </row>
    <row r="282" spans="1:7" ht="15">
      <c r="A282" s="963">
        <v>26361</v>
      </c>
      <c r="B282">
        <v>127.19000244140619</v>
      </c>
      <c r="C282">
        <v>127.19000244140619</v>
      </c>
      <c r="D282">
        <v>127.19000244140619</v>
      </c>
      <c r="E282">
        <v>127.19000244140619</v>
      </c>
      <c r="F282">
        <v>127.19000244140619</v>
      </c>
      <c r="G282">
        <v>0</v>
      </c>
    </row>
    <row r="283" spans="1:7" ht="15">
      <c r="A283" s="963">
        <v>26364</v>
      </c>
      <c r="B283">
        <v>127.879997253418</v>
      </c>
      <c r="C283">
        <v>127.879997253418</v>
      </c>
      <c r="D283">
        <v>127.879997253418</v>
      </c>
      <c r="E283">
        <v>127.879997253418</v>
      </c>
      <c r="F283">
        <v>127.879997253418</v>
      </c>
      <c r="G283">
        <v>0</v>
      </c>
    </row>
    <row r="284" spans="1:7" ht="15">
      <c r="A284" s="963">
        <v>26365</v>
      </c>
      <c r="B284">
        <v>127.8300018310547</v>
      </c>
      <c r="C284">
        <v>127.8300018310547</v>
      </c>
      <c r="D284">
        <v>127.8300018310547</v>
      </c>
      <c r="E284">
        <v>127.8300018310547</v>
      </c>
      <c r="F284">
        <v>127.8300018310547</v>
      </c>
      <c r="G284">
        <v>0</v>
      </c>
    </row>
    <row r="285" spans="1:7" ht="15">
      <c r="A285" s="963">
        <v>26366</v>
      </c>
      <c r="B285">
        <v>128.3999938964844</v>
      </c>
      <c r="C285">
        <v>128.3999938964844</v>
      </c>
      <c r="D285">
        <v>128.3999938964844</v>
      </c>
      <c r="E285">
        <v>128.3999938964844</v>
      </c>
      <c r="F285">
        <v>128.3999938964844</v>
      </c>
      <c r="G285">
        <v>0</v>
      </c>
    </row>
    <row r="286" spans="1:7" ht="15">
      <c r="A286" s="963">
        <v>26367</v>
      </c>
      <c r="B286">
        <v>128.8500061035156</v>
      </c>
      <c r="C286">
        <v>128.8500061035156</v>
      </c>
      <c r="D286">
        <v>128.8500061035156</v>
      </c>
      <c r="E286">
        <v>128.8500061035156</v>
      </c>
      <c r="F286">
        <v>128.8500061035156</v>
      </c>
      <c r="G286">
        <v>0</v>
      </c>
    </row>
    <row r="287" spans="1:7" ht="15">
      <c r="A287" s="963">
        <v>26368</v>
      </c>
      <c r="B287">
        <v>128.55000305175781</v>
      </c>
      <c r="C287">
        <v>128.55000305175781</v>
      </c>
      <c r="D287">
        <v>128.55000305175781</v>
      </c>
      <c r="E287">
        <v>128.55000305175781</v>
      </c>
      <c r="F287">
        <v>128.55000305175781</v>
      </c>
      <c r="G287">
        <v>0</v>
      </c>
    </row>
    <row r="288" spans="1:7" ht="15">
      <c r="A288" s="963">
        <v>26371</v>
      </c>
      <c r="B288">
        <v>127.3399963378906</v>
      </c>
      <c r="C288">
        <v>127.3399963378906</v>
      </c>
      <c r="D288">
        <v>127.3399963378906</v>
      </c>
      <c r="E288">
        <v>127.3399963378906</v>
      </c>
      <c r="F288">
        <v>127.3399963378906</v>
      </c>
      <c r="G288">
        <v>0</v>
      </c>
    </row>
    <row r="289" spans="1:7" ht="15">
      <c r="A289" s="963">
        <v>26372</v>
      </c>
      <c r="B289">
        <v>127.73000335693359</v>
      </c>
      <c r="C289">
        <v>127.73000335693359</v>
      </c>
      <c r="D289">
        <v>127.73000335693359</v>
      </c>
      <c r="E289">
        <v>127.73000335693359</v>
      </c>
      <c r="F289">
        <v>127.73000335693359</v>
      </c>
      <c r="G289">
        <v>0</v>
      </c>
    </row>
    <row r="290" spans="1:7" ht="15">
      <c r="A290" s="963">
        <v>26373</v>
      </c>
      <c r="B290">
        <v>128.13999938964841</v>
      </c>
      <c r="C290">
        <v>128.13999938964841</v>
      </c>
      <c r="D290">
        <v>128.13999938964841</v>
      </c>
      <c r="E290">
        <v>128.13999938964841</v>
      </c>
      <c r="F290">
        <v>128.13999938964841</v>
      </c>
      <c r="G290">
        <v>0</v>
      </c>
    </row>
    <row r="291" spans="1:7" ht="15">
      <c r="A291" s="963">
        <v>26374</v>
      </c>
      <c r="B291">
        <v>127.76999664306641</v>
      </c>
      <c r="C291">
        <v>127.76999664306641</v>
      </c>
      <c r="D291">
        <v>127.76999664306641</v>
      </c>
      <c r="E291">
        <v>127.76999664306641</v>
      </c>
      <c r="F291">
        <v>127.76999664306641</v>
      </c>
      <c r="G291">
        <v>0</v>
      </c>
    </row>
    <row r="292" spans="1:7" ht="15">
      <c r="A292" s="963">
        <v>26375</v>
      </c>
      <c r="B292">
        <v>128.00999450683591</v>
      </c>
      <c r="C292">
        <v>128.00999450683591</v>
      </c>
      <c r="D292">
        <v>128.00999450683591</v>
      </c>
      <c r="E292">
        <v>128.00999450683591</v>
      </c>
      <c r="F292">
        <v>128.00999450683591</v>
      </c>
      <c r="G292">
        <v>0</v>
      </c>
    </row>
    <row r="293" spans="1:7" ht="15">
      <c r="A293" s="963">
        <v>26378</v>
      </c>
      <c r="B293">
        <v>127.5299987792969</v>
      </c>
      <c r="C293">
        <v>127.5299987792969</v>
      </c>
      <c r="D293">
        <v>127.5299987792969</v>
      </c>
      <c r="E293">
        <v>127.5299987792969</v>
      </c>
      <c r="F293">
        <v>127.5299987792969</v>
      </c>
      <c r="G293">
        <v>0</v>
      </c>
    </row>
    <row r="294" spans="1:7" ht="15">
      <c r="A294" s="963">
        <v>26379</v>
      </c>
      <c r="B294">
        <v>125.73000335693359</v>
      </c>
      <c r="C294">
        <v>125.73000335693359</v>
      </c>
      <c r="D294">
        <v>125.73000335693359</v>
      </c>
      <c r="E294">
        <v>125.73000335693359</v>
      </c>
      <c r="F294">
        <v>125.73000335693359</v>
      </c>
      <c r="G294">
        <v>0</v>
      </c>
    </row>
    <row r="295" spans="1:7" ht="15">
      <c r="A295" s="963">
        <v>26380</v>
      </c>
      <c r="B295">
        <v>126.36000061035161</v>
      </c>
      <c r="C295">
        <v>126.36000061035161</v>
      </c>
      <c r="D295">
        <v>126.36000061035161</v>
      </c>
      <c r="E295">
        <v>126.36000061035161</v>
      </c>
      <c r="F295">
        <v>126.36000061035161</v>
      </c>
      <c r="G295">
        <v>0</v>
      </c>
    </row>
    <row r="296" spans="1:7" ht="15">
      <c r="A296" s="963">
        <v>26381</v>
      </c>
      <c r="B296">
        <v>127.379997253418</v>
      </c>
      <c r="C296">
        <v>127.379997253418</v>
      </c>
      <c r="D296">
        <v>127.379997253418</v>
      </c>
      <c r="E296">
        <v>127.379997253418</v>
      </c>
      <c r="F296">
        <v>127.379997253418</v>
      </c>
      <c r="G296">
        <v>0</v>
      </c>
    </row>
    <row r="297" spans="1:7" ht="15">
      <c r="A297" s="963">
        <v>26382</v>
      </c>
      <c r="B297">
        <v>127.5500030517578</v>
      </c>
      <c r="C297">
        <v>127.5500030517578</v>
      </c>
      <c r="D297">
        <v>127.5500030517578</v>
      </c>
      <c r="E297">
        <v>127.5500030517578</v>
      </c>
      <c r="F297">
        <v>127.5500030517578</v>
      </c>
      <c r="G297">
        <v>0</v>
      </c>
    </row>
    <row r="298" spans="1:7" ht="15">
      <c r="A298" s="963">
        <v>26385</v>
      </c>
      <c r="B298">
        <v>127.55999755859381</v>
      </c>
      <c r="C298">
        <v>127.55999755859381</v>
      </c>
      <c r="D298">
        <v>127.55999755859381</v>
      </c>
      <c r="E298">
        <v>127.55999755859381</v>
      </c>
      <c r="F298">
        <v>127.55999755859381</v>
      </c>
      <c r="G298">
        <v>0</v>
      </c>
    </row>
    <row r="299" spans="1:7" ht="15">
      <c r="A299" s="963">
        <v>26386</v>
      </c>
      <c r="B299">
        <v>127.7200012207031</v>
      </c>
      <c r="C299">
        <v>127.7200012207031</v>
      </c>
      <c r="D299">
        <v>127.7200012207031</v>
      </c>
      <c r="E299">
        <v>127.7200012207031</v>
      </c>
      <c r="F299">
        <v>127.7200012207031</v>
      </c>
      <c r="G299">
        <v>0</v>
      </c>
    </row>
    <row r="300" spans="1:7" ht="15">
      <c r="A300" s="963">
        <v>26387</v>
      </c>
      <c r="B300">
        <v>127.5299987792969</v>
      </c>
      <c r="C300">
        <v>127.5299987792969</v>
      </c>
      <c r="D300">
        <v>127.5299987792969</v>
      </c>
      <c r="E300">
        <v>127.5299987792969</v>
      </c>
      <c r="F300">
        <v>127.5299987792969</v>
      </c>
      <c r="G300">
        <v>0</v>
      </c>
    </row>
    <row r="301" spans="1:7" ht="15">
      <c r="A301" s="963">
        <v>26388</v>
      </c>
      <c r="B301">
        <v>128.13999938964841</v>
      </c>
      <c r="C301">
        <v>128.13999938964841</v>
      </c>
      <c r="D301">
        <v>128.13999938964841</v>
      </c>
      <c r="E301">
        <v>128.13999938964841</v>
      </c>
      <c r="F301">
        <v>128.13999938964841</v>
      </c>
      <c r="G301">
        <v>0</v>
      </c>
    </row>
    <row r="302" spans="1:7" ht="15">
      <c r="A302" s="963">
        <v>26392</v>
      </c>
      <c r="B302">
        <v>128.05999755859381</v>
      </c>
      <c r="C302">
        <v>128.05999755859381</v>
      </c>
      <c r="D302">
        <v>128.05999755859381</v>
      </c>
      <c r="E302">
        <v>128.05999755859381</v>
      </c>
      <c r="F302">
        <v>128.05999755859381</v>
      </c>
      <c r="G302">
        <v>0</v>
      </c>
    </row>
    <row r="303" spans="1:7" ht="15">
      <c r="A303" s="963">
        <v>26393</v>
      </c>
      <c r="B303">
        <v>128.7799987792969</v>
      </c>
      <c r="C303">
        <v>128.7799987792969</v>
      </c>
      <c r="D303">
        <v>128.7799987792969</v>
      </c>
      <c r="E303">
        <v>128.7799987792969</v>
      </c>
      <c r="F303">
        <v>128.7799987792969</v>
      </c>
      <c r="G303">
        <v>0</v>
      </c>
    </row>
    <row r="304" spans="1:7" ht="15">
      <c r="A304" s="963">
        <v>26394</v>
      </c>
      <c r="B304">
        <v>130</v>
      </c>
      <c r="C304">
        <v>130</v>
      </c>
      <c r="D304">
        <v>130</v>
      </c>
      <c r="E304">
        <v>130</v>
      </c>
      <c r="F304">
        <v>130</v>
      </c>
      <c r="G304">
        <v>0</v>
      </c>
    </row>
    <row r="305" spans="1:7" ht="15">
      <c r="A305" s="963">
        <v>26395</v>
      </c>
      <c r="B305">
        <v>130.91999816894531</v>
      </c>
      <c r="C305">
        <v>130.91999816894531</v>
      </c>
      <c r="D305">
        <v>130.91999816894531</v>
      </c>
      <c r="E305">
        <v>130.91999816894531</v>
      </c>
      <c r="F305">
        <v>130.91999816894531</v>
      </c>
      <c r="G305">
        <v>0</v>
      </c>
    </row>
    <row r="306" spans="1:7" ht="15">
      <c r="A306" s="963">
        <v>26396</v>
      </c>
      <c r="B306">
        <v>131.80000305175781</v>
      </c>
      <c r="C306">
        <v>131.80000305175781</v>
      </c>
      <c r="D306">
        <v>131.80000305175781</v>
      </c>
      <c r="E306">
        <v>131.80000305175781</v>
      </c>
      <c r="F306">
        <v>131.80000305175781</v>
      </c>
      <c r="G306">
        <v>0</v>
      </c>
    </row>
    <row r="307" spans="1:7" ht="15">
      <c r="A307" s="963">
        <v>26399</v>
      </c>
      <c r="B307">
        <v>131.75999450683591</v>
      </c>
      <c r="C307">
        <v>131.75999450683591</v>
      </c>
      <c r="D307">
        <v>131.75999450683591</v>
      </c>
      <c r="E307">
        <v>131.75999450683591</v>
      </c>
      <c r="F307">
        <v>131.75999450683591</v>
      </c>
      <c r="G307">
        <v>0</v>
      </c>
    </row>
    <row r="308" spans="1:7" ht="15">
      <c r="A308" s="963">
        <v>26400</v>
      </c>
      <c r="B308">
        <v>132.4700012207031</v>
      </c>
      <c r="C308">
        <v>132.4700012207031</v>
      </c>
      <c r="D308">
        <v>132.4700012207031</v>
      </c>
      <c r="E308">
        <v>132.4700012207031</v>
      </c>
      <c r="F308">
        <v>132.4700012207031</v>
      </c>
      <c r="G308">
        <v>0</v>
      </c>
    </row>
    <row r="309" spans="1:7" ht="15">
      <c r="A309" s="963">
        <v>26401</v>
      </c>
      <c r="B309">
        <v>133.16999816894531</v>
      </c>
      <c r="C309">
        <v>133.16999816894531</v>
      </c>
      <c r="D309">
        <v>133.16999816894531</v>
      </c>
      <c r="E309">
        <v>133.16999816894531</v>
      </c>
      <c r="F309">
        <v>133.16999816894531</v>
      </c>
      <c r="G309">
        <v>0</v>
      </c>
    </row>
    <row r="310" spans="1:7" ht="15">
      <c r="A310" s="963">
        <v>26402</v>
      </c>
      <c r="B310">
        <v>133.05999755859381</v>
      </c>
      <c r="C310">
        <v>133.05999755859381</v>
      </c>
      <c r="D310">
        <v>133.05999755859381</v>
      </c>
      <c r="E310">
        <v>133.05999755859381</v>
      </c>
      <c r="F310">
        <v>133.05999755859381</v>
      </c>
      <c r="G310">
        <v>0</v>
      </c>
    </row>
    <row r="311" spans="1:7" ht="15">
      <c r="A311" s="963">
        <v>26403</v>
      </c>
      <c r="B311">
        <v>133.8800048828125</v>
      </c>
      <c r="C311">
        <v>133.8800048828125</v>
      </c>
      <c r="D311">
        <v>133.8800048828125</v>
      </c>
      <c r="E311">
        <v>133.8800048828125</v>
      </c>
      <c r="F311">
        <v>133.8800048828125</v>
      </c>
      <c r="G311">
        <v>0</v>
      </c>
    </row>
    <row r="312" spans="1:7" ht="15">
      <c r="A312" s="963">
        <v>26406</v>
      </c>
      <c r="B312">
        <v>133.74000549316409</v>
      </c>
      <c r="C312">
        <v>133.74000549316409</v>
      </c>
      <c r="D312">
        <v>133.74000549316409</v>
      </c>
      <c r="E312">
        <v>133.74000549316409</v>
      </c>
      <c r="F312">
        <v>133.74000549316409</v>
      </c>
      <c r="G312">
        <v>0</v>
      </c>
    </row>
    <row r="313" spans="1:7" ht="15">
      <c r="A313" s="963">
        <v>26407</v>
      </c>
      <c r="B313">
        <v>134.1000061035156</v>
      </c>
      <c r="C313">
        <v>134.1000061035156</v>
      </c>
      <c r="D313">
        <v>134.1000061035156</v>
      </c>
      <c r="E313">
        <v>134.1000061035156</v>
      </c>
      <c r="F313">
        <v>134.1000061035156</v>
      </c>
      <c r="G313">
        <v>0</v>
      </c>
    </row>
    <row r="314" spans="1:7" ht="15">
      <c r="A314" s="963">
        <v>26408</v>
      </c>
      <c r="B314">
        <v>132.67999267578119</v>
      </c>
      <c r="C314">
        <v>132.67999267578119</v>
      </c>
      <c r="D314">
        <v>132.67999267578119</v>
      </c>
      <c r="E314">
        <v>132.67999267578119</v>
      </c>
      <c r="F314">
        <v>132.67999267578119</v>
      </c>
      <c r="G314">
        <v>0</v>
      </c>
    </row>
    <row r="315" spans="1:7" ht="15">
      <c r="A315" s="963">
        <v>26409</v>
      </c>
      <c r="B315">
        <v>132.86000061035159</v>
      </c>
      <c r="C315">
        <v>132.86000061035159</v>
      </c>
      <c r="D315">
        <v>132.86000061035159</v>
      </c>
      <c r="E315">
        <v>132.86000061035159</v>
      </c>
      <c r="F315">
        <v>132.86000061035159</v>
      </c>
      <c r="G315">
        <v>0</v>
      </c>
    </row>
    <row r="316" spans="1:7" ht="15">
      <c r="A316" s="963">
        <v>26410</v>
      </c>
      <c r="B316">
        <v>133.00999450683591</v>
      </c>
      <c r="C316">
        <v>133.00999450683591</v>
      </c>
      <c r="D316">
        <v>133.00999450683591</v>
      </c>
      <c r="E316">
        <v>133.00999450683591</v>
      </c>
      <c r="F316">
        <v>133.00999450683591</v>
      </c>
      <c r="G316">
        <v>0</v>
      </c>
    </row>
    <row r="317" spans="1:7" ht="15">
      <c r="A317" s="963">
        <v>26413</v>
      </c>
      <c r="B317">
        <v>131.8999938964844</v>
      </c>
      <c r="C317">
        <v>131.8999938964844</v>
      </c>
      <c r="D317">
        <v>131.8999938964844</v>
      </c>
      <c r="E317">
        <v>131.8999938964844</v>
      </c>
      <c r="F317">
        <v>131.8999938964844</v>
      </c>
      <c r="G317">
        <v>0</v>
      </c>
    </row>
    <row r="318" spans="1:7" ht="15">
      <c r="A318" s="963">
        <v>26414</v>
      </c>
      <c r="B318">
        <v>130.8399963378906</v>
      </c>
      <c r="C318">
        <v>130.8399963378906</v>
      </c>
      <c r="D318">
        <v>130.8399963378906</v>
      </c>
      <c r="E318">
        <v>130.8399963378906</v>
      </c>
      <c r="F318">
        <v>130.8399963378906</v>
      </c>
      <c r="G318">
        <v>0</v>
      </c>
    </row>
    <row r="319" spans="1:7" ht="15">
      <c r="A319" s="963">
        <v>26415</v>
      </c>
      <c r="B319">
        <v>130.91999816894531</v>
      </c>
      <c r="C319">
        <v>130.91999816894531</v>
      </c>
      <c r="D319">
        <v>130.91999816894531</v>
      </c>
      <c r="E319">
        <v>130.91999816894531</v>
      </c>
      <c r="F319">
        <v>130.91999816894531</v>
      </c>
      <c r="G319">
        <v>0</v>
      </c>
    </row>
    <row r="320" spans="1:7" ht="15">
      <c r="A320" s="963">
        <v>26416</v>
      </c>
      <c r="B320">
        <v>131.00999450683591</v>
      </c>
      <c r="C320">
        <v>131.00999450683591</v>
      </c>
      <c r="D320">
        <v>131.00999450683591</v>
      </c>
      <c r="E320">
        <v>131.00999450683591</v>
      </c>
      <c r="F320">
        <v>131.00999450683591</v>
      </c>
      <c r="G320">
        <v>0</v>
      </c>
    </row>
    <row r="321" spans="1:7" ht="15">
      <c r="A321" s="963">
        <v>26417</v>
      </c>
      <c r="B321">
        <v>131.33000183105469</v>
      </c>
      <c r="C321">
        <v>131.33000183105469</v>
      </c>
      <c r="D321">
        <v>131.33000183105469</v>
      </c>
      <c r="E321">
        <v>131.33000183105469</v>
      </c>
      <c r="F321">
        <v>131.33000183105469</v>
      </c>
      <c r="G321">
        <v>0</v>
      </c>
    </row>
    <row r="322" spans="1:7" ht="15">
      <c r="A322" s="963">
        <v>26420</v>
      </c>
      <c r="B322">
        <v>130.1600036621094</v>
      </c>
      <c r="C322">
        <v>130.1600036621094</v>
      </c>
      <c r="D322">
        <v>130.1600036621094</v>
      </c>
      <c r="E322">
        <v>130.1600036621094</v>
      </c>
      <c r="F322">
        <v>130.1600036621094</v>
      </c>
      <c r="G322">
        <v>0</v>
      </c>
    </row>
    <row r="323" spans="1:7" ht="15">
      <c r="A323" s="963">
        <v>26421</v>
      </c>
      <c r="B323">
        <v>129.3399963378906</v>
      </c>
      <c r="C323">
        <v>129.3399963378906</v>
      </c>
      <c r="D323">
        <v>129.3399963378906</v>
      </c>
      <c r="E323">
        <v>129.3399963378906</v>
      </c>
      <c r="F323">
        <v>129.3399963378906</v>
      </c>
      <c r="G323">
        <v>0</v>
      </c>
    </row>
    <row r="324" spans="1:7" ht="15">
      <c r="A324" s="963">
        <v>26422</v>
      </c>
      <c r="B324">
        <v>128.77000427246091</v>
      </c>
      <c r="C324">
        <v>128.77000427246091</v>
      </c>
      <c r="D324">
        <v>128.77000427246091</v>
      </c>
      <c r="E324">
        <v>128.77000427246091</v>
      </c>
      <c r="F324">
        <v>128.77000427246091</v>
      </c>
      <c r="G324">
        <v>0</v>
      </c>
    </row>
    <row r="325" spans="1:7" ht="15">
      <c r="A325" s="963">
        <v>26423</v>
      </c>
      <c r="B325">
        <v>128.91999816894531</v>
      </c>
      <c r="C325">
        <v>128.91999816894531</v>
      </c>
      <c r="D325">
        <v>128.91999816894531</v>
      </c>
      <c r="E325">
        <v>128.91999816894531</v>
      </c>
      <c r="F325">
        <v>128.91999816894531</v>
      </c>
      <c r="G325">
        <v>0</v>
      </c>
    </row>
    <row r="326" spans="1:7" ht="15">
      <c r="A326" s="963">
        <v>26424</v>
      </c>
      <c r="B326">
        <v>129.42999267578119</v>
      </c>
      <c r="C326">
        <v>129.42999267578119</v>
      </c>
      <c r="D326">
        <v>129.42999267578119</v>
      </c>
      <c r="E326">
        <v>129.42999267578119</v>
      </c>
      <c r="F326">
        <v>129.42999267578119</v>
      </c>
      <c r="G326">
        <v>0</v>
      </c>
    </row>
    <row r="327" spans="1:7" ht="15">
      <c r="A327" s="963">
        <v>26427</v>
      </c>
      <c r="B327">
        <v>128.6199951171875</v>
      </c>
      <c r="C327">
        <v>128.6199951171875</v>
      </c>
      <c r="D327">
        <v>128.6199951171875</v>
      </c>
      <c r="E327">
        <v>128.6199951171875</v>
      </c>
      <c r="F327">
        <v>128.6199951171875</v>
      </c>
      <c r="G327">
        <v>0</v>
      </c>
    </row>
    <row r="328" spans="1:7" ht="15">
      <c r="A328" s="963">
        <v>26428</v>
      </c>
      <c r="B328">
        <v>125.7799987792969</v>
      </c>
      <c r="C328">
        <v>125.7799987792969</v>
      </c>
      <c r="D328">
        <v>125.7799987792969</v>
      </c>
      <c r="E328">
        <v>125.7799987792969</v>
      </c>
      <c r="F328">
        <v>125.7799987792969</v>
      </c>
      <c r="G328">
        <v>0</v>
      </c>
    </row>
    <row r="329" spans="1:7" ht="15">
      <c r="A329" s="963">
        <v>26429</v>
      </c>
      <c r="B329">
        <v>126.76999664306641</v>
      </c>
      <c r="C329">
        <v>126.76999664306641</v>
      </c>
      <c r="D329">
        <v>126.76999664306641</v>
      </c>
      <c r="E329">
        <v>126.76999664306641</v>
      </c>
      <c r="F329">
        <v>126.76999664306641</v>
      </c>
      <c r="G329">
        <v>0</v>
      </c>
    </row>
    <row r="330" spans="1:7" ht="15">
      <c r="A330" s="963">
        <v>26430</v>
      </c>
      <c r="B330">
        <v>127.9499969482422</v>
      </c>
      <c r="C330">
        <v>127.9499969482422</v>
      </c>
      <c r="D330">
        <v>127.9499969482422</v>
      </c>
      <c r="E330">
        <v>127.9499969482422</v>
      </c>
      <c r="F330">
        <v>127.9499969482422</v>
      </c>
      <c r="G330">
        <v>0</v>
      </c>
    </row>
    <row r="331" spans="1:7" ht="15">
      <c r="A331" s="963">
        <v>26431</v>
      </c>
      <c r="B331">
        <v>129.44000244140619</v>
      </c>
      <c r="C331">
        <v>129.44000244140619</v>
      </c>
      <c r="D331">
        <v>129.44000244140619</v>
      </c>
      <c r="E331">
        <v>129.44000244140619</v>
      </c>
      <c r="F331">
        <v>129.44000244140619</v>
      </c>
      <c r="G331">
        <v>0</v>
      </c>
    </row>
    <row r="332" spans="1:7" ht="15">
      <c r="A332" s="963">
        <v>26434</v>
      </c>
      <c r="B332">
        <v>130.3399963378906</v>
      </c>
      <c r="C332">
        <v>130.3399963378906</v>
      </c>
      <c r="D332">
        <v>130.3399963378906</v>
      </c>
      <c r="E332">
        <v>130.3399963378906</v>
      </c>
      <c r="F332">
        <v>130.3399963378906</v>
      </c>
      <c r="G332">
        <v>0</v>
      </c>
    </row>
    <row r="333" spans="1:7" ht="15">
      <c r="A333" s="963">
        <v>26435</v>
      </c>
      <c r="B333">
        <v>130.36000061035159</v>
      </c>
      <c r="C333">
        <v>130.36000061035159</v>
      </c>
      <c r="D333">
        <v>130.36000061035159</v>
      </c>
      <c r="E333">
        <v>130.36000061035159</v>
      </c>
      <c r="F333">
        <v>130.36000061035159</v>
      </c>
      <c r="G333">
        <v>0</v>
      </c>
    </row>
    <row r="334" spans="1:7" ht="15">
      <c r="A334" s="963">
        <v>26436</v>
      </c>
      <c r="B334">
        <v>129.75999450683591</v>
      </c>
      <c r="C334">
        <v>129.75999450683591</v>
      </c>
      <c r="D334">
        <v>129.75999450683591</v>
      </c>
      <c r="E334">
        <v>129.75999450683591</v>
      </c>
      <c r="F334">
        <v>129.75999450683591</v>
      </c>
      <c r="G334">
        <v>0</v>
      </c>
    </row>
    <row r="335" spans="1:7" ht="15">
      <c r="A335" s="963">
        <v>26437</v>
      </c>
      <c r="B335">
        <v>130.82000732421881</v>
      </c>
      <c r="C335">
        <v>130.82000732421881</v>
      </c>
      <c r="D335">
        <v>130.82000732421881</v>
      </c>
      <c r="E335">
        <v>130.82000732421881</v>
      </c>
      <c r="F335">
        <v>130.82000732421881</v>
      </c>
      <c r="G335">
        <v>0</v>
      </c>
    </row>
    <row r="336" spans="1:7" ht="15">
      <c r="A336" s="963">
        <v>26438</v>
      </c>
      <c r="B336">
        <v>132.1600036621094</v>
      </c>
      <c r="C336">
        <v>132.1600036621094</v>
      </c>
      <c r="D336">
        <v>132.1600036621094</v>
      </c>
      <c r="E336">
        <v>132.1600036621094</v>
      </c>
      <c r="F336">
        <v>132.1600036621094</v>
      </c>
      <c r="G336">
        <v>0</v>
      </c>
    </row>
    <row r="337" spans="1:7" ht="15">
      <c r="A337" s="963">
        <v>26441</v>
      </c>
      <c r="B337">
        <v>132.3800048828125</v>
      </c>
      <c r="C337">
        <v>132.3800048828125</v>
      </c>
      <c r="D337">
        <v>132.3800048828125</v>
      </c>
      <c r="E337">
        <v>132.3800048828125</v>
      </c>
      <c r="F337">
        <v>132.3800048828125</v>
      </c>
      <c r="G337">
        <v>0</v>
      </c>
    </row>
    <row r="338" spans="1:7" ht="15">
      <c r="A338" s="963">
        <v>26442</v>
      </c>
      <c r="B338">
        <v>132.7200012207031</v>
      </c>
      <c r="C338">
        <v>132.7200012207031</v>
      </c>
      <c r="D338">
        <v>132.7200012207031</v>
      </c>
      <c r="E338">
        <v>132.7200012207031</v>
      </c>
      <c r="F338">
        <v>132.7200012207031</v>
      </c>
      <c r="G338">
        <v>0</v>
      </c>
    </row>
    <row r="339" spans="1:7" ht="15">
      <c r="A339" s="963">
        <v>26443</v>
      </c>
      <c r="B339">
        <v>133.4700012207031</v>
      </c>
      <c r="C339">
        <v>133.4700012207031</v>
      </c>
      <c r="D339">
        <v>133.4700012207031</v>
      </c>
      <c r="E339">
        <v>133.4700012207031</v>
      </c>
      <c r="F339">
        <v>133.4700012207031</v>
      </c>
      <c r="G339">
        <v>0</v>
      </c>
    </row>
    <row r="340" spans="1:7" ht="15">
      <c r="A340" s="963">
        <v>26444</v>
      </c>
      <c r="B340">
        <v>133.80000305175781</v>
      </c>
      <c r="C340">
        <v>133.80000305175781</v>
      </c>
      <c r="D340">
        <v>133.80000305175781</v>
      </c>
      <c r="E340">
        <v>133.80000305175781</v>
      </c>
      <c r="F340">
        <v>133.80000305175781</v>
      </c>
      <c r="G340">
        <v>0</v>
      </c>
    </row>
    <row r="341" spans="1:7" ht="15">
      <c r="A341" s="963">
        <v>26445</v>
      </c>
      <c r="B341">
        <v>133.94999694824219</v>
      </c>
      <c r="C341">
        <v>133.94999694824219</v>
      </c>
      <c r="D341">
        <v>133.94999694824219</v>
      </c>
      <c r="E341">
        <v>133.94999694824219</v>
      </c>
      <c r="F341">
        <v>133.94999694824219</v>
      </c>
      <c r="G341">
        <v>0</v>
      </c>
    </row>
    <row r="342" spans="1:7" ht="15">
      <c r="A342" s="963">
        <v>26449</v>
      </c>
      <c r="B342">
        <v>133.44999694824219</v>
      </c>
      <c r="C342">
        <v>133.44999694824219</v>
      </c>
      <c r="D342">
        <v>133.44999694824219</v>
      </c>
      <c r="E342">
        <v>133.44999694824219</v>
      </c>
      <c r="F342">
        <v>133.44999694824219</v>
      </c>
      <c r="G342">
        <v>0</v>
      </c>
    </row>
    <row r="343" spans="1:7" ht="15">
      <c r="A343" s="963">
        <v>26450</v>
      </c>
      <c r="B343">
        <v>132.5299987792969</v>
      </c>
      <c r="C343">
        <v>132.5299987792969</v>
      </c>
      <c r="D343">
        <v>132.5299987792969</v>
      </c>
      <c r="E343">
        <v>132.5299987792969</v>
      </c>
      <c r="F343">
        <v>132.5299987792969</v>
      </c>
      <c r="G343">
        <v>0</v>
      </c>
    </row>
    <row r="344" spans="1:7" ht="15">
      <c r="A344" s="963">
        <v>26451</v>
      </c>
      <c r="B344">
        <v>133.1300048828125</v>
      </c>
      <c r="C344">
        <v>133.1300048828125</v>
      </c>
      <c r="D344">
        <v>133.1300048828125</v>
      </c>
      <c r="E344">
        <v>133.1300048828125</v>
      </c>
      <c r="F344">
        <v>133.1300048828125</v>
      </c>
      <c r="G344">
        <v>0</v>
      </c>
    </row>
    <row r="345" spans="1:7" ht="15">
      <c r="A345" s="963">
        <v>26452</v>
      </c>
      <c r="B345">
        <v>133.52000427246091</v>
      </c>
      <c r="C345">
        <v>133.52000427246091</v>
      </c>
      <c r="D345">
        <v>133.52000427246091</v>
      </c>
      <c r="E345">
        <v>133.52000427246091</v>
      </c>
      <c r="F345">
        <v>133.52000427246091</v>
      </c>
      <c r="G345">
        <v>0</v>
      </c>
    </row>
    <row r="346" spans="1:7" ht="15">
      <c r="A346" s="963">
        <v>26455</v>
      </c>
      <c r="B346">
        <v>132.74000549316409</v>
      </c>
      <c r="C346">
        <v>132.74000549316409</v>
      </c>
      <c r="D346">
        <v>132.74000549316409</v>
      </c>
      <c r="E346">
        <v>132.74000549316409</v>
      </c>
      <c r="F346">
        <v>132.74000549316409</v>
      </c>
      <c r="G346">
        <v>0</v>
      </c>
    </row>
    <row r="347" spans="1:7" ht="15">
      <c r="A347" s="963">
        <v>26456</v>
      </c>
      <c r="B347">
        <v>132</v>
      </c>
      <c r="C347">
        <v>132</v>
      </c>
      <c r="D347">
        <v>132</v>
      </c>
      <c r="E347">
        <v>132</v>
      </c>
      <c r="F347">
        <v>132</v>
      </c>
      <c r="G347">
        <v>0</v>
      </c>
    </row>
    <row r="348" spans="1:7" ht="15">
      <c r="A348" s="963">
        <v>26457</v>
      </c>
      <c r="B348">
        <v>131</v>
      </c>
      <c r="C348">
        <v>131</v>
      </c>
      <c r="D348">
        <v>131</v>
      </c>
      <c r="E348">
        <v>131</v>
      </c>
      <c r="F348">
        <v>131</v>
      </c>
      <c r="G348">
        <v>0</v>
      </c>
    </row>
    <row r="349" spans="1:7" ht="15">
      <c r="A349" s="963">
        <v>26458</v>
      </c>
      <c r="B349">
        <v>131.07000732421881</v>
      </c>
      <c r="C349">
        <v>131.07000732421881</v>
      </c>
      <c r="D349">
        <v>131.07000732421881</v>
      </c>
      <c r="E349">
        <v>131.07000732421881</v>
      </c>
      <c r="F349">
        <v>131.07000732421881</v>
      </c>
      <c r="G349">
        <v>0</v>
      </c>
    </row>
    <row r="350" spans="1:7" ht="15">
      <c r="A350" s="963">
        <v>26459</v>
      </c>
      <c r="B350">
        <v>130.57000732421881</v>
      </c>
      <c r="C350">
        <v>130.57000732421881</v>
      </c>
      <c r="D350">
        <v>130.57000732421881</v>
      </c>
      <c r="E350">
        <v>130.57000732421881</v>
      </c>
      <c r="F350">
        <v>130.57000732421881</v>
      </c>
      <c r="G350">
        <v>0</v>
      </c>
    </row>
    <row r="351" spans="1:7" ht="15">
      <c r="A351" s="963">
        <v>26462</v>
      </c>
      <c r="B351">
        <v>130.3800048828125</v>
      </c>
      <c r="C351">
        <v>130.3800048828125</v>
      </c>
      <c r="D351">
        <v>130.3800048828125</v>
      </c>
      <c r="E351">
        <v>130.3800048828125</v>
      </c>
      <c r="F351">
        <v>130.3800048828125</v>
      </c>
      <c r="G351">
        <v>0</v>
      </c>
    </row>
    <row r="352" spans="1:7" ht="15">
      <c r="A352" s="963">
        <v>26463</v>
      </c>
      <c r="B352">
        <v>130.7799987792969</v>
      </c>
      <c r="C352">
        <v>130.7799987792969</v>
      </c>
      <c r="D352">
        <v>130.7799987792969</v>
      </c>
      <c r="E352">
        <v>130.7799987792969</v>
      </c>
      <c r="F352">
        <v>130.7799987792969</v>
      </c>
      <c r="G352">
        <v>0</v>
      </c>
    </row>
    <row r="353" spans="1:7" ht="15">
      <c r="A353" s="963">
        <v>26464</v>
      </c>
      <c r="B353">
        <v>131.44999694824219</v>
      </c>
      <c r="C353">
        <v>131.44999694824219</v>
      </c>
      <c r="D353">
        <v>131.44999694824219</v>
      </c>
      <c r="E353">
        <v>131.44999694824219</v>
      </c>
      <c r="F353">
        <v>131.44999694824219</v>
      </c>
      <c r="G353">
        <v>0</v>
      </c>
    </row>
    <row r="354" spans="1:7" ht="15">
      <c r="A354" s="963">
        <v>26465</v>
      </c>
      <c r="B354">
        <v>131.28999328613281</v>
      </c>
      <c r="C354">
        <v>131.28999328613281</v>
      </c>
      <c r="D354">
        <v>131.28999328613281</v>
      </c>
      <c r="E354">
        <v>131.28999328613281</v>
      </c>
      <c r="F354">
        <v>131.28999328613281</v>
      </c>
      <c r="G354">
        <v>0</v>
      </c>
    </row>
    <row r="355" spans="1:7" ht="15">
      <c r="A355" s="963">
        <v>26466</v>
      </c>
      <c r="B355">
        <v>131.2799987792969</v>
      </c>
      <c r="C355">
        <v>131.2799987792969</v>
      </c>
      <c r="D355">
        <v>131.2799987792969</v>
      </c>
      <c r="E355">
        <v>131.2799987792969</v>
      </c>
      <c r="F355">
        <v>131.2799987792969</v>
      </c>
      <c r="G355">
        <v>0</v>
      </c>
    </row>
    <row r="356" spans="1:7" ht="15">
      <c r="A356" s="963">
        <v>26469</v>
      </c>
      <c r="B356">
        <v>130.75999450683591</v>
      </c>
      <c r="C356">
        <v>130.75999450683591</v>
      </c>
      <c r="D356">
        <v>130.75999450683591</v>
      </c>
      <c r="E356">
        <v>130.75999450683591</v>
      </c>
      <c r="F356">
        <v>130.75999450683591</v>
      </c>
      <c r="G356">
        <v>0</v>
      </c>
    </row>
    <row r="357" spans="1:7" ht="15">
      <c r="A357" s="963">
        <v>26470</v>
      </c>
      <c r="B357">
        <v>131.07000732421881</v>
      </c>
      <c r="C357">
        <v>131.07000732421881</v>
      </c>
      <c r="D357">
        <v>131.07000732421881</v>
      </c>
      <c r="E357">
        <v>131.07000732421881</v>
      </c>
      <c r="F357">
        <v>131.07000732421881</v>
      </c>
      <c r="G357">
        <v>0</v>
      </c>
    </row>
    <row r="358" spans="1:7" ht="15">
      <c r="A358" s="963">
        <v>26471</v>
      </c>
      <c r="B358">
        <v>131.3800048828125</v>
      </c>
      <c r="C358">
        <v>131.3800048828125</v>
      </c>
      <c r="D358">
        <v>131.3800048828125</v>
      </c>
      <c r="E358">
        <v>131.3800048828125</v>
      </c>
      <c r="F358">
        <v>131.3800048828125</v>
      </c>
      <c r="G358">
        <v>0</v>
      </c>
    </row>
    <row r="359" spans="1:7" ht="15">
      <c r="A359" s="963">
        <v>26472</v>
      </c>
      <c r="B359">
        <v>130.78999328613281</v>
      </c>
      <c r="C359">
        <v>130.78999328613281</v>
      </c>
      <c r="D359">
        <v>130.78999328613281</v>
      </c>
      <c r="E359">
        <v>130.78999328613281</v>
      </c>
      <c r="F359">
        <v>130.78999328613281</v>
      </c>
      <c r="G359">
        <v>0</v>
      </c>
    </row>
    <row r="360" spans="1:7" ht="15">
      <c r="A360" s="963">
        <v>26473</v>
      </c>
      <c r="B360">
        <v>130.2200012207031</v>
      </c>
      <c r="C360">
        <v>130.2200012207031</v>
      </c>
      <c r="D360">
        <v>130.2200012207031</v>
      </c>
      <c r="E360">
        <v>130.2200012207031</v>
      </c>
      <c r="F360">
        <v>130.2200012207031</v>
      </c>
      <c r="G360">
        <v>0</v>
      </c>
    </row>
    <row r="361" spans="1:7" ht="15">
      <c r="A361" s="963">
        <v>26476</v>
      </c>
      <c r="B361">
        <v>129.30999755859381</v>
      </c>
      <c r="C361">
        <v>129.30999755859381</v>
      </c>
      <c r="D361">
        <v>129.30999755859381</v>
      </c>
      <c r="E361">
        <v>129.30999755859381</v>
      </c>
      <c r="F361">
        <v>129.30999755859381</v>
      </c>
      <c r="G361">
        <v>0</v>
      </c>
    </row>
    <row r="362" spans="1:7" ht="15">
      <c r="A362" s="963">
        <v>26477</v>
      </c>
      <c r="B362">
        <v>129.78999328613281</v>
      </c>
      <c r="C362">
        <v>129.78999328613281</v>
      </c>
      <c r="D362">
        <v>129.78999328613281</v>
      </c>
      <c r="E362">
        <v>129.78999328613281</v>
      </c>
      <c r="F362">
        <v>129.78999328613281</v>
      </c>
      <c r="G362">
        <v>0</v>
      </c>
    </row>
    <row r="363" spans="1:7" ht="15">
      <c r="A363" s="963">
        <v>26478</v>
      </c>
      <c r="B363">
        <v>129.58000183105469</v>
      </c>
      <c r="C363">
        <v>129.58000183105469</v>
      </c>
      <c r="D363">
        <v>129.58000183105469</v>
      </c>
      <c r="E363">
        <v>129.58000183105469</v>
      </c>
      <c r="F363">
        <v>129.58000183105469</v>
      </c>
      <c r="G363">
        <v>0</v>
      </c>
    </row>
    <row r="364" spans="1:7" ht="15">
      <c r="A364" s="963">
        <v>26479</v>
      </c>
      <c r="B364">
        <v>129.3500061035156</v>
      </c>
      <c r="C364">
        <v>129.3500061035156</v>
      </c>
      <c r="D364">
        <v>129.3500061035156</v>
      </c>
      <c r="E364">
        <v>129.3500061035156</v>
      </c>
      <c r="F364">
        <v>129.3500061035156</v>
      </c>
      <c r="G364">
        <v>0</v>
      </c>
    </row>
    <row r="365" spans="1:7" ht="15">
      <c r="A365" s="963">
        <v>26480</v>
      </c>
      <c r="B365">
        <v>130.08000183105469</v>
      </c>
      <c r="C365">
        <v>130.08000183105469</v>
      </c>
      <c r="D365">
        <v>130.08000183105469</v>
      </c>
      <c r="E365">
        <v>130.08000183105469</v>
      </c>
      <c r="F365">
        <v>130.08000183105469</v>
      </c>
      <c r="G365">
        <v>0</v>
      </c>
    </row>
    <row r="366" spans="1:7" ht="15">
      <c r="A366" s="963">
        <v>26483</v>
      </c>
      <c r="B366">
        <v>130.5899963378906</v>
      </c>
      <c r="C366">
        <v>130.5899963378906</v>
      </c>
      <c r="D366">
        <v>130.5899963378906</v>
      </c>
      <c r="E366">
        <v>130.5899963378906</v>
      </c>
      <c r="F366">
        <v>130.5899963378906</v>
      </c>
      <c r="G366">
        <v>0</v>
      </c>
    </row>
    <row r="367" spans="1:7" ht="15">
      <c r="A367" s="963">
        <v>26485</v>
      </c>
      <c r="B367">
        <v>131.2799987792969</v>
      </c>
      <c r="C367">
        <v>131.2799987792969</v>
      </c>
      <c r="D367">
        <v>131.2799987792969</v>
      </c>
      <c r="E367">
        <v>131.2799987792969</v>
      </c>
      <c r="F367">
        <v>131.2799987792969</v>
      </c>
      <c r="G367">
        <v>0</v>
      </c>
    </row>
    <row r="368" spans="1:7" ht="15">
      <c r="A368" s="963">
        <v>26486</v>
      </c>
      <c r="B368">
        <v>131.86000061035159</v>
      </c>
      <c r="C368">
        <v>131.86000061035159</v>
      </c>
      <c r="D368">
        <v>131.86000061035159</v>
      </c>
      <c r="E368">
        <v>131.86000061035159</v>
      </c>
      <c r="F368">
        <v>131.86000061035159</v>
      </c>
      <c r="G368">
        <v>0</v>
      </c>
    </row>
    <row r="369" spans="1:7" ht="15">
      <c r="A369" s="963">
        <v>26487</v>
      </c>
      <c r="B369">
        <v>131.5</v>
      </c>
      <c r="C369">
        <v>131.5</v>
      </c>
      <c r="D369">
        <v>131.5</v>
      </c>
      <c r="E369">
        <v>131.5</v>
      </c>
      <c r="F369">
        <v>131.5</v>
      </c>
      <c r="G369">
        <v>0</v>
      </c>
    </row>
    <row r="370" spans="1:7" ht="15">
      <c r="A370" s="963">
        <v>26490</v>
      </c>
      <c r="B370">
        <v>130.8500061035156</v>
      </c>
      <c r="C370">
        <v>130.8500061035156</v>
      </c>
      <c r="D370">
        <v>130.8500061035156</v>
      </c>
      <c r="E370">
        <v>130.8500061035156</v>
      </c>
      <c r="F370">
        <v>130.8500061035156</v>
      </c>
      <c r="G370">
        <v>0</v>
      </c>
    </row>
    <row r="371" spans="1:7" ht="15">
      <c r="A371" s="963">
        <v>26491</v>
      </c>
      <c r="B371">
        <v>130.4700012207031</v>
      </c>
      <c r="C371">
        <v>130.4700012207031</v>
      </c>
      <c r="D371">
        <v>130.4700012207031</v>
      </c>
      <c r="E371">
        <v>130.4700012207031</v>
      </c>
      <c r="F371">
        <v>130.4700012207031</v>
      </c>
      <c r="G371">
        <v>0</v>
      </c>
    </row>
    <row r="372" spans="1:7" ht="15">
      <c r="A372" s="963">
        <v>26492</v>
      </c>
      <c r="B372">
        <v>130.11000061035159</v>
      </c>
      <c r="C372">
        <v>130.11000061035159</v>
      </c>
      <c r="D372">
        <v>130.11000061035159</v>
      </c>
      <c r="E372">
        <v>130.11000061035159</v>
      </c>
      <c r="F372">
        <v>130.11000061035159</v>
      </c>
      <c r="G372">
        <v>0</v>
      </c>
    </row>
    <row r="373" spans="1:7" ht="15">
      <c r="A373" s="963">
        <v>26493</v>
      </c>
      <c r="B373">
        <v>129.0299987792969</v>
      </c>
      <c r="C373">
        <v>129.0299987792969</v>
      </c>
      <c r="D373">
        <v>129.0299987792969</v>
      </c>
      <c r="E373">
        <v>129.0299987792969</v>
      </c>
      <c r="F373">
        <v>129.0299987792969</v>
      </c>
      <c r="G373">
        <v>0</v>
      </c>
    </row>
    <row r="374" spans="1:7" ht="15">
      <c r="A374" s="963">
        <v>26494</v>
      </c>
      <c r="B374">
        <v>129.3800048828125</v>
      </c>
      <c r="C374">
        <v>129.3800048828125</v>
      </c>
      <c r="D374">
        <v>129.3800048828125</v>
      </c>
      <c r="E374">
        <v>129.3800048828125</v>
      </c>
      <c r="F374">
        <v>129.3800048828125</v>
      </c>
      <c r="G374">
        <v>0</v>
      </c>
    </row>
    <row r="375" spans="1:7" ht="15">
      <c r="A375" s="963">
        <v>26497</v>
      </c>
      <c r="B375">
        <v>128.3999938964844</v>
      </c>
      <c r="C375">
        <v>128.3999938964844</v>
      </c>
      <c r="D375">
        <v>128.3999938964844</v>
      </c>
      <c r="E375">
        <v>128.3999938964844</v>
      </c>
      <c r="F375">
        <v>128.3999938964844</v>
      </c>
      <c r="G375">
        <v>0</v>
      </c>
    </row>
    <row r="376" spans="1:7" ht="15">
      <c r="A376" s="963">
        <v>26498</v>
      </c>
      <c r="B376">
        <v>127.5400009155273</v>
      </c>
      <c r="C376">
        <v>127.5400009155273</v>
      </c>
      <c r="D376">
        <v>127.5400009155273</v>
      </c>
      <c r="E376">
        <v>127.5400009155273</v>
      </c>
      <c r="F376">
        <v>127.5400009155273</v>
      </c>
      <c r="G376">
        <v>0</v>
      </c>
    </row>
    <row r="377" spans="1:7" ht="15">
      <c r="A377" s="963">
        <v>26499</v>
      </c>
      <c r="B377">
        <v>127.76999664306641</v>
      </c>
      <c r="C377">
        <v>127.76999664306641</v>
      </c>
      <c r="D377">
        <v>127.76999664306641</v>
      </c>
      <c r="E377">
        <v>127.76999664306641</v>
      </c>
      <c r="F377">
        <v>127.76999664306641</v>
      </c>
      <c r="G377">
        <v>0</v>
      </c>
    </row>
    <row r="378" spans="1:7" ht="15">
      <c r="A378" s="963">
        <v>26500</v>
      </c>
      <c r="B378">
        <v>127.0899963378906</v>
      </c>
      <c r="C378">
        <v>127.0899963378906</v>
      </c>
      <c r="D378">
        <v>127.0899963378906</v>
      </c>
      <c r="E378">
        <v>127.0899963378906</v>
      </c>
      <c r="F378">
        <v>127.0899963378906</v>
      </c>
      <c r="G378">
        <v>0</v>
      </c>
    </row>
    <row r="379" spans="1:7" ht="15">
      <c r="A379" s="963">
        <v>26501</v>
      </c>
      <c r="B379">
        <v>127.629997253418</v>
      </c>
      <c r="C379">
        <v>127.629997253418</v>
      </c>
      <c r="D379">
        <v>127.629997253418</v>
      </c>
      <c r="E379">
        <v>127.629997253418</v>
      </c>
      <c r="F379">
        <v>127.629997253418</v>
      </c>
      <c r="G379">
        <v>0</v>
      </c>
    </row>
    <row r="380" spans="1:7" ht="15">
      <c r="A380" s="963">
        <v>26504</v>
      </c>
      <c r="B380">
        <v>128.77000427246091</v>
      </c>
      <c r="C380">
        <v>128.77000427246091</v>
      </c>
      <c r="D380">
        <v>128.77000427246091</v>
      </c>
      <c r="E380">
        <v>128.77000427246091</v>
      </c>
      <c r="F380">
        <v>128.77000427246091</v>
      </c>
      <c r="G380">
        <v>0</v>
      </c>
    </row>
    <row r="381" spans="1:7" ht="15">
      <c r="A381" s="963">
        <v>26505</v>
      </c>
      <c r="B381">
        <v>128.4700012207031</v>
      </c>
      <c r="C381">
        <v>128.4700012207031</v>
      </c>
      <c r="D381">
        <v>128.4700012207031</v>
      </c>
      <c r="E381">
        <v>128.4700012207031</v>
      </c>
      <c r="F381">
        <v>128.4700012207031</v>
      </c>
      <c r="G381">
        <v>0</v>
      </c>
    </row>
    <row r="382" spans="1:7" ht="15">
      <c r="A382" s="963">
        <v>26506</v>
      </c>
      <c r="B382">
        <v>128.6499938964844</v>
      </c>
      <c r="C382">
        <v>128.6499938964844</v>
      </c>
      <c r="D382">
        <v>128.6499938964844</v>
      </c>
      <c r="E382">
        <v>128.6499938964844</v>
      </c>
      <c r="F382">
        <v>128.6499938964844</v>
      </c>
      <c r="G382">
        <v>0</v>
      </c>
    </row>
    <row r="383" spans="1:7" ht="15">
      <c r="A383" s="963">
        <v>26507</v>
      </c>
      <c r="B383">
        <v>128.36000061035159</v>
      </c>
      <c r="C383">
        <v>128.36000061035159</v>
      </c>
      <c r="D383">
        <v>128.36000061035159</v>
      </c>
      <c r="E383">
        <v>128.36000061035159</v>
      </c>
      <c r="F383">
        <v>128.36000061035159</v>
      </c>
      <c r="G383">
        <v>0</v>
      </c>
    </row>
    <row r="384" spans="1:7" ht="15">
      <c r="A384" s="963">
        <v>26508</v>
      </c>
      <c r="B384">
        <v>128.1499938964844</v>
      </c>
      <c r="C384">
        <v>128.1499938964844</v>
      </c>
      <c r="D384">
        <v>128.1499938964844</v>
      </c>
      <c r="E384">
        <v>128.1499938964844</v>
      </c>
      <c r="F384">
        <v>128.1499938964844</v>
      </c>
      <c r="G384">
        <v>0</v>
      </c>
    </row>
    <row r="385" spans="1:7" ht="15">
      <c r="A385" s="963">
        <v>26511</v>
      </c>
      <c r="B385">
        <v>127.75</v>
      </c>
      <c r="C385">
        <v>127.75</v>
      </c>
      <c r="D385">
        <v>127.75</v>
      </c>
      <c r="E385">
        <v>127.75</v>
      </c>
      <c r="F385">
        <v>127.75</v>
      </c>
      <c r="G385">
        <v>0</v>
      </c>
    </row>
    <row r="386" spans="1:7" ht="15">
      <c r="A386" s="963">
        <v>26512</v>
      </c>
      <c r="B386">
        <v>128.44999694824219</v>
      </c>
      <c r="C386">
        <v>128.44999694824219</v>
      </c>
      <c r="D386">
        <v>128.44999694824219</v>
      </c>
      <c r="E386">
        <v>128.44999694824219</v>
      </c>
      <c r="F386">
        <v>128.44999694824219</v>
      </c>
      <c r="G386">
        <v>0</v>
      </c>
    </row>
    <row r="387" spans="1:7" ht="15">
      <c r="A387" s="963">
        <v>26513</v>
      </c>
      <c r="B387">
        <v>129.38999938964841</v>
      </c>
      <c r="C387">
        <v>129.38999938964841</v>
      </c>
      <c r="D387">
        <v>129.38999938964841</v>
      </c>
      <c r="E387">
        <v>129.38999938964841</v>
      </c>
      <c r="F387">
        <v>129.38999938964841</v>
      </c>
      <c r="G387">
        <v>0</v>
      </c>
    </row>
    <row r="388" spans="1:7" ht="15">
      <c r="A388" s="963">
        <v>26514</v>
      </c>
      <c r="B388">
        <v>130.30999755859381</v>
      </c>
      <c r="C388">
        <v>130.30999755859381</v>
      </c>
      <c r="D388">
        <v>130.30999755859381</v>
      </c>
      <c r="E388">
        <v>130.30999755859381</v>
      </c>
      <c r="F388">
        <v>130.30999755859381</v>
      </c>
      <c r="G388">
        <v>0</v>
      </c>
    </row>
    <row r="389" spans="1:7" ht="15">
      <c r="A389" s="963">
        <v>26515</v>
      </c>
      <c r="B389">
        <v>130.94000244140619</v>
      </c>
      <c r="C389">
        <v>130.94000244140619</v>
      </c>
      <c r="D389">
        <v>130.94000244140619</v>
      </c>
      <c r="E389">
        <v>130.94000244140619</v>
      </c>
      <c r="F389">
        <v>130.94000244140619</v>
      </c>
      <c r="G389">
        <v>0</v>
      </c>
    </row>
    <row r="390" spans="1:7" ht="15">
      <c r="A390" s="963">
        <v>26518</v>
      </c>
      <c r="B390">
        <v>130.9700012207031</v>
      </c>
      <c r="C390">
        <v>130.9700012207031</v>
      </c>
      <c r="D390">
        <v>130.9700012207031</v>
      </c>
      <c r="E390">
        <v>130.9700012207031</v>
      </c>
      <c r="F390">
        <v>130.9700012207031</v>
      </c>
      <c r="G390">
        <v>0</v>
      </c>
    </row>
    <row r="391" spans="1:7" ht="15">
      <c r="A391" s="963">
        <v>26519</v>
      </c>
      <c r="B391">
        <v>130.61000061035159</v>
      </c>
      <c r="C391">
        <v>130.61000061035159</v>
      </c>
      <c r="D391">
        <v>130.61000061035159</v>
      </c>
      <c r="E391">
        <v>130.61000061035159</v>
      </c>
      <c r="F391">
        <v>130.61000061035159</v>
      </c>
      <c r="G391">
        <v>0</v>
      </c>
    </row>
    <row r="392" spans="1:7" ht="15">
      <c r="A392" s="963">
        <v>26520</v>
      </c>
      <c r="B392">
        <v>130.75</v>
      </c>
      <c r="C392">
        <v>130.75</v>
      </c>
      <c r="D392">
        <v>130.75</v>
      </c>
      <c r="E392">
        <v>130.75</v>
      </c>
      <c r="F392">
        <v>130.75</v>
      </c>
      <c r="G392">
        <v>0</v>
      </c>
    </row>
    <row r="393" spans="1:7" ht="15">
      <c r="A393" s="963">
        <v>26521</v>
      </c>
      <c r="B393">
        <v>130.8399963378906</v>
      </c>
      <c r="C393">
        <v>130.8399963378906</v>
      </c>
      <c r="D393">
        <v>130.8399963378906</v>
      </c>
      <c r="E393">
        <v>130.8399963378906</v>
      </c>
      <c r="F393">
        <v>130.8399963378906</v>
      </c>
      <c r="G393">
        <v>0</v>
      </c>
    </row>
    <row r="394" spans="1:7" ht="15">
      <c r="A394" s="963">
        <v>26522</v>
      </c>
      <c r="B394">
        <v>131.67999267578119</v>
      </c>
      <c r="C394">
        <v>131.67999267578119</v>
      </c>
      <c r="D394">
        <v>131.67999267578119</v>
      </c>
      <c r="E394">
        <v>131.67999267578119</v>
      </c>
      <c r="F394">
        <v>131.67999267578119</v>
      </c>
      <c r="G394">
        <v>0</v>
      </c>
    </row>
    <row r="395" spans="1:7" ht="15">
      <c r="A395" s="963">
        <v>26525</v>
      </c>
      <c r="B395">
        <v>131.69999694824219</v>
      </c>
      <c r="C395">
        <v>131.69999694824219</v>
      </c>
      <c r="D395">
        <v>131.69999694824219</v>
      </c>
      <c r="E395">
        <v>131.69999694824219</v>
      </c>
      <c r="F395">
        <v>131.69999694824219</v>
      </c>
      <c r="G395">
        <v>0</v>
      </c>
    </row>
    <row r="396" spans="1:7" ht="15">
      <c r="A396" s="963">
        <v>26526</v>
      </c>
      <c r="B396">
        <v>131.47999572753909</v>
      </c>
      <c r="C396">
        <v>131.47999572753909</v>
      </c>
      <c r="D396">
        <v>131.47999572753909</v>
      </c>
      <c r="E396">
        <v>131.47999572753909</v>
      </c>
      <c r="F396">
        <v>131.47999572753909</v>
      </c>
      <c r="G396">
        <v>0</v>
      </c>
    </row>
    <row r="397" spans="1:7" ht="15">
      <c r="A397" s="963">
        <v>26527</v>
      </c>
      <c r="B397">
        <v>131.46000671386719</v>
      </c>
      <c r="C397">
        <v>131.46000671386719</v>
      </c>
      <c r="D397">
        <v>131.46000671386719</v>
      </c>
      <c r="E397">
        <v>131.46000671386719</v>
      </c>
      <c r="F397">
        <v>131.46000671386719</v>
      </c>
      <c r="G397">
        <v>0</v>
      </c>
    </row>
    <row r="398" spans="1:7" ht="15">
      <c r="A398" s="963">
        <v>26528</v>
      </c>
      <c r="B398">
        <v>130.88999938964841</v>
      </c>
      <c r="C398">
        <v>130.88999938964841</v>
      </c>
      <c r="D398">
        <v>130.88999938964841</v>
      </c>
      <c r="E398">
        <v>130.88999938964841</v>
      </c>
      <c r="F398">
        <v>130.88999938964841</v>
      </c>
      <c r="G398">
        <v>0</v>
      </c>
    </row>
    <row r="399" spans="1:7" ht="15">
      <c r="A399" s="963">
        <v>26529</v>
      </c>
      <c r="B399">
        <v>131.42999267578119</v>
      </c>
      <c r="C399">
        <v>131.42999267578119</v>
      </c>
      <c r="D399">
        <v>131.42999267578119</v>
      </c>
      <c r="E399">
        <v>131.42999267578119</v>
      </c>
      <c r="F399">
        <v>131.42999267578119</v>
      </c>
      <c r="G399">
        <v>0</v>
      </c>
    </row>
    <row r="400" spans="1:7" ht="15">
      <c r="A400" s="963">
        <v>26532</v>
      </c>
      <c r="B400">
        <v>131.28999328613281</v>
      </c>
      <c r="C400">
        <v>131.28999328613281</v>
      </c>
      <c r="D400">
        <v>131.28999328613281</v>
      </c>
      <c r="E400">
        <v>131.28999328613281</v>
      </c>
      <c r="F400">
        <v>131.28999328613281</v>
      </c>
      <c r="G400">
        <v>0</v>
      </c>
    </row>
    <row r="401" spans="1:7" ht="15">
      <c r="A401" s="963">
        <v>26533</v>
      </c>
      <c r="B401">
        <v>131.28999328613281</v>
      </c>
      <c r="C401">
        <v>131.28999328613281</v>
      </c>
      <c r="D401">
        <v>131.28999328613281</v>
      </c>
      <c r="E401">
        <v>131.28999328613281</v>
      </c>
      <c r="F401">
        <v>131.28999328613281</v>
      </c>
      <c r="G401">
        <v>0</v>
      </c>
    </row>
    <row r="402" spans="1:7" ht="15">
      <c r="A402" s="963">
        <v>26534</v>
      </c>
      <c r="B402">
        <v>131.1000061035156</v>
      </c>
      <c r="C402">
        <v>131.1000061035156</v>
      </c>
      <c r="D402">
        <v>131.1000061035156</v>
      </c>
      <c r="E402">
        <v>131.1000061035156</v>
      </c>
      <c r="F402">
        <v>131.1000061035156</v>
      </c>
      <c r="G402">
        <v>0</v>
      </c>
    </row>
    <row r="403" spans="1:7" ht="15">
      <c r="A403" s="963">
        <v>26535</v>
      </c>
      <c r="B403">
        <v>130.3999938964844</v>
      </c>
      <c r="C403">
        <v>130.3999938964844</v>
      </c>
      <c r="D403">
        <v>130.3999938964844</v>
      </c>
      <c r="E403">
        <v>130.3999938964844</v>
      </c>
      <c r="F403">
        <v>130.3999938964844</v>
      </c>
      <c r="G403">
        <v>0</v>
      </c>
    </row>
    <row r="404" spans="1:7" ht="15">
      <c r="A404" s="963">
        <v>26536</v>
      </c>
      <c r="B404">
        <v>130.30999755859381</v>
      </c>
      <c r="C404">
        <v>130.30999755859381</v>
      </c>
      <c r="D404">
        <v>130.30999755859381</v>
      </c>
      <c r="E404">
        <v>130.30999755859381</v>
      </c>
      <c r="F404">
        <v>130.30999755859381</v>
      </c>
      <c r="G404">
        <v>0</v>
      </c>
    </row>
    <row r="405" spans="1:7" ht="15">
      <c r="A405" s="963">
        <v>26539</v>
      </c>
      <c r="B405">
        <v>129.77000427246091</v>
      </c>
      <c r="C405">
        <v>129.77000427246091</v>
      </c>
      <c r="D405">
        <v>129.77000427246091</v>
      </c>
      <c r="E405">
        <v>129.77000427246091</v>
      </c>
      <c r="F405">
        <v>129.77000427246091</v>
      </c>
      <c r="G405">
        <v>0</v>
      </c>
    </row>
    <row r="406" spans="1:7" ht="15">
      <c r="A406" s="963">
        <v>26540</v>
      </c>
      <c r="B406">
        <v>129.44000244140619</v>
      </c>
      <c r="C406">
        <v>129.44000244140619</v>
      </c>
      <c r="D406">
        <v>129.44000244140619</v>
      </c>
      <c r="E406">
        <v>129.44000244140619</v>
      </c>
      <c r="F406">
        <v>129.44000244140619</v>
      </c>
      <c r="G406">
        <v>0</v>
      </c>
    </row>
    <row r="407" spans="1:7" ht="15">
      <c r="A407" s="963">
        <v>26541</v>
      </c>
      <c r="B407">
        <v>129.7799987792969</v>
      </c>
      <c r="C407">
        <v>129.7799987792969</v>
      </c>
      <c r="D407">
        <v>129.7799987792969</v>
      </c>
      <c r="E407">
        <v>129.7799987792969</v>
      </c>
      <c r="F407">
        <v>129.7799987792969</v>
      </c>
      <c r="G407">
        <v>0</v>
      </c>
    </row>
    <row r="408" spans="1:7" ht="15">
      <c r="A408" s="963">
        <v>26542</v>
      </c>
      <c r="B408">
        <v>129.94999694824219</v>
      </c>
      <c r="C408">
        <v>129.94999694824219</v>
      </c>
      <c r="D408">
        <v>129.94999694824219</v>
      </c>
      <c r="E408">
        <v>129.94999694824219</v>
      </c>
      <c r="F408">
        <v>129.94999694824219</v>
      </c>
      <c r="G408">
        <v>0</v>
      </c>
    </row>
    <row r="409" spans="1:7" ht="15">
      <c r="A409" s="963">
        <v>26543</v>
      </c>
      <c r="B409">
        <v>130.69999694824219</v>
      </c>
      <c r="C409">
        <v>130.69999694824219</v>
      </c>
      <c r="D409">
        <v>130.69999694824219</v>
      </c>
      <c r="E409">
        <v>130.69999694824219</v>
      </c>
      <c r="F409">
        <v>130.69999694824219</v>
      </c>
      <c r="G409">
        <v>0</v>
      </c>
    </row>
    <row r="410" spans="1:7" ht="15">
      <c r="A410" s="963">
        <v>26547</v>
      </c>
      <c r="B410">
        <v>130.33000183105469</v>
      </c>
      <c r="C410">
        <v>130.33000183105469</v>
      </c>
      <c r="D410">
        <v>130.33000183105469</v>
      </c>
      <c r="E410">
        <v>130.33000183105469</v>
      </c>
      <c r="F410">
        <v>130.33000183105469</v>
      </c>
      <c r="G410">
        <v>0</v>
      </c>
    </row>
    <row r="411" spans="1:7" ht="15">
      <c r="A411" s="963">
        <v>26548</v>
      </c>
      <c r="B411">
        <v>129.6300048828125</v>
      </c>
      <c r="C411">
        <v>129.6300048828125</v>
      </c>
      <c r="D411">
        <v>129.6300048828125</v>
      </c>
      <c r="E411">
        <v>129.6300048828125</v>
      </c>
      <c r="F411">
        <v>129.6300048828125</v>
      </c>
      <c r="G411">
        <v>0</v>
      </c>
    </row>
    <row r="412" spans="1:7" ht="15">
      <c r="A412" s="963">
        <v>26549</v>
      </c>
      <c r="B412">
        <v>129.21000671386719</v>
      </c>
      <c r="C412">
        <v>129.21000671386719</v>
      </c>
      <c r="D412">
        <v>129.21000671386719</v>
      </c>
      <c r="E412">
        <v>129.21000671386719</v>
      </c>
      <c r="F412">
        <v>129.21000671386719</v>
      </c>
      <c r="G412">
        <v>0</v>
      </c>
    </row>
    <row r="413" spans="1:7" ht="15">
      <c r="A413" s="963">
        <v>26550</v>
      </c>
      <c r="B413">
        <v>129.1300048828125</v>
      </c>
      <c r="C413">
        <v>129.1300048828125</v>
      </c>
      <c r="D413">
        <v>129.1300048828125</v>
      </c>
      <c r="E413">
        <v>129.1300048828125</v>
      </c>
      <c r="F413">
        <v>129.1300048828125</v>
      </c>
      <c r="G413">
        <v>0</v>
      </c>
    </row>
    <row r="414" spans="1:7" ht="15">
      <c r="A414" s="963">
        <v>26553</v>
      </c>
      <c r="B414">
        <v>128.25999450683591</v>
      </c>
      <c r="C414">
        <v>128.25999450683591</v>
      </c>
      <c r="D414">
        <v>128.25999450683591</v>
      </c>
      <c r="E414">
        <v>128.25999450683591</v>
      </c>
      <c r="F414">
        <v>128.25999450683591</v>
      </c>
      <c r="G414">
        <v>0</v>
      </c>
    </row>
    <row r="415" spans="1:7" ht="15">
      <c r="A415" s="963">
        <v>26554</v>
      </c>
      <c r="B415">
        <v>127.1800003051758</v>
      </c>
      <c r="C415">
        <v>127.1800003051758</v>
      </c>
      <c r="D415">
        <v>127.1800003051758</v>
      </c>
      <c r="E415">
        <v>127.1800003051758</v>
      </c>
      <c r="F415">
        <v>127.1800003051758</v>
      </c>
      <c r="G415">
        <v>0</v>
      </c>
    </row>
    <row r="416" spans="1:7" ht="15">
      <c r="A416" s="963">
        <v>26555</v>
      </c>
      <c r="B416">
        <v>127.5100021362305</v>
      </c>
      <c r="C416">
        <v>127.5100021362305</v>
      </c>
      <c r="D416">
        <v>127.5100021362305</v>
      </c>
      <c r="E416">
        <v>127.5100021362305</v>
      </c>
      <c r="F416">
        <v>127.5100021362305</v>
      </c>
      <c r="G416">
        <v>0</v>
      </c>
    </row>
    <row r="417" spans="1:7" ht="15">
      <c r="A417" s="963">
        <v>26556</v>
      </c>
      <c r="B417">
        <v>127.5800018310547</v>
      </c>
      <c r="C417">
        <v>127.5800018310547</v>
      </c>
      <c r="D417">
        <v>127.5800018310547</v>
      </c>
      <c r="E417">
        <v>127.5800018310547</v>
      </c>
      <c r="F417">
        <v>127.5800018310547</v>
      </c>
      <c r="G417">
        <v>0</v>
      </c>
    </row>
    <row r="418" spans="1:7" ht="15">
      <c r="A418" s="963">
        <v>26557</v>
      </c>
      <c r="B418">
        <v>127.6699981689453</v>
      </c>
      <c r="C418">
        <v>127.6699981689453</v>
      </c>
      <c r="D418">
        <v>127.6699981689453</v>
      </c>
      <c r="E418">
        <v>127.6699981689453</v>
      </c>
      <c r="F418">
        <v>127.6699981689453</v>
      </c>
      <c r="G418">
        <v>0</v>
      </c>
    </row>
    <row r="419" spans="1:7" ht="15">
      <c r="A419" s="963">
        <v>26560</v>
      </c>
      <c r="B419">
        <v>127.61000061035161</v>
      </c>
      <c r="C419">
        <v>127.61000061035161</v>
      </c>
      <c r="D419">
        <v>127.61000061035161</v>
      </c>
      <c r="E419">
        <v>127.61000061035161</v>
      </c>
      <c r="F419">
        <v>127.61000061035161</v>
      </c>
      <c r="G419">
        <v>0</v>
      </c>
    </row>
    <row r="420" spans="1:7" ht="15">
      <c r="A420" s="963">
        <v>26561</v>
      </c>
      <c r="B420">
        <v>127.4199981689453</v>
      </c>
      <c r="C420">
        <v>127.4199981689453</v>
      </c>
      <c r="D420">
        <v>127.4199981689453</v>
      </c>
      <c r="E420">
        <v>127.4199981689453</v>
      </c>
      <c r="F420">
        <v>127.4199981689453</v>
      </c>
      <c r="G420">
        <v>0</v>
      </c>
    </row>
    <row r="421" spans="1:7" ht="15">
      <c r="A421" s="963">
        <v>26562</v>
      </c>
      <c r="B421">
        <v>127.5100021362305</v>
      </c>
      <c r="C421">
        <v>127.5100021362305</v>
      </c>
      <c r="D421">
        <v>127.5100021362305</v>
      </c>
      <c r="E421">
        <v>127.5100021362305</v>
      </c>
      <c r="F421">
        <v>127.5100021362305</v>
      </c>
      <c r="G421">
        <v>0</v>
      </c>
    </row>
    <row r="422" spans="1:7" ht="15">
      <c r="A422" s="963">
        <v>26563</v>
      </c>
      <c r="B422">
        <v>127.3000030517578</v>
      </c>
      <c r="C422">
        <v>127.3000030517578</v>
      </c>
      <c r="D422">
        <v>127.3000030517578</v>
      </c>
      <c r="E422">
        <v>127.3000030517578</v>
      </c>
      <c r="F422">
        <v>127.3000030517578</v>
      </c>
      <c r="G422">
        <v>0</v>
      </c>
    </row>
    <row r="423" spans="1:7" ht="15">
      <c r="A423" s="963">
        <v>26564</v>
      </c>
      <c r="B423">
        <v>127.4599990844727</v>
      </c>
      <c r="C423">
        <v>127.4599990844727</v>
      </c>
      <c r="D423">
        <v>127.4599990844727</v>
      </c>
      <c r="E423">
        <v>127.4599990844727</v>
      </c>
      <c r="F423">
        <v>127.4599990844727</v>
      </c>
      <c r="G423">
        <v>0</v>
      </c>
    </row>
    <row r="424" spans="1:7" ht="15">
      <c r="A424" s="963">
        <v>26567</v>
      </c>
      <c r="B424">
        <v>126.8199996948242</v>
      </c>
      <c r="C424">
        <v>126.8199996948242</v>
      </c>
      <c r="D424">
        <v>126.8199996948242</v>
      </c>
      <c r="E424">
        <v>126.8199996948242</v>
      </c>
      <c r="F424">
        <v>126.8199996948242</v>
      </c>
      <c r="G424">
        <v>0</v>
      </c>
    </row>
    <row r="425" spans="1:7" ht="15">
      <c r="A425" s="963">
        <v>26568</v>
      </c>
      <c r="B425">
        <v>127.0699996948242</v>
      </c>
      <c r="C425">
        <v>127.0699996948242</v>
      </c>
      <c r="D425">
        <v>127.0699996948242</v>
      </c>
      <c r="E425">
        <v>127.0699996948242</v>
      </c>
      <c r="F425">
        <v>127.0699996948242</v>
      </c>
      <c r="G425">
        <v>0</v>
      </c>
    </row>
    <row r="426" spans="1:7" ht="15">
      <c r="A426" s="963">
        <v>26569</v>
      </c>
      <c r="B426">
        <v>128.55000305175781</v>
      </c>
      <c r="C426">
        <v>128.55000305175781</v>
      </c>
      <c r="D426">
        <v>128.55000305175781</v>
      </c>
      <c r="E426">
        <v>128.55000305175781</v>
      </c>
      <c r="F426">
        <v>128.55000305175781</v>
      </c>
      <c r="G426">
        <v>0</v>
      </c>
    </row>
    <row r="427" spans="1:7" ht="15">
      <c r="A427" s="963">
        <v>26570</v>
      </c>
      <c r="B427">
        <v>129.1300048828125</v>
      </c>
      <c r="C427">
        <v>129.1300048828125</v>
      </c>
      <c r="D427">
        <v>129.1300048828125</v>
      </c>
      <c r="E427">
        <v>129.1300048828125</v>
      </c>
      <c r="F427">
        <v>129.1300048828125</v>
      </c>
      <c r="G427">
        <v>0</v>
      </c>
    </row>
    <row r="428" spans="1:7" ht="15">
      <c r="A428" s="963">
        <v>26571</v>
      </c>
      <c r="B428">
        <v>129.61000061035159</v>
      </c>
      <c r="C428">
        <v>129.61000061035159</v>
      </c>
      <c r="D428">
        <v>129.61000061035159</v>
      </c>
      <c r="E428">
        <v>129.61000061035159</v>
      </c>
      <c r="F428">
        <v>129.61000061035159</v>
      </c>
      <c r="G428">
        <v>0</v>
      </c>
    </row>
    <row r="429" spans="1:7" ht="15">
      <c r="A429" s="963">
        <v>26574</v>
      </c>
      <c r="B429">
        <v>129.30000305175781</v>
      </c>
      <c r="C429">
        <v>129.30000305175781</v>
      </c>
      <c r="D429">
        <v>129.30000305175781</v>
      </c>
      <c r="E429">
        <v>129.30000305175781</v>
      </c>
      <c r="F429">
        <v>129.30000305175781</v>
      </c>
      <c r="G429">
        <v>0</v>
      </c>
    </row>
    <row r="430" spans="1:7" ht="15">
      <c r="A430" s="963">
        <v>26575</v>
      </c>
      <c r="B430">
        <v>129.47999572753909</v>
      </c>
      <c r="C430">
        <v>129.47999572753909</v>
      </c>
      <c r="D430">
        <v>129.47999572753909</v>
      </c>
      <c r="E430">
        <v>129.47999572753909</v>
      </c>
      <c r="F430">
        <v>129.47999572753909</v>
      </c>
      <c r="G430">
        <v>0</v>
      </c>
    </row>
    <row r="431" spans="1:7" ht="15">
      <c r="A431" s="963">
        <v>26576</v>
      </c>
      <c r="B431">
        <v>129.28999328613281</v>
      </c>
      <c r="C431">
        <v>129.28999328613281</v>
      </c>
      <c r="D431">
        <v>129.28999328613281</v>
      </c>
      <c r="E431">
        <v>129.28999328613281</v>
      </c>
      <c r="F431">
        <v>129.28999328613281</v>
      </c>
      <c r="G431">
        <v>0</v>
      </c>
    </row>
    <row r="432" spans="1:7" ht="15">
      <c r="A432" s="963">
        <v>26577</v>
      </c>
      <c r="B432">
        <v>128.00999450683591</v>
      </c>
      <c r="C432">
        <v>128.00999450683591</v>
      </c>
      <c r="D432">
        <v>128.00999450683591</v>
      </c>
      <c r="E432">
        <v>128.00999450683591</v>
      </c>
      <c r="F432">
        <v>128.00999450683591</v>
      </c>
      <c r="G432">
        <v>0</v>
      </c>
    </row>
    <row r="433" spans="1:7" ht="15">
      <c r="A433" s="963">
        <v>26578</v>
      </c>
      <c r="B433">
        <v>128.1300048828125</v>
      </c>
      <c r="C433">
        <v>128.1300048828125</v>
      </c>
      <c r="D433">
        <v>128.1300048828125</v>
      </c>
      <c r="E433">
        <v>128.1300048828125</v>
      </c>
      <c r="F433">
        <v>128.1300048828125</v>
      </c>
      <c r="G433">
        <v>0</v>
      </c>
    </row>
    <row r="434" spans="1:7" ht="15">
      <c r="A434" s="963">
        <v>26581</v>
      </c>
      <c r="B434">
        <v>128.50999450683591</v>
      </c>
      <c r="C434">
        <v>128.50999450683591</v>
      </c>
      <c r="D434">
        <v>128.50999450683591</v>
      </c>
      <c r="E434">
        <v>128.50999450683591</v>
      </c>
      <c r="F434">
        <v>128.50999450683591</v>
      </c>
      <c r="G434">
        <v>0</v>
      </c>
    </row>
    <row r="435" spans="1:7" ht="15">
      <c r="A435" s="963">
        <v>26582</v>
      </c>
      <c r="B435">
        <v>129.02000427246091</v>
      </c>
      <c r="C435">
        <v>129.02000427246091</v>
      </c>
      <c r="D435">
        <v>129.02000427246091</v>
      </c>
      <c r="E435">
        <v>129.02000427246091</v>
      </c>
      <c r="F435">
        <v>129.02000427246091</v>
      </c>
      <c r="G435">
        <v>0</v>
      </c>
    </row>
    <row r="436" spans="1:7" ht="15">
      <c r="A436" s="963">
        <v>26583</v>
      </c>
      <c r="B436">
        <v>128.57000732421881</v>
      </c>
      <c r="C436">
        <v>128.57000732421881</v>
      </c>
      <c r="D436">
        <v>128.57000732421881</v>
      </c>
      <c r="E436">
        <v>128.57000732421881</v>
      </c>
      <c r="F436">
        <v>128.57000732421881</v>
      </c>
      <c r="G436">
        <v>0</v>
      </c>
    </row>
    <row r="437" spans="1:7" ht="15">
      <c r="A437" s="963">
        <v>26584</v>
      </c>
      <c r="B437">
        <v>127.870002746582</v>
      </c>
      <c r="C437">
        <v>127.870002746582</v>
      </c>
      <c r="D437">
        <v>127.870002746582</v>
      </c>
      <c r="E437">
        <v>127.870002746582</v>
      </c>
      <c r="F437">
        <v>127.870002746582</v>
      </c>
      <c r="G437">
        <v>0</v>
      </c>
    </row>
    <row r="438" spans="1:7" ht="15">
      <c r="A438" s="963">
        <v>26585</v>
      </c>
      <c r="B438">
        <v>127.19000244140619</v>
      </c>
      <c r="C438">
        <v>127.19000244140619</v>
      </c>
      <c r="D438">
        <v>127.19000244140619</v>
      </c>
      <c r="E438">
        <v>127.19000244140619</v>
      </c>
      <c r="F438">
        <v>127.19000244140619</v>
      </c>
      <c r="G438">
        <v>0</v>
      </c>
    </row>
    <row r="439" spans="1:7" ht="15">
      <c r="A439" s="963">
        <v>26588</v>
      </c>
      <c r="B439">
        <v>125.870002746582</v>
      </c>
      <c r="C439">
        <v>125.870002746582</v>
      </c>
      <c r="D439">
        <v>125.870002746582</v>
      </c>
      <c r="E439">
        <v>125.870002746582</v>
      </c>
      <c r="F439">
        <v>125.870002746582</v>
      </c>
      <c r="G439">
        <v>0</v>
      </c>
    </row>
    <row r="440" spans="1:7" ht="15">
      <c r="A440" s="963">
        <v>26589</v>
      </c>
      <c r="B440">
        <v>126.4300003051758</v>
      </c>
      <c r="C440">
        <v>126.4300003051758</v>
      </c>
      <c r="D440">
        <v>126.4300003051758</v>
      </c>
      <c r="E440">
        <v>126.4300003051758</v>
      </c>
      <c r="F440">
        <v>126.4300003051758</v>
      </c>
      <c r="G440">
        <v>0</v>
      </c>
    </row>
    <row r="441" spans="1:7" ht="15">
      <c r="A441" s="963">
        <v>26590</v>
      </c>
      <c r="B441">
        <v>127.0500030517578</v>
      </c>
      <c r="C441">
        <v>127.0500030517578</v>
      </c>
      <c r="D441">
        <v>127.0500030517578</v>
      </c>
      <c r="E441">
        <v>127.0500030517578</v>
      </c>
      <c r="F441">
        <v>127.0500030517578</v>
      </c>
      <c r="G441">
        <v>0</v>
      </c>
    </row>
    <row r="442" spans="1:7" ht="15">
      <c r="A442" s="963">
        <v>26591</v>
      </c>
      <c r="B442">
        <v>126.9100036621094</v>
      </c>
      <c r="C442">
        <v>126.9100036621094</v>
      </c>
      <c r="D442">
        <v>126.9100036621094</v>
      </c>
      <c r="E442">
        <v>126.9100036621094</v>
      </c>
      <c r="F442">
        <v>126.9100036621094</v>
      </c>
      <c r="G442">
        <v>0</v>
      </c>
    </row>
    <row r="443" spans="1:7" ht="15">
      <c r="A443" s="963">
        <v>26592</v>
      </c>
      <c r="B443">
        <v>128</v>
      </c>
      <c r="C443">
        <v>128</v>
      </c>
      <c r="D443">
        <v>128</v>
      </c>
      <c r="E443">
        <v>128</v>
      </c>
      <c r="F443">
        <v>128</v>
      </c>
      <c r="G443">
        <v>0</v>
      </c>
    </row>
    <row r="444" spans="1:7" ht="15">
      <c r="A444" s="963">
        <v>26595</v>
      </c>
      <c r="B444">
        <v>128.6600036621094</v>
      </c>
      <c r="C444">
        <v>128.6600036621094</v>
      </c>
      <c r="D444">
        <v>128.6600036621094</v>
      </c>
      <c r="E444">
        <v>128.6600036621094</v>
      </c>
      <c r="F444">
        <v>128.6600036621094</v>
      </c>
      <c r="G444">
        <v>0</v>
      </c>
    </row>
    <row r="445" spans="1:7" ht="15">
      <c r="A445" s="963">
        <v>26596</v>
      </c>
      <c r="B445">
        <v>128.9100036621094</v>
      </c>
      <c r="C445">
        <v>128.9100036621094</v>
      </c>
      <c r="D445">
        <v>128.9100036621094</v>
      </c>
      <c r="E445">
        <v>128.9100036621094</v>
      </c>
      <c r="F445">
        <v>128.9100036621094</v>
      </c>
      <c r="G445">
        <v>0</v>
      </c>
    </row>
    <row r="446" spans="1:7" ht="15">
      <c r="A446" s="963">
        <v>26597</v>
      </c>
      <c r="B446">
        <v>128.88999938964841</v>
      </c>
      <c r="C446">
        <v>128.88999938964841</v>
      </c>
      <c r="D446">
        <v>128.88999938964841</v>
      </c>
      <c r="E446">
        <v>128.88999938964841</v>
      </c>
      <c r="F446">
        <v>128.88999938964841</v>
      </c>
      <c r="G446">
        <v>0</v>
      </c>
    </row>
    <row r="447" spans="1:7" ht="15">
      <c r="A447" s="963">
        <v>26598</v>
      </c>
      <c r="B447">
        <v>129.3699951171875</v>
      </c>
      <c r="C447">
        <v>129.3699951171875</v>
      </c>
      <c r="D447">
        <v>129.3699951171875</v>
      </c>
      <c r="E447">
        <v>129.3699951171875</v>
      </c>
      <c r="F447">
        <v>129.3699951171875</v>
      </c>
      <c r="G447">
        <v>0</v>
      </c>
    </row>
    <row r="448" spans="1:7" ht="15">
      <c r="A448" s="963">
        <v>26599</v>
      </c>
      <c r="B448">
        <v>129.5299987792969</v>
      </c>
      <c r="C448">
        <v>129.5299987792969</v>
      </c>
      <c r="D448">
        <v>129.5299987792969</v>
      </c>
      <c r="E448">
        <v>129.5299987792969</v>
      </c>
      <c r="F448">
        <v>129.5299987792969</v>
      </c>
      <c r="G448">
        <v>0</v>
      </c>
    </row>
    <row r="449" spans="1:7" ht="15">
      <c r="A449" s="963">
        <v>26602</v>
      </c>
      <c r="B449">
        <v>129.46000671386719</v>
      </c>
      <c r="C449">
        <v>129.46000671386719</v>
      </c>
      <c r="D449">
        <v>129.46000671386719</v>
      </c>
      <c r="E449">
        <v>129.46000671386719</v>
      </c>
      <c r="F449">
        <v>129.46000671386719</v>
      </c>
      <c r="G449">
        <v>0</v>
      </c>
    </row>
    <row r="450" spans="1:7" ht="15">
      <c r="A450" s="963">
        <v>26603</v>
      </c>
      <c r="B450">
        <v>130.24000549316409</v>
      </c>
      <c r="C450">
        <v>130.24000549316409</v>
      </c>
      <c r="D450">
        <v>130.24000549316409</v>
      </c>
      <c r="E450">
        <v>130.24000549316409</v>
      </c>
      <c r="F450">
        <v>130.24000549316409</v>
      </c>
      <c r="G450">
        <v>0</v>
      </c>
    </row>
    <row r="451" spans="1:7" ht="15">
      <c r="A451" s="963">
        <v>26604</v>
      </c>
      <c r="B451">
        <v>131.5899963378906</v>
      </c>
      <c r="C451">
        <v>131.5899963378906</v>
      </c>
      <c r="D451">
        <v>131.5899963378906</v>
      </c>
      <c r="E451">
        <v>131.5899963378906</v>
      </c>
      <c r="F451">
        <v>131.5899963378906</v>
      </c>
      <c r="G451">
        <v>0</v>
      </c>
    </row>
    <row r="452" spans="1:7" ht="15">
      <c r="A452" s="963">
        <v>26605</v>
      </c>
      <c r="B452">
        <v>132.1199951171875</v>
      </c>
      <c r="C452">
        <v>132.1199951171875</v>
      </c>
      <c r="D452">
        <v>132.1199951171875</v>
      </c>
      <c r="E452">
        <v>132.1199951171875</v>
      </c>
      <c r="F452">
        <v>132.1199951171875</v>
      </c>
      <c r="G452">
        <v>0</v>
      </c>
    </row>
    <row r="453" spans="1:7" ht="15">
      <c r="A453" s="963">
        <v>26606</v>
      </c>
      <c r="B453">
        <v>133.3399963378906</v>
      </c>
      <c r="C453">
        <v>133.3399963378906</v>
      </c>
      <c r="D453">
        <v>133.3399963378906</v>
      </c>
      <c r="E453">
        <v>133.3399963378906</v>
      </c>
      <c r="F453">
        <v>133.3399963378906</v>
      </c>
      <c r="G453">
        <v>0</v>
      </c>
    </row>
    <row r="454" spans="1:7" ht="15">
      <c r="A454" s="963">
        <v>26609</v>
      </c>
      <c r="B454">
        <v>133.58000183105469</v>
      </c>
      <c r="C454">
        <v>133.58000183105469</v>
      </c>
      <c r="D454">
        <v>133.58000183105469</v>
      </c>
      <c r="E454">
        <v>133.58000183105469</v>
      </c>
      <c r="F454">
        <v>133.58000183105469</v>
      </c>
      <c r="G454">
        <v>0</v>
      </c>
    </row>
    <row r="455" spans="1:7" ht="15">
      <c r="A455" s="963">
        <v>26611</v>
      </c>
      <c r="B455">
        <v>133.05999755859381</v>
      </c>
      <c r="C455">
        <v>133.05999755859381</v>
      </c>
      <c r="D455">
        <v>133.05999755859381</v>
      </c>
      <c r="E455">
        <v>133.05999755859381</v>
      </c>
      <c r="F455">
        <v>133.05999755859381</v>
      </c>
      <c r="G455">
        <v>0</v>
      </c>
    </row>
    <row r="456" spans="1:7" ht="15">
      <c r="A456" s="963">
        <v>26612</v>
      </c>
      <c r="B456">
        <v>132.82000732421881</v>
      </c>
      <c r="C456">
        <v>132.82000732421881</v>
      </c>
      <c r="D456">
        <v>132.82000732421881</v>
      </c>
      <c r="E456">
        <v>132.82000732421881</v>
      </c>
      <c r="F456">
        <v>132.82000732421881</v>
      </c>
      <c r="G456">
        <v>0</v>
      </c>
    </row>
    <row r="457" spans="1:7" ht="15">
      <c r="A457" s="963">
        <v>26613</v>
      </c>
      <c r="B457">
        <v>133.1199951171875</v>
      </c>
      <c r="C457">
        <v>133.1199951171875</v>
      </c>
      <c r="D457">
        <v>133.1199951171875</v>
      </c>
      <c r="E457">
        <v>133.1199951171875</v>
      </c>
      <c r="F457">
        <v>133.1199951171875</v>
      </c>
      <c r="G457">
        <v>0</v>
      </c>
    </row>
    <row r="458" spans="1:7" ht="15">
      <c r="A458" s="963">
        <v>26616</v>
      </c>
      <c r="B458">
        <v>132.77000427246091</v>
      </c>
      <c r="C458">
        <v>132.77000427246091</v>
      </c>
      <c r="D458">
        <v>132.77000427246091</v>
      </c>
      <c r="E458">
        <v>132.77000427246091</v>
      </c>
      <c r="F458">
        <v>132.77000427246091</v>
      </c>
      <c r="G458">
        <v>0</v>
      </c>
    </row>
    <row r="459" spans="1:7" ht="15">
      <c r="A459" s="963">
        <v>26617</v>
      </c>
      <c r="B459">
        <v>132.8999938964844</v>
      </c>
      <c r="C459">
        <v>132.8999938964844</v>
      </c>
      <c r="D459">
        <v>132.8999938964844</v>
      </c>
      <c r="E459">
        <v>132.8999938964844</v>
      </c>
      <c r="F459">
        <v>132.8999938964844</v>
      </c>
      <c r="G459">
        <v>0</v>
      </c>
    </row>
    <row r="460" spans="1:7" ht="15">
      <c r="A460" s="963">
        <v>26618</v>
      </c>
      <c r="B460">
        <v>132.44999694824219</v>
      </c>
      <c r="C460">
        <v>132.44999694824219</v>
      </c>
      <c r="D460">
        <v>132.44999694824219</v>
      </c>
      <c r="E460">
        <v>132.44999694824219</v>
      </c>
      <c r="F460">
        <v>132.44999694824219</v>
      </c>
      <c r="G460">
        <v>0</v>
      </c>
    </row>
    <row r="461" spans="1:7" ht="15">
      <c r="A461" s="963">
        <v>26619</v>
      </c>
      <c r="B461">
        <v>132.6199951171875</v>
      </c>
      <c r="C461">
        <v>132.6199951171875</v>
      </c>
      <c r="D461">
        <v>132.6199951171875</v>
      </c>
      <c r="E461">
        <v>132.6199951171875</v>
      </c>
      <c r="F461">
        <v>132.6199951171875</v>
      </c>
      <c r="G461">
        <v>0</v>
      </c>
    </row>
    <row r="462" spans="1:7" ht="15">
      <c r="A462" s="963">
        <v>26620</v>
      </c>
      <c r="B462">
        <v>132.33000183105469</v>
      </c>
      <c r="C462">
        <v>132.33000183105469</v>
      </c>
      <c r="D462">
        <v>132.33000183105469</v>
      </c>
      <c r="E462">
        <v>132.33000183105469</v>
      </c>
      <c r="F462">
        <v>132.33000183105469</v>
      </c>
      <c r="G462">
        <v>0</v>
      </c>
    </row>
    <row r="463" spans="1:7" ht="15">
      <c r="A463" s="963">
        <v>26623</v>
      </c>
      <c r="B463">
        <v>132.1199951171875</v>
      </c>
      <c r="C463">
        <v>132.1199951171875</v>
      </c>
      <c r="D463">
        <v>132.1199951171875</v>
      </c>
      <c r="E463">
        <v>132.1199951171875</v>
      </c>
      <c r="F463">
        <v>132.1199951171875</v>
      </c>
      <c r="G463">
        <v>0</v>
      </c>
    </row>
    <row r="464" spans="1:7" ht="15">
      <c r="A464" s="963">
        <v>26624</v>
      </c>
      <c r="B464">
        <v>132.19000244140619</v>
      </c>
      <c r="C464">
        <v>132.19000244140619</v>
      </c>
      <c r="D464">
        <v>132.19000244140619</v>
      </c>
      <c r="E464">
        <v>132.19000244140619</v>
      </c>
      <c r="F464">
        <v>132.19000244140619</v>
      </c>
      <c r="G464">
        <v>0</v>
      </c>
    </row>
    <row r="465" spans="1:7" ht="15">
      <c r="A465" s="963">
        <v>26625</v>
      </c>
      <c r="B465">
        <v>132.49000549316409</v>
      </c>
      <c r="C465">
        <v>132.49000549316409</v>
      </c>
      <c r="D465">
        <v>132.49000549316409</v>
      </c>
      <c r="E465">
        <v>132.49000549316409</v>
      </c>
      <c r="F465">
        <v>132.49000549316409</v>
      </c>
      <c r="G465">
        <v>0</v>
      </c>
    </row>
    <row r="466" spans="1:7" ht="15">
      <c r="A466" s="963">
        <v>26627</v>
      </c>
      <c r="B466">
        <v>133.02000427246091</v>
      </c>
      <c r="C466">
        <v>133.02000427246091</v>
      </c>
      <c r="D466">
        <v>133.02000427246091</v>
      </c>
      <c r="E466">
        <v>133.02000427246091</v>
      </c>
      <c r="F466">
        <v>133.02000427246091</v>
      </c>
      <c r="G466">
        <v>0</v>
      </c>
    </row>
    <row r="467" spans="1:7" ht="15">
      <c r="A467" s="963">
        <v>26630</v>
      </c>
      <c r="B467">
        <v>132.57000732421881</v>
      </c>
      <c r="C467">
        <v>132.57000732421881</v>
      </c>
      <c r="D467">
        <v>132.57000732421881</v>
      </c>
      <c r="E467">
        <v>132.57000732421881</v>
      </c>
      <c r="F467">
        <v>132.57000732421881</v>
      </c>
      <c r="G467">
        <v>0</v>
      </c>
    </row>
    <row r="468" spans="1:7" ht="15">
      <c r="A468" s="963">
        <v>26631</v>
      </c>
      <c r="B468">
        <v>132.71000671386719</v>
      </c>
      <c r="C468">
        <v>132.71000671386719</v>
      </c>
      <c r="D468">
        <v>132.71000671386719</v>
      </c>
      <c r="E468">
        <v>132.71000671386719</v>
      </c>
      <c r="F468">
        <v>132.71000671386719</v>
      </c>
      <c r="G468">
        <v>0</v>
      </c>
    </row>
    <row r="469" spans="1:7" ht="15">
      <c r="A469" s="963">
        <v>26632</v>
      </c>
      <c r="B469">
        <v>132.72999572753909</v>
      </c>
      <c r="C469">
        <v>132.72999572753909</v>
      </c>
      <c r="D469">
        <v>132.72999572753909</v>
      </c>
      <c r="E469">
        <v>132.72999572753909</v>
      </c>
      <c r="F469">
        <v>132.72999572753909</v>
      </c>
      <c r="G469">
        <v>0</v>
      </c>
    </row>
    <row r="470" spans="1:7" ht="15">
      <c r="A470" s="963">
        <v>26633</v>
      </c>
      <c r="B470">
        <v>132.96000671386719</v>
      </c>
      <c r="C470">
        <v>132.96000671386719</v>
      </c>
      <c r="D470">
        <v>132.96000671386719</v>
      </c>
      <c r="E470">
        <v>132.96000671386719</v>
      </c>
      <c r="F470">
        <v>132.96000671386719</v>
      </c>
      <c r="G470">
        <v>0</v>
      </c>
    </row>
    <row r="471" spans="1:7" ht="15">
      <c r="A471" s="963">
        <v>26634</v>
      </c>
      <c r="B471">
        <v>133.94000244140619</v>
      </c>
      <c r="C471">
        <v>133.94000244140619</v>
      </c>
      <c r="D471">
        <v>133.94000244140619</v>
      </c>
      <c r="E471">
        <v>133.94000244140619</v>
      </c>
      <c r="F471">
        <v>133.94000244140619</v>
      </c>
      <c r="G471">
        <v>0</v>
      </c>
    </row>
    <row r="472" spans="1:7" ht="15">
      <c r="A472" s="963">
        <v>26637</v>
      </c>
      <c r="B472">
        <v>134.13999938964841</v>
      </c>
      <c r="C472">
        <v>134.13999938964841</v>
      </c>
      <c r="D472">
        <v>134.13999938964841</v>
      </c>
      <c r="E472">
        <v>134.13999938964841</v>
      </c>
      <c r="F472">
        <v>134.13999938964841</v>
      </c>
      <c r="G472">
        <v>0</v>
      </c>
    </row>
    <row r="473" spans="1:7" ht="15">
      <c r="A473" s="963">
        <v>26638</v>
      </c>
      <c r="B473">
        <v>134.2799987792969</v>
      </c>
      <c r="C473">
        <v>134.2799987792969</v>
      </c>
      <c r="D473">
        <v>134.2799987792969</v>
      </c>
      <c r="E473">
        <v>134.2799987792969</v>
      </c>
      <c r="F473">
        <v>134.2799987792969</v>
      </c>
      <c r="G473">
        <v>0</v>
      </c>
    </row>
    <row r="474" spans="1:7" ht="15">
      <c r="A474" s="963">
        <v>26639</v>
      </c>
      <c r="B474">
        <v>134.67999267578119</v>
      </c>
      <c r="C474">
        <v>134.67999267578119</v>
      </c>
      <c r="D474">
        <v>134.67999267578119</v>
      </c>
      <c r="E474">
        <v>134.67999267578119</v>
      </c>
      <c r="F474">
        <v>134.67999267578119</v>
      </c>
      <c r="G474">
        <v>0</v>
      </c>
    </row>
    <row r="475" spans="1:7" ht="15">
      <c r="A475" s="963">
        <v>26640</v>
      </c>
      <c r="B475">
        <v>135.05999755859381</v>
      </c>
      <c r="C475">
        <v>135.05999755859381</v>
      </c>
      <c r="D475">
        <v>135.05999755859381</v>
      </c>
      <c r="E475">
        <v>135.05999755859381</v>
      </c>
      <c r="F475">
        <v>135.05999755859381</v>
      </c>
      <c r="G475">
        <v>0</v>
      </c>
    </row>
    <row r="476" spans="1:7" ht="15">
      <c r="A476" s="963">
        <v>26641</v>
      </c>
      <c r="B476">
        <v>135.1499938964844</v>
      </c>
      <c r="C476">
        <v>135.1499938964844</v>
      </c>
      <c r="D476">
        <v>135.1499938964844</v>
      </c>
      <c r="E476">
        <v>135.1499938964844</v>
      </c>
      <c r="F476">
        <v>135.1499938964844</v>
      </c>
      <c r="G476">
        <v>0</v>
      </c>
    </row>
    <row r="477" spans="1:7" ht="15">
      <c r="A477" s="963">
        <v>26644</v>
      </c>
      <c r="B477">
        <v>134.83000183105469</v>
      </c>
      <c r="C477">
        <v>134.83000183105469</v>
      </c>
      <c r="D477">
        <v>134.83000183105469</v>
      </c>
      <c r="E477">
        <v>134.83000183105469</v>
      </c>
      <c r="F477">
        <v>134.83000183105469</v>
      </c>
      <c r="G477">
        <v>0</v>
      </c>
    </row>
    <row r="478" spans="1:7" ht="15">
      <c r="A478" s="963">
        <v>26645</v>
      </c>
      <c r="B478">
        <v>134.27000427246091</v>
      </c>
      <c r="C478">
        <v>134.27000427246091</v>
      </c>
      <c r="D478">
        <v>134.27000427246091</v>
      </c>
      <c r="E478">
        <v>134.27000427246091</v>
      </c>
      <c r="F478">
        <v>134.27000427246091</v>
      </c>
      <c r="G478">
        <v>0</v>
      </c>
    </row>
    <row r="479" spans="1:7" ht="15">
      <c r="A479" s="963">
        <v>26646</v>
      </c>
      <c r="B479">
        <v>133.6600036621094</v>
      </c>
      <c r="C479">
        <v>133.6600036621094</v>
      </c>
      <c r="D479">
        <v>133.6600036621094</v>
      </c>
      <c r="E479">
        <v>133.6600036621094</v>
      </c>
      <c r="F479">
        <v>133.6600036621094</v>
      </c>
      <c r="G479">
        <v>0</v>
      </c>
    </row>
    <row r="480" spans="1:7" ht="15">
      <c r="A480" s="963">
        <v>26647</v>
      </c>
      <c r="B480">
        <v>133.33000183105469</v>
      </c>
      <c r="C480">
        <v>133.33000183105469</v>
      </c>
      <c r="D480">
        <v>133.33000183105469</v>
      </c>
      <c r="E480">
        <v>133.33000183105469</v>
      </c>
      <c r="F480">
        <v>133.33000183105469</v>
      </c>
      <c r="G480">
        <v>0</v>
      </c>
    </row>
    <row r="481" spans="1:7" ht="15">
      <c r="A481" s="963">
        <v>26648</v>
      </c>
      <c r="B481">
        <v>133.5299987792969</v>
      </c>
      <c r="C481">
        <v>133.5299987792969</v>
      </c>
      <c r="D481">
        <v>133.5299987792969</v>
      </c>
      <c r="E481">
        <v>133.5299987792969</v>
      </c>
      <c r="F481">
        <v>133.5299987792969</v>
      </c>
      <c r="G481">
        <v>0</v>
      </c>
    </row>
    <row r="482" spans="1:7" ht="15">
      <c r="A482" s="963">
        <v>26651</v>
      </c>
      <c r="B482">
        <v>132.53999328613281</v>
      </c>
      <c r="C482">
        <v>132.53999328613281</v>
      </c>
      <c r="D482">
        <v>132.53999328613281</v>
      </c>
      <c r="E482">
        <v>132.53999328613281</v>
      </c>
      <c r="F482">
        <v>132.53999328613281</v>
      </c>
      <c r="G482">
        <v>0</v>
      </c>
    </row>
    <row r="483" spans="1:7" ht="15">
      <c r="A483" s="963">
        <v>26652</v>
      </c>
      <c r="B483">
        <v>132.38999938964841</v>
      </c>
      <c r="C483">
        <v>132.38999938964841</v>
      </c>
      <c r="D483">
        <v>132.38999938964841</v>
      </c>
      <c r="E483">
        <v>132.38999938964841</v>
      </c>
      <c r="F483">
        <v>132.38999938964841</v>
      </c>
      <c r="G483">
        <v>0</v>
      </c>
    </row>
    <row r="484" spans="1:7" ht="15">
      <c r="A484" s="963">
        <v>26653</v>
      </c>
      <c r="B484">
        <v>131.92999267578119</v>
      </c>
      <c r="C484">
        <v>131.92999267578119</v>
      </c>
      <c r="D484">
        <v>131.92999267578119</v>
      </c>
      <c r="E484">
        <v>131.92999267578119</v>
      </c>
      <c r="F484">
        <v>131.92999267578119</v>
      </c>
      <c r="G484">
        <v>0</v>
      </c>
    </row>
    <row r="485" spans="1:7" ht="15">
      <c r="A485" s="963">
        <v>26654</v>
      </c>
      <c r="B485">
        <v>131.08000183105469</v>
      </c>
      <c r="C485">
        <v>131.08000183105469</v>
      </c>
      <c r="D485">
        <v>131.08000183105469</v>
      </c>
      <c r="E485">
        <v>131.08000183105469</v>
      </c>
      <c r="F485">
        <v>131.08000183105469</v>
      </c>
      <c r="G485">
        <v>0</v>
      </c>
    </row>
    <row r="486" spans="1:7" ht="15">
      <c r="A486" s="963">
        <v>26655</v>
      </c>
      <c r="B486">
        <v>131.2799987792969</v>
      </c>
      <c r="C486">
        <v>131.2799987792969</v>
      </c>
      <c r="D486">
        <v>131.2799987792969</v>
      </c>
      <c r="E486">
        <v>131.2799987792969</v>
      </c>
      <c r="F486">
        <v>131.2799987792969</v>
      </c>
      <c r="G486">
        <v>0</v>
      </c>
    </row>
    <row r="487" spans="1:7" ht="15">
      <c r="A487" s="963">
        <v>26659</v>
      </c>
      <c r="B487">
        <v>131.17999267578119</v>
      </c>
      <c r="C487">
        <v>131.17999267578119</v>
      </c>
      <c r="D487">
        <v>131.17999267578119</v>
      </c>
      <c r="E487">
        <v>131.17999267578119</v>
      </c>
      <c r="F487">
        <v>131.17999267578119</v>
      </c>
      <c r="G487">
        <v>0</v>
      </c>
    </row>
    <row r="488" spans="1:7" ht="15">
      <c r="A488" s="963">
        <v>26660</v>
      </c>
      <c r="B488">
        <v>131.92999267578119</v>
      </c>
      <c r="C488">
        <v>131.92999267578119</v>
      </c>
      <c r="D488">
        <v>131.92999267578119</v>
      </c>
      <c r="E488">
        <v>131.92999267578119</v>
      </c>
      <c r="F488">
        <v>131.92999267578119</v>
      </c>
      <c r="G488">
        <v>0</v>
      </c>
    </row>
    <row r="489" spans="1:7" ht="15">
      <c r="A489" s="963">
        <v>26662</v>
      </c>
      <c r="B489">
        <v>133.72999572753909</v>
      </c>
      <c r="C489">
        <v>133.72999572753909</v>
      </c>
      <c r="D489">
        <v>133.72999572753909</v>
      </c>
      <c r="E489">
        <v>133.72999572753909</v>
      </c>
      <c r="F489">
        <v>133.72999572753909</v>
      </c>
      <c r="G489">
        <v>0</v>
      </c>
    </row>
    <row r="490" spans="1:7" ht="15">
      <c r="A490" s="963">
        <v>26666</v>
      </c>
      <c r="B490">
        <v>134.6300048828125</v>
      </c>
      <c r="C490">
        <v>134.6300048828125</v>
      </c>
      <c r="D490">
        <v>134.6300048828125</v>
      </c>
      <c r="E490">
        <v>134.6300048828125</v>
      </c>
      <c r="F490">
        <v>134.6300048828125</v>
      </c>
      <c r="G490">
        <v>0</v>
      </c>
    </row>
    <row r="491" spans="1:7" ht="15">
      <c r="A491" s="963">
        <v>26667</v>
      </c>
      <c r="B491">
        <v>135.3800048828125</v>
      </c>
      <c r="C491">
        <v>135.3800048828125</v>
      </c>
      <c r="D491">
        <v>135.3800048828125</v>
      </c>
      <c r="E491">
        <v>135.3800048828125</v>
      </c>
      <c r="F491">
        <v>135.3800048828125</v>
      </c>
      <c r="G491">
        <v>0</v>
      </c>
    </row>
    <row r="492" spans="1:7" ht="15">
      <c r="A492" s="963">
        <v>26668</v>
      </c>
      <c r="B492">
        <v>135.44000244140619</v>
      </c>
      <c r="C492">
        <v>135.44000244140619</v>
      </c>
      <c r="D492">
        <v>135.44000244140619</v>
      </c>
      <c r="E492">
        <v>135.44000244140619</v>
      </c>
      <c r="F492">
        <v>135.44000244140619</v>
      </c>
      <c r="G492">
        <v>0</v>
      </c>
    </row>
    <row r="493" spans="1:7" ht="15">
      <c r="A493" s="963">
        <v>26669</v>
      </c>
      <c r="B493">
        <v>135.9100036621094</v>
      </c>
      <c r="C493">
        <v>135.9100036621094</v>
      </c>
      <c r="D493">
        <v>135.9100036621094</v>
      </c>
      <c r="E493">
        <v>135.9100036621094</v>
      </c>
      <c r="F493">
        <v>135.9100036621094</v>
      </c>
      <c r="G493">
        <v>0</v>
      </c>
    </row>
    <row r="494" spans="1:7" ht="15">
      <c r="A494" s="963">
        <v>26672</v>
      </c>
      <c r="B494">
        <v>136.02000427246091</v>
      </c>
      <c r="C494">
        <v>136.02000427246091</v>
      </c>
      <c r="D494">
        <v>136.02000427246091</v>
      </c>
      <c r="E494">
        <v>136.02000427246091</v>
      </c>
      <c r="F494">
        <v>136.02000427246091</v>
      </c>
      <c r="G494">
        <v>0</v>
      </c>
    </row>
    <row r="495" spans="1:7" ht="15">
      <c r="A495" s="963">
        <v>26673</v>
      </c>
      <c r="B495">
        <v>135.99000549316409</v>
      </c>
      <c r="C495">
        <v>135.99000549316409</v>
      </c>
      <c r="D495">
        <v>135.99000549316409</v>
      </c>
      <c r="E495">
        <v>135.99000549316409</v>
      </c>
      <c r="F495">
        <v>135.99000549316409</v>
      </c>
      <c r="G495">
        <v>0</v>
      </c>
    </row>
    <row r="496" spans="1:7" ht="15">
      <c r="A496" s="963">
        <v>26674</v>
      </c>
      <c r="B496">
        <v>136.05999755859381</v>
      </c>
      <c r="C496">
        <v>136.05999755859381</v>
      </c>
      <c r="D496">
        <v>136.05999755859381</v>
      </c>
      <c r="E496">
        <v>136.05999755859381</v>
      </c>
      <c r="F496">
        <v>136.05999755859381</v>
      </c>
      <c r="G496">
        <v>0</v>
      </c>
    </row>
    <row r="497" spans="1:7" ht="15">
      <c r="A497" s="963">
        <v>26675</v>
      </c>
      <c r="B497">
        <v>136.8399963378906</v>
      </c>
      <c r="C497">
        <v>136.8399963378906</v>
      </c>
      <c r="D497">
        <v>136.8399963378906</v>
      </c>
      <c r="E497">
        <v>136.8399963378906</v>
      </c>
      <c r="F497">
        <v>136.8399963378906</v>
      </c>
      <c r="G497">
        <v>0</v>
      </c>
    </row>
    <row r="498" spans="1:7" ht="15">
      <c r="A498" s="963">
        <v>26676</v>
      </c>
      <c r="B498">
        <v>136.00999450683591</v>
      </c>
      <c r="C498">
        <v>136.00999450683591</v>
      </c>
      <c r="D498">
        <v>136.00999450683591</v>
      </c>
      <c r="E498">
        <v>136.00999450683591</v>
      </c>
      <c r="F498">
        <v>136.00999450683591</v>
      </c>
      <c r="G498">
        <v>0</v>
      </c>
    </row>
    <row r="499" spans="1:7" ht="15">
      <c r="A499" s="963">
        <v>26679</v>
      </c>
      <c r="B499">
        <v>134.6000061035156</v>
      </c>
      <c r="C499">
        <v>134.6000061035156</v>
      </c>
      <c r="D499">
        <v>134.6000061035156</v>
      </c>
      <c r="E499">
        <v>134.6000061035156</v>
      </c>
      <c r="F499">
        <v>134.6000061035156</v>
      </c>
      <c r="G499">
        <v>0</v>
      </c>
    </row>
    <row r="500" spans="1:7" ht="15">
      <c r="A500" s="963">
        <v>26680</v>
      </c>
      <c r="B500">
        <v>134.0299987792969</v>
      </c>
      <c r="C500">
        <v>134.0299987792969</v>
      </c>
      <c r="D500">
        <v>134.0299987792969</v>
      </c>
      <c r="E500">
        <v>134.0299987792969</v>
      </c>
      <c r="F500">
        <v>134.0299987792969</v>
      </c>
      <c r="G500">
        <v>0</v>
      </c>
    </row>
    <row r="501" spans="1:7" ht="15">
      <c r="A501" s="963">
        <v>26681</v>
      </c>
      <c r="B501">
        <v>134.07000732421881</v>
      </c>
      <c r="C501">
        <v>134.07000732421881</v>
      </c>
      <c r="D501">
        <v>134.07000732421881</v>
      </c>
      <c r="E501">
        <v>134.07000732421881</v>
      </c>
      <c r="F501">
        <v>134.07000732421881</v>
      </c>
      <c r="G501">
        <v>0</v>
      </c>
    </row>
    <row r="502" spans="1:7" ht="15">
      <c r="A502" s="963">
        <v>26682</v>
      </c>
      <c r="B502">
        <v>134.3399963378906</v>
      </c>
      <c r="C502">
        <v>134.3399963378906</v>
      </c>
      <c r="D502">
        <v>134.3399963378906</v>
      </c>
      <c r="E502">
        <v>134.3399963378906</v>
      </c>
      <c r="F502">
        <v>134.3399963378906</v>
      </c>
      <c r="G502">
        <v>0</v>
      </c>
    </row>
    <row r="503" spans="1:7" ht="15">
      <c r="A503" s="963">
        <v>26683</v>
      </c>
      <c r="B503">
        <v>133.8699951171875</v>
      </c>
      <c r="C503">
        <v>133.8699951171875</v>
      </c>
      <c r="D503">
        <v>133.8699951171875</v>
      </c>
      <c r="E503">
        <v>133.8699951171875</v>
      </c>
      <c r="F503">
        <v>133.8699951171875</v>
      </c>
      <c r="G503">
        <v>0</v>
      </c>
    </row>
    <row r="504" spans="1:7" ht="15">
      <c r="A504" s="963">
        <v>26686</v>
      </c>
      <c r="B504">
        <v>133.1499938964844</v>
      </c>
      <c r="C504">
        <v>133.1499938964844</v>
      </c>
      <c r="D504">
        <v>133.1499938964844</v>
      </c>
      <c r="E504">
        <v>133.1499938964844</v>
      </c>
      <c r="F504">
        <v>133.1499938964844</v>
      </c>
      <c r="G504">
        <v>0</v>
      </c>
    </row>
    <row r="505" spans="1:7" ht="15">
      <c r="A505" s="963">
        <v>26687</v>
      </c>
      <c r="B505">
        <v>132.44000244140619</v>
      </c>
      <c r="C505">
        <v>132.44000244140619</v>
      </c>
      <c r="D505">
        <v>132.44000244140619</v>
      </c>
      <c r="E505">
        <v>132.44000244140619</v>
      </c>
      <c r="F505">
        <v>132.44000244140619</v>
      </c>
      <c r="G505">
        <v>0</v>
      </c>
    </row>
    <row r="506" spans="1:7" ht="15">
      <c r="A506" s="963">
        <v>26688</v>
      </c>
      <c r="B506">
        <v>130.49000549316409</v>
      </c>
      <c r="C506">
        <v>130.49000549316409</v>
      </c>
      <c r="D506">
        <v>130.49000549316409</v>
      </c>
      <c r="E506">
        <v>130.49000549316409</v>
      </c>
      <c r="F506">
        <v>130.49000549316409</v>
      </c>
      <c r="G506">
        <v>0</v>
      </c>
    </row>
    <row r="507" spans="1:7" ht="15">
      <c r="A507" s="963">
        <v>26690</v>
      </c>
      <c r="B507">
        <v>129.75999450683591</v>
      </c>
      <c r="C507">
        <v>129.75999450683591</v>
      </c>
      <c r="D507">
        <v>129.75999450683591</v>
      </c>
      <c r="E507">
        <v>129.75999450683591</v>
      </c>
      <c r="F507">
        <v>129.75999450683591</v>
      </c>
      <c r="G507">
        <v>0</v>
      </c>
    </row>
    <row r="508" spans="1:7" ht="15">
      <c r="A508" s="963">
        <v>26693</v>
      </c>
      <c r="B508">
        <v>128.46000671386719</v>
      </c>
      <c r="C508">
        <v>128.46000671386719</v>
      </c>
      <c r="D508">
        <v>128.46000671386719</v>
      </c>
      <c r="E508">
        <v>128.46000671386719</v>
      </c>
      <c r="F508">
        <v>128.46000671386719</v>
      </c>
      <c r="G508">
        <v>0</v>
      </c>
    </row>
    <row r="509" spans="1:7" ht="15">
      <c r="A509" s="963">
        <v>26694</v>
      </c>
      <c r="B509">
        <v>128.2200012207031</v>
      </c>
      <c r="C509">
        <v>128.2200012207031</v>
      </c>
      <c r="D509">
        <v>128.2200012207031</v>
      </c>
      <c r="E509">
        <v>128.2200012207031</v>
      </c>
      <c r="F509">
        <v>128.2200012207031</v>
      </c>
      <c r="G509">
        <v>0</v>
      </c>
    </row>
    <row r="510" spans="1:7" ht="15">
      <c r="A510" s="963">
        <v>26695</v>
      </c>
      <c r="B510">
        <v>128.3999938964844</v>
      </c>
      <c r="C510">
        <v>128.3999938964844</v>
      </c>
      <c r="D510">
        <v>128.3999938964844</v>
      </c>
      <c r="E510">
        <v>128.3999938964844</v>
      </c>
      <c r="F510">
        <v>128.3999938964844</v>
      </c>
      <c r="G510">
        <v>0</v>
      </c>
    </row>
    <row r="511" spans="1:7" ht="15">
      <c r="A511" s="963">
        <v>26696</v>
      </c>
      <c r="B511">
        <v>126.94000244140619</v>
      </c>
      <c r="C511">
        <v>126.94000244140619</v>
      </c>
      <c r="D511">
        <v>126.94000244140619</v>
      </c>
      <c r="E511">
        <v>126.94000244140619</v>
      </c>
      <c r="F511">
        <v>126.94000244140619</v>
      </c>
      <c r="G511">
        <v>0</v>
      </c>
    </row>
    <row r="512" spans="1:7" ht="15">
      <c r="A512" s="963">
        <v>26697</v>
      </c>
      <c r="B512">
        <v>126.48000335693359</v>
      </c>
      <c r="C512">
        <v>126.48000335693359</v>
      </c>
      <c r="D512">
        <v>126.48000335693359</v>
      </c>
      <c r="E512">
        <v>126.48000335693359</v>
      </c>
      <c r="F512">
        <v>126.48000335693359</v>
      </c>
      <c r="G512">
        <v>0</v>
      </c>
    </row>
    <row r="513" spans="1:7" ht="15">
      <c r="A513" s="963">
        <v>26700</v>
      </c>
      <c r="B513">
        <v>126</v>
      </c>
      <c r="C513">
        <v>126</v>
      </c>
      <c r="D513">
        <v>126</v>
      </c>
      <c r="E513">
        <v>126</v>
      </c>
      <c r="F513">
        <v>126</v>
      </c>
      <c r="G513">
        <v>0</v>
      </c>
    </row>
    <row r="514" spans="1:7" ht="15">
      <c r="A514" s="963">
        <v>26701</v>
      </c>
      <c r="B514">
        <v>126.26999664306641</v>
      </c>
      <c r="C514">
        <v>126.26999664306641</v>
      </c>
      <c r="D514">
        <v>126.26999664306641</v>
      </c>
      <c r="E514">
        <v>126.26999664306641</v>
      </c>
      <c r="F514">
        <v>126.26999664306641</v>
      </c>
      <c r="G514">
        <v>0</v>
      </c>
    </row>
    <row r="515" spans="1:7" ht="15">
      <c r="A515" s="963">
        <v>26702</v>
      </c>
      <c r="B515">
        <v>124.9899978637695</v>
      </c>
      <c r="C515">
        <v>124.9899978637695</v>
      </c>
      <c r="D515">
        <v>124.9899978637695</v>
      </c>
      <c r="E515">
        <v>124.9899978637695</v>
      </c>
      <c r="F515">
        <v>124.9899978637695</v>
      </c>
      <c r="G515">
        <v>0</v>
      </c>
    </row>
    <row r="516" spans="1:7" ht="15">
      <c r="A516" s="963">
        <v>26703</v>
      </c>
      <c r="B516">
        <v>123.9700012207031</v>
      </c>
      <c r="C516">
        <v>123.9700012207031</v>
      </c>
      <c r="D516">
        <v>123.9700012207031</v>
      </c>
      <c r="E516">
        <v>123.9700012207031</v>
      </c>
      <c r="F516">
        <v>123.9700012207031</v>
      </c>
      <c r="G516">
        <v>0</v>
      </c>
    </row>
    <row r="517" spans="1:7" ht="15">
      <c r="A517" s="963">
        <v>26704</v>
      </c>
      <c r="B517">
        <v>125.86000061035161</v>
      </c>
      <c r="C517">
        <v>125.86000061035161</v>
      </c>
      <c r="D517">
        <v>125.86000061035161</v>
      </c>
      <c r="E517">
        <v>125.86000061035161</v>
      </c>
      <c r="F517">
        <v>125.86000061035161</v>
      </c>
      <c r="G517">
        <v>0</v>
      </c>
    </row>
    <row r="518" spans="1:7" ht="15">
      <c r="A518" s="963">
        <v>26707</v>
      </c>
      <c r="B518">
        <v>126.879997253418</v>
      </c>
      <c r="C518">
        <v>126.879997253418</v>
      </c>
      <c r="D518">
        <v>126.879997253418</v>
      </c>
      <c r="E518">
        <v>126.879997253418</v>
      </c>
      <c r="F518">
        <v>126.879997253418</v>
      </c>
      <c r="G518">
        <v>0</v>
      </c>
    </row>
    <row r="519" spans="1:7" ht="15">
      <c r="A519" s="963">
        <v>26708</v>
      </c>
      <c r="B519">
        <v>127.19000244140619</v>
      </c>
      <c r="C519">
        <v>127.19000244140619</v>
      </c>
      <c r="D519">
        <v>127.19000244140619</v>
      </c>
      <c r="E519">
        <v>127.19000244140619</v>
      </c>
      <c r="F519">
        <v>127.19000244140619</v>
      </c>
      <c r="G519">
        <v>0</v>
      </c>
    </row>
    <row r="520" spans="1:7" ht="15">
      <c r="A520" s="963">
        <v>26709</v>
      </c>
      <c r="B520">
        <v>125.4199981689453</v>
      </c>
      <c r="C520">
        <v>125.4199981689453</v>
      </c>
      <c r="D520">
        <v>125.4199981689453</v>
      </c>
      <c r="E520">
        <v>125.4199981689453</v>
      </c>
      <c r="F520">
        <v>125.4199981689453</v>
      </c>
      <c r="G520">
        <v>0</v>
      </c>
    </row>
    <row r="521" spans="1:7" ht="15">
      <c r="A521" s="963">
        <v>26710</v>
      </c>
      <c r="B521">
        <v>124.4300003051758</v>
      </c>
      <c r="C521">
        <v>124.4300003051758</v>
      </c>
      <c r="D521">
        <v>124.4300003051758</v>
      </c>
      <c r="E521">
        <v>124.4300003051758</v>
      </c>
      <c r="F521">
        <v>124.4300003051758</v>
      </c>
      <c r="G521">
        <v>0</v>
      </c>
    </row>
    <row r="522" spans="1:7" ht="15">
      <c r="A522" s="963">
        <v>26711</v>
      </c>
      <c r="B522">
        <v>124.5500030517578</v>
      </c>
      <c r="C522">
        <v>124.5500030517578</v>
      </c>
      <c r="D522">
        <v>124.5500030517578</v>
      </c>
      <c r="E522">
        <v>124.5500030517578</v>
      </c>
      <c r="F522">
        <v>124.5500030517578</v>
      </c>
      <c r="G522">
        <v>0</v>
      </c>
    </row>
    <row r="523" spans="1:7" ht="15">
      <c r="A523" s="963">
        <v>26715</v>
      </c>
      <c r="B523">
        <v>125.0100021362305</v>
      </c>
      <c r="C523">
        <v>125.0100021362305</v>
      </c>
      <c r="D523">
        <v>125.0100021362305</v>
      </c>
      <c r="E523">
        <v>125.0100021362305</v>
      </c>
      <c r="F523">
        <v>125.0100021362305</v>
      </c>
      <c r="G523">
        <v>0</v>
      </c>
    </row>
    <row r="524" spans="1:7" ht="15">
      <c r="A524" s="963">
        <v>26716</v>
      </c>
      <c r="B524">
        <v>123.9499969482422</v>
      </c>
      <c r="C524">
        <v>123.9499969482422</v>
      </c>
      <c r="D524">
        <v>123.9499969482422</v>
      </c>
      <c r="E524">
        <v>123.9499969482422</v>
      </c>
      <c r="F524">
        <v>123.9499969482422</v>
      </c>
      <c r="G524">
        <v>0</v>
      </c>
    </row>
    <row r="525" spans="1:7" ht="15">
      <c r="A525" s="963">
        <v>26717</v>
      </c>
      <c r="B525">
        <v>123.6800003051758</v>
      </c>
      <c r="C525">
        <v>123.6800003051758</v>
      </c>
      <c r="D525">
        <v>123.6800003051758</v>
      </c>
      <c r="E525">
        <v>123.6800003051758</v>
      </c>
      <c r="F525">
        <v>123.6800003051758</v>
      </c>
      <c r="G525">
        <v>0</v>
      </c>
    </row>
    <row r="526" spans="1:7" ht="15">
      <c r="A526" s="963">
        <v>26718</v>
      </c>
      <c r="B526">
        <v>122.3399963378906</v>
      </c>
      <c r="C526">
        <v>122.3399963378906</v>
      </c>
      <c r="D526">
        <v>122.3399963378906</v>
      </c>
      <c r="E526">
        <v>122.3399963378906</v>
      </c>
      <c r="F526">
        <v>122.3399963378906</v>
      </c>
      <c r="G526">
        <v>0</v>
      </c>
    </row>
    <row r="527" spans="1:7" ht="15">
      <c r="A527" s="963">
        <v>26721</v>
      </c>
      <c r="B527">
        <v>121.26999664306641</v>
      </c>
      <c r="C527">
        <v>121.26999664306641</v>
      </c>
      <c r="D527">
        <v>121.26999664306641</v>
      </c>
      <c r="E527">
        <v>121.26999664306641</v>
      </c>
      <c r="F527">
        <v>121.26999664306641</v>
      </c>
      <c r="G527">
        <v>0</v>
      </c>
    </row>
    <row r="528" spans="1:7" ht="15">
      <c r="A528" s="963">
        <v>26722</v>
      </c>
      <c r="B528">
        <v>119.8000030517578</v>
      </c>
      <c r="C528">
        <v>119.8000030517578</v>
      </c>
      <c r="D528">
        <v>119.8000030517578</v>
      </c>
      <c r="E528">
        <v>119.8000030517578</v>
      </c>
      <c r="F528">
        <v>119.8000030517578</v>
      </c>
      <c r="G528">
        <v>0</v>
      </c>
    </row>
    <row r="529" spans="1:7" ht="15">
      <c r="A529" s="963">
        <v>26723</v>
      </c>
      <c r="B529">
        <v>120.4100036621094</v>
      </c>
      <c r="C529">
        <v>120.4100036621094</v>
      </c>
      <c r="D529">
        <v>120.4100036621094</v>
      </c>
      <c r="E529">
        <v>120.4100036621094</v>
      </c>
      <c r="F529">
        <v>120.4100036621094</v>
      </c>
      <c r="G529">
        <v>0</v>
      </c>
    </row>
    <row r="530" spans="1:7" ht="15">
      <c r="A530" s="963">
        <v>26724</v>
      </c>
      <c r="B530">
        <v>119.5299987792969</v>
      </c>
      <c r="C530">
        <v>119.5299987792969</v>
      </c>
      <c r="D530">
        <v>119.5299987792969</v>
      </c>
      <c r="E530">
        <v>119.5299987792969</v>
      </c>
      <c r="F530">
        <v>119.5299987792969</v>
      </c>
      <c r="G530">
        <v>0</v>
      </c>
    </row>
    <row r="531" spans="1:7" ht="15">
      <c r="A531" s="963">
        <v>26725</v>
      </c>
      <c r="B531">
        <v>120.11000061035161</v>
      </c>
      <c r="C531">
        <v>120.11000061035161</v>
      </c>
      <c r="D531">
        <v>120.11000061035161</v>
      </c>
      <c r="E531">
        <v>120.11000061035161</v>
      </c>
      <c r="F531">
        <v>120.11000061035161</v>
      </c>
      <c r="G531">
        <v>0</v>
      </c>
    </row>
    <row r="532" spans="1:7" ht="15">
      <c r="A532" s="963">
        <v>26728</v>
      </c>
      <c r="B532">
        <v>120.5500030517578</v>
      </c>
      <c r="C532">
        <v>120.5500030517578</v>
      </c>
      <c r="D532">
        <v>120.5500030517578</v>
      </c>
      <c r="E532">
        <v>120.5500030517578</v>
      </c>
      <c r="F532">
        <v>120.5500030517578</v>
      </c>
      <c r="G532">
        <v>0</v>
      </c>
    </row>
    <row r="533" spans="1:7" ht="15">
      <c r="A533" s="963">
        <v>26729</v>
      </c>
      <c r="B533">
        <v>121.9100036621094</v>
      </c>
      <c r="C533">
        <v>121.9100036621094</v>
      </c>
      <c r="D533">
        <v>121.9100036621094</v>
      </c>
      <c r="E533">
        <v>121.9100036621094</v>
      </c>
      <c r="F533">
        <v>121.9100036621094</v>
      </c>
      <c r="G533">
        <v>0</v>
      </c>
    </row>
    <row r="534" spans="1:7" ht="15">
      <c r="A534" s="963">
        <v>26730</v>
      </c>
      <c r="B534">
        <v>122.2799987792969</v>
      </c>
      <c r="C534">
        <v>122.2799987792969</v>
      </c>
      <c r="D534">
        <v>122.2799987792969</v>
      </c>
      <c r="E534">
        <v>122.2799987792969</v>
      </c>
      <c r="F534">
        <v>122.2799987792969</v>
      </c>
      <c r="G534">
        <v>0</v>
      </c>
    </row>
    <row r="535" spans="1:7" ht="15">
      <c r="A535" s="963">
        <v>26731</v>
      </c>
      <c r="B535">
        <v>122.11000061035161</v>
      </c>
      <c r="C535">
        <v>122.11000061035161</v>
      </c>
      <c r="D535">
        <v>122.11000061035161</v>
      </c>
      <c r="E535">
        <v>122.11000061035161</v>
      </c>
      <c r="F535">
        <v>122.11000061035161</v>
      </c>
      <c r="G535">
        <v>0</v>
      </c>
    </row>
    <row r="536" spans="1:7" ht="15">
      <c r="A536" s="963">
        <v>26732</v>
      </c>
      <c r="B536">
        <v>121.9899978637695</v>
      </c>
      <c r="C536">
        <v>121.9899978637695</v>
      </c>
      <c r="D536">
        <v>121.9899978637695</v>
      </c>
      <c r="E536">
        <v>121.9899978637695</v>
      </c>
      <c r="F536">
        <v>121.9899978637695</v>
      </c>
      <c r="G536">
        <v>0</v>
      </c>
    </row>
    <row r="537" spans="1:7" ht="15">
      <c r="A537" s="963">
        <v>26735</v>
      </c>
      <c r="B537">
        <v>121.86000061035161</v>
      </c>
      <c r="C537">
        <v>121.86000061035161</v>
      </c>
      <c r="D537">
        <v>121.86000061035161</v>
      </c>
      <c r="E537">
        <v>121.86000061035161</v>
      </c>
      <c r="F537">
        <v>121.86000061035161</v>
      </c>
      <c r="G537">
        <v>0</v>
      </c>
    </row>
    <row r="538" spans="1:7" ht="15">
      <c r="A538" s="963">
        <v>26736</v>
      </c>
      <c r="B538">
        <v>122.0899963378906</v>
      </c>
      <c r="C538">
        <v>122.0899963378906</v>
      </c>
      <c r="D538">
        <v>122.0899963378906</v>
      </c>
      <c r="E538">
        <v>122.0899963378906</v>
      </c>
      <c r="F538">
        <v>122.0899963378906</v>
      </c>
      <c r="G538">
        <v>0</v>
      </c>
    </row>
    <row r="539" spans="1:7" ht="15">
      <c r="A539" s="963">
        <v>26737</v>
      </c>
      <c r="B539">
        <v>122.09999847412109</v>
      </c>
      <c r="C539">
        <v>122.09999847412109</v>
      </c>
      <c r="D539">
        <v>122.09999847412109</v>
      </c>
      <c r="E539">
        <v>122.09999847412109</v>
      </c>
      <c r="F539">
        <v>122.09999847412109</v>
      </c>
      <c r="G539">
        <v>0</v>
      </c>
    </row>
    <row r="540" spans="1:7" ht="15">
      <c r="A540" s="963">
        <v>26738</v>
      </c>
      <c r="B540">
        <v>121.59999847412109</v>
      </c>
      <c r="C540">
        <v>121.59999847412109</v>
      </c>
      <c r="D540">
        <v>121.59999847412109</v>
      </c>
      <c r="E540">
        <v>121.59999847412109</v>
      </c>
      <c r="F540">
        <v>121.59999847412109</v>
      </c>
      <c r="G540">
        <v>0</v>
      </c>
    </row>
    <row r="541" spans="1:7" ht="15">
      <c r="A541" s="963">
        <v>26739</v>
      </c>
      <c r="B541">
        <v>121.2200012207031</v>
      </c>
      <c r="C541">
        <v>121.2200012207031</v>
      </c>
      <c r="D541">
        <v>121.2200012207031</v>
      </c>
      <c r="E541">
        <v>121.2200012207031</v>
      </c>
      <c r="F541">
        <v>121.2200012207031</v>
      </c>
      <c r="G541">
        <v>0</v>
      </c>
    </row>
    <row r="542" spans="1:7" ht="15">
      <c r="A542" s="963">
        <v>26742</v>
      </c>
      <c r="B542">
        <v>119.94000244140619</v>
      </c>
      <c r="C542">
        <v>119.94000244140619</v>
      </c>
      <c r="D542">
        <v>119.94000244140619</v>
      </c>
      <c r="E542">
        <v>119.94000244140619</v>
      </c>
      <c r="F542">
        <v>119.94000244140619</v>
      </c>
      <c r="G542">
        <v>0</v>
      </c>
    </row>
    <row r="543" spans="1:7" ht="15">
      <c r="A543" s="963">
        <v>26743</v>
      </c>
      <c r="B543">
        <v>119.2600021362305</v>
      </c>
      <c r="C543">
        <v>119.2600021362305</v>
      </c>
      <c r="D543">
        <v>119.2600021362305</v>
      </c>
      <c r="E543">
        <v>119.2600021362305</v>
      </c>
      <c r="F543">
        <v>119.2600021362305</v>
      </c>
      <c r="G543">
        <v>0</v>
      </c>
    </row>
    <row r="544" spans="1:7" ht="15">
      <c r="A544" s="963">
        <v>26744</v>
      </c>
      <c r="B544">
        <v>117.88999938964839</v>
      </c>
      <c r="C544">
        <v>117.88999938964839</v>
      </c>
      <c r="D544">
        <v>117.88999938964839</v>
      </c>
      <c r="E544">
        <v>117.88999938964839</v>
      </c>
      <c r="F544">
        <v>117.88999938964839</v>
      </c>
      <c r="G544">
        <v>0</v>
      </c>
    </row>
    <row r="545" spans="1:7" ht="15">
      <c r="A545" s="963">
        <v>26745</v>
      </c>
      <c r="B545">
        <v>115.69000244140619</v>
      </c>
      <c r="C545">
        <v>115.69000244140619</v>
      </c>
      <c r="D545">
        <v>115.69000244140619</v>
      </c>
      <c r="E545">
        <v>115.69000244140619</v>
      </c>
      <c r="F545">
        <v>115.69000244140619</v>
      </c>
      <c r="G545">
        <v>0</v>
      </c>
    </row>
    <row r="546" spans="1:7" ht="15">
      <c r="A546" s="963">
        <v>26746</v>
      </c>
      <c r="B546">
        <v>115.4700012207031</v>
      </c>
      <c r="C546">
        <v>115.4700012207031</v>
      </c>
      <c r="D546">
        <v>115.4700012207031</v>
      </c>
      <c r="E546">
        <v>115.4700012207031</v>
      </c>
      <c r="F546">
        <v>115.4700012207031</v>
      </c>
      <c r="G546">
        <v>0</v>
      </c>
    </row>
    <row r="547" spans="1:7" ht="15">
      <c r="A547" s="963">
        <v>26749</v>
      </c>
      <c r="B547">
        <v>115.5400009155273</v>
      </c>
      <c r="C547">
        <v>115.5400009155273</v>
      </c>
      <c r="D547">
        <v>115.5400009155273</v>
      </c>
      <c r="E547">
        <v>115.5400009155273</v>
      </c>
      <c r="F547">
        <v>115.5400009155273</v>
      </c>
      <c r="G547">
        <v>0</v>
      </c>
    </row>
    <row r="548" spans="1:7" ht="15">
      <c r="A548" s="963">
        <v>26750</v>
      </c>
      <c r="B548">
        <v>116.88999938964839</v>
      </c>
      <c r="C548">
        <v>116.88999938964839</v>
      </c>
      <c r="D548">
        <v>116.88999938964839</v>
      </c>
      <c r="E548">
        <v>116.88999938964839</v>
      </c>
      <c r="F548">
        <v>116.88999938964839</v>
      </c>
      <c r="G548">
        <v>0</v>
      </c>
    </row>
    <row r="549" spans="1:7" ht="15">
      <c r="A549" s="963">
        <v>26751</v>
      </c>
      <c r="B549">
        <v>117.13999938964839</v>
      </c>
      <c r="C549">
        <v>117.13999938964839</v>
      </c>
      <c r="D549">
        <v>117.13999938964839</v>
      </c>
      <c r="E549">
        <v>117.13999938964839</v>
      </c>
      <c r="F549">
        <v>117.13999938964839</v>
      </c>
      <c r="G549">
        <v>0</v>
      </c>
    </row>
    <row r="550" spans="1:7" ht="15">
      <c r="A550" s="963">
        <v>26752</v>
      </c>
      <c r="B550">
        <v>118.19000244140619</v>
      </c>
      <c r="C550">
        <v>118.19000244140619</v>
      </c>
      <c r="D550">
        <v>118.19000244140619</v>
      </c>
      <c r="E550">
        <v>118.19000244140619</v>
      </c>
      <c r="F550">
        <v>118.19000244140619</v>
      </c>
      <c r="G550">
        <v>0</v>
      </c>
    </row>
    <row r="551" spans="1:7" ht="15">
      <c r="A551" s="963">
        <v>26753</v>
      </c>
      <c r="B551">
        <v>117.4599990844727</v>
      </c>
      <c r="C551">
        <v>117.4599990844727</v>
      </c>
      <c r="D551">
        <v>117.4599990844727</v>
      </c>
      <c r="E551">
        <v>117.4599990844727</v>
      </c>
      <c r="F551">
        <v>117.4599990844727</v>
      </c>
      <c r="G551">
        <v>0</v>
      </c>
    </row>
    <row r="552" spans="1:7" ht="15">
      <c r="A552" s="963">
        <v>26756</v>
      </c>
      <c r="B552">
        <v>115.7900009155273</v>
      </c>
      <c r="C552">
        <v>115.7900009155273</v>
      </c>
      <c r="D552">
        <v>115.7900009155273</v>
      </c>
      <c r="E552">
        <v>115.7900009155273</v>
      </c>
      <c r="F552">
        <v>115.7900009155273</v>
      </c>
      <c r="G552">
        <v>0</v>
      </c>
    </row>
    <row r="553" spans="1:7" ht="15">
      <c r="A553" s="963">
        <v>26757</v>
      </c>
      <c r="B553">
        <v>114.4700012207031</v>
      </c>
      <c r="C553">
        <v>114.4700012207031</v>
      </c>
      <c r="D553">
        <v>114.4700012207031</v>
      </c>
      <c r="E553">
        <v>114.4700012207031</v>
      </c>
      <c r="F553">
        <v>114.4700012207031</v>
      </c>
      <c r="G553">
        <v>0</v>
      </c>
    </row>
    <row r="554" spans="1:7" ht="15">
      <c r="A554" s="963">
        <v>26758</v>
      </c>
      <c r="B554">
        <v>112.88999938964839</v>
      </c>
      <c r="C554">
        <v>112.88999938964839</v>
      </c>
      <c r="D554">
        <v>112.88999938964839</v>
      </c>
      <c r="E554">
        <v>112.88999938964839</v>
      </c>
      <c r="F554">
        <v>112.88999938964839</v>
      </c>
      <c r="G554">
        <v>0</v>
      </c>
    </row>
    <row r="555" spans="1:7" ht="15">
      <c r="A555" s="963">
        <v>26759</v>
      </c>
      <c r="B555">
        <v>112.01999664306641</v>
      </c>
      <c r="C555">
        <v>112.01999664306641</v>
      </c>
      <c r="D555">
        <v>112.01999664306641</v>
      </c>
      <c r="E555">
        <v>112.01999664306641</v>
      </c>
      <c r="F555">
        <v>112.01999664306641</v>
      </c>
      <c r="G555">
        <v>0</v>
      </c>
    </row>
    <row r="556" spans="1:7" ht="15">
      <c r="A556" s="963">
        <v>26760</v>
      </c>
      <c r="B556">
        <v>113.26999664306641</v>
      </c>
      <c r="C556">
        <v>113.26999664306641</v>
      </c>
      <c r="D556">
        <v>113.26999664306641</v>
      </c>
      <c r="E556">
        <v>113.26999664306641</v>
      </c>
      <c r="F556">
        <v>113.26999664306641</v>
      </c>
      <c r="G556">
        <v>0</v>
      </c>
    </row>
    <row r="557" spans="1:7" ht="15">
      <c r="A557" s="963">
        <v>26763</v>
      </c>
      <c r="B557">
        <v>114.0100021362305</v>
      </c>
      <c r="C557">
        <v>114.0100021362305</v>
      </c>
      <c r="D557">
        <v>114.0100021362305</v>
      </c>
      <c r="E557">
        <v>114.0100021362305</v>
      </c>
      <c r="F557">
        <v>114.0100021362305</v>
      </c>
      <c r="G557">
        <v>0</v>
      </c>
    </row>
    <row r="558" spans="1:7" ht="15">
      <c r="A558" s="963">
        <v>26764</v>
      </c>
      <c r="B558">
        <v>114.80999755859381</v>
      </c>
      <c r="C558">
        <v>114.80999755859381</v>
      </c>
      <c r="D558">
        <v>114.80999755859381</v>
      </c>
      <c r="E558">
        <v>114.80999755859381</v>
      </c>
      <c r="F558">
        <v>114.80999755859381</v>
      </c>
      <c r="G558">
        <v>0</v>
      </c>
    </row>
    <row r="559" spans="1:7" ht="15">
      <c r="A559" s="963">
        <v>26765</v>
      </c>
      <c r="B559">
        <v>115.2900009155273</v>
      </c>
      <c r="C559">
        <v>115.2900009155273</v>
      </c>
      <c r="D559">
        <v>115.2900009155273</v>
      </c>
      <c r="E559">
        <v>115.2900009155273</v>
      </c>
      <c r="F559">
        <v>115.2900009155273</v>
      </c>
      <c r="G559">
        <v>0</v>
      </c>
    </row>
    <row r="560" spans="1:7" ht="15">
      <c r="A560" s="963">
        <v>26766</v>
      </c>
      <c r="B560">
        <v>115.5899963378906</v>
      </c>
      <c r="C560">
        <v>115.5899963378906</v>
      </c>
      <c r="D560">
        <v>115.5899963378906</v>
      </c>
      <c r="E560">
        <v>115.5899963378906</v>
      </c>
      <c r="F560">
        <v>115.5899963378906</v>
      </c>
      <c r="G560">
        <v>0</v>
      </c>
    </row>
    <row r="561" spans="1:7" ht="15">
      <c r="A561" s="963">
        <v>26767</v>
      </c>
      <c r="B561">
        <v>115.2200012207031</v>
      </c>
      <c r="C561">
        <v>115.2200012207031</v>
      </c>
      <c r="D561">
        <v>115.2200012207031</v>
      </c>
      <c r="E561">
        <v>115.2200012207031</v>
      </c>
      <c r="F561">
        <v>115.2200012207031</v>
      </c>
      <c r="G561">
        <v>0</v>
      </c>
    </row>
    <row r="562" spans="1:7" ht="15">
      <c r="A562" s="963">
        <v>26770</v>
      </c>
      <c r="B562">
        <v>114.5500030517578</v>
      </c>
      <c r="C562">
        <v>114.5500030517578</v>
      </c>
      <c r="D562">
        <v>114.5500030517578</v>
      </c>
      <c r="E562">
        <v>114.5500030517578</v>
      </c>
      <c r="F562">
        <v>114.5500030517578</v>
      </c>
      <c r="G562">
        <v>0</v>
      </c>
    </row>
    <row r="563" spans="1:7" ht="15">
      <c r="A563" s="963">
        <v>26771</v>
      </c>
      <c r="B563">
        <v>113.63999938964839</v>
      </c>
      <c r="C563">
        <v>113.63999938964839</v>
      </c>
      <c r="D563">
        <v>113.63999938964839</v>
      </c>
      <c r="E563">
        <v>113.63999938964839</v>
      </c>
      <c r="F563">
        <v>113.63999938964839</v>
      </c>
      <c r="G563">
        <v>0</v>
      </c>
    </row>
    <row r="564" spans="1:7" ht="15">
      <c r="A564" s="963">
        <v>26772</v>
      </c>
      <c r="B564">
        <v>113.7099990844727</v>
      </c>
      <c r="C564">
        <v>113.7099990844727</v>
      </c>
      <c r="D564">
        <v>113.7099990844727</v>
      </c>
      <c r="E564">
        <v>113.7099990844727</v>
      </c>
      <c r="F564">
        <v>113.7099990844727</v>
      </c>
      <c r="G564">
        <v>0</v>
      </c>
    </row>
    <row r="565" spans="1:7" ht="15">
      <c r="A565" s="963">
        <v>26773</v>
      </c>
      <c r="B565">
        <v>114.15000152587891</v>
      </c>
      <c r="C565">
        <v>114.15000152587891</v>
      </c>
      <c r="D565">
        <v>114.15000152587891</v>
      </c>
      <c r="E565">
        <v>114.15000152587891</v>
      </c>
      <c r="F565">
        <v>114.15000152587891</v>
      </c>
      <c r="G565">
        <v>0</v>
      </c>
    </row>
    <row r="566" spans="1:7" ht="15">
      <c r="A566" s="963">
        <v>26777</v>
      </c>
      <c r="B566">
        <v>113.01999664306641</v>
      </c>
      <c r="C566">
        <v>113.01999664306641</v>
      </c>
      <c r="D566">
        <v>113.01999664306641</v>
      </c>
      <c r="E566">
        <v>113.01999664306641</v>
      </c>
      <c r="F566">
        <v>113.01999664306641</v>
      </c>
      <c r="G566">
        <v>0</v>
      </c>
    </row>
    <row r="567" spans="1:7" ht="15">
      <c r="A567" s="963">
        <v>26778</v>
      </c>
      <c r="B567">
        <v>111.23000335693359</v>
      </c>
      <c r="C567">
        <v>111.23000335693359</v>
      </c>
      <c r="D567">
        <v>111.23000335693359</v>
      </c>
      <c r="E567">
        <v>111.23000335693359</v>
      </c>
      <c r="F567">
        <v>111.23000335693359</v>
      </c>
      <c r="G567">
        <v>0</v>
      </c>
    </row>
    <row r="568" spans="1:7" ht="15">
      <c r="A568" s="963">
        <v>26779</v>
      </c>
      <c r="B568">
        <v>109.370002746582</v>
      </c>
      <c r="C568">
        <v>109.370002746582</v>
      </c>
      <c r="D568">
        <v>109.370002746582</v>
      </c>
      <c r="E568">
        <v>109.370002746582</v>
      </c>
      <c r="F568">
        <v>109.370002746582</v>
      </c>
      <c r="G568">
        <v>0</v>
      </c>
    </row>
    <row r="569" spans="1:7" ht="15">
      <c r="A569" s="963">
        <v>26780</v>
      </c>
      <c r="B569">
        <v>109.7200012207031</v>
      </c>
      <c r="C569">
        <v>109.7200012207031</v>
      </c>
      <c r="D569">
        <v>109.7200012207031</v>
      </c>
      <c r="E569">
        <v>109.7200012207031</v>
      </c>
      <c r="F569">
        <v>109.7200012207031</v>
      </c>
      <c r="G569">
        <v>0</v>
      </c>
    </row>
    <row r="570" spans="1:7" ht="15">
      <c r="A570" s="963">
        <v>26781</v>
      </c>
      <c r="B570">
        <v>108.40000152587891</v>
      </c>
      <c r="C570">
        <v>108.40000152587891</v>
      </c>
      <c r="D570">
        <v>108.40000152587891</v>
      </c>
      <c r="E570">
        <v>108.40000152587891</v>
      </c>
      <c r="F570">
        <v>108.40000152587891</v>
      </c>
      <c r="G570">
        <v>0</v>
      </c>
    </row>
    <row r="571" spans="1:7" ht="15">
      <c r="A571" s="963">
        <v>26784</v>
      </c>
      <c r="B571">
        <v>107.84999847412109</v>
      </c>
      <c r="C571">
        <v>107.84999847412109</v>
      </c>
      <c r="D571">
        <v>107.84999847412109</v>
      </c>
      <c r="E571">
        <v>107.84999847412109</v>
      </c>
      <c r="F571">
        <v>107.84999847412109</v>
      </c>
      <c r="G571">
        <v>0</v>
      </c>
    </row>
    <row r="572" spans="1:7" ht="15">
      <c r="A572" s="963">
        <v>26785</v>
      </c>
      <c r="B572">
        <v>107.9599990844727</v>
      </c>
      <c r="C572">
        <v>107.9599990844727</v>
      </c>
      <c r="D572">
        <v>107.9599990844727</v>
      </c>
      <c r="E572">
        <v>107.9599990844727</v>
      </c>
      <c r="F572">
        <v>107.9599990844727</v>
      </c>
      <c r="G572">
        <v>0</v>
      </c>
    </row>
    <row r="573" spans="1:7" ht="15">
      <c r="A573" s="963">
        <v>26786</v>
      </c>
      <c r="B573">
        <v>109.0500030517578</v>
      </c>
      <c r="C573">
        <v>109.0500030517578</v>
      </c>
      <c r="D573">
        <v>109.0500030517578</v>
      </c>
      <c r="E573">
        <v>109.0500030517578</v>
      </c>
      <c r="F573">
        <v>109.0500030517578</v>
      </c>
      <c r="G573">
        <v>0</v>
      </c>
    </row>
    <row r="574" spans="1:7" ht="15">
      <c r="A574" s="963">
        <v>26787</v>
      </c>
      <c r="B574">
        <v>109.80999755859381</v>
      </c>
      <c r="C574">
        <v>109.80999755859381</v>
      </c>
      <c r="D574">
        <v>109.80999755859381</v>
      </c>
      <c r="E574">
        <v>109.80999755859381</v>
      </c>
      <c r="F574">
        <v>109.80999755859381</v>
      </c>
      <c r="G574">
        <v>0</v>
      </c>
    </row>
    <row r="575" spans="1:7" ht="15">
      <c r="A575" s="963">
        <v>26788</v>
      </c>
      <c r="B575">
        <v>110.88999938964839</v>
      </c>
      <c r="C575">
        <v>110.88999938964839</v>
      </c>
      <c r="D575">
        <v>110.88999938964839</v>
      </c>
      <c r="E575">
        <v>110.88999938964839</v>
      </c>
      <c r="F575">
        <v>110.88999938964839</v>
      </c>
      <c r="G575">
        <v>0</v>
      </c>
    </row>
    <row r="576" spans="1:7" ht="15">
      <c r="A576" s="963">
        <v>26791</v>
      </c>
      <c r="B576">
        <v>110.48000335693359</v>
      </c>
      <c r="C576">
        <v>110.48000335693359</v>
      </c>
      <c r="D576">
        <v>110.48000335693359</v>
      </c>
      <c r="E576">
        <v>110.48000335693359</v>
      </c>
      <c r="F576">
        <v>110.48000335693359</v>
      </c>
      <c r="G576">
        <v>0</v>
      </c>
    </row>
    <row r="577" spans="1:7" ht="15">
      <c r="A577" s="963">
        <v>26792</v>
      </c>
      <c r="B577">
        <v>110.6699981689453</v>
      </c>
      <c r="C577">
        <v>110.6699981689453</v>
      </c>
      <c r="D577">
        <v>110.6699981689453</v>
      </c>
      <c r="E577">
        <v>110.6699981689453</v>
      </c>
      <c r="F577">
        <v>110.6699981689453</v>
      </c>
      <c r="G577">
        <v>0</v>
      </c>
    </row>
    <row r="578" spans="1:7" ht="15">
      <c r="A578" s="963">
        <v>26793</v>
      </c>
      <c r="B578">
        <v>110.5400009155273</v>
      </c>
      <c r="C578">
        <v>110.5400009155273</v>
      </c>
      <c r="D578">
        <v>110.5400009155273</v>
      </c>
      <c r="E578">
        <v>110.5400009155273</v>
      </c>
      <c r="F578">
        <v>110.5400009155273</v>
      </c>
      <c r="G578">
        <v>0</v>
      </c>
    </row>
    <row r="579" spans="1:7" ht="15">
      <c r="A579" s="963">
        <v>26794</v>
      </c>
      <c r="B579">
        <v>110.3199996948242</v>
      </c>
      <c r="C579">
        <v>110.3199996948242</v>
      </c>
      <c r="D579">
        <v>110.3199996948242</v>
      </c>
      <c r="E579">
        <v>110.3199996948242</v>
      </c>
      <c r="F579">
        <v>110.3199996948242</v>
      </c>
      <c r="G579">
        <v>0</v>
      </c>
    </row>
    <row r="580" spans="1:7" ht="15">
      <c r="A580" s="963">
        <v>26795</v>
      </c>
      <c r="B580">
        <v>109.09999847412109</v>
      </c>
      <c r="C580">
        <v>109.09999847412109</v>
      </c>
      <c r="D580">
        <v>109.09999847412109</v>
      </c>
      <c r="E580">
        <v>109.09999847412109</v>
      </c>
      <c r="F580">
        <v>109.09999847412109</v>
      </c>
      <c r="G580">
        <v>0</v>
      </c>
    </row>
    <row r="581" spans="1:7" ht="15">
      <c r="A581" s="963">
        <v>26798</v>
      </c>
      <c r="B581">
        <v>106.4599990844727</v>
      </c>
      <c r="C581">
        <v>106.4599990844727</v>
      </c>
      <c r="D581">
        <v>106.4599990844727</v>
      </c>
      <c r="E581">
        <v>106.4599990844727</v>
      </c>
      <c r="F581">
        <v>106.4599990844727</v>
      </c>
      <c r="G581">
        <v>0</v>
      </c>
    </row>
    <row r="582" spans="1:7" ht="15">
      <c r="A582" s="963">
        <v>26799</v>
      </c>
      <c r="B582">
        <v>106.13999938964839</v>
      </c>
      <c r="C582">
        <v>106.13999938964839</v>
      </c>
      <c r="D582">
        <v>106.13999938964839</v>
      </c>
      <c r="E582">
        <v>106.13999938964839</v>
      </c>
      <c r="F582">
        <v>106.13999938964839</v>
      </c>
      <c r="G582">
        <v>0</v>
      </c>
    </row>
    <row r="583" spans="1:7" ht="15">
      <c r="A583" s="963">
        <v>26800</v>
      </c>
      <c r="B583">
        <v>106.09999847412109</v>
      </c>
      <c r="C583">
        <v>106.09999847412109</v>
      </c>
      <c r="D583">
        <v>106.09999847412109</v>
      </c>
      <c r="E583">
        <v>106.09999847412109</v>
      </c>
      <c r="F583">
        <v>106.09999847412109</v>
      </c>
      <c r="G583">
        <v>0</v>
      </c>
    </row>
    <row r="584" spans="1:7" ht="15">
      <c r="A584" s="963">
        <v>26801</v>
      </c>
      <c r="B584">
        <v>105.19000244140619</v>
      </c>
      <c r="C584">
        <v>105.19000244140619</v>
      </c>
      <c r="D584">
        <v>105.19000244140619</v>
      </c>
      <c r="E584">
        <v>105.19000244140619</v>
      </c>
      <c r="F584">
        <v>105.19000244140619</v>
      </c>
      <c r="G584">
        <v>0</v>
      </c>
    </row>
    <row r="585" spans="1:7" ht="15">
      <c r="A585" s="963">
        <v>26802</v>
      </c>
      <c r="B585">
        <v>102.88999938964839</v>
      </c>
      <c r="C585">
        <v>102.88999938964839</v>
      </c>
      <c r="D585">
        <v>102.88999938964839</v>
      </c>
      <c r="E585">
        <v>102.88999938964839</v>
      </c>
      <c r="F585">
        <v>102.88999938964839</v>
      </c>
      <c r="G585">
        <v>0</v>
      </c>
    </row>
    <row r="586" spans="1:7" ht="15">
      <c r="A586" s="963">
        <v>26805</v>
      </c>
      <c r="B586">
        <v>100.7600021362305</v>
      </c>
      <c r="C586">
        <v>100.7600021362305</v>
      </c>
      <c r="D586">
        <v>100.7600021362305</v>
      </c>
      <c r="E586">
        <v>100.7600021362305</v>
      </c>
      <c r="F586">
        <v>100.7600021362305</v>
      </c>
      <c r="G586">
        <v>0</v>
      </c>
    </row>
    <row r="587" spans="1:7" ht="15">
      <c r="A587" s="963">
        <v>26806</v>
      </c>
      <c r="B587">
        <v>101.5899963378906</v>
      </c>
      <c r="C587">
        <v>101.5899963378906</v>
      </c>
      <c r="D587">
        <v>101.5899963378906</v>
      </c>
      <c r="E587">
        <v>101.5899963378906</v>
      </c>
      <c r="F587">
        <v>101.5899963378906</v>
      </c>
      <c r="G587">
        <v>0</v>
      </c>
    </row>
    <row r="588" spans="1:7" ht="15">
      <c r="A588" s="963">
        <v>26807</v>
      </c>
      <c r="B588">
        <v>102.0899963378906</v>
      </c>
      <c r="C588">
        <v>102.0899963378906</v>
      </c>
      <c r="D588">
        <v>102.0899963378906</v>
      </c>
      <c r="E588">
        <v>102.0899963378906</v>
      </c>
      <c r="F588">
        <v>102.0899963378906</v>
      </c>
      <c r="G588">
        <v>0</v>
      </c>
    </row>
    <row r="589" spans="1:7" ht="15">
      <c r="A589" s="963">
        <v>26808</v>
      </c>
      <c r="B589">
        <v>104.26999664306641</v>
      </c>
      <c r="C589">
        <v>104.26999664306641</v>
      </c>
      <c r="D589">
        <v>104.26999664306641</v>
      </c>
      <c r="E589">
        <v>104.26999664306641</v>
      </c>
      <c r="F589">
        <v>104.26999664306641</v>
      </c>
      <c r="G589">
        <v>0</v>
      </c>
    </row>
    <row r="590" spans="1:7" ht="15">
      <c r="A590" s="963">
        <v>26809</v>
      </c>
      <c r="B590">
        <v>105.1699981689453</v>
      </c>
      <c r="C590">
        <v>105.1699981689453</v>
      </c>
      <c r="D590">
        <v>105.1699981689453</v>
      </c>
      <c r="E590">
        <v>105.1699981689453</v>
      </c>
      <c r="F590">
        <v>105.1699981689453</v>
      </c>
      <c r="G590">
        <v>0</v>
      </c>
    </row>
    <row r="591" spans="1:7" ht="15">
      <c r="A591" s="963">
        <v>26813</v>
      </c>
      <c r="B591">
        <v>104.84999847412109</v>
      </c>
      <c r="C591">
        <v>104.84999847412109</v>
      </c>
      <c r="D591">
        <v>104.84999847412109</v>
      </c>
      <c r="E591">
        <v>104.84999847412109</v>
      </c>
      <c r="F591">
        <v>104.84999847412109</v>
      </c>
      <c r="G591">
        <v>0</v>
      </c>
    </row>
    <row r="592" spans="1:7" ht="15">
      <c r="A592" s="963">
        <v>26814</v>
      </c>
      <c r="B592">
        <v>103.19000244140619</v>
      </c>
      <c r="C592">
        <v>103.19000244140619</v>
      </c>
      <c r="D592">
        <v>103.19000244140619</v>
      </c>
      <c r="E592">
        <v>103.19000244140619</v>
      </c>
      <c r="F592">
        <v>103.19000244140619</v>
      </c>
      <c r="G592">
        <v>0</v>
      </c>
    </row>
    <row r="593" spans="1:7" ht="15">
      <c r="A593" s="963">
        <v>26815</v>
      </c>
      <c r="B593">
        <v>102.63999938964839</v>
      </c>
      <c r="C593">
        <v>102.63999938964839</v>
      </c>
      <c r="D593">
        <v>102.63999938964839</v>
      </c>
      <c r="E593">
        <v>102.63999938964839</v>
      </c>
      <c r="F593">
        <v>102.63999938964839</v>
      </c>
      <c r="G593">
        <v>0</v>
      </c>
    </row>
    <row r="594" spans="1:7" ht="15">
      <c r="A594" s="963">
        <v>26816</v>
      </c>
      <c r="B594">
        <v>102.3000030517578</v>
      </c>
      <c r="C594">
        <v>102.3000030517578</v>
      </c>
      <c r="D594">
        <v>102.3000030517578</v>
      </c>
      <c r="E594">
        <v>102.3000030517578</v>
      </c>
      <c r="F594">
        <v>102.3000030517578</v>
      </c>
      <c r="G594">
        <v>0</v>
      </c>
    </row>
    <row r="595" spans="1:7" ht="15">
      <c r="A595" s="963">
        <v>26819</v>
      </c>
      <c r="B595">
        <v>100.76999664306641</v>
      </c>
      <c r="C595">
        <v>100.76999664306641</v>
      </c>
      <c r="D595">
        <v>100.76999664306641</v>
      </c>
      <c r="E595">
        <v>100.76999664306641</v>
      </c>
      <c r="F595">
        <v>100.76999664306641</v>
      </c>
      <c r="G595">
        <v>0</v>
      </c>
    </row>
    <row r="596" spans="1:7" ht="15">
      <c r="A596" s="963">
        <v>26820</v>
      </c>
      <c r="B596">
        <v>101.7099990844727</v>
      </c>
      <c r="C596">
        <v>101.7099990844727</v>
      </c>
      <c r="D596">
        <v>101.7099990844727</v>
      </c>
      <c r="E596">
        <v>101.7099990844727</v>
      </c>
      <c r="F596">
        <v>101.7099990844727</v>
      </c>
      <c r="G596">
        <v>0</v>
      </c>
    </row>
    <row r="597" spans="1:7" ht="15">
      <c r="A597" s="963">
        <v>26821</v>
      </c>
      <c r="B597">
        <v>101.6999969482422</v>
      </c>
      <c r="C597">
        <v>101.6999969482422</v>
      </c>
      <c r="D597">
        <v>101.6999969482422</v>
      </c>
      <c r="E597">
        <v>101.6999969482422</v>
      </c>
      <c r="F597">
        <v>101.6999969482422</v>
      </c>
      <c r="G597">
        <v>0</v>
      </c>
    </row>
    <row r="598" spans="1:7" ht="15">
      <c r="A598" s="963">
        <v>26822</v>
      </c>
      <c r="B598">
        <v>102.5699996948242</v>
      </c>
      <c r="C598">
        <v>102.5699996948242</v>
      </c>
      <c r="D598">
        <v>102.5699996948242</v>
      </c>
      <c r="E598">
        <v>102.5699996948242</v>
      </c>
      <c r="F598">
        <v>102.5699996948242</v>
      </c>
      <c r="G598">
        <v>0</v>
      </c>
    </row>
    <row r="599" spans="1:7" ht="15">
      <c r="A599" s="963">
        <v>26823</v>
      </c>
      <c r="B599">
        <v>103.7200012207031</v>
      </c>
      <c r="C599">
        <v>103.7200012207031</v>
      </c>
      <c r="D599">
        <v>103.7200012207031</v>
      </c>
      <c r="E599">
        <v>103.7200012207031</v>
      </c>
      <c r="F599">
        <v>103.7200012207031</v>
      </c>
      <c r="G599">
        <v>0</v>
      </c>
    </row>
    <row r="600" spans="1:7" ht="15">
      <c r="A600" s="963">
        <v>26826</v>
      </c>
      <c r="B600">
        <v>103.0400009155273</v>
      </c>
      <c r="C600">
        <v>103.0400009155273</v>
      </c>
      <c r="D600">
        <v>103.0400009155273</v>
      </c>
      <c r="E600">
        <v>103.0400009155273</v>
      </c>
      <c r="F600">
        <v>103.0400009155273</v>
      </c>
      <c r="G600">
        <v>0</v>
      </c>
    </row>
    <row r="601" spans="1:7" ht="15">
      <c r="A601" s="963">
        <v>26827</v>
      </c>
      <c r="B601">
        <v>104.7900009155273</v>
      </c>
      <c r="C601">
        <v>104.7900009155273</v>
      </c>
      <c r="D601">
        <v>104.7900009155273</v>
      </c>
      <c r="E601">
        <v>104.7900009155273</v>
      </c>
      <c r="F601">
        <v>104.7900009155273</v>
      </c>
      <c r="G601">
        <v>0</v>
      </c>
    </row>
    <row r="602" spans="1:7" ht="15">
      <c r="A602" s="963">
        <v>26828</v>
      </c>
      <c r="B602">
        <v>104.3300018310547</v>
      </c>
      <c r="C602">
        <v>104.3300018310547</v>
      </c>
      <c r="D602">
        <v>104.3300018310547</v>
      </c>
      <c r="E602">
        <v>104.3300018310547</v>
      </c>
      <c r="F602">
        <v>104.3300018310547</v>
      </c>
      <c r="G602">
        <v>0</v>
      </c>
    </row>
    <row r="603" spans="1:7" ht="15">
      <c r="A603" s="963">
        <v>26829</v>
      </c>
      <c r="B603">
        <v>103.55999755859381</v>
      </c>
      <c r="C603">
        <v>103.55999755859381</v>
      </c>
      <c r="D603">
        <v>103.55999755859381</v>
      </c>
      <c r="E603">
        <v>103.55999755859381</v>
      </c>
      <c r="F603">
        <v>103.55999755859381</v>
      </c>
      <c r="G603">
        <v>0</v>
      </c>
    </row>
    <row r="604" spans="1:7" ht="15">
      <c r="A604" s="963">
        <v>26830</v>
      </c>
      <c r="B604">
        <v>102.2600021362305</v>
      </c>
      <c r="C604">
        <v>102.2600021362305</v>
      </c>
      <c r="D604">
        <v>102.2600021362305</v>
      </c>
      <c r="E604">
        <v>102.2600021362305</v>
      </c>
      <c r="F604">
        <v>102.2600021362305</v>
      </c>
      <c r="G604">
        <v>0</v>
      </c>
    </row>
    <row r="605" spans="1:7" ht="15">
      <c r="A605" s="963">
        <v>26833</v>
      </c>
      <c r="B605">
        <v>100.76999664306641</v>
      </c>
      <c r="C605">
        <v>100.76999664306641</v>
      </c>
      <c r="D605">
        <v>100.76999664306641</v>
      </c>
      <c r="E605">
        <v>100.76999664306641</v>
      </c>
      <c r="F605">
        <v>100.76999664306641</v>
      </c>
      <c r="G605">
        <v>0</v>
      </c>
    </row>
    <row r="606" spans="1:7" ht="15">
      <c r="A606" s="963">
        <v>26834</v>
      </c>
      <c r="B606">
        <v>100.9599990844727</v>
      </c>
      <c r="C606">
        <v>100.9599990844727</v>
      </c>
      <c r="D606">
        <v>100.9599990844727</v>
      </c>
      <c r="E606">
        <v>100.9599990844727</v>
      </c>
      <c r="F606">
        <v>100.9599990844727</v>
      </c>
      <c r="G606">
        <v>0</v>
      </c>
    </row>
    <row r="607" spans="1:7" ht="15">
      <c r="A607" s="963">
        <v>26835</v>
      </c>
      <c r="B607">
        <v>101.19000244140619</v>
      </c>
      <c r="C607">
        <v>101.19000244140619</v>
      </c>
      <c r="D607">
        <v>101.19000244140619</v>
      </c>
      <c r="E607">
        <v>101.19000244140619</v>
      </c>
      <c r="F607">
        <v>101.19000244140619</v>
      </c>
      <c r="G607">
        <v>0</v>
      </c>
    </row>
    <row r="608" spans="1:7" ht="15">
      <c r="A608" s="963">
        <v>26836</v>
      </c>
      <c r="B608">
        <v>100.40000152587891</v>
      </c>
      <c r="C608">
        <v>100.40000152587891</v>
      </c>
      <c r="D608">
        <v>100.40000152587891</v>
      </c>
      <c r="E608">
        <v>100.40000152587891</v>
      </c>
      <c r="F608">
        <v>100.40000152587891</v>
      </c>
      <c r="G608">
        <v>0</v>
      </c>
    </row>
    <row r="609" spans="1:7" ht="15">
      <c r="A609" s="963">
        <v>26837</v>
      </c>
      <c r="B609">
        <v>100.9899978637695</v>
      </c>
      <c r="C609">
        <v>100.9899978637695</v>
      </c>
      <c r="D609">
        <v>100.9899978637695</v>
      </c>
      <c r="E609">
        <v>100.9899978637695</v>
      </c>
      <c r="F609">
        <v>100.9899978637695</v>
      </c>
      <c r="G609">
        <v>0</v>
      </c>
    </row>
    <row r="610" spans="1:7" ht="15">
      <c r="A610" s="963">
        <v>26840</v>
      </c>
      <c r="B610">
        <v>99.430000305175781</v>
      </c>
      <c r="C610">
        <v>99.430000305175781</v>
      </c>
      <c r="D610">
        <v>99.430000305175781</v>
      </c>
      <c r="E610">
        <v>99.430000305175781</v>
      </c>
      <c r="F610">
        <v>99.430000305175781</v>
      </c>
      <c r="G610">
        <v>0</v>
      </c>
    </row>
    <row r="611" spans="1:7" ht="15">
      <c r="A611" s="963">
        <v>26841</v>
      </c>
      <c r="B611">
        <v>99.959999084472656</v>
      </c>
      <c r="C611">
        <v>99.959999084472656</v>
      </c>
      <c r="D611">
        <v>99.959999084472656</v>
      </c>
      <c r="E611">
        <v>99.959999084472656</v>
      </c>
      <c r="F611">
        <v>99.959999084472656</v>
      </c>
      <c r="G611">
        <v>0</v>
      </c>
    </row>
    <row r="612" spans="1:7" ht="15">
      <c r="A612" s="963">
        <v>26842</v>
      </c>
      <c r="B612">
        <v>100.2200012207031</v>
      </c>
      <c r="C612">
        <v>100.2200012207031</v>
      </c>
      <c r="D612">
        <v>100.2200012207031</v>
      </c>
      <c r="E612">
        <v>100.2200012207031</v>
      </c>
      <c r="F612">
        <v>100.2200012207031</v>
      </c>
      <c r="G612">
        <v>0</v>
      </c>
    </row>
    <row r="613" spans="1:7" ht="15">
      <c r="A613" s="963">
        <v>26843</v>
      </c>
      <c r="B613">
        <v>101.1600036621094</v>
      </c>
      <c r="C613">
        <v>101.1600036621094</v>
      </c>
      <c r="D613">
        <v>101.1600036621094</v>
      </c>
      <c r="E613">
        <v>101.1600036621094</v>
      </c>
      <c r="F613">
        <v>101.1600036621094</v>
      </c>
      <c r="G613">
        <v>0</v>
      </c>
    </row>
    <row r="614" spans="1:7" ht="15">
      <c r="A614" s="963">
        <v>26844</v>
      </c>
      <c r="B614">
        <v>100.98000335693359</v>
      </c>
      <c r="C614">
        <v>100.98000335693359</v>
      </c>
      <c r="D614">
        <v>100.98000335693359</v>
      </c>
      <c r="E614">
        <v>100.98000335693359</v>
      </c>
      <c r="F614">
        <v>100.98000335693359</v>
      </c>
      <c r="G614">
        <v>0</v>
      </c>
    </row>
    <row r="615" spans="1:7" ht="15">
      <c r="A615" s="963">
        <v>26847</v>
      </c>
      <c r="B615">
        <v>100.15000152587891</v>
      </c>
      <c r="C615">
        <v>100.15000152587891</v>
      </c>
      <c r="D615">
        <v>100.15000152587891</v>
      </c>
      <c r="E615">
        <v>100.15000152587891</v>
      </c>
      <c r="F615">
        <v>100.15000152587891</v>
      </c>
      <c r="G615">
        <v>0</v>
      </c>
    </row>
    <row r="616" spans="1:7" ht="15">
      <c r="A616" s="963">
        <v>26848</v>
      </c>
      <c r="B616">
        <v>99.449996948242188</v>
      </c>
      <c r="C616">
        <v>99.449996948242188</v>
      </c>
      <c r="D616">
        <v>99.449996948242188</v>
      </c>
      <c r="E616">
        <v>99.449996948242188</v>
      </c>
      <c r="F616">
        <v>99.449996948242188</v>
      </c>
      <c r="G616">
        <v>0</v>
      </c>
    </row>
    <row r="617" spans="1:7" ht="15">
      <c r="A617" s="963">
        <v>26850</v>
      </c>
      <c r="B617">
        <v>99.389999389648438</v>
      </c>
      <c r="C617">
        <v>99.389999389648438</v>
      </c>
      <c r="D617">
        <v>99.389999389648438</v>
      </c>
      <c r="E617">
        <v>99.389999389648438</v>
      </c>
      <c r="F617">
        <v>99.389999389648438</v>
      </c>
      <c r="G617">
        <v>0</v>
      </c>
    </row>
    <row r="618" spans="1:7" ht="15">
      <c r="A618" s="963">
        <v>26851</v>
      </c>
      <c r="B618">
        <v>99.480003356933594</v>
      </c>
      <c r="C618">
        <v>99.480003356933594</v>
      </c>
      <c r="D618">
        <v>99.480003356933594</v>
      </c>
      <c r="E618">
        <v>99.480003356933594</v>
      </c>
      <c r="F618">
        <v>99.480003356933594</v>
      </c>
      <c r="G618">
        <v>0</v>
      </c>
    </row>
    <row r="619" spans="1:7" ht="15">
      <c r="A619" s="963">
        <v>26854</v>
      </c>
      <c r="B619">
        <v>100.0100021362305</v>
      </c>
      <c r="C619">
        <v>100.0100021362305</v>
      </c>
      <c r="D619">
        <v>100.0100021362305</v>
      </c>
      <c r="E619">
        <v>100.0100021362305</v>
      </c>
      <c r="F619">
        <v>100.0100021362305</v>
      </c>
      <c r="G619">
        <v>0</v>
      </c>
    </row>
    <row r="620" spans="1:7" ht="15">
      <c r="A620" s="963">
        <v>26855</v>
      </c>
      <c r="B620">
        <v>101.1800003051758</v>
      </c>
      <c r="C620">
        <v>101.1800003051758</v>
      </c>
      <c r="D620">
        <v>101.1800003051758</v>
      </c>
      <c r="E620">
        <v>101.1800003051758</v>
      </c>
      <c r="F620">
        <v>101.1800003051758</v>
      </c>
      <c r="G620">
        <v>0</v>
      </c>
    </row>
    <row r="621" spans="1:7" ht="15">
      <c r="A621" s="963">
        <v>26856</v>
      </c>
      <c r="B621">
        <v>102.69000244140619</v>
      </c>
      <c r="C621">
        <v>102.69000244140619</v>
      </c>
      <c r="D621">
        <v>102.69000244140619</v>
      </c>
      <c r="E621">
        <v>102.69000244140619</v>
      </c>
      <c r="F621">
        <v>102.69000244140619</v>
      </c>
      <c r="G621">
        <v>0</v>
      </c>
    </row>
    <row r="622" spans="1:7" ht="15">
      <c r="A622" s="963">
        <v>26857</v>
      </c>
      <c r="B622">
        <v>103.1699981689453</v>
      </c>
      <c r="C622">
        <v>103.1699981689453</v>
      </c>
      <c r="D622">
        <v>103.1699981689453</v>
      </c>
      <c r="E622">
        <v>103.1699981689453</v>
      </c>
      <c r="F622">
        <v>103.1699981689453</v>
      </c>
      <c r="G622">
        <v>0</v>
      </c>
    </row>
    <row r="623" spans="1:7" ht="15">
      <c r="A623" s="963">
        <v>26858</v>
      </c>
      <c r="B623">
        <v>103.0299987792969</v>
      </c>
      <c r="C623">
        <v>103.0299987792969</v>
      </c>
      <c r="D623">
        <v>103.0299987792969</v>
      </c>
      <c r="E623">
        <v>103.0299987792969</v>
      </c>
      <c r="F623">
        <v>103.0299987792969</v>
      </c>
      <c r="G623">
        <v>0</v>
      </c>
    </row>
    <row r="624" spans="1:7" ht="15">
      <c r="A624" s="963">
        <v>26861</v>
      </c>
      <c r="B624">
        <v>103.9700012207031</v>
      </c>
      <c r="C624">
        <v>103.9700012207031</v>
      </c>
      <c r="D624">
        <v>103.9700012207031</v>
      </c>
      <c r="E624">
        <v>103.9700012207031</v>
      </c>
      <c r="F624">
        <v>103.9700012207031</v>
      </c>
      <c r="G624">
        <v>0</v>
      </c>
    </row>
    <row r="625" spans="1:7" ht="15">
      <c r="A625" s="963">
        <v>26862</v>
      </c>
      <c r="B625">
        <v>104.63999938964839</v>
      </c>
      <c r="C625">
        <v>104.63999938964839</v>
      </c>
      <c r="D625">
        <v>104.63999938964839</v>
      </c>
      <c r="E625">
        <v>104.63999938964839</v>
      </c>
      <c r="F625">
        <v>104.63999938964839</v>
      </c>
      <c r="G625">
        <v>0</v>
      </c>
    </row>
    <row r="626" spans="1:7" ht="15">
      <c r="A626" s="963">
        <v>26863</v>
      </c>
      <c r="B626">
        <v>105.76999664306641</v>
      </c>
      <c r="C626">
        <v>105.76999664306641</v>
      </c>
      <c r="D626">
        <v>105.76999664306641</v>
      </c>
      <c r="E626">
        <v>105.76999664306641</v>
      </c>
      <c r="F626">
        <v>105.76999664306641</v>
      </c>
      <c r="G626">
        <v>0</v>
      </c>
    </row>
    <row r="627" spans="1:7" ht="15">
      <c r="A627" s="963">
        <v>26864</v>
      </c>
      <c r="B627">
        <v>106.51999664306641</v>
      </c>
      <c r="C627">
        <v>106.51999664306641</v>
      </c>
      <c r="D627">
        <v>106.51999664306641</v>
      </c>
      <c r="E627">
        <v>106.51999664306641</v>
      </c>
      <c r="F627">
        <v>106.51999664306641</v>
      </c>
      <c r="G627">
        <v>0</v>
      </c>
    </row>
    <row r="628" spans="1:7" ht="15">
      <c r="A628" s="963">
        <v>26865</v>
      </c>
      <c r="B628">
        <v>107.6800003051758</v>
      </c>
      <c r="C628">
        <v>107.6800003051758</v>
      </c>
      <c r="D628">
        <v>107.6800003051758</v>
      </c>
      <c r="E628">
        <v>107.6800003051758</v>
      </c>
      <c r="F628">
        <v>107.6800003051758</v>
      </c>
      <c r="G628">
        <v>0</v>
      </c>
    </row>
    <row r="629" spans="1:7" ht="15">
      <c r="A629" s="963">
        <v>26868</v>
      </c>
      <c r="B629">
        <v>107.75</v>
      </c>
      <c r="C629">
        <v>107.75</v>
      </c>
      <c r="D629">
        <v>107.75</v>
      </c>
      <c r="E629">
        <v>107.75</v>
      </c>
      <c r="F629">
        <v>107.75</v>
      </c>
      <c r="G629">
        <v>0</v>
      </c>
    </row>
    <row r="630" spans="1:7" ht="15">
      <c r="A630" s="963">
        <v>26869</v>
      </c>
      <c r="B630">
        <v>108.2900009155273</v>
      </c>
      <c r="C630">
        <v>108.2900009155273</v>
      </c>
      <c r="D630">
        <v>108.2900009155273</v>
      </c>
      <c r="E630">
        <v>108.2900009155273</v>
      </c>
      <c r="F630">
        <v>108.2900009155273</v>
      </c>
      <c r="G630">
        <v>0</v>
      </c>
    </row>
    <row r="631" spans="1:7" ht="15">
      <c r="A631" s="963">
        <v>26870</v>
      </c>
      <c r="B631">
        <v>109.19000244140619</v>
      </c>
      <c r="C631">
        <v>109.19000244140619</v>
      </c>
      <c r="D631">
        <v>109.19000244140619</v>
      </c>
      <c r="E631">
        <v>109.19000244140619</v>
      </c>
      <c r="F631">
        <v>109.19000244140619</v>
      </c>
      <c r="G631">
        <v>0</v>
      </c>
    </row>
    <row r="632" spans="1:7" ht="15">
      <c r="A632" s="963">
        <v>26871</v>
      </c>
      <c r="B632">
        <v>109.1699981689453</v>
      </c>
      <c r="C632">
        <v>109.1699981689453</v>
      </c>
      <c r="D632">
        <v>109.1699981689453</v>
      </c>
      <c r="E632">
        <v>109.1699981689453</v>
      </c>
      <c r="F632">
        <v>109.1699981689453</v>
      </c>
      <c r="G632">
        <v>0</v>
      </c>
    </row>
    <row r="633" spans="1:7" ht="15">
      <c r="A633" s="963">
        <v>26872</v>
      </c>
      <c r="B633">
        <v>109.36000061035161</v>
      </c>
      <c r="C633">
        <v>109.36000061035161</v>
      </c>
      <c r="D633">
        <v>109.36000061035161</v>
      </c>
      <c r="E633">
        <v>109.36000061035161</v>
      </c>
      <c r="F633">
        <v>109.36000061035161</v>
      </c>
      <c r="G633">
        <v>0</v>
      </c>
    </row>
    <row r="634" spans="1:7" ht="15">
      <c r="A634" s="963">
        <v>26875</v>
      </c>
      <c r="B634">
        <v>108.879997253418</v>
      </c>
      <c r="C634">
        <v>108.879997253418</v>
      </c>
      <c r="D634">
        <v>108.879997253418</v>
      </c>
      <c r="E634">
        <v>108.879997253418</v>
      </c>
      <c r="F634">
        <v>108.879997253418</v>
      </c>
      <c r="G634">
        <v>0</v>
      </c>
    </row>
    <row r="635" spans="1:7" ht="15">
      <c r="A635" s="963">
        <v>26876</v>
      </c>
      <c r="B635">
        <v>108.63999938964839</v>
      </c>
      <c r="C635">
        <v>108.63999938964839</v>
      </c>
      <c r="D635">
        <v>108.63999938964839</v>
      </c>
      <c r="E635">
        <v>108.63999938964839</v>
      </c>
      <c r="F635">
        <v>108.63999938964839</v>
      </c>
      <c r="G635">
        <v>0</v>
      </c>
    </row>
    <row r="636" spans="1:7" ht="15">
      <c r="A636" s="963">
        <v>26877</v>
      </c>
      <c r="B636">
        <v>107.129997253418</v>
      </c>
      <c r="C636">
        <v>107.129997253418</v>
      </c>
      <c r="D636">
        <v>107.129997253418</v>
      </c>
      <c r="E636">
        <v>107.129997253418</v>
      </c>
      <c r="F636">
        <v>107.129997253418</v>
      </c>
      <c r="G636">
        <v>0</v>
      </c>
    </row>
    <row r="637" spans="1:7" ht="15">
      <c r="A637" s="963">
        <v>26878</v>
      </c>
      <c r="B637">
        <v>106.98000335693359</v>
      </c>
      <c r="C637">
        <v>106.98000335693359</v>
      </c>
      <c r="D637">
        <v>106.98000335693359</v>
      </c>
      <c r="E637">
        <v>106.98000335693359</v>
      </c>
      <c r="F637">
        <v>106.98000335693359</v>
      </c>
      <c r="G637">
        <v>0</v>
      </c>
    </row>
    <row r="638" spans="1:7" ht="15">
      <c r="A638" s="963">
        <v>26879</v>
      </c>
      <c r="B638">
        <v>106.8199996948242</v>
      </c>
      <c r="C638">
        <v>106.8199996948242</v>
      </c>
      <c r="D638">
        <v>106.8199996948242</v>
      </c>
      <c r="E638">
        <v>106.8199996948242</v>
      </c>
      <c r="F638">
        <v>106.8199996948242</v>
      </c>
      <c r="G638">
        <v>0</v>
      </c>
    </row>
    <row r="639" spans="1:7" ht="15">
      <c r="A639" s="963">
        <v>26882</v>
      </c>
      <c r="B639">
        <v>107.2099990844727</v>
      </c>
      <c r="C639">
        <v>107.2099990844727</v>
      </c>
      <c r="D639">
        <v>107.2099990844727</v>
      </c>
      <c r="E639">
        <v>107.2099990844727</v>
      </c>
      <c r="F639">
        <v>107.2099990844727</v>
      </c>
      <c r="G639">
        <v>0</v>
      </c>
    </row>
    <row r="640" spans="1:7" ht="15">
      <c r="A640" s="963">
        <v>26883</v>
      </c>
      <c r="B640">
        <v>107.3000030517578</v>
      </c>
      <c r="C640">
        <v>107.3000030517578</v>
      </c>
      <c r="D640">
        <v>107.3000030517578</v>
      </c>
      <c r="E640">
        <v>107.3000030517578</v>
      </c>
      <c r="F640">
        <v>107.3000030517578</v>
      </c>
      <c r="G640">
        <v>0</v>
      </c>
    </row>
    <row r="641" spans="1:7" ht="15">
      <c r="A641" s="963">
        <v>26884</v>
      </c>
      <c r="B641">
        <v>106.129997253418</v>
      </c>
      <c r="C641">
        <v>106.129997253418</v>
      </c>
      <c r="D641">
        <v>106.129997253418</v>
      </c>
      <c r="E641">
        <v>106.129997253418</v>
      </c>
      <c r="F641">
        <v>106.129997253418</v>
      </c>
      <c r="G641">
        <v>0</v>
      </c>
    </row>
    <row r="642" spans="1:7" ht="15">
      <c r="A642" s="963">
        <v>26885</v>
      </c>
      <c r="B642">
        <v>106.15000152587891</v>
      </c>
      <c r="C642">
        <v>106.15000152587891</v>
      </c>
      <c r="D642">
        <v>106.15000152587891</v>
      </c>
      <c r="E642">
        <v>106.15000152587891</v>
      </c>
      <c r="F642">
        <v>106.15000152587891</v>
      </c>
      <c r="G642">
        <v>0</v>
      </c>
    </row>
    <row r="643" spans="1:7" ht="15">
      <c r="A643" s="963">
        <v>26886</v>
      </c>
      <c r="B643">
        <v>105.3199996948242</v>
      </c>
      <c r="C643">
        <v>105.3199996948242</v>
      </c>
      <c r="D643">
        <v>105.3199996948242</v>
      </c>
      <c r="E643">
        <v>105.3199996948242</v>
      </c>
      <c r="F643">
        <v>105.3199996948242</v>
      </c>
      <c r="G643">
        <v>0</v>
      </c>
    </row>
    <row r="644" spans="1:7" ht="15">
      <c r="A644" s="963">
        <v>26889</v>
      </c>
      <c r="B644">
        <v>104.34999847412109</v>
      </c>
      <c r="C644">
        <v>104.34999847412109</v>
      </c>
      <c r="D644">
        <v>104.34999847412109</v>
      </c>
      <c r="E644">
        <v>104.34999847412109</v>
      </c>
      <c r="F644">
        <v>104.34999847412109</v>
      </c>
      <c r="G644">
        <v>0</v>
      </c>
    </row>
    <row r="645" spans="1:7" ht="15">
      <c r="A645" s="963">
        <v>26890</v>
      </c>
      <c r="B645">
        <v>103.5899963378906</v>
      </c>
      <c r="C645">
        <v>103.5899963378906</v>
      </c>
      <c r="D645">
        <v>103.5899963378906</v>
      </c>
      <c r="E645">
        <v>103.5899963378906</v>
      </c>
      <c r="F645">
        <v>103.5899963378906</v>
      </c>
      <c r="G645">
        <v>0</v>
      </c>
    </row>
    <row r="646" spans="1:7" ht="15">
      <c r="A646" s="963">
        <v>26891</v>
      </c>
      <c r="B646">
        <v>103.34999847412109</v>
      </c>
      <c r="C646">
        <v>103.34999847412109</v>
      </c>
      <c r="D646">
        <v>103.34999847412109</v>
      </c>
      <c r="E646">
        <v>103.34999847412109</v>
      </c>
      <c r="F646">
        <v>103.34999847412109</v>
      </c>
      <c r="G646">
        <v>0</v>
      </c>
    </row>
    <row r="647" spans="1:7" ht="15">
      <c r="A647" s="963">
        <v>26892</v>
      </c>
      <c r="B647">
        <v>103.30999755859381</v>
      </c>
      <c r="C647">
        <v>103.30999755859381</v>
      </c>
      <c r="D647">
        <v>103.30999755859381</v>
      </c>
      <c r="E647">
        <v>103.30999755859381</v>
      </c>
      <c r="F647">
        <v>103.30999755859381</v>
      </c>
      <c r="G647">
        <v>0</v>
      </c>
    </row>
    <row r="648" spans="1:7" ht="15">
      <c r="A648" s="963">
        <v>26893</v>
      </c>
      <c r="B648">
        <v>103.7099990844727</v>
      </c>
      <c r="C648">
        <v>103.7099990844727</v>
      </c>
      <c r="D648">
        <v>103.7099990844727</v>
      </c>
      <c r="E648">
        <v>103.7099990844727</v>
      </c>
      <c r="F648">
        <v>103.7099990844727</v>
      </c>
      <c r="G648">
        <v>0</v>
      </c>
    </row>
    <row r="649" spans="1:7" ht="15">
      <c r="A649" s="963">
        <v>26896</v>
      </c>
      <c r="B649">
        <v>102.6699981689453</v>
      </c>
      <c r="C649">
        <v>102.6699981689453</v>
      </c>
      <c r="D649">
        <v>102.6699981689453</v>
      </c>
      <c r="E649">
        <v>102.6699981689453</v>
      </c>
      <c r="F649">
        <v>102.6699981689453</v>
      </c>
      <c r="G649">
        <v>0</v>
      </c>
    </row>
    <row r="650" spans="1:7" ht="15">
      <c r="A650" s="963">
        <v>26897</v>
      </c>
      <c r="B650">
        <v>102.120002746582</v>
      </c>
      <c r="C650">
        <v>102.120002746582</v>
      </c>
      <c r="D650">
        <v>102.120002746582</v>
      </c>
      <c r="E650">
        <v>102.120002746582</v>
      </c>
      <c r="F650">
        <v>102.120002746582</v>
      </c>
      <c r="G650">
        <v>0</v>
      </c>
    </row>
    <row r="651" spans="1:7" ht="15">
      <c r="A651" s="963">
        <v>26898</v>
      </c>
      <c r="B651">
        <v>101.3399963378906</v>
      </c>
      <c r="C651">
        <v>101.3399963378906</v>
      </c>
      <c r="D651">
        <v>101.3399963378906</v>
      </c>
      <c r="E651">
        <v>101.3399963378906</v>
      </c>
      <c r="F651">
        <v>101.3399963378906</v>
      </c>
      <c r="G651">
        <v>0</v>
      </c>
    </row>
    <row r="652" spans="1:7" ht="15">
      <c r="A652" s="963">
        <v>26899</v>
      </c>
      <c r="B652">
        <v>102.5299987792969</v>
      </c>
      <c r="C652">
        <v>102.5299987792969</v>
      </c>
      <c r="D652">
        <v>102.5299987792969</v>
      </c>
      <c r="E652">
        <v>102.5299987792969</v>
      </c>
      <c r="F652">
        <v>102.5299987792969</v>
      </c>
      <c r="G652">
        <v>0</v>
      </c>
    </row>
    <row r="653" spans="1:7" ht="15">
      <c r="A653" s="963">
        <v>26900</v>
      </c>
      <c r="B653">
        <v>102.40000152587891</v>
      </c>
      <c r="C653">
        <v>102.40000152587891</v>
      </c>
      <c r="D653">
        <v>102.40000152587891</v>
      </c>
      <c r="E653">
        <v>102.40000152587891</v>
      </c>
      <c r="F653">
        <v>102.40000152587891</v>
      </c>
      <c r="G653">
        <v>0</v>
      </c>
    </row>
    <row r="654" spans="1:7" ht="15">
      <c r="A654" s="963">
        <v>26903</v>
      </c>
      <c r="B654">
        <v>102.9100036621094</v>
      </c>
      <c r="C654">
        <v>102.9100036621094</v>
      </c>
      <c r="D654">
        <v>102.9100036621094</v>
      </c>
      <c r="E654">
        <v>102.9100036621094</v>
      </c>
      <c r="F654">
        <v>102.9100036621094</v>
      </c>
      <c r="G654">
        <v>0</v>
      </c>
    </row>
    <row r="655" spans="1:7" ht="15">
      <c r="A655" s="963">
        <v>26904</v>
      </c>
      <c r="B655">
        <v>102.9899978637695</v>
      </c>
      <c r="C655">
        <v>102.9899978637695</v>
      </c>
      <c r="D655">
        <v>102.9899978637695</v>
      </c>
      <c r="E655">
        <v>102.9899978637695</v>
      </c>
      <c r="F655">
        <v>102.9899978637695</v>
      </c>
      <c r="G655">
        <v>0</v>
      </c>
    </row>
    <row r="656" spans="1:7" ht="15">
      <c r="A656" s="963">
        <v>26905</v>
      </c>
      <c r="B656">
        <v>103.7900009155273</v>
      </c>
      <c r="C656">
        <v>103.7900009155273</v>
      </c>
      <c r="D656">
        <v>103.7900009155273</v>
      </c>
      <c r="E656">
        <v>103.7900009155273</v>
      </c>
      <c r="F656">
        <v>103.7900009155273</v>
      </c>
      <c r="G656">
        <v>0</v>
      </c>
    </row>
    <row r="657" spans="1:7" ht="15">
      <c r="A657" s="963">
        <v>26906</v>
      </c>
      <c r="B657">
        <v>103.9899978637695</v>
      </c>
      <c r="C657">
        <v>103.9899978637695</v>
      </c>
      <c r="D657">
        <v>103.9899978637695</v>
      </c>
      <c r="E657">
        <v>103.9899978637695</v>
      </c>
      <c r="F657">
        <v>103.9899978637695</v>
      </c>
      <c r="G657">
        <v>0</v>
      </c>
    </row>
    <row r="658" spans="1:7" ht="15">
      <c r="A658" s="963">
        <v>26907</v>
      </c>
      <c r="B658">
        <v>104.870002746582</v>
      </c>
      <c r="C658">
        <v>104.870002746582</v>
      </c>
      <c r="D658">
        <v>104.870002746582</v>
      </c>
      <c r="E658">
        <v>104.870002746582</v>
      </c>
      <c r="F658">
        <v>104.870002746582</v>
      </c>
      <c r="G658">
        <v>0</v>
      </c>
    </row>
    <row r="659" spans="1:7" ht="15">
      <c r="A659" s="963">
        <v>26911</v>
      </c>
      <c r="B659">
        <v>105.5</v>
      </c>
      <c r="C659">
        <v>105.5</v>
      </c>
      <c r="D659">
        <v>105.5</v>
      </c>
      <c r="E659">
        <v>105.5</v>
      </c>
      <c r="F659">
        <v>105.5</v>
      </c>
      <c r="G659">
        <v>0</v>
      </c>
    </row>
    <row r="660" spans="1:7" ht="15">
      <c r="A660" s="963">
        <v>26912</v>
      </c>
      <c r="B660">
        <v>106.0299987792969</v>
      </c>
      <c r="C660">
        <v>106.0299987792969</v>
      </c>
      <c r="D660">
        <v>106.0299987792969</v>
      </c>
      <c r="E660">
        <v>106.0299987792969</v>
      </c>
      <c r="F660">
        <v>106.0299987792969</v>
      </c>
      <c r="G660">
        <v>0</v>
      </c>
    </row>
    <row r="661" spans="1:7" ht="15">
      <c r="A661" s="963">
        <v>26913</v>
      </c>
      <c r="B661">
        <v>106.36000061035161</v>
      </c>
      <c r="C661">
        <v>106.36000061035161</v>
      </c>
      <c r="D661">
        <v>106.36000061035161</v>
      </c>
      <c r="E661">
        <v>106.36000061035161</v>
      </c>
      <c r="F661">
        <v>106.36000061035161</v>
      </c>
      <c r="G661">
        <v>0</v>
      </c>
    </row>
    <row r="662" spans="1:7" ht="15">
      <c r="A662" s="963">
        <v>26914</v>
      </c>
      <c r="B662">
        <v>107.01999664306641</v>
      </c>
      <c r="C662">
        <v>107.01999664306641</v>
      </c>
      <c r="D662">
        <v>107.01999664306641</v>
      </c>
      <c r="E662">
        <v>107.01999664306641</v>
      </c>
      <c r="F662">
        <v>107.01999664306641</v>
      </c>
      <c r="G662">
        <v>0</v>
      </c>
    </row>
    <row r="663" spans="1:7" ht="15">
      <c r="A663" s="963">
        <v>26917</v>
      </c>
      <c r="B663">
        <v>106.25</v>
      </c>
      <c r="C663">
        <v>106.25</v>
      </c>
      <c r="D663">
        <v>106.25</v>
      </c>
      <c r="E663">
        <v>106.25</v>
      </c>
      <c r="F663">
        <v>106.25</v>
      </c>
      <c r="G663">
        <v>0</v>
      </c>
    </row>
    <row r="664" spans="1:7" ht="15">
      <c r="A664" s="963">
        <v>26918</v>
      </c>
      <c r="B664">
        <v>105.76999664306641</v>
      </c>
      <c r="C664">
        <v>105.76999664306641</v>
      </c>
      <c r="D664">
        <v>105.76999664306641</v>
      </c>
      <c r="E664">
        <v>105.76999664306641</v>
      </c>
      <c r="F664">
        <v>105.76999664306641</v>
      </c>
      <c r="G664">
        <v>0</v>
      </c>
    </row>
    <row r="665" spans="1:7" ht="15">
      <c r="A665" s="963">
        <v>26919</v>
      </c>
      <c r="B665">
        <v>105.3300018310547</v>
      </c>
      <c r="C665">
        <v>105.3300018310547</v>
      </c>
      <c r="D665">
        <v>105.3300018310547</v>
      </c>
      <c r="E665">
        <v>105.3300018310547</v>
      </c>
      <c r="F665">
        <v>105.3300018310547</v>
      </c>
      <c r="G665">
        <v>0</v>
      </c>
    </row>
    <row r="666" spans="1:7" ht="15">
      <c r="A666" s="963">
        <v>26920</v>
      </c>
      <c r="B666">
        <v>105.59999847412109</v>
      </c>
      <c r="C666">
        <v>105.59999847412109</v>
      </c>
      <c r="D666">
        <v>105.59999847412109</v>
      </c>
      <c r="E666">
        <v>105.59999847412109</v>
      </c>
      <c r="F666">
        <v>105.59999847412109</v>
      </c>
      <c r="G666">
        <v>0</v>
      </c>
    </row>
    <row r="667" spans="1:7" ht="15">
      <c r="A667" s="963">
        <v>26921</v>
      </c>
      <c r="B667">
        <v>106.0699996948242</v>
      </c>
      <c r="C667">
        <v>106.0699996948242</v>
      </c>
      <c r="D667">
        <v>106.0699996948242</v>
      </c>
      <c r="E667">
        <v>106.0699996948242</v>
      </c>
      <c r="F667">
        <v>106.0699996948242</v>
      </c>
      <c r="G667">
        <v>0</v>
      </c>
    </row>
    <row r="668" spans="1:7" ht="15">
      <c r="A668" s="963">
        <v>26924</v>
      </c>
      <c r="B668">
        <v>106.26999664306641</v>
      </c>
      <c r="C668">
        <v>106.26999664306641</v>
      </c>
      <c r="D668">
        <v>106.26999664306641</v>
      </c>
      <c r="E668">
        <v>106.26999664306641</v>
      </c>
      <c r="F668">
        <v>106.26999664306641</v>
      </c>
      <c r="G668">
        <v>0</v>
      </c>
    </row>
    <row r="669" spans="1:7" ht="15">
      <c r="A669" s="963">
        <v>26925</v>
      </c>
      <c r="B669">
        <v>106.3000030517578</v>
      </c>
      <c r="C669">
        <v>106.3000030517578</v>
      </c>
      <c r="D669">
        <v>106.3000030517578</v>
      </c>
      <c r="E669">
        <v>106.3000030517578</v>
      </c>
      <c r="F669">
        <v>106.3000030517578</v>
      </c>
      <c r="G669">
        <v>0</v>
      </c>
    </row>
    <row r="670" spans="1:7" ht="15">
      <c r="A670" s="963">
        <v>26926</v>
      </c>
      <c r="B670">
        <v>107.9100036621094</v>
      </c>
      <c r="C670">
        <v>107.9100036621094</v>
      </c>
      <c r="D670">
        <v>107.9100036621094</v>
      </c>
      <c r="E670">
        <v>107.9100036621094</v>
      </c>
      <c r="F670">
        <v>107.9100036621094</v>
      </c>
      <c r="G670">
        <v>0</v>
      </c>
    </row>
    <row r="671" spans="1:7" ht="15">
      <c r="A671" s="963">
        <v>26927</v>
      </c>
      <c r="B671">
        <v>108.7600021362305</v>
      </c>
      <c r="C671">
        <v>108.7600021362305</v>
      </c>
      <c r="D671">
        <v>108.7600021362305</v>
      </c>
      <c r="E671">
        <v>108.7600021362305</v>
      </c>
      <c r="F671">
        <v>108.7600021362305</v>
      </c>
      <c r="G671">
        <v>0</v>
      </c>
    </row>
    <row r="672" spans="1:7" ht="15">
      <c r="A672" s="963">
        <v>26928</v>
      </c>
      <c r="B672">
        <v>109.4599990844727</v>
      </c>
      <c r="C672">
        <v>109.4599990844727</v>
      </c>
      <c r="D672">
        <v>109.4599990844727</v>
      </c>
      <c r="E672">
        <v>109.4599990844727</v>
      </c>
      <c r="F672">
        <v>109.4599990844727</v>
      </c>
      <c r="G672">
        <v>0</v>
      </c>
    </row>
    <row r="673" spans="1:7" ht="15">
      <c r="A673" s="963">
        <v>26931</v>
      </c>
      <c r="B673">
        <v>109.69000244140619</v>
      </c>
      <c r="C673">
        <v>109.69000244140619</v>
      </c>
      <c r="D673">
        <v>109.69000244140619</v>
      </c>
      <c r="E673">
        <v>109.69000244140619</v>
      </c>
      <c r="F673">
        <v>109.69000244140619</v>
      </c>
      <c r="G673">
        <v>0</v>
      </c>
    </row>
    <row r="674" spans="1:7" ht="15">
      <c r="A674" s="963">
        <v>26932</v>
      </c>
      <c r="B674">
        <v>109.8000030517578</v>
      </c>
      <c r="C674">
        <v>109.8000030517578</v>
      </c>
      <c r="D674">
        <v>109.8000030517578</v>
      </c>
      <c r="E674">
        <v>109.8000030517578</v>
      </c>
      <c r="F674">
        <v>109.8000030517578</v>
      </c>
      <c r="G674">
        <v>0</v>
      </c>
    </row>
    <row r="675" spans="1:7" ht="15">
      <c r="A675" s="963">
        <v>26933</v>
      </c>
      <c r="B675">
        <v>110.620002746582</v>
      </c>
      <c r="C675">
        <v>110.620002746582</v>
      </c>
      <c r="D675">
        <v>110.620002746582</v>
      </c>
      <c r="E675">
        <v>110.620002746582</v>
      </c>
      <c r="F675">
        <v>110.620002746582</v>
      </c>
      <c r="G675">
        <v>0</v>
      </c>
    </row>
    <row r="676" spans="1:7" ht="15">
      <c r="A676" s="963">
        <v>26934</v>
      </c>
      <c r="B676">
        <v>111.26999664306641</v>
      </c>
      <c r="C676">
        <v>111.26999664306641</v>
      </c>
      <c r="D676">
        <v>111.26999664306641</v>
      </c>
      <c r="E676">
        <v>111.26999664306641</v>
      </c>
      <c r="F676">
        <v>111.26999664306641</v>
      </c>
      <c r="G676">
        <v>0</v>
      </c>
    </row>
    <row r="677" spans="1:7" ht="15">
      <c r="A677" s="963">
        <v>26935</v>
      </c>
      <c r="B677">
        <v>111.1999969482422</v>
      </c>
      <c r="C677">
        <v>111.1999969482422</v>
      </c>
      <c r="D677">
        <v>111.1999969482422</v>
      </c>
      <c r="E677">
        <v>111.1999969482422</v>
      </c>
      <c r="F677">
        <v>111.1999969482422</v>
      </c>
      <c r="G677">
        <v>0</v>
      </c>
    </row>
    <row r="678" spans="1:7" ht="15">
      <c r="A678" s="963">
        <v>26938</v>
      </c>
      <c r="B678">
        <v>110.9700012207031</v>
      </c>
      <c r="C678">
        <v>110.9700012207031</v>
      </c>
      <c r="D678">
        <v>110.9700012207031</v>
      </c>
      <c r="E678">
        <v>110.9700012207031</v>
      </c>
      <c r="F678">
        <v>110.9700012207031</v>
      </c>
      <c r="G678">
        <v>0</v>
      </c>
    </row>
    <row r="679" spans="1:7" ht="15">
      <c r="A679" s="963">
        <v>26939</v>
      </c>
      <c r="B679">
        <v>111.7600021362305</v>
      </c>
      <c r="C679">
        <v>111.7600021362305</v>
      </c>
      <c r="D679">
        <v>111.7600021362305</v>
      </c>
      <c r="E679">
        <v>111.7600021362305</v>
      </c>
      <c r="F679">
        <v>111.7600021362305</v>
      </c>
      <c r="G679">
        <v>0</v>
      </c>
    </row>
    <row r="680" spans="1:7" ht="15">
      <c r="A680" s="963">
        <v>26940</v>
      </c>
      <c r="B680">
        <v>112.129997253418</v>
      </c>
      <c r="C680">
        <v>112.129997253418</v>
      </c>
      <c r="D680">
        <v>112.129997253418</v>
      </c>
      <c r="E680">
        <v>112.129997253418</v>
      </c>
      <c r="F680">
        <v>112.129997253418</v>
      </c>
      <c r="G680">
        <v>0</v>
      </c>
    </row>
    <row r="681" spans="1:7" ht="15">
      <c r="A681" s="963">
        <v>26941</v>
      </c>
      <c r="B681">
        <v>111.5100021362305</v>
      </c>
      <c r="C681">
        <v>111.5100021362305</v>
      </c>
      <c r="D681">
        <v>111.5100021362305</v>
      </c>
      <c r="E681">
        <v>111.5100021362305</v>
      </c>
      <c r="F681">
        <v>111.5100021362305</v>
      </c>
      <c r="G681">
        <v>0</v>
      </c>
    </row>
    <row r="682" spans="1:7" ht="15">
      <c r="A682" s="963">
        <v>26942</v>
      </c>
      <c r="B682">
        <v>112.55999755859381</v>
      </c>
      <c r="C682">
        <v>112.55999755859381</v>
      </c>
      <c r="D682">
        <v>112.55999755859381</v>
      </c>
      <c r="E682">
        <v>112.55999755859381</v>
      </c>
      <c r="F682">
        <v>112.55999755859381</v>
      </c>
      <c r="G682">
        <v>0</v>
      </c>
    </row>
    <row r="683" spans="1:7" ht="15">
      <c r="A683" s="963">
        <v>26945</v>
      </c>
      <c r="B683">
        <v>113.1699981689453</v>
      </c>
      <c r="C683">
        <v>113.1699981689453</v>
      </c>
      <c r="D683">
        <v>113.1699981689453</v>
      </c>
      <c r="E683">
        <v>113.1699981689453</v>
      </c>
      <c r="F683">
        <v>113.1699981689453</v>
      </c>
      <c r="G683">
        <v>0</v>
      </c>
    </row>
    <row r="684" spans="1:7" ht="15">
      <c r="A684" s="963">
        <v>26946</v>
      </c>
      <c r="B684">
        <v>113.0699996948242</v>
      </c>
      <c r="C684">
        <v>113.0699996948242</v>
      </c>
      <c r="D684">
        <v>113.0699996948242</v>
      </c>
      <c r="E684">
        <v>113.0699996948242</v>
      </c>
      <c r="F684">
        <v>113.0699996948242</v>
      </c>
      <c r="G684">
        <v>0</v>
      </c>
    </row>
    <row r="685" spans="1:7" ht="15">
      <c r="A685" s="963">
        <v>26947</v>
      </c>
      <c r="B685">
        <v>112.1699981689453</v>
      </c>
      <c r="C685">
        <v>112.1699981689453</v>
      </c>
      <c r="D685">
        <v>112.1699981689453</v>
      </c>
      <c r="E685">
        <v>112.1699981689453</v>
      </c>
      <c r="F685">
        <v>112.1699981689453</v>
      </c>
      <c r="G685">
        <v>0</v>
      </c>
    </row>
    <row r="686" spans="1:7" ht="15">
      <c r="A686" s="963">
        <v>26948</v>
      </c>
      <c r="B686">
        <v>113.55999755859381</v>
      </c>
      <c r="C686">
        <v>113.55999755859381</v>
      </c>
      <c r="D686">
        <v>113.55999755859381</v>
      </c>
      <c r="E686">
        <v>113.55999755859381</v>
      </c>
      <c r="F686">
        <v>113.55999755859381</v>
      </c>
      <c r="G686">
        <v>0</v>
      </c>
    </row>
    <row r="687" spans="1:7" ht="15">
      <c r="A687" s="963">
        <v>26949</v>
      </c>
      <c r="B687">
        <v>114.09999847412109</v>
      </c>
      <c r="C687">
        <v>114.09999847412109</v>
      </c>
      <c r="D687">
        <v>114.09999847412109</v>
      </c>
      <c r="E687">
        <v>114.09999847412109</v>
      </c>
      <c r="F687">
        <v>114.09999847412109</v>
      </c>
      <c r="G687">
        <v>0</v>
      </c>
    </row>
    <row r="688" spans="1:7" ht="15">
      <c r="A688" s="963">
        <v>26952</v>
      </c>
      <c r="B688">
        <v>113.129997253418</v>
      </c>
      <c r="C688">
        <v>113.129997253418</v>
      </c>
      <c r="D688">
        <v>113.129997253418</v>
      </c>
      <c r="E688">
        <v>113.129997253418</v>
      </c>
      <c r="F688">
        <v>113.129997253418</v>
      </c>
      <c r="G688">
        <v>0</v>
      </c>
    </row>
    <row r="689" spans="1:7" ht="15">
      <c r="A689" s="963">
        <v>26953</v>
      </c>
      <c r="B689">
        <v>113.13999938964839</v>
      </c>
      <c r="C689">
        <v>113.13999938964839</v>
      </c>
      <c r="D689">
        <v>113.13999938964839</v>
      </c>
      <c r="E689">
        <v>113.13999938964839</v>
      </c>
      <c r="F689">
        <v>113.13999938964839</v>
      </c>
      <c r="G689">
        <v>0</v>
      </c>
    </row>
    <row r="690" spans="1:7" ht="15">
      <c r="A690" s="963">
        <v>26954</v>
      </c>
      <c r="B690">
        <v>112.6600036621094</v>
      </c>
      <c r="C690">
        <v>112.6600036621094</v>
      </c>
      <c r="D690">
        <v>112.6600036621094</v>
      </c>
      <c r="E690">
        <v>112.6600036621094</v>
      </c>
      <c r="F690">
        <v>112.6600036621094</v>
      </c>
      <c r="G690">
        <v>0</v>
      </c>
    </row>
    <row r="691" spans="1:7" ht="15">
      <c r="A691" s="963">
        <v>26955</v>
      </c>
      <c r="B691">
        <v>112.8199996948242</v>
      </c>
      <c r="C691">
        <v>112.8199996948242</v>
      </c>
      <c r="D691">
        <v>112.8199996948242</v>
      </c>
      <c r="E691">
        <v>112.8199996948242</v>
      </c>
      <c r="F691">
        <v>112.8199996948242</v>
      </c>
      <c r="G691">
        <v>0</v>
      </c>
    </row>
    <row r="692" spans="1:7" ht="15">
      <c r="A692" s="963">
        <v>26956</v>
      </c>
      <c r="B692">
        <v>113.25</v>
      </c>
      <c r="C692">
        <v>113.25</v>
      </c>
      <c r="D692">
        <v>113.25</v>
      </c>
      <c r="E692">
        <v>113.25</v>
      </c>
      <c r="F692">
        <v>113.25</v>
      </c>
      <c r="G692">
        <v>0</v>
      </c>
    </row>
    <row r="693" spans="1:7" ht="15">
      <c r="A693" s="963">
        <v>26959</v>
      </c>
      <c r="B693">
        <v>112.2900009155273</v>
      </c>
      <c r="C693">
        <v>112.2900009155273</v>
      </c>
      <c r="D693">
        <v>112.2900009155273</v>
      </c>
      <c r="E693">
        <v>112.2900009155273</v>
      </c>
      <c r="F693">
        <v>112.2900009155273</v>
      </c>
      <c r="G693">
        <v>0</v>
      </c>
    </row>
    <row r="694" spans="1:7" ht="15">
      <c r="A694" s="963">
        <v>26960</v>
      </c>
      <c r="B694">
        <v>111.80999755859381</v>
      </c>
      <c r="C694">
        <v>111.80999755859381</v>
      </c>
      <c r="D694">
        <v>111.80999755859381</v>
      </c>
      <c r="E694">
        <v>111.80999755859381</v>
      </c>
      <c r="F694">
        <v>111.80999755859381</v>
      </c>
      <c r="G694">
        <v>0</v>
      </c>
    </row>
    <row r="695" spans="1:7" ht="15">
      <c r="A695" s="963">
        <v>26961</v>
      </c>
      <c r="B695">
        <v>112.129997253418</v>
      </c>
      <c r="C695">
        <v>112.129997253418</v>
      </c>
      <c r="D695">
        <v>112.129997253418</v>
      </c>
      <c r="E695">
        <v>112.129997253418</v>
      </c>
      <c r="F695">
        <v>112.129997253418</v>
      </c>
      <c r="G695">
        <v>0</v>
      </c>
    </row>
    <row r="696" spans="1:7" ht="15">
      <c r="A696" s="963">
        <v>26962</v>
      </c>
      <c r="B696">
        <v>112.30999755859381</v>
      </c>
      <c r="C696">
        <v>112.30999755859381</v>
      </c>
      <c r="D696">
        <v>112.30999755859381</v>
      </c>
      <c r="E696">
        <v>112.30999755859381</v>
      </c>
      <c r="F696">
        <v>112.30999755859381</v>
      </c>
      <c r="G696">
        <v>0</v>
      </c>
    </row>
    <row r="697" spans="1:7" ht="15">
      <c r="A697" s="963">
        <v>26963</v>
      </c>
      <c r="B697">
        <v>112.7900009155273</v>
      </c>
      <c r="C697">
        <v>112.7900009155273</v>
      </c>
      <c r="D697">
        <v>112.7900009155273</v>
      </c>
      <c r="E697">
        <v>112.7900009155273</v>
      </c>
      <c r="F697">
        <v>112.7900009155273</v>
      </c>
      <c r="G697">
        <v>0</v>
      </c>
    </row>
    <row r="698" spans="1:7" ht="15">
      <c r="A698" s="963">
        <v>26966</v>
      </c>
      <c r="B698">
        <v>112.0899963378906</v>
      </c>
      <c r="C698">
        <v>112.0899963378906</v>
      </c>
      <c r="D698">
        <v>112.0899963378906</v>
      </c>
      <c r="E698">
        <v>112.0899963378906</v>
      </c>
      <c r="F698">
        <v>112.0899963378906</v>
      </c>
      <c r="G698">
        <v>0</v>
      </c>
    </row>
    <row r="699" spans="1:7" ht="15">
      <c r="A699" s="963">
        <v>26967</v>
      </c>
      <c r="B699">
        <v>110.629997253418</v>
      </c>
      <c r="C699">
        <v>110.629997253418</v>
      </c>
      <c r="D699">
        <v>110.629997253418</v>
      </c>
      <c r="E699">
        <v>110.629997253418</v>
      </c>
      <c r="F699">
        <v>110.629997253418</v>
      </c>
      <c r="G699">
        <v>0</v>
      </c>
    </row>
    <row r="700" spans="1:7" ht="15">
      <c r="A700" s="963">
        <v>26968</v>
      </c>
      <c r="B700">
        <v>110.1699981689453</v>
      </c>
      <c r="C700">
        <v>110.1699981689453</v>
      </c>
      <c r="D700">
        <v>110.1699981689453</v>
      </c>
      <c r="E700">
        <v>110.1699981689453</v>
      </c>
      <c r="F700">
        <v>110.1699981689453</v>
      </c>
      <c r="G700">
        <v>0</v>
      </c>
    </row>
    <row r="701" spans="1:7" ht="15">
      <c r="A701" s="963">
        <v>26969</v>
      </c>
      <c r="B701">
        <v>109.620002746582</v>
      </c>
      <c r="C701">
        <v>109.620002746582</v>
      </c>
      <c r="D701">
        <v>109.620002746582</v>
      </c>
      <c r="E701">
        <v>109.620002746582</v>
      </c>
      <c r="F701">
        <v>109.620002746582</v>
      </c>
      <c r="G701">
        <v>0</v>
      </c>
    </row>
    <row r="702" spans="1:7" ht="15">
      <c r="A702" s="963">
        <v>26970</v>
      </c>
      <c r="B702">
        <v>108.9300003051758</v>
      </c>
      <c r="C702">
        <v>108.9300003051758</v>
      </c>
      <c r="D702">
        <v>108.9300003051758</v>
      </c>
      <c r="E702">
        <v>108.9300003051758</v>
      </c>
      <c r="F702">
        <v>108.9300003051758</v>
      </c>
      <c r="G702">
        <v>0</v>
      </c>
    </row>
    <row r="703" spans="1:7" ht="15">
      <c r="A703" s="963">
        <v>26973</v>
      </c>
      <c r="B703">
        <v>107.2099990844727</v>
      </c>
      <c r="C703">
        <v>107.2099990844727</v>
      </c>
      <c r="D703">
        <v>107.2099990844727</v>
      </c>
      <c r="E703">
        <v>107.2099990844727</v>
      </c>
      <c r="F703">
        <v>107.2099990844727</v>
      </c>
      <c r="G703">
        <v>0</v>
      </c>
    </row>
    <row r="704" spans="1:7" ht="15">
      <c r="A704" s="963">
        <v>26974</v>
      </c>
      <c r="B704">
        <v>106.2900009155273</v>
      </c>
      <c r="C704">
        <v>106.2900009155273</v>
      </c>
      <c r="D704">
        <v>106.2900009155273</v>
      </c>
      <c r="E704">
        <v>106.2900009155273</v>
      </c>
      <c r="F704">
        <v>106.2900009155273</v>
      </c>
      <c r="G704">
        <v>0</v>
      </c>
    </row>
    <row r="705" spans="1:7" ht="15">
      <c r="A705" s="963">
        <v>26975</v>
      </c>
      <c r="B705">
        <v>106.7200012207031</v>
      </c>
      <c r="C705">
        <v>106.7200012207031</v>
      </c>
      <c r="D705">
        <v>106.7200012207031</v>
      </c>
      <c r="E705">
        <v>106.7200012207031</v>
      </c>
      <c r="F705">
        <v>106.7200012207031</v>
      </c>
      <c r="G705">
        <v>0</v>
      </c>
    </row>
    <row r="706" spans="1:7" ht="15">
      <c r="A706" s="963">
        <v>26976</v>
      </c>
      <c r="B706">
        <v>107.30999755859381</v>
      </c>
      <c r="C706">
        <v>107.30999755859381</v>
      </c>
      <c r="D706">
        <v>107.30999755859381</v>
      </c>
      <c r="E706">
        <v>107.30999755859381</v>
      </c>
      <c r="F706">
        <v>107.30999755859381</v>
      </c>
      <c r="G706">
        <v>0</v>
      </c>
    </row>
    <row r="707" spans="1:7" ht="15">
      <c r="A707" s="963">
        <v>26977</v>
      </c>
      <c r="B707">
        <v>105.76999664306641</v>
      </c>
      <c r="C707">
        <v>105.76999664306641</v>
      </c>
      <c r="D707">
        <v>105.76999664306641</v>
      </c>
      <c r="E707">
        <v>105.76999664306641</v>
      </c>
      <c r="F707">
        <v>105.76999664306641</v>
      </c>
      <c r="G707">
        <v>0</v>
      </c>
    </row>
    <row r="708" spans="1:7" ht="15">
      <c r="A708" s="963">
        <v>26980</v>
      </c>
      <c r="B708">
        <v>105.0800018310547</v>
      </c>
      <c r="C708">
        <v>105.0800018310547</v>
      </c>
      <c r="D708">
        <v>105.0800018310547</v>
      </c>
      <c r="E708">
        <v>105.0800018310547</v>
      </c>
      <c r="F708">
        <v>105.0800018310547</v>
      </c>
      <c r="G708">
        <v>0</v>
      </c>
    </row>
    <row r="709" spans="1:7" ht="15">
      <c r="A709" s="963">
        <v>26981</v>
      </c>
      <c r="B709">
        <v>104.7399978637695</v>
      </c>
      <c r="C709">
        <v>104.7399978637695</v>
      </c>
      <c r="D709">
        <v>104.7399978637695</v>
      </c>
      <c r="E709">
        <v>104.7399978637695</v>
      </c>
      <c r="F709">
        <v>104.7399978637695</v>
      </c>
      <c r="G709">
        <v>0</v>
      </c>
    </row>
    <row r="710" spans="1:7" ht="15">
      <c r="A710" s="963">
        <v>26982</v>
      </c>
      <c r="B710">
        <v>101.98000335693359</v>
      </c>
      <c r="C710">
        <v>101.98000335693359</v>
      </c>
      <c r="D710">
        <v>101.98000335693359</v>
      </c>
      <c r="E710">
        <v>101.98000335693359</v>
      </c>
      <c r="F710">
        <v>101.98000335693359</v>
      </c>
      <c r="G710">
        <v>0</v>
      </c>
    </row>
    <row r="711" spans="1:7" ht="15">
      <c r="A711" s="963">
        <v>26983</v>
      </c>
      <c r="B711">
        <v>101.629997253418</v>
      </c>
      <c r="C711">
        <v>101.629997253418</v>
      </c>
      <c r="D711">
        <v>101.629997253418</v>
      </c>
      <c r="E711">
        <v>101.629997253418</v>
      </c>
      <c r="F711">
        <v>101.629997253418</v>
      </c>
      <c r="G711">
        <v>0</v>
      </c>
    </row>
    <row r="712" spans="1:7" ht="15">
      <c r="A712" s="963">
        <v>26984</v>
      </c>
      <c r="B712">
        <v>101.379997253418</v>
      </c>
      <c r="C712">
        <v>101.379997253418</v>
      </c>
      <c r="D712">
        <v>101.379997253418</v>
      </c>
      <c r="E712">
        <v>101.379997253418</v>
      </c>
      <c r="F712">
        <v>101.379997253418</v>
      </c>
      <c r="G712">
        <v>0</v>
      </c>
    </row>
    <row r="713" spans="1:7" ht="15">
      <c r="A713" s="963">
        <v>26987</v>
      </c>
      <c r="B713">
        <v>99</v>
      </c>
      <c r="C713">
        <v>99</v>
      </c>
      <c r="D713">
        <v>99</v>
      </c>
      <c r="E713">
        <v>99</v>
      </c>
      <c r="F713">
        <v>99</v>
      </c>
      <c r="G713">
        <v>0</v>
      </c>
    </row>
    <row r="714" spans="1:7" ht="15">
      <c r="A714" s="963">
        <v>26988</v>
      </c>
      <c r="B714">
        <v>96.580001831054688</v>
      </c>
      <c r="C714">
        <v>96.580001831054688</v>
      </c>
      <c r="D714">
        <v>96.580001831054688</v>
      </c>
      <c r="E714">
        <v>96.580001831054688</v>
      </c>
      <c r="F714">
        <v>96.580001831054688</v>
      </c>
      <c r="G714">
        <v>0</v>
      </c>
    </row>
    <row r="715" spans="1:7" ht="15">
      <c r="A715" s="963">
        <v>26989</v>
      </c>
      <c r="B715">
        <v>97.319999694824219</v>
      </c>
      <c r="C715">
        <v>97.319999694824219</v>
      </c>
      <c r="D715">
        <v>97.319999694824219</v>
      </c>
      <c r="E715">
        <v>97.319999694824219</v>
      </c>
      <c r="F715">
        <v>97.319999694824219</v>
      </c>
      <c r="G715">
        <v>0</v>
      </c>
    </row>
    <row r="716" spans="1:7" ht="15">
      <c r="A716" s="963">
        <v>26991</v>
      </c>
      <c r="B716">
        <v>97.300003051757812</v>
      </c>
      <c r="C716">
        <v>97.300003051757812</v>
      </c>
      <c r="D716">
        <v>97.300003051757812</v>
      </c>
      <c r="E716">
        <v>97.300003051757812</v>
      </c>
      <c r="F716">
        <v>97.300003051757812</v>
      </c>
      <c r="G716">
        <v>0</v>
      </c>
    </row>
    <row r="717" spans="1:7" ht="15">
      <c r="A717" s="963">
        <v>26994</v>
      </c>
      <c r="B717">
        <v>94.129997253417969</v>
      </c>
      <c r="C717">
        <v>94.129997253417969</v>
      </c>
      <c r="D717">
        <v>94.129997253417969</v>
      </c>
      <c r="E717">
        <v>94.129997253417969</v>
      </c>
      <c r="F717">
        <v>94.129997253417969</v>
      </c>
      <c r="G717">
        <v>0</v>
      </c>
    </row>
    <row r="718" spans="1:7" ht="15">
      <c r="A718" s="963">
        <v>26995</v>
      </c>
      <c r="B718">
        <v>93.069999694824219</v>
      </c>
      <c r="C718">
        <v>93.069999694824219</v>
      </c>
      <c r="D718">
        <v>93.069999694824219</v>
      </c>
      <c r="E718">
        <v>93.069999694824219</v>
      </c>
      <c r="F718">
        <v>93.069999694824219</v>
      </c>
      <c r="G718">
        <v>0</v>
      </c>
    </row>
    <row r="719" spans="1:7" ht="15">
      <c r="A719" s="963">
        <v>26996</v>
      </c>
      <c r="B719">
        <v>94.94000244140625</v>
      </c>
      <c r="C719">
        <v>94.94000244140625</v>
      </c>
      <c r="D719">
        <v>94.94000244140625</v>
      </c>
      <c r="E719">
        <v>94.94000244140625</v>
      </c>
      <c r="F719">
        <v>94.94000244140625</v>
      </c>
      <c r="G719">
        <v>0</v>
      </c>
    </row>
    <row r="720" spans="1:7" ht="15">
      <c r="A720" s="963">
        <v>26997</v>
      </c>
      <c r="B720">
        <v>94.620002746582031</v>
      </c>
      <c r="C720">
        <v>94.620002746582031</v>
      </c>
      <c r="D720">
        <v>94.620002746582031</v>
      </c>
      <c r="E720">
        <v>94.620002746582031</v>
      </c>
      <c r="F720">
        <v>94.620002746582031</v>
      </c>
      <c r="G720">
        <v>0</v>
      </c>
    </row>
    <row r="721" spans="1:7" ht="15">
      <c r="A721" s="963">
        <v>26998</v>
      </c>
      <c r="B721">
        <v>93.510002136230469</v>
      </c>
      <c r="C721">
        <v>93.510002136230469</v>
      </c>
      <c r="D721">
        <v>93.510002136230469</v>
      </c>
      <c r="E721">
        <v>93.510002136230469</v>
      </c>
      <c r="F721">
        <v>93.510002136230469</v>
      </c>
      <c r="G721">
        <v>0</v>
      </c>
    </row>
    <row r="722" spans="1:7" ht="15">
      <c r="A722" s="963">
        <v>27001</v>
      </c>
      <c r="B722">
        <v>91.970001220703125</v>
      </c>
      <c r="C722">
        <v>91.970001220703125</v>
      </c>
      <c r="D722">
        <v>91.970001220703125</v>
      </c>
      <c r="E722">
        <v>91.970001220703125</v>
      </c>
      <c r="F722">
        <v>91.970001220703125</v>
      </c>
      <c r="G722">
        <v>0</v>
      </c>
    </row>
    <row r="723" spans="1:7" ht="15">
      <c r="A723" s="963">
        <v>27002</v>
      </c>
      <c r="B723">
        <v>91.55999755859375</v>
      </c>
      <c r="C723">
        <v>91.55999755859375</v>
      </c>
      <c r="D723">
        <v>91.55999755859375</v>
      </c>
      <c r="E723">
        <v>91.55999755859375</v>
      </c>
      <c r="F723">
        <v>91.55999755859375</v>
      </c>
      <c r="G723">
        <v>0</v>
      </c>
    </row>
    <row r="724" spans="1:7" ht="15">
      <c r="A724" s="963">
        <v>27003</v>
      </c>
      <c r="B724">
        <v>89.730003356933594</v>
      </c>
      <c r="C724">
        <v>89.730003356933594</v>
      </c>
      <c r="D724">
        <v>89.730003356933594</v>
      </c>
      <c r="E724">
        <v>89.730003356933594</v>
      </c>
      <c r="F724">
        <v>89.730003356933594</v>
      </c>
      <c r="G724">
        <v>0</v>
      </c>
    </row>
    <row r="725" spans="1:7" ht="15">
      <c r="A725" s="963">
        <v>27004</v>
      </c>
      <c r="B725">
        <v>91.269996643066406</v>
      </c>
      <c r="C725">
        <v>91.269996643066406</v>
      </c>
      <c r="D725">
        <v>91.269996643066406</v>
      </c>
      <c r="E725">
        <v>91.269996643066406</v>
      </c>
      <c r="F725">
        <v>91.269996643066406</v>
      </c>
      <c r="G725">
        <v>0</v>
      </c>
    </row>
    <row r="726" spans="1:7" ht="15">
      <c r="A726" s="963">
        <v>27005</v>
      </c>
      <c r="B726">
        <v>92.319999694824219</v>
      </c>
      <c r="C726">
        <v>92.319999694824219</v>
      </c>
      <c r="D726">
        <v>92.319999694824219</v>
      </c>
      <c r="E726">
        <v>92.319999694824219</v>
      </c>
      <c r="F726">
        <v>92.319999694824219</v>
      </c>
      <c r="G726">
        <v>0</v>
      </c>
    </row>
    <row r="727" spans="1:7" ht="15">
      <c r="A727" s="963">
        <v>27008</v>
      </c>
      <c r="B727">
        <v>93.540000915527344</v>
      </c>
      <c r="C727">
        <v>93.540000915527344</v>
      </c>
      <c r="D727">
        <v>93.540000915527344</v>
      </c>
      <c r="E727">
        <v>93.540000915527344</v>
      </c>
      <c r="F727">
        <v>93.540000915527344</v>
      </c>
      <c r="G727">
        <v>0</v>
      </c>
    </row>
    <row r="728" spans="1:7" ht="15">
      <c r="A728" s="963">
        <v>27009</v>
      </c>
      <c r="B728">
        <v>92.199996948242188</v>
      </c>
      <c r="C728">
        <v>92.199996948242188</v>
      </c>
      <c r="D728">
        <v>92.199996948242188</v>
      </c>
      <c r="E728">
        <v>92.199996948242188</v>
      </c>
      <c r="F728">
        <v>92.199996948242188</v>
      </c>
      <c r="G728">
        <v>0</v>
      </c>
    </row>
    <row r="729" spans="1:7" ht="15">
      <c r="A729" s="963">
        <v>27010</v>
      </c>
      <c r="B729">
        <v>90.80999755859375</v>
      </c>
      <c r="C729">
        <v>90.80999755859375</v>
      </c>
      <c r="D729">
        <v>90.80999755859375</v>
      </c>
      <c r="E729">
        <v>90.80999755859375</v>
      </c>
      <c r="F729">
        <v>90.80999755859375</v>
      </c>
      <c r="G729">
        <v>0</v>
      </c>
    </row>
    <row r="730" spans="1:7" ht="15">
      <c r="A730" s="963">
        <v>27011</v>
      </c>
      <c r="B730">
        <v>89.120002746582031</v>
      </c>
      <c r="C730">
        <v>89.120002746582031</v>
      </c>
      <c r="D730">
        <v>89.120002746582031</v>
      </c>
      <c r="E730">
        <v>89.120002746582031</v>
      </c>
      <c r="F730">
        <v>89.120002746582031</v>
      </c>
      <c r="G730">
        <v>0</v>
      </c>
    </row>
    <row r="731" spans="1:7" ht="15">
      <c r="A731" s="963">
        <v>27012</v>
      </c>
      <c r="B731">
        <v>89.629997253417969</v>
      </c>
      <c r="C731">
        <v>89.629997253417969</v>
      </c>
      <c r="D731">
        <v>89.629997253417969</v>
      </c>
      <c r="E731">
        <v>89.629997253417969</v>
      </c>
      <c r="F731">
        <v>89.629997253417969</v>
      </c>
      <c r="G731">
        <v>0</v>
      </c>
    </row>
    <row r="732" spans="1:7" ht="15">
      <c r="A732" s="963">
        <v>27015</v>
      </c>
      <c r="B732">
        <v>89.129997253417969</v>
      </c>
      <c r="C732">
        <v>89.129997253417969</v>
      </c>
      <c r="D732">
        <v>89.129997253417969</v>
      </c>
      <c r="E732">
        <v>89.129997253417969</v>
      </c>
      <c r="F732">
        <v>89.129997253417969</v>
      </c>
      <c r="G732">
        <v>0</v>
      </c>
    </row>
    <row r="733" spans="1:7" ht="15">
      <c r="A733" s="963">
        <v>27016</v>
      </c>
      <c r="B733">
        <v>90.55999755859375</v>
      </c>
      <c r="C733">
        <v>90.55999755859375</v>
      </c>
      <c r="D733">
        <v>90.55999755859375</v>
      </c>
      <c r="E733">
        <v>90.55999755859375</v>
      </c>
      <c r="F733">
        <v>90.55999755859375</v>
      </c>
      <c r="G733">
        <v>0</v>
      </c>
    </row>
    <row r="734" spans="1:7" ht="15">
      <c r="A734" s="963">
        <v>27017</v>
      </c>
      <c r="B734">
        <v>90.239997863769531</v>
      </c>
      <c r="C734">
        <v>90.239997863769531</v>
      </c>
      <c r="D734">
        <v>90.239997863769531</v>
      </c>
      <c r="E734">
        <v>90.239997863769531</v>
      </c>
      <c r="F734">
        <v>90.239997863769531</v>
      </c>
      <c r="G734">
        <v>0</v>
      </c>
    </row>
    <row r="735" spans="1:7" ht="15">
      <c r="A735" s="963">
        <v>27018</v>
      </c>
      <c r="B735">
        <v>90.269996643066406</v>
      </c>
      <c r="C735">
        <v>90.269996643066406</v>
      </c>
      <c r="D735">
        <v>90.269996643066406</v>
      </c>
      <c r="E735">
        <v>90.269996643066406</v>
      </c>
      <c r="F735">
        <v>90.269996643066406</v>
      </c>
      <c r="G735">
        <v>0</v>
      </c>
    </row>
    <row r="736" spans="1:7" ht="15">
      <c r="A736" s="963">
        <v>27019</v>
      </c>
      <c r="B736">
        <v>89.519996643066406</v>
      </c>
      <c r="C736">
        <v>89.519996643066406</v>
      </c>
      <c r="D736">
        <v>89.519996643066406</v>
      </c>
      <c r="E736">
        <v>89.519996643066406</v>
      </c>
      <c r="F736">
        <v>89.519996643066406</v>
      </c>
      <c r="G736">
        <v>0</v>
      </c>
    </row>
    <row r="737" spans="1:11" ht="15">
      <c r="A737" s="963">
        <v>27022</v>
      </c>
      <c r="B737">
        <v>88.669998168945312</v>
      </c>
      <c r="C737">
        <v>88.669998168945312</v>
      </c>
      <c r="D737">
        <v>88.669998168945312</v>
      </c>
      <c r="E737">
        <v>88.669998168945312</v>
      </c>
      <c r="F737">
        <v>88.669998168945312</v>
      </c>
      <c r="G737">
        <v>0</v>
      </c>
    </row>
    <row r="738" spans="1:11" ht="15">
      <c r="A738" s="963">
        <v>27024</v>
      </c>
      <c r="B738">
        <v>90.19000244140625</v>
      </c>
      <c r="C738">
        <v>90.19000244140625</v>
      </c>
      <c r="D738">
        <v>90.19000244140625</v>
      </c>
      <c r="E738">
        <v>90.19000244140625</v>
      </c>
      <c r="F738">
        <v>90.19000244140625</v>
      </c>
      <c r="G738">
        <v>0</v>
      </c>
    </row>
    <row r="739" spans="1:11" ht="15">
      <c r="A739" s="963">
        <v>27025</v>
      </c>
      <c r="B739">
        <v>91.25</v>
      </c>
      <c r="C739">
        <v>91.25</v>
      </c>
      <c r="D739">
        <v>91.25</v>
      </c>
      <c r="E739">
        <v>91.25</v>
      </c>
      <c r="F739">
        <v>91.25</v>
      </c>
      <c r="G739">
        <v>0</v>
      </c>
    </row>
    <row r="740" spans="1:11" ht="15">
      <c r="A740" s="963">
        <v>27026</v>
      </c>
      <c r="B740">
        <v>91.680000305175781</v>
      </c>
      <c r="C740">
        <v>91.680000305175781</v>
      </c>
      <c r="D740">
        <v>91.680000305175781</v>
      </c>
      <c r="E740">
        <v>91.680000305175781</v>
      </c>
      <c r="F740">
        <v>91.680000305175781</v>
      </c>
      <c r="G740">
        <v>0</v>
      </c>
      <c r="H740" s="621">
        <v>73</v>
      </c>
      <c r="I740" s="621">
        <f>AVERAGE(E490:E741)</f>
        <v>109.95285703265478</v>
      </c>
      <c r="K740" s="962">
        <f>(I741/I740)^(1/50)-1</f>
        <v>0.10010738873418767</v>
      </c>
    </row>
    <row r="741" spans="1:11" ht="15">
      <c r="A741" s="963">
        <v>27029</v>
      </c>
      <c r="B741">
        <v>92.19000244140625</v>
      </c>
      <c r="C741">
        <v>92.19000244140625</v>
      </c>
      <c r="D741">
        <v>92.19000244140625</v>
      </c>
      <c r="E741">
        <v>92.19000244140625</v>
      </c>
      <c r="F741">
        <v>92.19000244140625</v>
      </c>
      <c r="G741">
        <v>0</v>
      </c>
      <c r="H741" s="621">
        <v>23</v>
      </c>
      <c r="I741" s="621">
        <f>AVERAGE(E13101:E13350)</f>
        <v>12970.615859375001</v>
      </c>
      <c r="K741" s="961"/>
    </row>
    <row r="742" spans="1:11" ht="15">
      <c r="A742" s="963">
        <v>27031</v>
      </c>
      <c r="B742">
        <v>92.529998779296875</v>
      </c>
      <c r="C742">
        <v>92.529998779296875</v>
      </c>
      <c r="D742">
        <v>92.529998779296875</v>
      </c>
      <c r="E742">
        <v>92.529998779296875</v>
      </c>
      <c r="F742">
        <v>92.529998779296875</v>
      </c>
      <c r="G742">
        <v>0</v>
      </c>
      <c r="H742" s="621">
        <v>93</v>
      </c>
      <c r="I742" s="621">
        <f>AVERAGE(E5546:E5798)</f>
        <v>715.15506090005863</v>
      </c>
      <c r="K742" s="962">
        <f>(I741/I742)^(1/30)-1</f>
        <v>0.10141760185627713</v>
      </c>
    </row>
    <row r="743" spans="1:11" ht="15">
      <c r="A743" s="963">
        <v>27032</v>
      </c>
      <c r="B743">
        <v>94.180000305175781</v>
      </c>
      <c r="C743">
        <v>94.180000305175781</v>
      </c>
      <c r="D743">
        <v>94.180000305175781</v>
      </c>
      <c r="E743">
        <v>94.180000305175781</v>
      </c>
      <c r="F743">
        <v>94.180000305175781</v>
      </c>
      <c r="G743">
        <v>0</v>
      </c>
      <c r="H743" s="621">
        <v>13</v>
      </c>
      <c r="I743" s="621">
        <f>AVERAGE(E10583:E10834)</f>
        <v>3541.292187887525</v>
      </c>
      <c r="K743" s="962">
        <f>(I741/I743)^(1/10)-1</f>
        <v>0.13862282003398274</v>
      </c>
    </row>
    <row r="744" spans="1:11" ht="15">
      <c r="A744" s="963">
        <v>27033</v>
      </c>
      <c r="B744">
        <v>94.099998474121094</v>
      </c>
      <c r="C744">
        <v>94.099998474121094</v>
      </c>
      <c r="D744">
        <v>94.099998474121094</v>
      </c>
      <c r="E744">
        <v>94.099998474121094</v>
      </c>
      <c r="F744">
        <v>94.099998474121094</v>
      </c>
      <c r="G744">
        <v>0</v>
      </c>
    </row>
    <row r="745" spans="1:11" ht="15">
      <c r="A745" s="963">
        <v>27036</v>
      </c>
      <c r="B745">
        <v>94.470001220703125</v>
      </c>
      <c r="C745">
        <v>94.470001220703125</v>
      </c>
      <c r="D745">
        <v>94.470001220703125</v>
      </c>
      <c r="E745">
        <v>94.470001220703125</v>
      </c>
      <c r="F745">
        <v>94.470001220703125</v>
      </c>
      <c r="G745">
        <v>0</v>
      </c>
    </row>
    <row r="746" spans="1:11" ht="15">
      <c r="A746" s="963">
        <v>27037</v>
      </c>
      <c r="B746">
        <v>94.019996643066406</v>
      </c>
      <c r="C746">
        <v>94.019996643066406</v>
      </c>
      <c r="D746">
        <v>94.019996643066406</v>
      </c>
      <c r="E746">
        <v>94.019996643066406</v>
      </c>
      <c r="F746">
        <v>94.019996643066406</v>
      </c>
      <c r="G746">
        <v>0</v>
      </c>
    </row>
    <row r="747" spans="1:11" ht="15">
      <c r="A747" s="963">
        <v>27038</v>
      </c>
      <c r="B747">
        <v>92.199996948242188</v>
      </c>
      <c r="C747">
        <v>92.199996948242188</v>
      </c>
      <c r="D747">
        <v>92.199996948242188</v>
      </c>
      <c r="E747">
        <v>92.199996948242188</v>
      </c>
      <c r="F747">
        <v>92.199996948242188</v>
      </c>
      <c r="G747">
        <v>0</v>
      </c>
    </row>
    <row r="748" spans="1:11" ht="15">
      <c r="A748" s="963">
        <v>27039</v>
      </c>
      <c r="B748">
        <v>91.419998168945312</v>
      </c>
      <c r="C748">
        <v>91.419998168945312</v>
      </c>
      <c r="D748">
        <v>91.419998168945312</v>
      </c>
      <c r="E748">
        <v>91.419998168945312</v>
      </c>
      <c r="F748">
        <v>91.419998168945312</v>
      </c>
      <c r="G748">
        <v>0</v>
      </c>
    </row>
    <row r="749" spans="1:11" ht="15">
      <c r="A749" s="963">
        <v>27040</v>
      </c>
      <c r="B749">
        <v>92.230003356933594</v>
      </c>
      <c r="C749">
        <v>92.230003356933594</v>
      </c>
      <c r="D749">
        <v>92.230003356933594</v>
      </c>
      <c r="E749">
        <v>92.230003356933594</v>
      </c>
      <c r="F749">
        <v>92.230003356933594</v>
      </c>
      <c r="G749">
        <v>0</v>
      </c>
    </row>
    <row r="750" spans="1:11" ht="15">
      <c r="A750" s="963">
        <v>27043</v>
      </c>
      <c r="B750">
        <v>92.400001525878906</v>
      </c>
      <c r="C750">
        <v>92.400001525878906</v>
      </c>
      <c r="D750">
        <v>92.400001525878906</v>
      </c>
      <c r="E750">
        <v>92.400001525878906</v>
      </c>
      <c r="F750">
        <v>92.400001525878906</v>
      </c>
      <c r="G750">
        <v>0</v>
      </c>
    </row>
    <row r="751" spans="1:11" ht="15">
      <c r="A751" s="963">
        <v>27044</v>
      </c>
      <c r="B751">
        <v>93.069999694824219</v>
      </c>
      <c r="C751">
        <v>93.069999694824219</v>
      </c>
      <c r="D751">
        <v>93.069999694824219</v>
      </c>
      <c r="E751">
        <v>93.069999694824219</v>
      </c>
      <c r="F751">
        <v>93.069999694824219</v>
      </c>
      <c r="G751">
        <v>0</v>
      </c>
    </row>
    <row r="752" spans="1:11" ht="15">
      <c r="A752" s="963">
        <v>27045</v>
      </c>
      <c r="B752">
        <v>94.489997863769531</v>
      </c>
      <c r="C752">
        <v>94.489997863769531</v>
      </c>
      <c r="D752">
        <v>94.489997863769531</v>
      </c>
      <c r="E752">
        <v>94.489997863769531</v>
      </c>
      <c r="F752">
        <v>94.489997863769531</v>
      </c>
      <c r="G752">
        <v>0</v>
      </c>
    </row>
    <row r="753" spans="1:7" ht="15">
      <c r="A753" s="963">
        <v>27046</v>
      </c>
      <c r="B753">
        <v>95.949996948242188</v>
      </c>
      <c r="C753">
        <v>95.949996948242188</v>
      </c>
      <c r="D753">
        <v>95.949996948242188</v>
      </c>
      <c r="E753">
        <v>95.949996948242188</v>
      </c>
      <c r="F753">
        <v>95.949996948242188</v>
      </c>
      <c r="G753">
        <v>0</v>
      </c>
    </row>
    <row r="754" spans="1:7" ht="15">
      <c r="A754" s="963">
        <v>27047</v>
      </c>
      <c r="B754">
        <v>95.319999694824219</v>
      </c>
      <c r="C754">
        <v>95.319999694824219</v>
      </c>
      <c r="D754">
        <v>95.319999694824219</v>
      </c>
      <c r="E754">
        <v>95.319999694824219</v>
      </c>
      <c r="F754">
        <v>95.319999694824219</v>
      </c>
      <c r="G754">
        <v>0</v>
      </c>
    </row>
    <row r="755" spans="1:7" ht="15">
      <c r="A755" s="963">
        <v>27050</v>
      </c>
      <c r="B755">
        <v>94.480003356933594</v>
      </c>
      <c r="C755">
        <v>94.480003356933594</v>
      </c>
      <c r="D755">
        <v>94.480003356933594</v>
      </c>
      <c r="E755">
        <v>94.480003356933594</v>
      </c>
      <c r="F755">
        <v>94.480003356933594</v>
      </c>
      <c r="G755">
        <v>0</v>
      </c>
    </row>
    <row r="756" spans="1:7" ht="15">
      <c r="A756" s="963">
        <v>27051</v>
      </c>
      <c r="B756">
        <v>95.290000915527344</v>
      </c>
      <c r="C756">
        <v>95.290000915527344</v>
      </c>
      <c r="D756">
        <v>95.290000915527344</v>
      </c>
      <c r="E756">
        <v>95.290000915527344</v>
      </c>
      <c r="F756">
        <v>95.290000915527344</v>
      </c>
      <c r="G756">
        <v>0</v>
      </c>
    </row>
    <row r="757" spans="1:7" ht="15">
      <c r="A757" s="963">
        <v>27052</v>
      </c>
      <c r="B757">
        <v>95.760002136230469</v>
      </c>
      <c r="C757">
        <v>95.760002136230469</v>
      </c>
      <c r="D757">
        <v>95.760002136230469</v>
      </c>
      <c r="E757">
        <v>95.760002136230469</v>
      </c>
      <c r="F757">
        <v>95.760002136230469</v>
      </c>
      <c r="G757">
        <v>0</v>
      </c>
    </row>
    <row r="758" spans="1:7" ht="15">
      <c r="A758" s="963">
        <v>27053</v>
      </c>
      <c r="B758">
        <v>95.610000610351562</v>
      </c>
      <c r="C758">
        <v>95.610000610351562</v>
      </c>
      <c r="D758">
        <v>95.610000610351562</v>
      </c>
      <c r="E758">
        <v>95.610000610351562</v>
      </c>
      <c r="F758">
        <v>95.610000610351562</v>
      </c>
      <c r="G758">
        <v>0</v>
      </c>
    </row>
    <row r="759" spans="1:7" ht="15">
      <c r="A759" s="963">
        <v>27054</v>
      </c>
      <c r="B759">
        <v>95.400001525878906</v>
      </c>
      <c r="C759">
        <v>95.400001525878906</v>
      </c>
      <c r="D759">
        <v>95.400001525878906</v>
      </c>
      <c r="E759">
        <v>95.400001525878906</v>
      </c>
      <c r="F759">
        <v>95.400001525878906</v>
      </c>
      <c r="G759">
        <v>0</v>
      </c>
    </row>
    <row r="760" spans="1:7" ht="15">
      <c r="A760" s="963">
        <v>27057</v>
      </c>
      <c r="B760">
        <v>95.019996643066406</v>
      </c>
      <c r="C760">
        <v>95.019996643066406</v>
      </c>
      <c r="D760">
        <v>95.019996643066406</v>
      </c>
      <c r="E760">
        <v>95.019996643066406</v>
      </c>
      <c r="F760">
        <v>95.019996643066406</v>
      </c>
      <c r="G760">
        <v>0</v>
      </c>
    </row>
    <row r="761" spans="1:7" ht="15">
      <c r="A761" s="963">
        <v>27058</v>
      </c>
      <c r="B761">
        <v>94.55999755859375</v>
      </c>
      <c r="C761">
        <v>94.55999755859375</v>
      </c>
      <c r="D761">
        <v>94.55999755859375</v>
      </c>
      <c r="E761">
        <v>94.55999755859375</v>
      </c>
      <c r="F761">
        <v>94.55999755859375</v>
      </c>
      <c r="G761">
        <v>0</v>
      </c>
    </row>
    <row r="762" spans="1:7" ht="15">
      <c r="A762" s="963">
        <v>27059</v>
      </c>
      <c r="B762">
        <v>95.169998168945312</v>
      </c>
      <c r="C762">
        <v>95.169998168945312</v>
      </c>
      <c r="D762">
        <v>95.169998168945312</v>
      </c>
      <c r="E762">
        <v>95.169998168945312</v>
      </c>
      <c r="F762">
        <v>95.169998168945312</v>
      </c>
      <c r="G762">
        <v>0</v>
      </c>
    </row>
    <row r="763" spans="1:7" ht="15">
      <c r="A763" s="963">
        <v>27060</v>
      </c>
      <c r="B763">
        <v>94.930000305175781</v>
      </c>
      <c r="C763">
        <v>94.930000305175781</v>
      </c>
      <c r="D763">
        <v>94.930000305175781</v>
      </c>
      <c r="E763">
        <v>94.930000305175781</v>
      </c>
      <c r="F763">
        <v>94.930000305175781</v>
      </c>
      <c r="G763">
        <v>0</v>
      </c>
    </row>
    <row r="764" spans="1:7" ht="15">
      <c r="A764" s="963">
        <v>27061</v>
      </c>
      <c r="B764">
        <v>94.150001525878906</v>
      </c>
      <c r="C764">
        <v>94.150001525878906</v>
      </c>
      <c r="D764">
        <v>94.150001525878906</v>
      </c>
      <c r="E764">
        <v>94.150001525878906</v>
      </c>
      <c r="F764">
        <v>94.150001525878906</v>
      </c>
      <c r="G764">
        <v>0</v>
      </c>
    </row>
    <row r="765" spans="1:7" ht="15">
      <c r="A765" s="963">
        <v>27064</v>
      </c>
      <c r="B765">
        <v>92.889999389648438</v>
      </c>
      <c r="C765">
        <v>92.889999389648438</v>
      </c>
      <c r="D765">
        <v>92.889999389648438</v>
      </c>
      <c r="E765">
        <v>92.889999389648438</v>
      </c>
      <c r="F765">
        <v>92.889999389648438</v>
      </c>
      <c r="G765">
        <v>0</v>
      </c>
    </row>
    <row r="766" spans="1:7" ht="15">
      <c r="A766" s="963">
        <v>27065</v>
      </c>
      <c r="B766">
        <v>92.459999084472656</v>
      </c>
      <c r="C766">
        <v>92.459999084472656</v>
      </c>
      <c r="D766">
        <v>92.459999084472656</v>
      </c>
      <c r="E766">
        <v>92.459999084472656</v>
      </c>
      <c r="F766">
        <v>92.459999084472656</v>
      </c>
      <c r="G766">
        <v>0</v>
      </c>
    </row>
    <row r="767" spans="1:7" ht="15">
      <c r="A767" s="963">
        <v>27066</v>
      </c>
      <c r="B767">
        <v>92.739997863769531</v>
      </c>
      <c r="C767">
        <v>92.739997863769531</v>
      </c>
      <c r="D767">
        <v>92.739997863769531</v>
      </c>
      <c r="E767">
        <v>92.739997863769531</v>
      </c>
      <c r="F767">
        <v>92.739997863769531</v>
      </c>
      <c r="G767">
        <v>0</v>
      </c>
    </row>
    <row r="768" spans="1:7" ht="15">
      <c r="A768" s="963">
        <v>27067</v>
      </c>
      <c r="B768">
        <v>92.80999755859375</v>
      </c>
      <c r="C768">
        <v>92.80999755859375</v>
      </c>
      <c r="D768">
        <v>92.80999755859375</v>
      </c>
      <c r="E768">
        <v>92.80999755859375</v>
      </c>
      <c r="F768">
        <v>92.80999755859375</v>
      </c>
      <c r="G768">
        <v>0</v>
      </c>
    </row>
    <row r="769" spans="1:7" ht="15">
      <c r="A769" s="963">
        <v>27068</v>
      </c>
      <c r="B769">
        <v>92.199996948242188</v>
      </c>
      <c r="C769">
        <v>92.199996948242188</v>
      </c>
      <c r="D769">
        <v>92.199996948242188</v>
      </c>
      <c r="E769">
        <v>92.199996948242188</v>
      </c>
      <c r="F769">
        <v>92.199996948242188</v>
      </c>
      <c r="G769">
        <v>0</v>
      </c>
    </row>
    <row r="770" spans="1:7" ht="15">
      <c r="A770" s="963">
        <v>27071</v>
      </c>
      <c r="B770">
        <v>91.129997253417969</v>
      </c>
      <c r="C770">
        <v>91.129997253417969</v>
      </c>
      <c r="D770">
        <v>91.129997253417969</v>
      </c>
      <c r="E770">
        <v>91.129997253417969</v>
      </c>
      <c r="F770">
        <v>91.129997253417969</v>
      </c>
      <c r="G770">
        <v>0</v>
      </c>
    </row>
    <row r="771" spans="1:7" ht="15">
      <c r="A771" s="963">
        <v>27072</v>
      </c>
      <c r="B771">
        <v>90.5</v>
      </c>
      <c r="C771">
        <v>90.5</v>
      </c>
      <c r="D771">
        <v>90.5</v>
      </c>
      <c r="E771">
        <v>90.5</v>
      </c>
      <c r="F771">
        <v>90.5</v>
      </c>
      <c r="G771">
        <v>0</v>
      </c>
    </row>
    <row r="772" spans="1:7" ht="15">
      <c r="A772" s="963">
        <v>27073</v>
      </c>
      <c r="B772">
        <v>90.080001831054688</v>
      </c>
      <c r="C772">
        <v>90.080001831054688</v>
      </c>
      <c r="D772">
        <v>90.080001831054688</v>
      </c>
      <c r="E772">
        <v>90.080001831054688</v>
      </c>
      <c r="F772">
        <v>90.080001831054688</v>
      </c>
      <c r="G772">
        <v>0</v>
      </c>
    </row>
    <row r="773" spans="1:7" ht="15">
      <c r="A773" s="963">
        <v>27074</v>
      </c>
      <c r="B773">
        <v>90.209999084472656</v>
      </c>
      <c r="C773">
        <v>90.209999084472656</v>
      </c>
      <c r="D773">
        <v>90.209999084472656</v>
      </c>
      <c r="E773">
        <v>90.209999084472656</v>
      </c>
      <c r="F773">
        <v>90.209999084472656</v>
      </c>
      <c r="G773">
        <v>0</v>
      </c>
    </row>
    <row r="774" spans="1:7" ht="15">
      <c r="A774" s="963">
        <v>27075</v>
      </c>
      <c r="B774">
        <v>90.980003356933594</v>
      </c>
      <c r="C774">
        <v>90.980003356933594</v>
      </c>
      <c r="D774">
        <v>90.980003356933594</v>
      </c>
      <c r="E774">
        <v>90.980003356933594</v>
      </c>
      <c r="F774">
        <v>90.980003356933594</v>
      </c>
      <c r="G774">
        <v>0</v>
      </c>
    </row>
    <row r="775" spans="1:7" ht="15">
      <c r="A775" s="963">
        <v>27079</v>
      </c>
      <c r="B775">
        <v>90.819999694824219</v>
      </c>
      <c r="C775">
        <v>90.819999694824219</v>
      </c>
      <c r="D775">
        <v>90.819999694824219</v>
      </c>
      <c r="E775">
        <v>90.819999694824219</v>
      </c>
      <c r="F775">
        <v>90.819999694824219</v>
      </c>
      <c r="G775">
        <v>0</v>
      </c>
    </row>
    <row r="776" spans="1:7" ht="15">
      <c r="A776" s="963">
        <v>27080</v>
      </c>
      <c r="B776">
        <v>91.55999755859375</v>
      </c>
      <c r="C776">
        <v>91.55999755859375</v>
      </c>
      <c r="D776">
        <v>91.55999755859375</v>
      </c>
      <c r="E776">
        <v>91.55999755859375</v>
      </c>
      <c r="F776">
        <v>91.55999755859375</v>
      </c>
      <c r="G776">
        <v>0</v>
      </c>
    </row>
    <row r="777" spans="1:7" ht="15">
      <c r="A777" s="963">
        <v>27081</v>
      </c>
      <c r="B777">
        <v>92.169998168945312</v>
      </c>
      <c r="C777">
        <v>92.169998168945312</v>
      </c>
      <c r="D777">
        <v>92.169998168945312</v>
      </c>
      <c r="E777">
        <v>92.169998168945312</v>
      </c>
      <c r="F777">
        <v>92.169998168945312</v>
      </c>
      <c r="G777">
        <v>0</v>
      </c>
    </row>
    <row r="778" spans="1:7" ht="15">
      <c r="A778" s="963">
        <v>27082</v>
      </c>
      <c r="B778">
        <v>92.930000305175781</v>
      </c>
      <c r="C778">
        <v>92.930000305175781</v>
      </c>
      <c r="D778">
        <v>92.930000305175781</v>
      </c>
      <c r="E778">
        <v>92.930000305175781</v>
      </c>
      <c r="F778">
        <v>92.930000305175781</v>
      </c>
      <c r="G778">
        <v>0</v>
      </c>
    </row>
    <row r="779" spans="1:7" ht="15">
      <c r="A779" s="963">
        <v>27085</v>
      </c>
      <c r="B779">
        <v>92.720001220703125</v>
      </c>
      <c r="C779">
        <v>92.720001220703125</v>
      </c>
      <c r="D779">
        <v>92.720001220703125</v>
      </c>
      <c r="E779">
        <v>92.720001220703125</v>
      </c>
      <c r="F779">
        <v>92.720001220703125</v>
      </c>
      <c r="G779">
        <v>0</v>
      </c>
    </row>
    <row r="780" spans="1:7" ht="15">
      <c r="A780" s="963">
        <v>27086</v>
      </c>
      <c r="B780">
        <v>93.110000610351562</v>
      </c>
      <c r="C780">
        <v>93.110000610351562</v>
      </c>
      <c r="D780">
        <v>93.110000610351562</v>
      </c>
      <c r="E780">
        <v>93.110000610351562</v>
      </c>
      <c r="F780">
        <v>93.110000610351562</v>
      </c>
      <c r="G780">
        <v>0</v>
      </c>
    </row>
    <row r="781" spans="1:7" ht="15">
      <c r="A781" s="963">
        <v>27087</v>
      </c>
      <c r="B781">
        <v>94.05999755859375</v>
      </c>
      <c r="C781">
        <v>94.05999755859375</v>
      </c>
      <c r="D781">
        <v>94.05999755859375</v>
      </c>
      <c r="E781">
        <v>94.05999755859375</v>
      </c>
      <c r="F781">
        <v>94.05999755859375</v>
      </c>
      <c r="G781">
        <v>0</v>
      </c>
    </row>
    <row r="782" spans="1:7" ht="15">
      <c r="A782" s="963">
        <v>27088</v>
      </c>
      <c r="B782">
        <v>94.349998474121094</v>
      </c>
      <c r="C782">
        <v>94.349998474121094</v>
      </c>
      <c r="D782">
        <v>94.349998474121094</v>
      </c>
      <c r="E782">
        <v>94.349998474121094</v>
      </c>
      <c r="F782">
        <v>94.349998474121094</v>
      </c>
      <c r="G782">
        <v>0</v>
      </c>
    </row>
    <row r="783" spans="1:7" ht="15">
      <c r="A783" s="963">
        <v>27089</v>
      </c>
      <c r="B783">
        <v>94.050003051757812</v>
      </c>
      <c r="C783">
        <v>94.050003051757812</v>
      </c>
      <c r="D783">
        <v>94.050003051757812</v>
      </c>
      <c r="E783">
        <v>94.050003051757812</v>
      </c>
      <c r="F783">
        <v>94.050003051757812</v>
      </c>
      <c r="G783">
        <v>0</v>
      </c>
    </row>
    <row r="784" spans="1:7" ht="15">
      <c r="A784" s="963">
        <v>27092</v>
      </c>
      <c r="B784">
        <v>93.800003051757812</v>
      </c>
      <c r="C784">
        <v>93.800003051757812</v>
      </c>
      <c r="D784">
        <v>93.800003051757812</v>
      </c>
      <c r="E784">
        <v>93.800003051757812</v>
      </c>
      <c r="F784">
        <v>93.800003051757812</v>
      </c>
      <c r="G784">
        <v>0</v>
      </c>
    </row>
    <row r="785" spans="1:7" ht="15">
      <c r="A785" s="963">
        <v>27093</v>
      </c>
      <c r="B785">
        <v>94.709999084472656</v>
      </c>
      <c r="C785">
        <v>94.709999084472656</v>
      </c>
      <c r="D785">
        <v>94.709999084472656</v>
      </c>
      <c r="E785">
        <v>94.709999084472656</v>
      </c>
      <c r="F785">
        <v>94.709999084472656</v>
      </c>
      <c r="G785">
        <v>0</v>
      </c>
    </row>
    <row r="786" spans="1:7" ht="15">
      <c r="A786" s="963">
        <v>27094</v>
      </c>
      <c r="B786">
        <v>95.120002746582031</v>
      </c>
      <c r="C786">
        <v>95.120002746582031</v>
      </c>
      <c r="D786">
        <v>95.120002746582031</v>
      </c>
      <c r="E786">
        <v>95.120002746582031</v>
      </c>
      <c r="F786">
        <v>95.120002746582031</v>
      </c>
      <c r="G786">
        <v>0</v>
      </c>
    </row>
    <row r="787" spans="1:7" ht="15">
      <c r="A787" s="963">
        <v>27095</v>
      </c>
      <c r="B787">
        <v>94.529998779296875</v>
      </c>
      <c r="C787">
        <v>94.529998779296875</v>
      </c>
      <c r="D787">
        <v>94.529998779296875</v>
      </c>
      <c r="E787">
        <v>94.529998779296875</v>
      </c>
      <c r="F787">
        <v>94.529998779296875</v>
      </c>
      <c r="G787">
        <v>0</v>
      </c>
    </row>
    <row r="788" spans="1:7" ht="15">
      <c r="A788" s="963">
        <v>27096</v>
      </c>
      <c r="B788">
        <v>95.169998168945312</v>
      </c>
      <c r="C788">
        <v>95.169998168945312</v>
      </c>
      <c r="D788">
        <v>95.169998168945312</v>
      </c>
      <c r="E788">
        <v>95.169998168945312</v>
      </c>
      <c r="F788">
        <v>95.169998168945312</v>
      </c>
      <c r="G788">
        <v>0</v>
      </c>
    </row>
    <row r="789" spans="1:7" ht="15">
      <c r="A789" s="963">
        <v>27099</v>
      </c>
      <c r="B789">
        <v>95.870002746582031</v>
      </c>
      <c r="C789">
        <v>95.870002746582031</v>
      </c>
      <c r="D789">
        <v>95.870002746582031</v>
      </c>
      <c r="E789">
        <v>95.870002746582031</v>
      </c>
      <c r="F789">
        <v>95.870002746582031</v>
      </c>
      <c r="G789">
        <v>0</v>
      </c>
    </row>
    <row r="790" spans="1:7" ht="15">
      <c r="A790" s="963">
        <v>27100</v>
      </c>
      <c r="B790">
        <v>95.800003051757812</v>
      </c>
      <c r="C790">
        <v>95.800003051757812</v>
      </c>
      <c r="D790">
        <v>95.800003051757812</v>
      </c>
      <c r="E790">
        <v>95.800003051757812</v>
      </c>
      <c r="F790">
        <v>95.800003051757812</v>
      </c>
      <c r="G790">
        <v>0</v>
      </c>
    </row>
    <row r="791" spans="1:7" ht="15">
      <c r="A791" s="963">
        <v>27101</v>
      </c>
      <c r="B791">
        <v>96.330001831054688</v>
      </c>
      <c r="C791">
        <v>96.330001831054688</v>
      </c>
      <c r="D791">
        <v>96.330001831054688</v>
      </c>
      <c r="E791">
        <v>96.330001831054688</v>
      </c>
      <c r="F791">
        <v>96.330001831054688</v>
      </c>
      <c r="G791">
        <v>0</v>
      </c>
    </row>
    <row r="792" spans="1:7" ht="15">
      <c r="A792" s="963">
        <v>27102</v>
      </c>
      <c r="B792">
        <v>96.510002136230469</v>
      </c>
      <c r="C792">
        <v>96.510002136230469</v>
      </c>
      <c r="D792">
        <v>96.510002136230469</v>
      </c>
      <c r="E792">
        <v>96.510002136230469</v>
      </c>
      <c r="F792">
        <v>96.510002136230469</v>
      </c>
      <c r="G792">
        <v>0</v>
      </c>
    </row>
    <row r="793" spans="1:7" ht="15">
      <c r="A793" s="963">
        <v>27103</v>
      </c>
      <c r="B793">
        <v>96.529998779296875</v>
      </c>
      <c r="C793">
        <v>96.529998779296875</v>
      </c>
      <c r="D793">
        <v>96.529998779296875</v>
      </c>
      <c r="E793">
        <v>96.529998779296875</v>
      </c>
      <c r="F793">
        <v>96.529998779296875</v>
      </c>
      <c r="G793">
        <v>0</v>
      </c>
    </row>
    <row r="794" spans="1:7" ht="15">
      <c r="A794" s="963">
        <v>27106</v>
      </c>
      <c r="B794">
        <v>95.370002746582031</v>
      </c>
      <c r="C794">
        <v>95.370002746582031</v>
      </c>
      <c r="D794">
        <v>95.370002746582031</v>
      </c>
      <c r="E794">
        <v>95.370002746582031</v>
      </c>
      <c r="F794">
        <v>95.370002746582031</v>
      </c>
      <c r="G794">
        <v>0</v>
      </c>
    </row>
    <row r="795" spans="1:7" ht="15">
      <c r="A795" s="963">
        <v>27107</v>
      </c>
      <c r="B795">
        <v>94.75</v>
      </c>
      <c r="C795">
        <v>94.75</v>
      </c>
      <c r="D795">
        <v>94.75</v>
      </c>
      <c r="E795">
        <v>94.75</v>
      </c>
      <c r="F795">
        <v>94.75</v>
      </c>
      <c r="G795">
        <v>0</v>
      </c>
    </row>
    <row r="796" spans="1:7" ht="15">
      <c r="A796" s="963">
        <v>27108</v>
      </c>
      <c r="B796">
        <v>94.949996948242188</v>
      </c>
      <c r="C796">
        <v>94.949996948242188</v>
      </c>
      <c r="D796">
        <v>94.949996948242188</v>
      </c>
      <c r="E796">
        <v>94.949996948242188</v>
      </c>
      <c r="F796">
        <v>94.949996948242188</v>
      </c>
      <c r="G796">
        <v>0</v>
      </c>
    </row>
    <row r="797" spans="1:7" ht="15">
      <c r="A797" s="963">
        <v>27109</v>
      </c>
      <c r="B797">
        <v>95.360000610351562</v>
      </c>
      <c r="C797">
        <v>95.360000610351562</v>
      </c>
      <c r="D797">
        <v>95.360000610351562</v>
      </c>
      <c r="E797">
        <v>95.360000610351562</v>
      </c>
      <c r="F797">
        <v>95.360000610351562</v>
      </c>
      <c r="G797">
        <v>0</v>
      </c>
    </row>
    <row r="798" spans="1:7" ht="15">
      <c r="A798" s="963">
        <v>27110</v>
      </c>
      <c r="B798">
        <v>95.449996948242188</v>
      </c>
      <c r="C798">
        <v>95.449996948242188</v>
      </c>
      <c r="D798">
        <v>95.449996948242188</v>
      </c>
      <c r="E798">
        <v>95.449996948242188</v>
      </c>
      <c r="F798">
        <v>95.449996948242188</v>
      </c>
      <c r="G798">
        <v>0</v>
      </c>
    </row>
    <row r="799" spans="1:7" ht="15">
      <c r="A799" s="963">
        <v>27113</v>
      </c>
      <c r="B799">
        <v>95.349998474121094</v>
      </c>
      <c r="C799">
        <v>95.349998474121094</v>
      </c>
      <c r="D799">
        <v>95.349998474121094</v>
      </c>
      <c r="E799">
        <v>95.349998474121094</v>
      </c>
      <c r="F799">
        <v>95.349998474121094</v>
      </c>
      <c r="G799">
        <v>0</v>
      </c>
    </row>
    <row r="800" spans="1:7" ht="15">
      <c r="A800" s="963">
        <v>27114</v>
      </c>
      <c r="B800">
        <v>95.269996643066406</v>
      </c>
      <c r="C800">
        <v>95.269996643066406</v>
      </c>
      <c r="D800">
        <v>95.269996643066406</v>
      </c>
      <c r="E800">
        <v>95.269996643066406</v>
      </c>
      <c r="F800">
        <v>95.269996643066406</v>
      </c>
      <c r="G800">
        <v>0</v>
      </c>
    </row>
    <row r="801" spans="1:7" ht="15">
      <c r="A801" s="963">
        <v>27115</v>
      </c>
      <c r="B801">
        <v>94.209999084472656</v>
      </c>
      <c r="C801">
        <v>94.209999084472656</v>
      </c>
      <c r="D801">
        <v>94.209999084472656</v>
      </c>
      <c r="E801">
        <v>94.209999084472656</v>
      </c>
      <c r="F801">
        <v>94.209999084472656</v>
      </c>
      <c r="G801">
        <v>0</v>
      </c>
    </row>
    <row r="802" spans="1:7" ht="15">
      <c r="A802" s="963">
        <v>27116</v>
      </c>
      <c r="B802">
        <v>92.870002746582031</v>
      </c>
      <c r="C802">
        <v>92.870002746582031</v>
      </c>
      <c r="D802">
        <v>92.870002746582031</v>
      </c>
      <c r="E802">
        <v>92.870002746582031</v>
      </c>
      <c r="F802">
        <v>92.870002746582031</v>
      </c>
      <c r="G802">
        <v>0</v>
      </c>
    </row>
    <row r="803" spans="1:7" ht="15">
      <c r="A803" s="963">
        <v>27117</v>
      </c>
      <c r="B803">
        <v>92.269996643066406</v>
      </c>
      <c r="C803">
        <v>92.269996643066406</v>
      </c>
      <c r="D803">
        <v>92.269996643066406</v>
      </c>
      <c r="E803">
        <v>92.269996643066406</v>
      </c>
      <c r="F803">
        <v>92.269996643066406</v>
      </c>
      <c r="G803">
        <v>0</v>
      </c>
    </row>
    <row r="804" spans="1:7" ht="15">
      <c r="A804" s="963">
        <v>27120</v>
      </c>
      <c r="B804">
        <v>91.900001525878906</v>
      </c>
      <c r="C804">
        <v>91.900001525878906</v>
      </c>
      <c r="D804">
        <v>91.900001525878906</v>
      </c>
      <c r="E804">
        <v>91.900001525878906</v>
      </c>
      <c r="F804">
        <v>91.900001525878906</v>
      </c>
      <c r="G804">
        <v>0</v>
      </c>
    </row>
    <row r="805" spans="1:7" ht="15">
      <c r="A805" s="963">
        <v>27121</v>
      </c>
      <c r="B805">
        <v>92.029998779296875</v>
      </c>
      <c r="C805">
        <v>92.029998779296875</v>
      </c>
      <c r="D805">
        <v>92.029998779296875</v>
      </c>
      <c r="E805">
        <v>92.029998779296875</v>
      </c>
      <c r="F805">
        <v>92.029998779296875</v>
      </c>
      <c r="G805">
        <v>0</v>
      </c>
    </row>
    <row r="806" spans="1:7" ht="15">
      <c r="A806" s="963">
        <v>27122</v>
      </c>
      <c r="B806">
        <v>92.129997253417969</v>
      </c>
      <c r="C806">
        <v>92.129997253417969</v>
      </c>
      <c r="D806">
        <v>92.129997253417969</v>
      </c>
      <c r="E806">
        <v>92.129997253417969</v>
      </c>
      <c r="F806">
        <v>92.129997253417969</v>
      </c>
      <c r="G806">
        <v>0</v>
      </c>
    </row>
    <row r="807" spans="1:7" ht="15">
      <c r="A807" s="963">
        <v>27123</v>
      </c>
      <c r="B807">
        <v>91.879997253417969</v>
      </c>
      <c r="C807">
        <v>91.879997253417969</v>
      </c>
      <c r="D807">
        <v>91.879997253417969</v>
      </c>
      <c r="E807">
        <v>91.879997253417969</v>
      </c>
      <c r="F807">
        <v>91.879997253417969</v>
      </c>
      <c r="G807">
        <v>0</v>
      </c>
    </row>
    <row r="808" spans="1:7" ht="15">
      <c r="A808" s="963">
        <v>27124</v>
      </c>
      <c r="B808">
        <v>90.699996948242188</v>
      </c>
      <c r="C808">
        <v>90.699996948242188</v>
      </c>
      <c r="D808">
        <v>90.699996948242188</v>
      </c>
      <c r="E808">
        <v>90.699996948242188</v>
      </c>
      <c r="F808">
        <v>90.699996948242188</v>
      </c>
      <c r="G808">
        <v>0</v>
      </c>
    </row>
    <row r="809" spans="1:7" ht="15">
      <c r="A809" s="963">
        <v>27127</v>
      </c>
      <c r="B809">
        <v>89.919998168945312</v>
      </c>
      <c r="C809">
        <v>89.919998168945312</v>
      </c>
      <c r="D809">
        <v>89.919998168945312</v>
      </c>
      <c r="E809">
        <v>89.919998168945312</v>
      </c>
      <c r="F809">
        <v>89.919998168945312</v>
      </c>
      <c r="G809">
        <v>0</v>
      </c>
    </row>
    <row r="810" spans="1:7" ht="15">
      <c r="A810" s="963">
        <v>27128</v>
      </c>
      <c r="B810">
        <v>90.180000305175781</v>
      </c>
      <c r="C810">
        <v>90.180000305175781</v>
      </c>
      <c r="D810">
        <v>90.180000305175781</v>
      </c>
      <c r="E810">
        <v>90.180000305175781</v>
      </c>
      <c r="F810">
        <v>90.180000305175781</v>
      </c>
      <c r="G810">
        <v>0</v>
      </c>
    </row>
    <row r="811" spans="1:7" ht="15">
      <c r="A811" s="963">
        <v>27129</v>
      </c>
      <c r="B811">
        <v>89.870002746582031</v>
      </c>
      <c r="C811">
        <v>89.870002746582031</v>
      </c>
      <c r="D811">
        <v>89.870002746582031</v>
      </c>
      <c r="E811">
        <v>89.870002746582031</v>
      </c>
      <c r="F811">
        <v>89.870002746582031</v>
      </c>
      <c r="G811">
        <v>0</v>
      </c>
    </row>
    <row r="812" spans="1:7" ht="15">
      <c r="A812" s="963">
        <v>27130</v>
      </c>
      <c r="B812">
        <v>89.790000915527344</v>
      </c>
      <c r="C812">
        <v>89.790000915527344</v>
      </c>
      <c r="D812">
        <v>89.790000915527344</v>
      </c>
      <c r="E812">
        <v>89.790000915527344</v>
      </c>
      <c r="F812">
        <v>89.790000915527344</v>
      </c>
      <c r="G812">
        <v>0</v>
      </c>
    </row>
    <row r="813" spans="1:7" ht="15">
      <c r="A813" s="963">
        <v>27134</v>
      </c>
      <c r="B813">
        <v>89.419998168945312</v>
      </c>
      <c r="C813">
        <v>89.419998168945312</v>
      </c>
      <c r="D813">
        <v>89.419998168945312</v>
      </c>
      <c r="E813">
        <v>89.419998168945312</v>
      </c>
      <c r="F813">
        <v>89.419998168945312</v>
      </c>
      <c r="G813">
        <v>0</v>
      </c>
    </row>
    <row r="814" spans="1:7" ht="15">
      <c r="A814" s="963">
        <v>27135</v>
      </c>
      <c r="B814">
        <v>90.330001831054688</v>
      </c>
      <c r="C814">
        <v>90.330001831054688</v>
      </c>
      <c r="D814">
        <v>90.330001831054688</v>
      </c>
      <c r="E814">
        <v>90.330001831054688</v>
      </c>
      <c r="F814">
        <v>90.330001831054688</v>
      </c>
      <c r="G814">
        <v>0</v>
      </c>
    </row>
    <row r="815" spans="1:7" ht="15">
      <c r="A815" s="963">
        <v>27136</v>
      </c>
      <c r="B815">
        <v>90.720001220703125</v>
      </c>
      <c r="C815">
        <v>90.720001220703125</v>
      </c>
      <c r="D815">
        <v>90.720001220703125</v>
      </c>
      <c r="E815">
        <v>90.720001220703125</v>
      </c>
      <c r="F815">
        <v>90.720001220703125</v>
      </c>
      <c r="G815">
        <v>0</v>
      </c>
    </row>
    <row r="816" spans="1:7" ht="15">
      <c r="A816" s="963">
        <v>27137</v>
      </c>
      <c r="B816">
        <v>90.900001525878906</v>
      </c>
      <c r="C816">
        <v>90.900001525878906</v>
      </c>
      <c r="D816">
        <v>90.900001525878906</v>
      </c>
      <c r="E816">
        <v>90.900001525878906</v>
      </c>
      <c r="F816">
        <v>90.900001525878906</v>
      </c>
      <c r="G816">
        <v>0</v>
      </c>
    </row>
    <row r="817" spans="1:7" ht="15">
      <c r="A817" s="963">
        <v>27138</v>
      </c>
      <c r="B817">
        <v>90.30999755859375</v>
      </c>
      <c r="C817">
        <v>90.30999755859375</v>
      </c>
      <c r="D817">
        <v>90.30999755859375</v>
      </c>
      <c r="E817">
        <v>90.30999755859375</v>
      </c>
      <c r="F817">
        <v>90.30999755859375</v>
      </c>
      <c r="G817">
        <v>0</v>
      </c>
    </row>
    <row r="818" spans="1:7" ht="15">
      <c r="A818" s="963">
        <v>27141</v>
      </c>
      <c r="B818">
        <v>90.269996643066406</v>
      </c>
      <c r="C818">
        <v>90.269996643066406</v>
      </c>
      <c r="D818">
        <v>90.269996643066406</v>
      </c>
      <c r="E818">
        <v>90.269996643066406</v>
      </c>
      <c r="F818">
        <v>90.269996643066406</v>
      </c>
      <c r="G818">
        <v>0</v>
      </c>
    </row>
    <row r="819" spans="1:7" ht="15">
      <c r="A819" s="963">
        <v>27142</v>
      </c>
      <c r="B819">
        <v>88.470001220703125</v>
      </c>
      <c r="C819">
        <v>88.470001220703125</v>
      </c>
      <c r="D819">
        <v>88.470001220703125</v>
      </c>
      <c r="E819">
        <v>88.470001220703125</v>
      </c>
      <c r="F819">
        <v>88.470001220703125</v>
      </c>
      <c r="G819">
        <v>0</v>
      </c>
    </row>
    <row r="820" spans="1:7" ht="15">
      <c r="A820" s="963">
        <v>27143</v>
      </c>
      <c r="B820">
        <v>86.949996948242188</v>
      </c>
      <c r="C820">
        <v>86.949996948242188</v>
      </c>
      <c r="D820">
        <v>86.949996948242188</v>
      </c>
      <c r="E820">
        <v>86.949996948242188</v>
      </c>
      <c r="F820">
        <v>86.949996948242188</v>
      </c>
      <c r="G820">
        <v>0</v>
      </c>
    </row>
    <row r="821" spans="1:7" ht="15">
      <c r="A821" s="963">
        <v>27144</v>
      </c>
      <c r="B821">
        <v>86.040000915527344</v>
      </c>
      <c r="C821">
        <v>86.040000915527344</v>
      </c>
      <c r="D821">
        <v>86.040000915527344</v>
      </c>
      <c r="E821">
        <v>86.040000915527344</v>
      </c>
      <c r="F821">
        <v>86.040000915527344</v>
      </c>
      <c r="G821">
        <v>0</v>
      </c>
    </row>
    <row r="822" spans="1:7" ht="15">
      <c r="A822" s="963">
        <v>27145</v>
      </c>
      <c r="B822">
        <v>86.239997863769531</v>
      </c>
      <c r="C822">
        <v>86.239997863769531</v>
      </c>
      <c r="D822">
        <v>86.239997863769531</v>
      </c>
      <c r="E822">
        <v>86.239997863769531</v>
      </c>
      <c r="F822">
        <v>86.239997863769531</v>
      </c>
      <c r="G822">
        <v>0</v>
      </c>
    </row>
    <row r="823" spans="1:7" ht="15">
      <c r="A823" s="963">
        <v>27148</v>
      </c>
      <c r="B823">
        <v>86.459999084472656</v>
      </c>
      <c r="C823">
        <v>86.459999084472656</v>
      </c>
      <c r="D823">
        <v>86.459999084472656</v>
      </c>
      <c r="E823">
        <v>86.459999084472656</v>
      </c>
      <c r="F823">
        <v>86.459999084472656</v>
      </c>
      <c r="G823">
        <v>0</v>
      </c>
    </row>
    <row r="824" spans="1:7" ht="15">
      <c r="A824" s="963">
        <v>27149</v>
      </c>
      <c r="B824">
        <v>86.860000610351562</v>
      </c>
      <c r="C824">
        <v>86.860000610351562</v>
      </c>
      <c r="D824">
        <v>86.860000610351562</v>
      </c>
      <c r="E824">
        <v>86.860000610351562</v>
      </c>
      <c r="F824">
        <v>86.860000610351562</v>
      </c>
      <c r="G824">
        <v>0</v>
      </c>
    </row>
    <row r="825" spans="1:7" ht="15">
      <c r="A825" s="963">
        <v>27150</v>
      </c>
      <c r="B825">
        <v>87.629997253417969</v>
      </c>
      <c r="C825">
        <v>87.629997253417969</v>
      </c>
      <c r="D825">
        <v>87.629997253417969</v>
      </c>
      <c r="E825">
        <v>87.629997253417969</v>
      </c>
      <c r="F825">
        <v>87.629997253417969</v>
      </c>
      <c r="G825">
        <v>0</v>
      </c>
    </row>
    <row r="826" spans="1:7" ht="15">
      <c r="A826" s="963">
        <v>27151</v>
      </c>
      <c r="B826">
        <v>87.970001220703125</v>
      </c>
      <c r="C826">
        <v>87.970001220703125</v>
      </c>
      <c r="D826">
        <v>87.970001220703125</v>
      </c>
      <c r="E826">
        <v>87.970001220703125</v>
      </c>
      <c r="F826">
        <v>87.970001220703125</v>
      </c>
      <c r="G826">
        <v>0</v>
      </c>
    </row>
    <row r="827" spans="1:7" ht="15">
      <c r="A827" s="963">
        <v>27152</v>
      </c>
      <c r="B827">
        <v>87.470001220703125</v>
      </c>
      <c r="C827">
        <v>87.470001220703125</v>
      </c>
      <c r="D827">
        <v>87.470001220703125</v>
      </c>
      <c r="E827">
        <v>87.470001220703125</v>
      </c>
      <c r="F827">
        <v>87.470001220703125</v>
      </c>
      <c r="G827">
        <v>0</v>
      </c>
    </row>
    <row r="828" spans="1:7" ht="15">
      <c r="A828" s="963">
        <v>27155</v>
      </c>
      <c r="B828">
        <v>87.30999755859375</v>
      </c>
      <c r="C828">
        <v>87.30999755859375</v>
      </c>
      <c r="D828">
        <v>87.30999755859375</v>
      </c>
      <c r="E828">
        <v>87.30999755859375</v>
      </c>
      <c r="F828">
        <v>87.30999755859375</v>
      </c>
      <c r="G828">
        <v>0</v>
      </c>
    </row>
    <row r="829" spans="1:7" ht="15">
      <c r="A829" s="963">
        <v>27156</v>
      </c>
      <c r="B829">
        <v>86.660003662109375</v>
      </c>
      <c r="C829">
        <v>86.660003662109375</v>
      </c>
      <c r="D829">
        <v>86.660003662109375</v>
      </c>
      <c r="E829">
        <v>86.660003662109375</v>
      </c>
      <c r="F829">
        <v>86.660003662109375</v>
      </c>
      <c r="G829">
        <v>0</v>
      </c>
    </row>
    <row r="830" spans="1:7" ht="15">
      <c r="A830" s="963">
        <v>27157</v>
      </c>
      <c r="B830">
        <v>85.739997863769531</v>
      </c>
      <c r="C830">
        <v>85.739997863769531</v>
      </c>
      <c r="D830">
        <v>85.739997863769531</v>
      </c>
      <c r="E830">
        <v>85.739997863769531</v>
      </c>
      <c r="F830">
        <v>85.739997863769531</v>
      </c>
      <c r="G830">
        <v>0</v>
      </c>
    </row>
    <row r="831" spans="1:7" ht="15">
      <c r="A831" s="963">
        <v>27158</v>
      </c>
      <c r="B831">
        <v>85.80999755859375</v>
      </c>
      <c r="C831">
        <v>85.80999755859375</v>
      </c>
      <c r="D831">
        <v>85.80999755859375</v>
      </c>
      <c r="E831">
        <v>85.80999755859375</v>
      </c>
      <c r="F831">
        <v>85.80999755859375</v>
      </c>
      <c r="G831">
        <v>0</v>
      </c>
    </row>
    <row r="832" spans="1:7" ht="15">
      <c r="A832" s="963">
        <v>27159</v>
      </c>
      <c r="B832">
        <v>84.300003051757812</v>
      </c>
      <c r="C832">
        <v>84.300003051757812</v>
      </c>
      <c r="D832">
        <v>84.300003051757812</v>
      </c>
      <c r="E832">
        <v>84.300003051757812</v>
      </c>
      <c r="F832">
        <v>84.300003051757812</v>
      </c>
      <c r="G832">
        <v>0</v>
      </c>
    </row>
    <row r="833" spans="1:7" ht="15">
      <c r="A833" s="963">
        <v>27162</v>
      </c>
      <c r="B833">
        <v>83.180000305175781</v>
      </c>
      <c r="C833">
        <v>83.180000305175781</v>
      </c>
      <c r="D833">
        <v>83.180000305175781</v>
      </c>
      <c r="E833">
        <v>83.180000305175781</v>
      </c>
      <c r="F833">
        <v>83.180000305175781</v>
      </c>
      <c r="G833">
        <v>0</v>
      </c>
    </row>
    <row r="834" spans="1:7" ht="15">
      <c r="A834" s="963">
        <v>27163</v>
      </c>
      <c r="B834">
        <v>83.160003662109375</v>
      </c>
      <c r="C834">
        <v>83.160003662109375</v>
      </c>
      <c r="D834">
        <v>83.160003662109375</v>
      </c>
      <c r="E834">
        <v>83.160003662109375</v>
      </c>
      <c r="F834">
        <v>83.160003662109375</v>
      </c>
      <c r="G834">
        <v>0</v>
      </c>
    </row>
    <row r="835" spans="1:7" ht="15">
      <c r="A835" s="963">
        <v>27164</v>
      </c>
      <c r="B835">
        <v>83.510002136230469</v>
      </c>
      <c r="C835">
        <v>83.510002136230469</v>
      </c>
      <c r="D835">
        <v>83.510002136230469</v>
      </c>
      <c r="E835">
        <v>83.510002136230469</v>
      </c>
      <c r="F835">
        <v>83.510002136230469</v>
      </c>
      <c r="G835">
        <v>0</v>
      </c>
    </row>
    <row r="836" spans="1:7" ht="15">
      <c r="A836" s="963">
        <v>27165</v>
      </c>
      <c r="B836">
        <v>83.5</v>
      </c>
      <c r="C836">
        <v>83.5</v>
      </c>
      <c r="D836">
        <v>83.5</v>
      </c>
      <c r="E836">
        <v>83.5</v>
      </c>
      <c r="F836">
        <v>83.5</v>
      </c>
      <c r="G836">
        <v>0</v>
      </c>
    </row>
    <row r="837" spans="1:7" ht="15">
      <c r="A837" s="963">
        <v>27166</v>
      </c>
      <c r="B837">
        <v>81.930000305175781</v>
      </c>
      <c r="C837">
        <v>81.930000305175781</v>
      </c>
      <c r="D837">
        <v>81.930000305175781</v>
      </c>
      <c r="E837">
        <v>81.930000305175781</v>
      </c>
      <c r="F837">
        <v>81.930000305175781</v>
      </c>
      <c r="G837">
        <v>0</v>
      </c>
    </row>
    <row r="838" spans="1:7" ht="15">
      <c r="A838" s="963">
        <v>27169</v>
      </c>
      <c r="B838">
        <v>81.430000305175781</v>
      </c>
      <c r="C838">
        <v>81.430000305175781</v>
      </c>
      <c r="D838">
        <v>81.430000305175781</v>
      </c>
      <c r="E838">
        <v>81.430000305175781</v>
      </c>
      <c r="F838">
        <v>81.430000305175781</v>
      </c>
      <c r="G838">
        <v>0</v>
      </c>
    </row>
    <row r="839" spans="1:7" ht="15">
      <c r="A839" s="963">
        <v>27170</v>
      </c>
      <c r="B839">
        <v>81.290000915527344</v>
      </c>
      <c r="C839">
        <v>81.290000915527344</v>
      </c>
      <c r="D839">
        <v>81.290000915527344</v>
      </c>
      <c r="E839">
        <v>81.290000915527344</v>
      </c>
      <c r="F839">
        <v>81.290000915527344</v>
      </c>
      <c r="G839">
        <v>0</v>
      </c>
    </row>
    <row r="840" spans="1:7" ht="15">
      <c r="A840" s="963">
        <v>27171</v>
      </c>
      <c r="B840">
        <v>80.720001220703125</v>
      </c>
      <c r="C840">
        <v>80.720001220703125</v>
      </c>
      <c r="D840">
        <v>80.720001220703125</v>
      </c>
      <c r="E840">
        <v>80.720001220703125</v>
      </c>
      <c r="F840">
        <v>80.720001220703125</v>
      </c>
      <c r="G840">
        <v>0</v>
      </c>
    </row>
    <row r="841" spans="1:7" ht="15">
      <c r="A841" s="963">
        <v>27172</v>
      </c>
      <c r="B841">
        <v>80.550003051757812</v>
      </c>
      <c r="C841">
        <v>80.550003051757812</v>
      </c>
      <c r="D841">
        <v>80.550003051757812</v>
      </c>
      <c r="E841">
        <v>80.550003051757812</v>
      </c>
      <c r="F841">
        <v>80.550003051757812</v>
      </c>
      <c r="G841">
        <v>0</v>
      </c>
    </row>
    <row r="842" spans="1:7" ht="15">
      <c r="A842" s="963">
        <v>27173</v>
      </c>
      <c r="B842">
        <v>81.449996948242188</v>
      </c>
      <c r="C842">
        <v>81.449996948242188</v>
      </c>
      <c r="D842">
        <v>81.449996948242188</v>
      </c>
      <c r="E842">
        <v>81.449996948242188</v>
      </c>
      <c r="F842">
        <v>81.449996948242188</v>
      </c>
      <c r="G842">
        <v>0</v>
      </c>
    </row>
    <row r="843" spans="1:7" ht="15">
      <c r="A843" s="963">
        <v>27177</v>
      </c>
      <c r="B843">
        <v>81.05999755859375</v>
      </c>
      <c r="C843">
        <v>81.05999755859375</v>
      </c>
      <c r="D843">
        <v>81.05999755859375</v>
      </c>
      <c r="E843">
        <v>81.05999755859375</v>
      </c>
      <c r="F843">
        <v>81.05999755859375</v>
      </c>
      <c r="G843">
        <v>0</v>
      </c>
    </row>
    <row r="844" spans="1:7" ht="15">
      <c r="A844" s="963">
        <v>27178</v>
      </c>
      <c r="B844">
        <v>79.779998779296875</v>
      </c>
      <c r="C844">
        <v>79.779998779296875</v>
      </c>
      <c r="D844">
        <v>79.779998779296875</v>
      </c>
      <c r="E844">
        <v>79.779998779296875</v>
      </c>
      <c r="F844">
        <v>79.779998779296875</v>
      </c>
      <c r="G844">
        <v>0</v>
      </c>
    </row>
    <row r="845" spans="1:7" ht="15">
      <c r="A845" s="963">
        <v>27179</v>
      </c>
      <c r="B845">
        <v>80.089996337890625</v>
      </c>
      <c r="C845">
        <v>80.089996337890625</v>
      </c>
      <c r="D845">
        <v>80.089996337890625</v>
      </c>
      <c r="E845">
        <v>80.089996337890625</v>
      </c>
      <c r="F845">
        <v>80.089996337890625</v>
      </c>
      <c r="G845">
        <v>0</v>
      </c>
    </row>
    <row r="846" spans="1:7" ht="15">
      <c r="A846" s="963">
        <v>27180</v>
      </c>
      <c r="B846">
        <v>80.199996948242188</v>
      </c>
      <c r="C846">
        <v>80.199996948242188</v>
      </c>
      <c r="D846">
        <v>80.199996948242188</v>
      </c>
      <c r="E846">
        <v>80.199996948242188</v>
      </c>
      <c r="F846">
        <v>80.199996948242188</v>
      </c>
      <c r="G846">
        <v>0</v>
      </c>
    </row>
    <row r="847" spans="1:7" ht="15">
      <c r="A847" s="963">
        <v>27183</v>
      </c>
      <c r="B847">
        <v>81.080001831054688</v>
      </c>
      <c r="C847">
        <v>81.080001831054688</v>
      </c>
      <c r="D847">
        <v>81.080001831054688</v>
      </c>
      <c r="E847">
        <v>81.080001831054688</v>
      </c>
      <c r="F847">
        <v>81.080001831054688</v>
      </c>
      <c r="G847">
        <v>0</v>
      </c>
    </row>
    <row r="848" spans="1:7" ht="15">
      <c r="A848" s="963">
        <v>27184</v>
      </c>
      <c r="B848">
        <v>81.769996643066406</v>
      </c>
      <c r="C848">
        <v>81.769996643066406</v>
      </c>
      <c r="D848">
        <v>81.769996643066406</v>
      </c>
      <c r="E848">
        <v>81.769996643066406</v>
      </c>
      <c r="F848">
        <v>81.769996643066406</v>
      </c>
      <c r="G848">
        <v>0</v>
      </c>
    </row>
    <row r="849" spans="1:7" ht="15">
      <c r="A849" s="963">
        <v>27185</v>
      </c>
      <c r="B849">
        <v>82.209999084472656</v>
      </c>
      <c r="C849">
        <v>82.209999084472656</v>
      </c>
      <c r="D849">
        <v>82.209999084472656</v>
      </c>
      <c r="E849">
        <v>82.209999084472656</v>
      </c>
      <c r="F849">
        <v>82.209999084472656</v>
      </c>
      <c r="G849">
        <v>0</v>
      </c>
    </row>
    <row r="850" spans="1:7" ht="15">
      <c r="A850" s="963">
        <v>27186</v>
      </c>
      <c r="B850">
        <v>83.199996948242188</v>
      </c>
      <c r="C850">
        <v>83.199996948242188</v>
      </c>
      <c r="D850">
        <v>83.199996948242188</v>
      </c>
      <c r="E850">
        <v>83.199996948242188</v>
      </c>
      <c r="F850">
        <v>83.199996948242188</v>
      </c>
      <c r="G850">
        <v>0</v>
      </c>
    </row>
    <row r="851" spans="1:7" ht="15">
      <c r="A851" s="963">
        <v>27187</v>
      </c>
      <c r="B851">
        <v>83.709999084472656</v>
      </c>
      <c r="C851">
        <v>83.709999084472656</v>
      </c>
      <c r="D851">
        <v>83.709999084472656</v>
      </c>
      <c r="E851">
        <v>83.709999084472656</v>
      </c>
      <c r="F851">
        <v>83.709999084472656</v>
      </c>
      <c r="G851">
        <v>0</v>
      </c>
    </row>
    <row r="852" spans="1:7" ht="15">
      <c r="A852" s="963">
        <v>27190</v>
      </c>
      <c r="B852">
        <v>83.919998168945312</v>
      </c>
      <c r="C852">
        <v>83.919998168945312</v>
      </c>
      <c r="D852">
        <v>83.919998168945312</v>
      </c>
      <c r="E852">
        <v>83.919998168945312</v>
      </c>
      <c r="F852">
        <v>83.919998168945312</v>
      </c>
      <c r="G852">
        <v>0</v>
      </c>
    </row>
    <row r="853" spans="1:7" ht="15">
      <c r="A853" s="963">
        <v>27191</v>
      </c>
      <c r="B853">
        <v>83.339996337890625</v>
      </c>
      <c r="C853">
        <v>83.339996337890625</v>
      </c>
      <c r="D853">
        <v>83.339996337890625</v>
      </c>
      <c r="E853">
        <v>83.339996337890625</v>
      </c>
      <c r="F853">
        <v>83.339996337890625</v>
      </c>
      <c r="G853">
        <v>0</v>
      </c>
    </row>
    <row r="854" spans="1:7" ht="15">
      <c r="A854" s="963">
        <v>27192</v>
      </c>
      <c r="B854">
        <v>83.099998474121094</v>
      </c>
      <c r="C854">
        <v>83.099998474121094</v>
      </c>
      <c r="D854">
        <v>83.099998474121094</v>
      </c>
      <c r="E854">
        <v>83.099998474121094</v>
      </c>
      <c r="F854">
        <v>83.099998474121094</v>
      </c>
      <c r="G854">
        <v>0</v>
      </c>
    </row>
    <row r="855" spans="1:7" ht="15">
      <c r="A855" s="963">
        <v>27193</v>
      </c>
      <c r="B855">
        <v>83.239997863769531</v>
      </c>
      <c r="C855">
        <v>83.239997863769531</v>
      </c>
      <c r="D855">
        <v>83.239997863769531</v>
      </c>
      <c r="E855">
        <v>83.239997863769531</v>
      </c>
      <c r="F855">
        <v>83.239997863769531</v>
      </c>
      <c r="G855">
        <v>0</v>
      </c>
    </row>
    <row r="856" spans="1:7" ht="15">
      <c r="A856" s="963">
        <v>27194</v>
      </c>
      <c r="B856">
        <v>82.760002136230469</v>
      </c>
      <c r="C856">
        <v>82.760002136230469</v>
      </c>
      <c r="D856">
        <v>82.760002136230469</v>
      </c>
      <c r="E856">
        <v>82.760002136230469</v>
      </c>
      <c r="F856">
        <v>82.760002136230469</v>
      </c>
      <c r="G856">
        <v>0</v>
      </c>
    </row>
    <row r="857" spans="1:7" ht="15">
      <c r="A857" s="963">
        <v>27197</v>
      </c>
      <c r="B857">
        <v>81.540000915527344</v>
      </c>
      <c r="C857">
        <v>81.540000915527344</v>
      </c>
      <c r="D857">
        <v>81.540000915527344</v>
      </c>
      <c r="E857">
        <v>81.540000915527344</v>
      </c>
      <c r="F857">
        <v>81.540000915527344</v>
      </c>
      <c r="G857">
        <v>0</v>
      </c>
    </row>
    <row r="858" spans="1:7" ht="15">
      <c r="A858" s="963">
        <v>27198</v>
      </c>
      <c r="B858">
        <v>81.25</v>
      </c>
      <c r="C858">
        <v>81.25</v>
      </c>
      <c r="D858">
        <v>81.25</v>
      </c>
      <c r="E858">
        <v>81.25</v>
      </c>
      <c r="F858">
        <v>81.25</v>
      </c>
      <c r="G858">
        <v>0</v>
      </c>
    </row>
    <row r="859" spans="1:7" ht="15">
      <c r="A859" s="963">
        <v>27199</v>
      </c>
      <c r="B859">
        <v>80.660003662109375</v>
      </c>
      <c r="C859">
        <v>80.660003662109375</v>
      </c>
      <c r="D859">
        <v>80.660003662109375</v>
      </c>
      <c r="E859">
        <v>80.660003662109375</v>
      </c>
      <c r="F859">
        <v>80.660003662109375</v>
      </c>
      <c r="G859">
        <v>0</v>
      </c>
    </row>
    <row r="860" spans="1:7" ht="15">
      <c r="A860" s="963">
        <v>27200</v>
      </c>
      <c r="B860">
        <v>79.849998474121094</v>
      </c>
      <c r="C860">
        <v>79.849998474121094</v>
      </c>
      <c r="D860">
        <v>79.849998474121094</v>
      </c>
      <c r="E860">
        <v>79.849998474121094</v>
      </c>
      <c r="F860">
        <v>79.849998474121094</v>
      </c>
      <c r="G860">
        <v>0</v>
      </c>
    </row>
    <row r="861" spans="1:7" ht="15">
      <c r="A861" s="963">
        <v>27201</v>
      </c>
      <c r="B861">
        <v>79.110000610351562</v>
      </c>
      <c r="C861">
        <v>79.110000610351562</v>
      </c>
      <c r="D861">
        <v>79.110000610351562</v>
      </c>
      <c r="E861">
        <v>79.110000610351562</v>
      </c>
      <c r="F861">
        <v>79.110000610351562</v>
      </c>
      <c r="G861">
        <v>0</v>
      </c>
    </row>
    <row r="862" spans="1:7" ht="15">
      <c r="A862" s="963">
        <v>27204</v>
      </c>
      <c r="B862">
        <v>78.879997253417969</v>
      </c>
      <c r="C862">
        <v>78.879997253417969</v>
      </c>
      <c r="D862">
        <v>78.879997253417969</v>
      </c>
      <c r="E862">
        <v>78.879997253417969</v>
      </c>
      <c r="F862">
        <v>78.879997253417969</v>
      </c>
      <c r="G862">
        <v>0</v>
      </c>
    </row>
    <row r="863" spans="1:7" ht="15">
      <c r="A863" s="963">
        <v>27205</v>
      </c>
      <c r="B863">
        <v>79.349998474121094</v>
      </c>
      <c r="C863">
        <v>79.349998474121094</v>
      </c>
      <c r="D863">
        <v>79.349998474121094</v>
      </c>
      <c r="E863">
        <v>79.349998474121094</v>
      </c>
      <c r="F863">
        <v>79.349998474121094</v>
      </c>
      <c r="G863">
        <v>0</v>
      </c>
    </row>
    <row r="864" spans="1:7" ht="15">
      <c r="A864" s="963">
        <v>27206</v>
      </c>
      <c r="B864">
        <v>78.269996643066406</v>
      </c>
      <c r="C864">
        <v>78.269996643066406</v>
      </c>
      <c r="D864">
        <v>78.269996643066406</v>
      </c>
      <c r="E864">
        <v>78.269996643066406</v>
      </c>
      <c r="F864">
        <v>78.269996643066406</v>
      </c>
      <c r="G864">
        <v>0</v>
      </c>
    </row>
    <row r="865" spans="1:7" ht="15">
      <c r="A865" s="963">
        <v>27207</v>
      </c>
      <c r="B865">
        <v>76.830001831054688</v>
      </c>
      <c r="C865">
        <v>76.830001831054688</v>
      </c>
      <c r="D865">
        <v>76.830001831054688</v>
      </c>
      <c r="E865">
        <v>76.830001831054688</v>
      </c>
      <c r="F865">
        <v>76.830001831054688</v>
      </c>
      <c r="G865">
        <v>0</v>
      </c>
    </row>
    <row r="866" spans="1:7" ht="15">
      <c r="A866" s="963">
        <v>27208</v>
      </c>
      <c r="B866">
        <v>75.959999084472656</v>
      </c>
      <c r="C866">
        <v>75.959999084472656</v>
      </c>
      <c r="D866">
        <v>75.959999084472656</v>
      </c>
      <c r="E866">
        <v>75.959999084472656</v>
      </c>
      <c r="F866">
        <v>75.959999084472656</v>
      </c>
      <c r="G866">
        <v>0</v>
      </c>
    </row>
    <row r="867" spans="1:7" ht="15">
      <c r="A867" s="963">
        <v>27211</v>
      </c>
      <c r="B867">
        <v>75.389999389648438</v>
      </c>
      <c r="C867">
        <v>75.389999389648438</v>
      </c>
      <c r="D867">
        <v>75.389999389648438</v>
      </c>
      <c r="E867">
        <v>75.389999389648438</v>
      </c>
      <c r="F867">
        <v>75.389999389648438</v>
      </c>
      <c r="G867">
        <v>0</v>
      </c>
    </row>
    <row r="868" spans="1:7" ht="15">
      <c r="A868" s="963">
        <v>27212</v>
      </c>
      <c r="B868">
        <v>73.80999755859375</v>
      </c>
      <c r="C868">
        <v>73.80999755859375</v>
      </c>
      <c r="D868">
        <v>73.80999755859375</v>
      </c>
      <c r="E868">
        <v>73.80999755859375</v>
      </c>
      <c r="F868">
        <v>73.80999755859375</v>
      </c>
      <c r="G868">
        <v>0</v>
      </c>
    </row>
    <row r="869" spans="1:7" ht="15">
      <c r="A869" s="963">
        <v>27213</v>
      </c>
      <c r="B869">
        <v>73.660003662109375</v>
      </c>
      <c r="C869">
        <v>73.660003662109375</v>
      </c>
      <c r="D869">
        <v>73.660003662109375</v>
      </c>
      <c r="E869">
        <v>73.660003662109375</v>
      </c>
      <c r="F869">
        <v>73.660003662109375</v>
      </c>
      <c r="G869">
        <v>0</v>
      </c>
    </row>
    <row r="870" spans="1:7" ht="15">
      <c r="A870" s="963">
        <v>27215</v>
      </c>
      <c r="B870">
        <v>73.569999694824219</v>
      </c>
      <c r="C870">
        <v>73.569999694824219</v>
      </c>
      <c r="D870">
        <v>73.569999694824219</v>
      </c>
      <c r="E870">
        <v>73.569999694824219</v>
      </c>
      <c r="F870">
        <v>73.569999694824219</v>
      </c>
      <c r="G870">
        <v>0</v>
      </c>
    </row>
    <row r="871" spans="1:7" ht="15">
      <c r="A871" s="963">
        <v>27218</v>
      </c>
      <c r="B871">
        <v>70.959999084472656</v>
      </c>
      <c r="C871">
        <v>70.959999084472656</v>
      </c>
      <c r="D871">
        <v>70.959999084472656</v>
      </c>
      <c r="E871">
        <v>70.959999084472656</v>
      </c>
      <c r="F871">
        <v>70.959999084472656</v>
      </c>
      <c r="G871">
        <v>0</v>
      </c>
    </row>
    <row r="872" spans="1:7" ht="15">
      <c r="A872" s="963">
        <v>27219</v>
      </c>
      <c r="B872">
        <v>70.589996337890625</v>
      </c>
      <c r="C872">
        <v>70.589996337890625</v>
      </c>
      <c r="D872">
        <v>70.589996337890625</v>
      </c>
      <c r="E872">
        <v>70.589996337890625</v>
      </c>
      <c r="F872">
        <v>70.589996337890625</v>
      </c>
      <c r="G872">
        <v>0</v>
      </c>
    </row>
    <row r="873" spans="1:7" ht="15">
      <c r="A873" s="963">
        <v>27220</v>
      </c>
      <c r="B873">
        <v>69.819999694824219</v>
      </c>
      <c r="C873">
        <v>69.819999694824219</v>
      </c>
      <c r="D873">
        <v>69.819999694824219</v>
      </c>
      <c r="E873">
        <v>69.819999694824219</v>
      </c>
      <c r="F873">
        <v>69.819999694824219</v>
      </c>
      <c r="G873">
        <v>0</v>
      </c>
    </row>
    <row r="874" spans="1:7" ht="15">
      <c r="A874" s="963">
        <v>27221</v>
      </c>
      <c r="B874">
        <v>69.949996948242188</v>
      </c>
      <c r="C874">
        <v>69.949996948242188</v>
      </c>
      <c r="D874">
        <v>69.949996948242188</v>
      </c>
      <c r="E874">
        <v>69.949996948242188</v>
      </c>
      <c r="F874">
        <v>69.949996948242188</v>
      </c>
      <c r="G874">
        <v>0</v>
      </c>
    </row>
    <row r="875" spans="1:7" ht="15">
      <c r="A875" s="963">
        <v>27222</v>
      </c>
      <c r="B875">
        <v>71.680000305175781</v>
      </c>
      <c r="C875">
        <v>71.680000305175781</v>
      </c>
      <c r="D875">
        <v>71.680000305175781</v>
      </c>
      <c r="E875">
        <v>71.680000305175781</v>
      </c>
      <c r="F875">
        <v>71.680000305175781</v>
      </c>
      <c r="G875">
        <v>0</v>
      </c>
    </row>
    <row r="876" spans="1:7" ht="15">
      <c r="A876" s="963">
        <v>27225</v>
      </c>
      <c r="B876">
        <v>71.980003356933594</v>
      </c>
      <c r="C876">
        <v>71.980003356933594</v>
      </c>
      <c r="D876">
        <v>71.980003356933594</v>
      </c>
      <c r="E876">
        <v>71.980003356933594</v>
      </c>
      <c r="F876">
        <v>71.980003356933594</v>
      </c>
      <c r="G876">
        <v>0</v>
      </c>
    </row>
    <row r="877" spans="1:7" ht="15">
      <c r="A877" s="963">
        <v>27226</v>
      </c>
      <c r="B877">
        <v>71.629997253417969</v>
      </c>
      <c r="C877">
        <v>71.629997253417969</v>
      </c>
      <c r="D877">
        <v>71.629997253417969</v>
      </c>
      <c r="E877">
        <v>71.629997253417969</v>
      </c>
      <c r="F877">
        <v>71.629997253417969</v>
      </c>
      <c r="G877">
        <v>0</v>
      </c>
    </row>
    <row r="878" spans="1:7" ht="15">
      <c r="A878" s="963">
        <v>27227</v>
      </c>
      <c r="B878">
        <v>72.709999084472656</v>
      </c>
      <c r="C878">
        <v>72.709999084472656</v>
      </c>
      <c r="D878">
        <v>72.709999084472656</v>
      </c>
      <c r="E878">
        <v>72.709999084472656</v>
      </c>
      <c r="F878">
        <v>72.709999084472656</v>
      </c>
      <c r="G878">
        <v>0</v>
      </c>
    </row>
    <row r="879" spans="1:7" ht="15">
      <c r="A879" s="963">
        <v>27228</v>
      </c>
      <c r="B879">
        <v>72.80999755859375</v>
      </c>
      <c r="C879">
        <v>72.80999755859375</v>
      </c>
      <c r="D879">
        <v>72.80999755859375</v>
      </c>
      <c r="E879">
        <v>72.80999755859375</v>
      </c>
      <c r="F879">
        <v>72.80999755859375</v>
      </c>
      <c r="G879">
        <v>0</v>
      </c>
    </row>
    <row r="880" spans="1:7" ht="15">
      <c r="A880" s="963">
        <v>27229</v>
      </c>
      <c r="B880">
        <v>73.400001525878906</v>
      </c>
      <c r="C880">
        <v>73.400001525878906</v>
      </c>
      <c r="D880">
        <v>73.400001525878906</v>
      </c>
      <c r="E880">
        <v>73.400001525878906</v>
      </c>
      <c r="F880">
        <v>73.400001525878906</v>
      </c>
      <c r="G880">
        <v>0</v>
      </c>
    </row>
    <row r="881" spans="1:7" ht="15">
      <c r="A881" s="963">
        <v>27232</v>
      </c>
      <c r="B881">
        <v>73.419998168945312</v>
      </c>
      <c r="C881">
        <v>73.419998168945312</v>
      </c>
      <c r="D881">
        <v>73.419998168945312</v>
      </c>
      <c r="E881">
        <v>73.419998168945312</v>
      </c>
      <c r="F881">
        <v>73.419998168945312</v>
      </c>
      <c r="G881">
        <v>0</v>
      </c>
    </row>
    <row r="882" spans="1:7" ht="15">
      <c r="A882" s="963">
        <v>27233</v>
      </c>
      <c r="B882">
        <v>74.44000244140625</v>
      </c>
      <c r="C882">
        <v>74.44000244140625</v>
      </c>
      <c r="D882">
        <v>74.44000244140625</v>
      </c>
      <c r="E882">
        <v>74.44000244140625</v>
      </c>
      <c r="F882">
        <v>74.44000244140625</v>
      </c>
      <c r="G882">
        <v>0</v>
      </c>
    </row>
    <row r="883" spans="1:7" ht="15">
      <c r="A883" s="963">
        <v>27234</v>
      </c>
      <c r="B883">
        <v>74.629997253417969</v>
      </c>
      <c r="C883">
        <v>74.629997253417969</v>
      </c>
      <c r="D883">
        <v>74.629997253417969</v>
      </c>
      <c r="E883">
        <v>74.629997253417969</v>
      </c>
      <c r="F883">
        <v>74.629997253417969</v>
      </c>
      <c r="G883">
        <v>0</v>
      </c>
    </row>
    <row r="884" spans="1:7" ht="15">
      <c r="A884" s="963">
        <v>27235</v>
      </c>
      <c r="B884">
        <v>73.510002136230469</v>
      </c>
      <c r="C884">
        <v>73.510002136230469</v>
      </c>
      <c r="D884">
        <v>73.510002136230469</v>
      </c>
      <c r="E884">
        <v>73.510002136230469</v>
      </c>
      <c r="F884">
        <v>73.510002136230469</v>
      </c>
      <c r="G884">
        <v>0</v>
      </c>
    </row>
    <row r="885" spans="1:7" ht="15">
      <c r="A885" s="963">
        <v>27236</v>
      </c>
      <c r="B885">
        <v>72.830001831054688</v>
      </c>
      <c r="C885">
        <v>72.830001831054688</v>
      </c>
      <c r="D885">
        <v>72.830001831054688</v>
      </c>
      <c r="E885">
        <v>72.830001831054688</v>
      </c>
      <c r="F885">
        <v>72.830001831054688</v>
      </c>
      <c r="G885">
        <v>0</v>
      </c>
    </row>
    <row r="886" spans="1:7" ht="15">
      <c r="A886" s="963">
        <v>27239</v>
      </c>
      <c r="B886">
        <v>71.489997863769531</v>
      </c>
      <c r="C886">
        <v>71.489997863769531</v>
      </c>
      <c r="D886">
        <v>71.489997863769531</v>
      </c>
      <c r="E886">
        <v>71.489997863769531</v>
      </c>
      <c r="F886">
        <v>71.489997863769531</v>
      </c>
      <c r="G886">
        <v>0</v>
      </c>
    </row>
    <row r="887" spans="1:7" ht="15">
      <c r="A887" s="963">
        <v>27240</v>
      </c>
      <c r="B887">
        <v>71.300003051757812</v>
      </c>
      <c r="C887">
        <v>71.300003051757812</v>
      </c>
      <c r="D887">
        <v>71.300003051757812</v>
      </c>
      <c r="E887">
        <v>71.300003051757812</v>
      </c>
      <c r="F887">
        <v>71.300003051757812</v>
      </c>
      <c r="G887">
        <v>0</v>
      </c>
    </row>
    <row r="888" spans="1:7" ht="15">
      <c r="A888" s="963">
        <v>27241</v>
      </c>
      <c r="B888">
        <v>69.989997863769531</v>
      </c>
      <c r="C888">
        <v>69.989997863769531</v>
      </c>
      <c r="D888">
        <v>69.989997863769531</v>
      </c>
      <c r="E888">
        <v>69.989997863769531</v>
      </c>
      <c r="F888">
        <v>69.989997863769531</v>
      </c>
      <c r="G888">
        <v>0</v>
      </c>
    </row>
    <row r="889" spans="1:7" ht="15">
      <c r="A889" s="963">
        <v>27242</v>
      </c>
      <c r="B889">
        <v>69.629997253417969</v>
      </c>
      <c r="C889">
        <v>69.629997253417969</v>
      </c>
      <c r="D889">
        <v>69.629997253417969</v>
      </c>
      <c r="E889">
        <v>69.629997253417969</v>
      </c>
      <c r="F889">
        <v>69.629997253417969</v>
      </c>
      <c r="G889">
        <v>0</v>
      </c>
    </row>
    <row r="890" spans="1:7" ht="15">
      <c r="A890" s="963">
        <v>27243</v>
      </c>
      <c r="B890">
        <v>69.400001525878906</v>
      </c>
      <c r="C890">
        <v>69.400001525878906</v>
      </c>
      <c r="D890">
        <v>69.400001525878906</v>
      </c>
      <c r="E890">
        <v>69.400001525878906</v>
      </c>
      <c r="F890">
        <v>69.400001525878906</v>
      </c>
      <c r="G890">
        <v>0</v>
      </c>
    </row>
    <row r="891" spans="1:7" ht="15">
      <c r="A891" s="963">
        <v>27246</v>
      </c>
      <c r="B891">
        <v>69.669998168945312</v>
      </c>
      <c r="C891">
        <v>69.669998168945312</v>
      </c>
      <c r="D891">
        <v>69.669998168945312</v>
      </c>
      <c r="E891">
        <v>69.669998168945312</v>
      </c>
      <c r="F891">
        <v>69.669998168945312</v>
      </c>
      <c r="G891">
        <v>0</v>
      </c>
    </row>
    <row r="892" spans="1:7" ht="15">
      <c r="A892" s="963">
        <v>27247</v>
      </c>
      <c r="B892">
        <v>70.529998779296875</v>
      </c>
      <c r="C892">
        <v>70.529998779296875</v>
      </c>
      <c r="D892">
        <v>70.529998779296875</v>
      </c>
      <c r="E892">
        <v>70.529998779296875</v>
      </c>
      <c r="F892">
        <v>70.529998779296875</v>
      </c>
      <c r="G892">
        <v>0</v>
      </c>
    </row>
    <row r="893" spans="1:7" ht="15">
      <c r="A893" s="963">
        <v>27248</v>
      </c>
      <c r="B893">
        <v>71.680000305175781</v>
      </c>
      <c r="C893">
        <v>71.680000305175781</v>
      </c>
      <c r="D893">
        <v>71.680000305175781</v>
      </c>
      <c r="E893">
        <v>71.680000305175781</v>
      </c>
      <c r="F893">
        <v>71.680000305175781</v>
      </c>
      <c r="G893">
        <v>0</v>
      </c>
    </row>
    <row r="894" spans="1:7" ht="15">
      <c r="A894" s="963">
        <v>27249</v>
      </c>
      <c r="B894">
        <v>70.660003662109375</v>
      </c>
      <c r="C894">
        <v>70.660003662109375</v>
      </c>
      <c r="D894">
        <v>70.660003662109375</v>
      </c>
      <c r="E894">
        <v>70.660003662109375</v>
      </c>
      <c r="F894">
        <v>70.660003662109375</v>
      </c>
      <c r="G894">
        <v>0</v>
      </c>
    </row>
    <row r="895" spans="1:7" ht="15">
      <c r="A895" s="963">
        <v>27250</v>
      </c>
      <c r="B895">
        <v>70.69000244140625</v>
      </c>
      <c r="C895">
        <v>70.69000244140625</v>
      </c>
      <c r="D895">
        <v>70.69000244140625</v>
      </c>
      <c r="E895">
        <v>70.69000244140625</v>
      </c>
      <c r="F895">
        <v>70.69000244140625</v>
      </c>
      <c r="G895">
        <v>0</v>
      </c>
    </row>
    <row r="896" spans="1:7" ht="15">
      <c r="A896" s="963">
        <v>27253</v>
      </c>
      <c r="B896">
        <v>70.360000610351562</v>
      </c>
      <c r="C896">
        <v>70.360000610351562</v>
      </c>
      <c r="D896">
        <v>70.360000610351562</v>
      </c>
      <c r="E896">
        <v>70.360000610351562</v>
      </c>
      <c r="F896">
        <v>70.360000610351562</v>
      </c>
      <c r="G896">
        <v>0</v>
      </c>
    </row>
    <row r="897" spans="1:7" ht="15">
      <c r="A897" s="963">
        <v>27254</v>
      </c>
      <c r="B897">
        <v>68.819999694824219</v>
      </c>
      <c r="C897">
        <v>68.819999694824219</v>
      </c>
      <c r="D897">
        <v>68.819999694824219</v>
      </c>
      <c r="E897">
        <v>68.819999694824219</v>
      </c>
      <c r="F897">
        <v>68.819999694824219</v>
      </c>
      <c r="G897">
        <v>0</v>
      </c>
    </row>
    <row r="898" spans="1:7" ht="15">
      <c r="A898" s="963">
        <v>27255</v>
      </c>
      <c r="B898">
        <v>67.25</v>
      </c>
      <c r="C898">
        <v>67.25</v>
      </c>
      <c r="D898">
        <v>67.25</v>
      </c>
      <c r="E898">
        <v>67.25</v>
      </c>
      <c r="F898">
        <v>67.25</v>
      </c>
      <c r="G898">
        <v>0</v>
      </c>
    </row>
    <row r="899" spans="1:7" ht="15">
      <c r="A899" s="963">
        <v>27256</v>
      </c>
      <c r="B899">
        <v>66.879997253417969</v>
      </c>
      <c r="C899">
        <v>66.879997253417969</v>
      </c>
      <c r="D899">
        <v>66.879997253417969</v>
      </c>
      <c r="E899">
        <v>66.879997253417969</v>
      </c>
      <c r="F899">
        <v>66.879997253417969</v>
      </c>
      <c r="G899">
        <v>0</v>
      </c>
    </row>
    <row r="900" spans="1:7" ht="15">
      <c r="A900" s="963">
        <v>27257</v>
      </c>
      <c r="B900">
        <v>65.860000610351562</v>
      </c>
      <c r="C900">
        <v>65.860000610351562</v>
      </c>
      <c r="D900">
        <v>65.860000610351562</v>
      </c>
      <c r="E900">
        <v>65.860000610351562</v>
      </c>
      <c r="F900">
        <v>65.860000610351562</v>
      </c>
      <c r="G900">
        <v>0</v>
      </c>
    </row>
    <row r="901" spans="1:7" ht="15">
      <c r="A901" s="963">
        <v>27260</v>
      </c>
      <c r="B901">
        <v>65.129997253417969</v>
      </c>
      <c r="C901">
        <v>65.129997253417969</v>
      </c>
      <c r="D901">
        <v>65.129997253417969</v>
      </c>
      <c r="E901">
        <v>65.129997253417969</v>
      </c>
      <c r="F901">
        <v>65.129997253417969</v>
      </c>
      <c r="G901">
        <v>0</v>
      </c>
    </row>
    <row r="902" spans="1:7" ht="15">
      <c r="A902" s="963">
        <v>27261</v>
      </c>
      <c r="B902">
        <v>65.720001220703125</v>
      </c>
      <c r="C902">
        <v>65.720001220703125</v>
      </c>
      <c r="D902">
        <v>65.720001220703125</v>
      </c>
      <c r="E902">
        <v>65.720001220703125</v>
      </c>
      <c r="F902">
        <v>65.720001220703125</v>
      </c>
      <c r="G902">
        <v>0</v>
      </c>
    </row>
    <row r="903" spans="1:7" ht="15">
      <c r="A903" s="963">
        <v>27262</v>
      </c>
      <c r="B903">
        <v>64.919998168945312</v>
      </c>
      <c r="C903">
        <v>64.919998168945312</v>
      </c>
      <c r="D903">
        <v>64.919998168945312</v>
      </c>
      <c r="E903">
        <v>64.919998168945312</v>
      </c>
      <c r="F903">
        <v>64.919998168945312</v>
      </c>
      <c r="G903">
        <v>0</v>
      </c>
    </row>
    <row r="904" spans="1:7" ht="15">
      <c r="A904" s="963">
        <v>27263</v>
      </c>
      <c r="B904">
        <v>63.590000152587891</v>
      </c>
      <c r="C904">
        <v>63.590000152587891</v>
      </c>
      <c r="D904">
        <v>63.590000152587891</v>
      </c>
      <c r="E904">
        <v>63.590000152587891</v>
      </c>
      <c r="F904">
        <v>63.590000152587891</v>
      </c>
      <c r="G904">
        <v>0</v>
      </c>
    </row>
    <row r="905" spans="1:7" ht="15">
      <c r="A905" s="963">
        <v>27264</v>
      </c>
      <c r="B905">
        <v>62.569999694824219</v>
      </c>
      <c r="C905">
        <v>62.569999694824219</v>
      </c>
      <c r="D905">
        <v>62.569999694824219</v>
      </c>
      <c r="E905">
        <v>62.569999694824219</v>
      </c>
      <c r="F905">
        <v>62.569999694824219</v>
      </c>
      <c r="G905">
        <v>0</v>
      </c>
    </row>
    <row r="906" spans="1:7" ht="15">
      <c r="A906" s="963">
        <v>27267</v>
      </c>
      <c r="B906">
        <v>62.939998626708977</v>
      </c>
      <c r="C906">
        <v>62.939998626708977</v>
      </c>
      <c r="D906">
        <v>62.939998626708977</v>
      </c>
      <c r="E906">
        <v>62.939998626708977</v>
      </c>
      <c r="F906">
        <v>62.939998626708977</v>
      </c>
      <c r="G906">
        <v>0</v>
      </c>
    </row>
    <row r="907" spans="1:7" ht="15">
      <c r="A907" s="963">
        <v>27268</v>
      </c>
      <c r="B907">
        <v>62.340000152587891</v>
      </c>
      <c r="C907">
        <v>62.340000152587891</v>
      </c>
      <c r="D907">
        <v>62.340000152587891</v>
      </c>
      <c r="E907">
        <v>62.340000152587891</v>
      </c>
      <c r="F907">
        <v>62.340000152587891</v>
      </c>
      <c r="G907">
        <v>0</v>
      </c>
    </row>
    <row r="908" spans="1:7" ht="15">
      <c r="A908" s="963">
        <v>27269</v>
      </c>
      <c r="B908">
        <v>62.430000305175781</v>
      </c>
      <c r="C908">
        <v>62.430000305175781</v>
      </c>
      <c r="D908">
        <v>62.430000305175781</v>
      </c>
      <c r="E908">
        <v>62.430000305175781</v>
      </c>
      <c r="F908">
        <v>62.430000305175781</v>
      </c>
      <c r="G908">
        <v>0</v>
      </c>
    </row>
    <row r="909" spans="1:7" ht="15">
      <c r="A909" s="963">
        <v>27270</v>
      </c>
      <c r="B909">
        <v>61.369998931884773</v>
      </c>
      <c r="C909">
        <v>61.369998931884773</v>
      </c>
      <c r="D909">
        <v>61.369998931884773</v>
      </c>
      <c r="E909">
        <v>61.369998931884773</v>
      </c>
      <c r="F909">
        <v>61.369998931884773</v>
      </c>
      <c r="G909">
        <v>0</v>
      </c>
    </row>
    <row r="910" spans="1:7" ht="15">
      <c r="A910" s="963">
        <v>27271</v>
      </c>
      <c r="B910">
        <v>62.369998931884773</v>
      </c>
      <c r="C910">
        <v>62.369998931884773</v>
      </c>
      <c r="D910">
        <v>62.369998931884773</v>
      </c>
      <c r="E910">
        <v>62.369998931884773</v>
      </c>
      <c r="F910">
        <v>62.369998931884773</v>
      </c>
      <c r="G910">
        <v>0</v>
      </c>
    </row>
    <row r="911" spans="1:7" ht="15">
      <c r="A911" s="963">
        <v>27275</v>
      </c>
      <c r="B911">
        <v>60.880001068115227</v>
      </c>
      <c r="C911">
        <v>60.880001068115227</v>
      </c>
      <c r="D911">
        <v>60.880001068115227</v>
      </c>
      <c r="E911">
        <v>60.880001068115227</v>
      </c>
      <c r="F911">
        <v>60.880001068115227</v>
      </c>
      <c r="G911">
        <v>0</v>
      </c>
    </row>
    <row r="912" spans="1:7" ht="15">
      <c r="A912" s="963">
        <v>27276</v>
      </c>
      <c r="B912">
        <v>58.950000762939453</v>
      </c>
      <c r="C912">
        <v>58.950000762939453</v>
      </c>
      <c r="D912">
        <v>58.950000762939453</v>
      </c>
      <c r="E912">
        <v>58.950000762939453</v>
      </c>
      <c r="F912">
        <v>58.950000762939453</v>
      </c>
      <c r="G912">
        <v>0</v>
      </c>
    </row>
    <row r="913" spans="1:7" ht="15">
      <c r="A913" s="963">
        <v>27277</v>
      </c>
      <c r="B913">
        <v>60.220001220703118</v>
      </c>
      <c r="C913">
        <v>60.220001220703118</v>
      </c>
      <c r="D913">
        <v>60.220001220703118</v>
      </c>
      <c r="E913">
        <v>60.220001220703118</v>
      </c>
      <c r="F913">
        <v>60.220001220703118</v>
      </c>
      <c r="G913">
        <v>0</v>
      </c>
    </row>
    <row r="914" spans="1:7" ht="15">
      <c r="A914" s="963">
        <v>27278</v>
      </c>
      <c r="B914">
        <v>60.700000762939453</v>
      </c>
      <c r="C914">
        <v>60.700000762939453</v>
      </c>
      <c r="D914">
        <v>60.700000762939453</v>
      </c>
      <c r="E914">
        <v>60.700000762939453</v>
      </c>
      <c r="F914">
        <v>60.700000762939453</v>
      </c>
      <c r="G914">
        <v>0</v>
      </c>
    </row>
    <row r="915" spans="1:7" ht="15">
      <c r="A915" s="963">
        <v>27281</v>
      </c>
      <c r="B915">
        <v>59.369998931884773</v>
      </c>
      <c r="C915">
        <v>59.369998931884773</v>
      </c>
      <c r="D915">
        <v>59.369998931884773</v>
      </c>
      <c r="E915">
        <v>59.369998931884773</v>
      </c>
      <c r="F915">
        <v>59.369998931884773</v>
      </c>
      <c r="G915">
        <v>0</v>
      </c>
    </row>
    <row r="916" spans="1:7" ht="15">
      <c r="A916" s="963">
        <v>27282</v>
      </c>
      <c r="B916">
        <v>58.970001220703118</v>
      </c>
      <c r="C916">
        <v>58.970001220703118</v>
      </c>
      <c r="D916">
        <v>58.970001220703118</v>
      </c>
      <c r="E916">
        <v>58.970001220703118</v>
      </c>
      <c r="F916">
        <v>58.970001220703118</v>
      </c>
      <c r="G916">
        <v>0</v>
      </c>
    </row>
    <row r="917" spans="1:7" ht="15">
      <c r="A917" s="963">
        <v>27283</v>
      </c>
      <c r="B917">
        <v>58.959999084472663</v>
      </c>
      <c r="C917">
        <v>58.959999084472663</v>
      </c>
      <c r="D917">
        <v>58.959999084472663</v>
      </c>
      <c r="E917">
        <v>58.959999084472663</v>
      </c>
      <c r="F917">
        <v>58.959999084472663</v>
      </c>
      <c r="G917">
        <v>0</v>
      </c>
    </row>
    <row r="918" spans="1:7" ht="15">
      <c r="A918" s="963">
        <v>27284</v>
      </c>
      <c r="B918">
        <v>57.709999084472663</v>
      </c>
      <c r="C918">
        <v>57.709999084472663</v>
      </c>
      <c r="D918">
        <v>57.709999084472663</v>
      </c>
      <c r="E918">
        <v>57.709999084472663</v>
      </c>
      <c r="F918">
        <v>57.709999084472663</v>
      </c>
      <c r="G918">
        <v>0</v>
      </c>
    </row>
    <row r="919" spans="1:7" ht="15">
      <c r="A919" s="963">
        <v>27285</v>
      </c>
      <c r="B919">
        <v>56.659999847412109</v>
      </c>
      <c r="C919">
        <v>56.659999847412109</v>
      </c>
      <c r="D919">
        <v>56.659999847412109</v>
      </c>
      <c r="E919">
        <v>56.659999847412109</v>
      </c>
      <c r="F919">
        <v>56.659999847412109</v>
      </c>
      <c r="G919">
        <v>0</v>
      </c>
    </row>
    <row r="920" spans="1:7" ht="15">
      <c r="A920" s="963">
        <v>27288</v>
      </c>
      <c r="B920">
        <v>57.240001678466797</v>
      </c>
      <c r="C920">
        <v>57.240001678466797</v>
      </c>
      <c r="D920">
        <v>57.240001678466797</v>
      </c>
      <c r="E920">
        <v>57.240001678466797</v>
      </c>
      <c r="F920">
        <v>57.240001678466797</v>
      </c>
      <c r="G920">
        <v>0</v>
      </c>
    </row>
    <row r="921" spans="1:7" ht="15">
      <c r="A921" s="963">
        <v>27289</v>
      </c>
      <c r="B921">
        <v>57.720001220703118</v>
      </c>
      <c r="C921">
        <v>57.720001220703118</v>
      </c>
      <c r="D921">
        <v>57.720001220703118</v>
      </c>
      <c r="E921">
        <v>57.720001220703118</v>
      </c>
      <c r="F921">
        <v>57.720001220703118</v>
      </c>
      <c r="G921">
        <v>0</v>
      </c>
    </row>
    <row r="922" spans="1:7" ht="15">
      <c r="A922" s="963">
        <v>27290</v>
      </c>
      <c r="B922">
        <v>58.119998931884773</v>
      </c>
      <c r="C922">
        <v>58.119998931884773</v>
      </c>
      <c r="D922">
        <v>58.119998931884773</v>
      </c>
      <c r="E922">
        <v>58.119998931884773</v>
      </c>
      <c r="F922">
        <v>58.119998931884773</v>
      </c>
      <c r="G922">
        <v>0</v>
      </c>
    </row>
    <row r="923" spans="1:7" ht="15">
      <c r="A923" s="963">
        <v>27291</v>
      </c>
      <c r="B923">
        <v>59.520000457763672</v>
      </c>
      <c r="C923">
        <v>59.520000457763672</v>
      </c>
      <c r="D923">
        <v>59.520000457763672</v>
      </c>
      <c r="E923">
        <v>59.520000457763672</v>
      </c>
      <c r="F923">
        <v>59.520000457763672</v>
      </c>
      <c r="G923">
        <v>0</v>
      </c>
    </row>
    <row r="924" spans="1:7" ht="15">
      <c r="A924" s="963">
        <v>27292</v>
      </c>
      <c r="B924">
        <v>59.900001525878913</v>
      </c>
      <c r="C924">
        <v>59.900001525878913</v>
      </c>
      <c r="D924">
        <v>59.900001525878913</v>
      </c>
      <c r="E924">
        <v>59.900001525878913</v>
      </c>
      <c r="F924">
        <v>59.900001525878913</v>
      </c>
      <c r="G924">
        <v>0</v>
      </c>
    </row>
    <row r="925" spans="1:7" ht="15">
      <c r="A925" s="963">
        <v>27295</v>
      </c>
      <c r="B925">
        <v>59.659999847412109</v>
      </c>
      <c r="C925">
        <v>59.659999847412109</v>
      </c>
      <c r="D925">
        <v>59.659999847412109</v>
      </c>
      <c r="E925">
        <v>59.659999847412109</v>
      </c>
      <c r="F925">
        <v>59.659999847412109</v>
      </c>
      <c r="G925">
        <v>0</v>
      </c>
    </row>
    <row r="926" spans="1:7" ht="15">
      <c r="A926" s="963">
        <v>27296</v>
      </c>
      <c r="B926">
        <v>58.840000152587891</v>
      </c>
      <c r="C926">
        <v>58.840000152587891</v>
      </c>
      <c r="D926">
        <v>58.840000152587891</v>
      </c>
      <c r="E926">
        <v>58.840000152587891</v>
      </c>
      <c r="F926">
        <v>58.840000152587891</v>
      </c>
      <c r="G926">
        <v>0</v>
      </c>
    </row>
    <row r="927" spans="1:7" ht="15">
      <c r="A927" s="963">
        <v>27297</v>
      </c>
      <c r="B927">
        <v>58.759998321533203</v>
      </c>
      <c r="C927">
        <v>58.759998321533203</v>
      </c>
      <c r="D927">
        <v>58.759998321533203</v>
      </c>
      <c r="E927">
        <v>58.759998321533203</v>
      </c>
      <c r="F927">
        <v>58.759998321533203</v>
      </c>
      <c r="G927">
        <v>0</v>
      </c>
    </row>
    <row r="928" spans="1:7" ht="15">
      <c r="A928" s="963">
        <v>27298</v>
      </c>
      <c r="B928">
        <v>57.869998931884773</v>
      </c>
      <c r="C928">
        <v>57.869998931884773</v>
      </c>
      <c r="D928">
        <v>57.869998931884773</v>
      </c>
      <c r="E928">
        <v>57.869998931884773</v>
      </c>
      <c r="F928">
        <v>57.869998931884773</v>
      </c>
      <c r="G928">
        <v>0</v>
      </c>
    </row>
    <row r="929" spans="1:7" ht="15">
      <c r="A929" s="963">
        <v>27299</v>
      </c>
      <c r="B929">
        <v>57.119998931884773</v>
      </c>
      <c r="C929">
        <v>57.119998931884773</v>
      </c>
      <c r="D929">
        <v>57.119998931884773</v>
      </c>
      <c r="E929">
        <v>57.119998931884773</v>
      </c>
      <c r="F929">
        <v>57.119998931884773</v>
      </c>
      <c r="G929">
        <v>0</v>
      </c>
    </row>
    <row r="930" spans="1:7" ht="15">
      <c r="A930" s="963">
        <v>27302</v>
      </c>
      <c r="B930">
        <v>55.669998168945312</v>
      </c>
      <c r="C930">
        <v>55.669998168945312</v>
      </c>
      <c r="D930">
        <v>55.669998168945312</v>
      </c>
      <c r="E930">
        <v>55.669998168945312</v>
      </c>
      <c r="F930">
        <v>55.669998168945312</v>
      </c>
      <c r="G930">
        <v>0</v>
      </c>
    </row>
    <row r="931" spans="1:7" ht="15">
      <c r="A931" s="963">
        <v>27303</v>
      </c>
      <c r="B931">
        <v>55.479999542236328</v>
      </c>
      <c r="C931">
        <v>55.479999542236328</v>
      </c>
      <c r="D931">
        <v>55.479999542236328</v>
      </c>
      <c r="E931">
        <v>55.479999542236328</v>
      </c>
      <c r="F931">
        <v>55.479999542236328</v>
      </c>
      <c r="G931">
        <v>0</v>
      </c>
    </row>
    <row r="932" spans="1:7" ht="15">
      <c r="A932" s="963">
        <v>27304</v>
      </c>
      <c r="B932">
        <v>55.669998168945312</v>
      </c>
      <c r="C932">
        <v>55.669998168945312</v>
      </c>
      <c r="D932">
        <v>55.669998168945312</v>
      </c>
      <c r="E932">
        <v>55.669998168945312</v>
      </c>
      <c r="F932">
        <v>55.669998168945312</v>
      </c>
      <c r="G932">
        <v>0</v>
      </c>
    </row>
    <row r="933" spans="1:7" ht="15">
      <c r="A933" s="963">
        <v>27305</v>
      </c>
      <c r="B933">
        <v>54.869998931884773</v>
      </c>
      <c r="C933">
        <v>54.869998931884773</v>
      </c>
      <c r="D933">
        <v>54.869998931884773</v>
      </c>
      <c r="E933">
        <v>54.869998931884773</v>
      </c>
      <c r="F933">
        <v>54.869998931884773</v>
      </c>
      <c r="G933">
        <v>0</v>
      </c>
    </row>
    <row r="934" spans="1:7" ht="15">
      <c r="A934" s="963">
        <v>27306</v>
      </c>
      <c r="B934">
        <v>55.159999847412109</v>
      </c>
      <c r="C934">
        <v>55.159999847412109</v>
      </c>
      <c r="D934">
        <v>55.159999847412109</v>
      </c>
      <c r="E934">
        <v>55.159999847412109</v>
      </c>
      <c r="F934">
        <v>55.159999847412109</v>
      </c>
      <c r="G934">
        <v>0</v>
      </c>
    </row>
    <row r="935" spans="1:7" ht="15">
      <c r="A935" s="963">
        <v>27309</v>
      </c>
      <c r="B935">
        <v>56.569999694824219</v>
      </c>
      <c r="C935">
        <v>56.569999694824219</v>
      </c>
      <c r="D935">
        <v>56.569999694824219</v>
      </c>
      <c r="E935">
        <v>56.569999694824219</v>
      </c>
      <c r="F935">
        <v>56.569999694824219</v>
      </c>
      <c r="G935">
        <v>0</v>
      </c>
    </row>
    <row r="936" spans="1:7" ht="15">
      <c r="A936" s="963">
        <v>27310</v>
      </c>
      <c r="B936">
        <v>56.130001068115227</v>
      </c>
      <c r="C936">
        <v>56.130001068115227</v>
      </c>
      <c r="D936">
        <v>56.130001068115227</v>
      </c>
      <c r="E936">
        <v>56.130001068115227</v>
      </c>
      <c r="F936">
        <v>56.130001068115227</v>
      </c>
      <c r="G936">
        <v>0</v>
      </c>
    </row>
    <row r="937" spans="1:7" ht="15">
      <c r="A937" s="963">
        <v>27311</v>
      </c>
      <c r="B937">
        <v>57.569999694824219</v>
      </c>
      <c r="C937">
        <v>57.569999694824219</v>
      </c>
      <c r="D937">
        <v>57.569999694824219</v>
      </c>
      <c r="E937">
        <v>57.569999694824219</v>
      </c>
      <c r="F937">
        <v>57.569999694824219</v>
      </c>
      <c r="G937">
        <v>0</v>
      </c>
    </row>
    <row r="938" spans="1:7" ht="15">
      <c r="A938" s="963">
        <v>27312</v>
      </c>
      <c r="B938">
        <v>59.130001068115227</v>
      </c>
      <c r="C938">
        <v>59.130001068115227</v>
      </c>
      <c r="D938">
        <v>59.130001068115227</v>
      </c>
      <c r="E938">
        <v>59.130001068115227</v>
      </c>
      <c r="F938">
        <v>59.130001068115227</v>
      </c>
      <c r="G938">
        <v>0</v>
      </c>
    </row>
    <row r="939" spans="1:7" ht="15">
      <c r="A939" s="963">
        <v>27313</v>
      </c>
      <c r="B939">
        <v>60.419998168945312</v>
      </c>
      <c r="C939">
        <v>60.419998168945312</v>
      </c>
      <c r="D939">
        <v>60.419998168945312</v>
      </c>
      <c r="E939">
        <v>60.419998168945312</v>
      </c>
      <c r="F939">
        <v>60.419998168945312</v>
      </c>
      <c r="G939">
        <v>0</v>
      </c>
    </row>
    <row r="940" spans="1:7" ht="15">
      <c r="A940" s="963">
        <v>27316</v>
      </c>
      <c r="B940">
        <v>61.729999542236328</v>
      </c>
      <c r="C940">
        <v>61.729999542236328</v>
      </c>
      <c r="D940">
        <v>61.729999542236328</v>
      </c>
      <c r="E940">
        <v>61.729999542236328</v>
      </c>
      <c r="F940">
        <v>61.729999542236328</v>
      </c>
      <c r="G940">
        <v>0</v>
      </c>
    </row>
    <row r="941" spans="1:7" ht="15">
      <c r="A941" s="963">
        <v>27317</v>
      </c>
      <c r="B941">
        <v>61.400001525878913</v>
      </c>
      <c r="C941">
        <v>61.400001525878913</v>
      </c>
      <c r="D941">
        <v>61.400001525878913</v>
      </c>
      <c r="E941">
        <v>61.400001525878913</v>
      </c>
      <c r="F941">
        <v>61.400001525878913</v>
      </c>
      <c r="G941">
        <v>0</v>
      </c>
    </row>
    <row r="942" spans="1:7" ht="15">
      <c r="A942" s="963">
        <v>27318</v>
      </c>
      <c r="B942">
        <v>61.189998626708977</v>
      </c>
      <c r="C942">
        <v>61.189998626708977</v>
      </c>
      <c r="D942">
        <v>61.189998626708977</v>
      </c>
      <c r="E942">
        <v>61.189998626708977</v>
      </c>
      <c r="F942">
        <v>61.189998626708977</v>
      </c>
      <c r="G942">
        <v>0</v>
      </c>
    </row>
    <row r="943" spans="1:7" ht="15">
      <c r="A943" s="963">
        <v>27319</v>
      </c>
      <c r="B943">
        <v>62.040000915527337</v>
      </c>
      <c r="C943">
        <v>62.040000915527337</v>
      </c>
      <c r="D943">
        <v>62.040000915527337</v>
      </c>
      <c r="E943">
        <v>62.040000915527337</v>
      </c>
      <c r="F943">
        <v>62.040000915527337</v>
      </c>
      <c r="G943">
        <v>0</v>
      </c>
    </row>
    <row r="944" spans="1:7" ht="15">
      <c r="A944" s="963">
        <v>27320</v>
      </c>
      <c r="B944">
        <v>62.75</v>
      </c>
      <c r="C944">
        <v>62.75</v>
      </c>
      <c r="D944">
        <v>62.75</v>
      </c>
      <c r="E944">
        <v>62.75</v>
      </c>
      <c r="F944">
        <v>62.75</v>
      </c>
      <c r="G944">
        <v>0</v>
      </c>
    </row>
    <row r="945" spans="1:7" ht="15">
      <c r="A945" s="963">
        <v>27323</v>
      </c>
      <c r="B945">
        <v>63.819999694824219</v>
      </c>
      <c r="C945">
        <v>63.819999694824219</v>
      </c>
      <c r="D945">
        <v>63.819999694824219</v>
      </c>
      <c r="E945">
        <v>63.819999694824219</v>
      </c>
      <c r="F945">
        <v>63.819999694824219</v>
      </c>
      <c r="G945">
        <v>0</v>
      </c>
    </row>
    <row r="946" spans="1:7" ht="15">
      <c r="A946" s="963">
        <v>27324</v>
      </c>
      <c r="B946">
        <v>64.139999389648438</v>
      </c>
      <c r="C946">
        <v>64.139999389648438</v>
      </c>
      <c r="D946">
        <v>64.139999389648438</v>
      </c>
      <c r="E946">
        <v>64.139999389648438</v>
      </c>
      <c r="F946">
        <v>64.139999389648438</v>
      </c>
      <c r="G946">
        <v>0</v>
      </c>
    </row>
    <row r="947" spans="1:7" ht="15">
      <c r="A947" s="963">
        <v>27325</v>
      </c>
      <c r="B947">
        <v>63.400001525878913</v>
      </c>
      <c r="C947">
        <v>63.400001525878913</v>
      </c>
      <c r="D947">
        <v>63.400001525878913</v>
      </c>
      <c r="E947">
        <v>63.400001525878913</v>
      </c>
      <c r="F947">
        <v>63.400001525878913</v>
      </c>
      <c r="G947">
        <v>0</v>
      </c>
    </row>
    <row r="948" spans="1:7" ht="15">
      <c r="A948" s="963">
        <v>27326</v>
      </c>
      <c r="B948">
        <v>62.599998474121087</v>
      </c>
      <c r="C948">
        <v>62.599998474121087</v>
      </c>
      <c r="D948">
        <v>62.599998474121087</v>
      </c>
      <c r="E948">
        <v>62.599998474121087</v>
      </c>
      <c r="F948">
        <v>62.599998474121087</v>
      </c>
      <c r="G948">
        <v>0</v>
      </c>
    </row>
    <row r="949" spans="1:7" ht="15">
      <c r="A949" s="963">
        <v>27327</v>
      </c>
      <c r="B949">
        <v>62.880001068115227</v>
      </c>
      <c r="C949">
        <v>62.880001068115227</v>
      </c>
      <c r="D949">
        <v>62.880001068115227</v>
      </c>
      <c r="E949">
        <v>62.880001068115227</v>
      </c>
      <c r="F949">
        <v>62.880001068115227</v>
      </c>
      <c r="G949">
        <v>0</v>
      </c>
    </row>
    <row r="950" spans="1:7" ht="15">
      <c r="A950" s="963">
        <v>27330</v>
      </c>
      <c r="B950">
        <v>62.5</v>
      </c>
      <c r="C950">
        <v>62.5</v>
      </c>
      <c r="D950">
        <v>62.5</v>
      </c>
      <c r="E950">
        <v>62.5</v>
      </c>
      <c r="F950">
        <v>62.5</v>
      </c>
      <c r="G950">
        <v>0</v>
      </c>
    </row>
    <row r="951" spans="1:7" ht="15">
      <c r="A951" s="963">
        <v>27331</v>
      </c>
      <c r="B951">
        <v>63.669998168945312</v>
      </c>
      <c r="C951">
        <v>63.669998168945312</v>
      </c>
      <c r="D951">
        <v>63.669998168945312</v>
      </c>
      <c r="E951">
        <v>63.669998168945312</v>
      </c>
      <c r="F951">
        <v>63.669998168945312</v>
      </c>
      <c r="G951">
        <v>0</v>
      </c>
    </row>
    <row r="952" spans="1:7" ht="15">
      <c r="A952" s="963">
        <v>27332</v>
      </c>
      <c r="B952">
        <v>64.879997253417969</v>
      </c>
      <c r="C952">
        <v>64.879997253417969</v>
      </c>
      <c r="D952">
        <v>64.879997253417969</v>
      </c>
      <c r="E952">
        <v>64.879997253417969</v>
      </c>
      <c r="F952">
        <v>64.879997253417969</v>
      </c>
      <c r="G952">
        <v>0</v>
      </c>
    </row>
    <row r="953" spans="1:7" ht="15">
      <c r="A953" s="963">
        <v>27333</v>
      </c>
      <c r="B953">
        <v>65.230003356933594</v>
      </c>
      <c r="C953">
        <v>65.230003356933594</v>
      </c>
      <c r="D953">
        <v>65.230003356933594</v>
      </c>
      <c r="E953">
        <v>65.230003356933594</v>
      </c>
      <c r="F953">
        <v>65.230003356933594</v>
      </c>
      <c r="G953">
        <v>0</v>
      </c>
    </row>
    <row r="954" spans="1:7" ht="15">
      <c r="A954" s="963">
        <v>27334</v>
      </c>
      <c r="B954">
        <v>65.05999755859375</v>
      </c>
      <c r="C954">
        <v>65.05999755859375</v>
      </c>
      <c r="D954">
        <v>65.05999755859375</v>
      </c>
      <c r="E954">
        <v>65.05999755859375</v>
      </c>
      <c r="F954">
        <v>65.05999755859375</v>
      </c>
      <c r="G954">
        <v>0</v>
      </c>
    </row>
    <row r="955" spans="1:7" ht="15">
      <c r="A955" s="963">
        <v>27337</v>
      </c>
      <c r="B955">
        <v>64.620002746582031</v>
      </c>
      <c r="C955">
        <v>64.620002746582031</v>
      </c>
      <c r="D955">
        <v>64.620002746582031</v>
      </c>
      <c r="E955">
        <v>64.620002746582031</v>
      </c>
      <c r="F955">
        <v>64.620002746582031</v>
      </c>
      <c r="G955">
        <v>0</v>
      </c>
    </row>
    <row r="956" spans="1:7" ht="15">
      <c r="A956" s="963">
        <v>27338</v>
      </c>
      <c r="B956">
        <v>65.989997863769531</v>
      </c>
      <c r="C956">
        <v>65.989997863769531</v>
      </c>
      <c r="D956">
        <v>65.989997863769531</v>
      </c>
      <c r="E956">
        <v>65.989997863769531</v>
      </c>
      <c r="F956">
        <v>65.989997863769531</v>
      </c>
      <c r="G956">
        <v>0</v>
      </c>
    </row>
    <row r="957" spans="1:7" ht="15">
      <c r="A957" s="963">
        <v>27339</v>
      </c>
      <c r="B957">
        <v>66.110000610351562</v>
      </c>
      <c r="C957">
        <v>66.110000610351562</v>
      </c>
      <c r="D957">
        <v>66.110000610351562</v>
      </c>
      <c r="E957">
        <v>66.110000610351562</v>
      </c>
      <c r="F957">
        <v>66.110000610351562</v>
      </c>
      <c r="G957">
        <v>0</v>
      </c>
    </row>
    <row r="958" spans="1:7" ht="15">
      <c r="A958" s="963">
        <v>27340</v>
      </c>
      <c r="B958">
        <v>66.639999389648438</v>
      </c>
      <c r="C958">
        <v>66.639999389648438</v>
      </c>
      <c r="D958">
        <v>66.639999389648438</v>
      </c>
      <c r="E958">
        <v>66.639999389648438</v>
      </c>
      <c r="F958">
        <v>66.639999389648438</v>
      </c>
      <c r="G958">
        <v>0</v>
      </c>
    </row>
    <row r="959" spans="1:7" ht="15">
      <c r="A959" s="963">
        <v>27341</v>
      </c>
      <c r="B959">
        <v>66.510002136230469</v>
      </c>
      <c r="C959">
        <v>66.510002136230469</v>
      </c>
      <c r="D959">
        <v>66.510002136230469</v>
      </c>
      <c r="E959">
        <v>66.510002136230469</v>
      </c>
      <c r="F959">
        <v>66.510002136230469</v>
      </c>
      <c r="G959">
        <v>0</v>
      </c>
    </row>
    <row r="960" spans="1:7" ht="15">
      <c r="A960" s="963">
        <v>27344</v>
      </c>
      <c r="B960">
        <v>66.720001220703125</v>
      </c>
      <c r="C960">
        <v>66.720001220703125</v>
      </c>
      <c r="D960">
        <v>66.720001220703125</v>
      </c>
      <c r="E960">
        <v>66.720001220703125</v>
      </c>
      <c r="F960">
        <v>66.720001220703125</v>
      </c>
      <c r="G960">
        <v>0</v>
      </c>
    </row>
    <row r="961" spans="1:7" ht="15">
      <c r="A961" s="963">
        <v>27345</v>
      </c>
      <c r="B961">
        <v>65.360000610351562</v>
      </c>
      <c r="C961">
        <v>65.360000610351562</v>
      </c>
      <c r="D961">
        <v>65.360000610351562</v>
      </c>
      <c r="E961">
        <v>65.360000610351562</v>
      </c>
      <c r="F961">
        <v>65.360000610351562</v>
      </c>
      <c r="G961">
        <v>0</v>
      </c>
    </row>
    <row r="962" spans="1:7" ht="15">
      <c r="A962" s="963">
        <v>27346</v>
      </c>
      <c r="B962">
        <v>64.980003356933594</v>
      </c>
      <c r="C962">
        <v>64.980003356933594</v>
      </c>
      <c r="D962">
        <v>64.980003356933594</v>
      </c>
      <c r="E962">
        <v>64.980003356933594</v>
      </c>
      <c r="F962">
        <v>64.980003356933594</v>
      </c>
      <c r="G962">
        <v>0</v>
      </c>
    </row>
    <row r="963" spans="1:7" ht="15">
      <c r="A963" s="963">
        <v>27347</v>
      </c>
      <c r="B963">
        <v>65.040000915527344</v>
      </c>
      <c r="C963">
        <v>65.040000915527344</v>
      </c>
      <c r="D963">
        <v>65.040000915527344</v>
      </c>
      <c r="E963">
        <v>65.040000915527344</v>
      </c>
      <c r="F963">
        <v>65.040000915527344</v>
      </c>
      <c r="G963">
        <v>0</v>
      </c>
    </row>
    <row r="964" spans="1:7" ht="15">
      <c r="A964" s="963">
        <v>27348</v>
      </c>
      <c r="B964">
        <v>64.410003662109375</v>
      </c>
      <c r="C964">
        <v>64.410003662109375</v>
      </c>
      <c r="D964">
        <v>64.410003662109375</v>
      </c>
      <c r="E964">
        <v>64.410003662109375</v>
      </c>
      <c r="F964">
        <v>64.410003662109375</v>
      </c>
      <c r="G964">
        <v>0</v>
      </c>
    </row>
    <row r="965" spans="1:7" ht="15">
      <c r="A965" s="963">
        <v>27351</v>
      </c>
      <c r="B965">
        <v>62.090000152587891</v>
      </c>
      <c r="C965">
        <v>62.090000152587891</v>
      </c>
      <c r="D965">
        <v>62.090000152587891</v>
      </c>
      <c r="E965">
        <v>62.090000152587891</v>
      </c>
      <c r="F965">
        <v>62.090000152587891</v>
      </c>
      <c r="G965">
        <v>0</v>
      </c>
    </row>
    <row r="966" spans="1:7" ht="15">
      <c r="A966" s="963">
        <v>27352</v>
      </c>
      <c r="B966">
        <v>60.930000305175781</v>
      </c>
      <c r="C966">
        <v>60.930000305175781</v>
      </c>
      <c r="D966">
        <v>60.930000305175781</v>
      </c>
      <c r="E966">
        <v>60.930000305175781</v>
      </c>
      <c r="F966">
        <v>60.930000305175781</v>
      </c>
      <c r="G966">
        <v>0</v>
      </c>
    </row>
    <row r="967" spans="1:7" ht="15">
      <c r="A967" s="963">
        <v>27353</v>
      </c>
      <c r="B967">
        <v>60.75</v>
      </c>
      <c r="C967">
        <v>60.75</v>
      </c>
      <c r="D967">
        <v>60.75</v>
      </c>
      <c r="E967">
        <v>60.75</v>
      </c>
      <c r="F967">
        <v>60.75</v>
      </c>
      <c r="G967">
        <v>0</v>
      </c>
    </row>
    <row r="968" spans="1:7" ht="15">
      <c r="A968" s="963">
        <v>27354</v>
      </c>
      <c r="B968">
        <v>61.490001678466797</v>
      </c>
      <c r="C968">
        <v>61.490001678466797</v>
      </c>
      <c r="D968">
        <v>61.490001678466797</v>
      </c>
      <c r="E968">
        <v>61.490001678466797</v>
      </c>
      <c r="F968">
        <v>61.490001678466797</v>
      </c>
      <c r="G968">
        <v>0</v>
      </c>
    </row>
    <row r="969" spans="1:7" ht="15">
      <c r="A969" s="963">
        <v>27355</v>
      </c>
      <c r="B969">
        <v>62.069999694824219</v>
      </c>
      <c r="C969">
        <v>62.069999694824219</v>
      </c>
      <c r="D969">
        <v>62.069999694824219</v>
      </c>
      <c r="E969">
        <v>62.069999694824219</v>
      </c>
      <c r="F969">
        <v>62.069999694824219</v>
      </c>
      <c r="G969">
        <v>0</v>
      </c>
    </row>
    <row r="970" spans="1:7" ht="15">
      <c r="A970" s="963">
        <v>27358</v>
      </c>
      <c r="B970">
        <v>61.680000305175781</v>
      </c>
      <c r="C970">
        <v>61.680000305175781</v>
      </c>
      <c r="D970">
        <v>61.680000305175781</v>
      </c>
      <c r="E970">
        <v>61.680000305175781</v>
      </c>
      <c r="F970">
        <v>61.680000305175781</v>
      </c>
      <c r="G970">
        <v>0</v>
      </c>
    </row>
    <row r="971" spans="1:7" ht="15">
      <c r="A971" s="963">
        <v>27359</v>
      </c>
      <c r="B971">
        <v>62.650001525878913</v>
      </c>
      <c r="C971">
        <v>62.650001525878913</v>
      </c>
      <c r="D971">
        <v>62.650001525878913</v>
      </c>
      <c r="E971">
        <v>62.650001525878913</v>
      </c>
      <c r="F971">
        <v>62.650001525878913</v>
      </c>
      <c r="G971">
        <v>0</v>
      </c>
    </row>
    <row r="972" spans="1:7" ht="15">
      <c r="A972" s="963">
        <v>27360</v>
      </c>
      <c r="B972">
        <v>62.799999237060547</v>
      </c>
      <c r="C972">
        <v>62.799999237060547</v>
      </c>
      <c r="D972">
        <v>62.799999237060547</v>
      </c>
      <c r="E972">
        <v>62.799999237060547</v>
      </c>
      <c r="F972">
        <v>62.799999237060547</v>
      </c>
      <c r="G972">
        <v>0</v>
      </c>
    </row>
    <row r="973" spans="1:7" ht="15">
      <c r="A973" s="963">
        <v>27362</v>
      </c>
      <c r="B973">
        <v>62.950000762939453</v>
      </c>
      <c r="C973">
        <v>62.950000762939453</v>
      </c>
      <c r="D973">
        <v>62.950000762939453</v>
      </c>
      <c r="E973">
        <v>62.950000762939453</v>
      </c>
      <c r="F973">
        <v>62.950000762939453</v>
      </c>
      <c r="G973">
        <v>0</v>
      </c>
    </row>
    <row r="974" spans="1:7" ht="15">
      <c r="A974" s="963">
        <v>27365</v>
      </c>
      <c r="B974">
        <v>61.659999847412109</v>
      </c>
      <c r="C974">
        <v>61.659999847412109</v>
      </c>
      <c r="D974">
        <v>61.659999847412109</v>
      </c>
      <c r="E974">
        <v>61.659999847412109</v>
      </c>
      <c r="F974">
        <v>61.659999847412109</v>
      </c>
      <c r="G974">
        <v>0</v>
      </c>
    </row>
    <row r="975" spans="1:7" ht="15">
      <c r="A975" s="963">
        <v>27366</v>
      </c>
      <c r="B975">
        <v>60.5</v>
      </c>
      <c r="C975">
        <v>60.5</v>
      </c>
      <c r="D975">
        <v>60.5</v>
      </c>
      <c r="E975">
        <v>60.5</v>
      </c>
      <c r="F975">
        <v>60.5</v>
      </c>
      <c r="G975">
        <v>0</v>
      </c>
    </row>
    <row r="976" spans="1:7" ht="15">
      <c r="A976" s="963">
        <v>27367</v>
      </c>
      <c r="B976">
        <v>60.409999847412109</v>
      </c>
      <c r="C976">
        <v>60.409999847412109</v>
      </c>
      <c r="D976">
        <v>60.409999847412109</v>
      </c>
      <c r="E976">
        <v>60.409999847412109</v>
      </c>
      <c r="F976">
        <v>60.409999847412109</v>
      </c>
      <c r="G976">
        <v>0</v>
      </c>
    </row>
    <row r="977" spans="1:7" ht="15">
      <c r="A977" s="963">
        <v>27368</v>
      </c>
      <c r="B977">
        <v>58.919998168945312</v>
      </c>
      <c r="C977">
        <v>58.919998168945312</v>
      </c>
      <c r="D977">
        <v>58.919998168945312</v>
      </c>
      <c r="E977">
        <v>58.919998168945312</v>
      </c>
      <c r="F977">
        <v>58.919998168945312</v>
      </c>
      <c r="G977">
        <v>0</v>
      </c>
    </row>
    <row r="978" spans="1:7" ht="15">
      <c r="A978" s="963">
        <v>27369</v>
      </c>
      <c r="B978">
        <v>58.209999084472663</v>
      </c>
      <c r="C978">
        <v>58.209999084472663</v>
      </c>
      <c r="D978">
        <v>58.209999084472663</v>
      </c>
      <c r="E978">
        <v>58.209999084472663</v>
      </c>
      <c r="F978">
        <v>58.209999084472663</v>
      </c>
      <c r="G978">
        <v>0</v>
      </c>
    </row>
    <row r="979" spans="1:7" ht="15">
      <c r="A979" s="963">
        <v>27372</v>
      </c>
      <c r="B979">
        <v>57.909999847412109</v>
      </c>
      <c r="C979">
        <v>57.909999847412109</v>
      </c>
      <c r="D979">
        <v>57.909999847412109</v>
      </c>
      <c r="E979">
        <v>57.909999847412109</v>
      </c>
      <c r="F979">
        <v>57.909999847412109</v>
      </c>
      <c r="G979">
        <v>0</v>
      </c>
    </row>
    <row r="980" spans="1:7" ht="15">
      <c r="A980" s="963">
        <v>27373</v>
      </c>
      <c r="B980">
        <v>58.759998321533203</v>
      </c>
      <c r="C980">
        <v>58.759998321533203</v>
      </c>
      <c r="D980">
        <v>58.759998321533203</v>
      </c>
      <c r="E980">
        <v>58.759998321533203</v>
      </c>
      <c r="F980">
        <v>58.759998321533203</v>
      </c>
      <c r="G980">
        <v>0</v>
      </c>
    </row>
    <row r="981" spans="1:7" ht="15">
      <c r="A981" s="963">
        <v>27374</v>
      </c>
      <c r="B981">
        <v>59.270000457763672</v>
      </c>
      <c r="C981">
        <v>59.270000457763672</v>
      </c>
      <c r="D981">
        <v>59.270000457763672</v>
      </c>
      <c r="E981">
        <v>59.270000457763672</v>
      </c>
      <c r="F981">
        <v>59.270000457763672</v>
      </c>
      <c r="G981">
        <v>0</v>
      </c>
    </row>
    <row r="982" spans="1:7" ht="15">
      <c r="A982" s="963">
        <v>27375</v>
      </c>
      <c r="B982">
        <v>59.360000610351562</v>
      </c>
      <c r="C982">
        <v>59.360000610351562</v>
      </c>
      <c r="D982">
        <v>59.360000610351562</v>
      </c>
      <c r="E982">
        <v>59.360000610351562</v>
      </c>
      <c r="F982">
        <v>59.360000610351562</v>
      </c>
      <c r="G982">
        <v>0</v>
      </c>
    </row>
    <row r="983" spans="1:7" ht="15">
      <c r="A983" s="963">
        <v>27376</v>
      </c>
      <c r="B983">
        <v>59.220001220703118</v>
      </c>
      <c r="C983">
        <v>59.220001220703118</v>
      </c>
      <c r="D983">
        <v>59.220001220703118</v>
      </c>
      <c r="E983">
        <v>59.220001220703118</v>
      </c>
      <c r="F983">
        <v>59.220001220703118</v>
      </c>
      <c r="G983">
        <v>0</v>
      </c>
    </row>
    <row r="984" spans="1:7" ht="15">
      <c r="A984" s="963">
        <v>27379</v>
      </c>
      <c r="B984">
        <v>58.849998474121087</v>
      </c>
      <c r="C984">
        <v>58.849998474121087</v>
      </c>
      <c r="D984">
        <v>58.849998474121087</v>
      </c>
      <c r="E984">
        <v>58.849998474121087</v>
      </c>
      <c r="F984">
        <v>58.849998474121087</v>
      </c>
      <c r="G984">
        <v>0</v>
      </c>
    </row>
    <row r="985" spans="1:7" ht="15">
      <c r="A985" s="963">
        <v>27380</v>
      </c>
      <c r="B985">
        <v>59.180000305175781</v>
      </c>
      <c r="C985">
        <v>59.180000305175781</v>
      </c>
      <c r="D985">
        <v>59.180000305175781</v>
      </c>
      <c r="E985">
        <v>59.180000305175781</v>
      </c>
      <c r="F985">
        <v>59.180000305175781</v>
      </c>
      <c r="G985">
        <v>0</v>
      </c>
    </row>
    <row r="986" spans="1:7" ht="15">
      <c r="A986" s="963">
        <v>27381</v>
      </c>
      <c r="B986">
        <v>59.630001068115227</v>
      </c>
      <c r="C986">
        <v>59.630001068115227</v>
      </c>
      <c r="D986">
        <v>59.630001068115227</v>
      </c>
      <c r="E986">
        <v>59.630001068115227</v>
      </c>
      <c r="F986">
        <v>59.630001068115227</v>
      </c>
      <c r="G986">
        <v>0</v>
      </c>
    </row>
    <row r="987" spans="1:7" ht="15">
      <c r="A987" s="963">
        <v>27382</v>
      </c>
      <c r="B987">
        <v>59.459999084472663</v>
      </c>
      <c r="C987">
        <v>59.459999084472663</v>
      </c>
      <c r="D987">
        <v>59.459999084472663</v>
      </c>
      <c r="E987">
        <v>59.459999084472663</v>
      </c>
      <c r="F987">
        <v>59.459999084472663</v>
      </c>
      <c r="G987">
        <v>0</v>
      </c>
    </row>
    <row r="988" spans="1:7" ht="15">
      <c r="A988" s="963">
        <v>27383</v>
      </c>
      <c r="B988">
        <v>58.669998168945312</v>
      </c>
      <c r="C988">
        <v>58.669998168945312</v>
      </c>
      <c r="D988">
        <v>58.669998168945312</v>
      </c>
      <c r="E988">
        <v>58.669998168945312</v>
      </c>
      <c r="F988">
        <v>58.669998168945312</v>
      </c>
      <c r="G988">
        <v>0</v>
      </c>
    </row>
    <row r="989" spans="1:7" ht="15">
      <c r="A989" s="963">
        <v>27386</v>
      </c>
      <c r="B989">
        <v>57.860000610351562</v>
      </c>
      <c r="C989">
        <v>57.860000610351562</v>
      </c>
      <c r="D989">
        <v>57.860000610351562</v>
      </c>
      <c r="E989">
        <v>57.860000610351562</v>
      </c>
      <c r="F989">
        <v>57.860000610351562</v>
      </c>
      <c r="G989">
        <v>0</v>
      </c>
    </row>
    <row r="990" spans="1:7" ht="15">
      <c r="A990" s="963">
        <v>27387</v>
      </c>
      <c r="B990">
        <v>58.310001373291023</v>
      </c>
      <c r="C990">
        <v>58.310001373291023</v>
      </c>
      <c r="D990">
        <v>58.310001373291023</v>
      </c>
      <c r="E990">
        <v>58.310001373291023</v>
      </c>
      <c r="F990">
        <v>58.310001373291023</v>
      </c>
      <c r="G990">
        <v>0</v>
      </c>
    </row>
    <row r="991" spans="1:7" ht="15">
      <c r="A991" s="963">
        <v>27389</v>
      </c>
      <c r="B991">
        <v>58.880001068115227</v>
      </c>
      <c r="C991">
        <v>58.880001068115227</v>
      </c>
      <c r="D991">
        <v>58.880001068115227</v>
      </c>
      <c r="E991">
        <v>58.880001068115227</v>
      </c>
      <c r="F991">
        <v>58.880001068115227</v>
      </c>
      <c r="G991">
        <v>0</v>
      </c>
    </row>
    <row r="992" spans="1:7" ht="15">
      <c r="A992" s="963">
        <v>27390</v>
      </c>
      <c r="B992">
        <v>58.740001678466797</v>
      </c>
      <c r="C992">
        <v>58.740001678466797</v>
      </c>
      <c r="D992">
        <v>58.740001678466797</v>
      </c>
      <c r="E992">
        <v>58.740001678466797</v>
      </c>
      <c r="F992">
        <v>58.740001678466797</v>
      </c>
      <c r="G992">
        <v>0</v>
      </c>
    </row>
    <row r="993" spans="1:7" ht="15">
      <c r="A993" s="963">
        <v>27393</v>
      </c>
      <c r="B993">
        <v>58.779998779296882</v>
      </c>
      <c r="C993">
        <v>58.779998779296882</v>
      </c>
      <c r="D993">
        <v>58.779998779296882</v>
      </c>
      <c r="E993">
        <v>58.779998779296882</v>
      </c>
      <c r="F993">
        <v>58.779998779296882</v>
      </c>
      <c r="G993">
        <v>0</v>
      </c>
    </row>
    <row r="994" spans="1:7" ht="15">
      <c r="A994" s="963">
        <v>27394</v>
      </c>
      <c r="B994">
        <v>59.819999694824219</v>
      </c>
      <c r="C994">
        <v>59.819999694824219</v>
      </c>
      <c r="D994">
        <v>59.819999694824219</v>
      </c>
      <c r="E994">
        <v>59.819999694824219</v>
      </c>
      <c r="F994">
        <v>59.819999694824219</v>
      </c>
      <c r="G994">
        <v>0</v>
      </c>
    </row>
    <row r="995" spans="1:7" ht="15">
      <c r="A995" s="963">
        <v>27396</v>
      </c>
      <c r="B995">
        <v>60.700000762939453</v>
      </c>
      <c r="C995">
        <v>60.700000762939453</v>
      </c>
      <c r="D995">
        <v>60.700000762939453</v>
      </c>
      <c r="E995">
        <v>60.700000762939453</v>
      </c>
      <c r="F995">
        <v>60.700000762939453</v>
      </c>
      <c r="G995">
        <v>0</v>
      </c>
    </row>
    <row r="996" spans="1:7" ht="15">
      <c r="A996" s="963">
        <v>27397</v>
      </c>
      <c r="B996">
        <v>61.229999542236328</v>
      </c>
      <c r="C996">
        <v>61.229999542236328</v>
      </c>
      <c r="D996">
        <v>61.229999542236328</v>
      </c>
      <c r="E996">
        <v>61.229999542236328</v>
      </c>
      <c r="F996">
        <v>61.229999542236328</v>
      </c>
      <c r="G996">
        <v>0</v>
      </c>
    </row>
    <row r="997" spans="1:7" ht="15">
      <c r="A997" s="963">
        <v>27400</v>
      </c>
      <c r="B997">
        <v>61.740001678466797</v>
      </c>
      <c r="C997">
        <v>61.740001678466797</v>
      </c>
      <c r="D997">
        <v>61.740001678466797</v>
      </c>
      <c r="E997">
        <v>61.740001678466797</v>
      </c>
      <c r="F997">
        <v>61.740001678466797</v>
      </c>
      <c r="G997">
        <v>0</v>
      </c>
    </row>
    <row r="998" spans="1:7" ht="15">
      <c r="A998" s="963">
        <v>27401</v>
      </c>
      <c r="B998">
        <v>61.889999389648438</v>
      </c>
      <c r="C998">
        <v>61.889999389648438</v>
      </c>
      <c r="D998">
        <v>61.889999389648438</v>
      </c>
      <c r="E998">
        <v>61.889999389648438</v>
      </c>
      <c r="F998">
        <v>61.889999389648438</v>
      </c>
      <c r="G998">
        <v>0</v>
      </c>
    </row>
    <row r="999" spans="1:7" ht="15">
      <c r="A999" s="963">
        <v>27402</v>
      </c>
      <c r="B999">
        <v>61.5</v>
      </c>
      <c r="C999">
        <v>61.5</v>
      </c>
      <c r="D999">
        <v>61.5</v>
      </c>
      <c r="E999">
        <v>61.5</v>
      </c>
      <c r="F999">
        <v>61.5</v>
      </c>
      <c r="G999">
        <v>0</v>
      </c>
    </row>
    <row r="1000" spans="1:7" ht="15">
      <c r="A1000" s="963">
        <v>27403</v>
      </c>
      <c r="B1000">
        <v>62.369998931884773</v>
      </c>
      <c r="C1000">
        <v>62.369998931884773</v>
      </c>
      <c r="D1000">
        <v>62.369998931884773</v>
      </c>
      <c r="E1000">
        <v>62.369998931884773</v>
      </c>
      <c r="F1000">
        <v>62.369998931884773</v>
      </c>
      <c r="G1000">
        <v>0</v>
      </c>
    </row>
    <row r="1001" spans="1:7" ht="15">
      <c r="A1001" s="963">
        <v>27404</v>
      </c>
      <c r="B1001">
        <v>63.689998626708977</v>
      </c>
      <c r="C1001">
        <v>63.689998626708977</v>
      </c>
      <c r="D1001">
        <v>63.689998626708977</v>
      </c>
      <c r="E1001">
        <v>63.689998626708977</v>
      </c>
      <c r="F1001">
        <v>63.689998626708977</v>
      </c>
      <c r="G1001">
        <v>0</v>
      </c>
    </row>
    <row r="1002" spans="1:7" ht="15">
      <c r="A1002" s="963">
        <v>27407</v>
      </c>
      <c r="B1002">
        <v>63.340000152587891</v>
      </c>
      <c r="C1002">
        <v>63.340000152587891</v>
      </c>
      <c r="D1002">
        <v>63.340000152587891</v>
      </c>
      <c r="E1002">
        <v>63.340000152587891</v>
      </c>
      <c r="F1002">
        <v>63.340000152587891</v>
      </c>
      <c r="G1002">
        <v>0</v>
      </c>
    </row>
    <row r="1003" spans="1:7" ht="15">
      <c r="A1003" s="963">
        <v>27408</v>
      </c>
      <c r="B1003">
        <v>63.110000610351562</v>
      </c>
      <c r="C1003">
        <v>63.110000610351562</v>
      </c>
      <c r="D1003">
        <v>63.110000610351562</v>
      </c>
      <c r="E1003">
        <v>63.110000610351562</v>
      </c>
      <c r="F1003">
        <v>63.110000610351562</v>
      </c>
      <c r="G1003">
        <v>0</v>
      </c>
    </row>
    <row r="1004" spans="1:7" ht="15">
      <c r="A1004" s="963">
        <v>27409</v>
      </c>
      <c r="B1004">
        <v>63.869998931884773</v>
      </c>
      <c r="C1004">
        <v>63.869998931884773</v>
      </c>
      <c r="D1004">
        <v>63.869998931884773</v>
      </c>
      <c r="E1004">
        <v>63.869998931884773</v>
      </c>
      <c r="F1004">
        <v>63.869998931884773</v>
      </c>
      <c r="G1004">
        <v>0</v>
      </c>
    </row>
    <row r="1005" spans="1:7" ht="15">
      <c r="A1005" s="963">
        <v>27410</v>
      </c>
      <c r="B1005">
        <v>64.800003051757812</v>
      </c>
      <c r="C1005">
        <v>64.800003051757812</v>
      </c>
      <c r="D1005">
        <v>64.800003051757812</v>
      </c>
      <c r="E1005">
        <v>64.800003051757812</v>
      </c>
      <c r="F1005">
        <v>64.800003051757812</v>
      </c>
      <c r="G1005">
        <v>0</v>
      </c>
    </row>
    <row r="1006" spans="1:7" ht="15">
      <c r="A1006" s="963">
        <v>27411</v>
      </c>
      <c r="B1006">
        <v>64.400001525878906</v>
      </c>
      <c r="C1006">
        <v>64.400001525878906</v>
      </c>
      <c r="D1006">
        <v>64.400001525878906</v>
      </c>
      <c r="E1006">
        <v>64.400001525878906</v>
      </c>
      <c r="F1006">
        <v>64.400001525878906</v>
      </c>
      <c r="G1006">
        <v>0</v>
      </c>
    </row>
    <row r="1007" spans="1:7" ht="15">
      <c r="A1007" s="963">
        <v>27414</v>
      </c>
      <c r="B1007">
        <v>64.44000244140625</v>
      </c>
      <c r="C1007">
        <v>64.44000244140625</v>
      </c>
      <c r="D1007">
        <v>64.44000244140625</v>
      </c>
      <c r="E1007">
        <v>64.44000244140625</v>
      </c>
      <c r="F1007">
        <v>64.44000244140625</v>
      </c>
      <c r="G1007">
        <v>0</v>
      </c>
    </row>
    <row r="1008" spans="1:7" ht="15">
      <c r="A1008" s="963">
        <v>27415</v>
      </c>
      <c r="B1008">
        <v>64.180000305175781</v>
      </c>
      <c r="C1008">
        <v>64.180000305175781</v>
      </c>
      <c r="D1008">
        <v>64.180000305175781</v>
      </c>
      <c r="E1008">
        <v>64.180000305175781</v>
      </c>
      <c r="F1008">
        <v>64.180000305175781</v>
      </c>
      <c r="G1008">
        <v>0</v>
      </c>
    </row>
    <row r="1009" spans="1:7" ht="15">
      <c r="A1009" s="963">
        <v>27416</v>
      </c>
      <c r="B1009">
        <v>64.120002746582031</v>
      </c>
      <c r="C1009">
        <v>64.120002746582031</v>
      </c>
      <c r="D1009">
        <v>64.120002746582031</v>
      </c>
      <c r="E1009">
        <v>64.120002746582031</v>
      </c>
      <c r="F1009">
        <v>64.120002746582031</v>
      </c>
      <c r="G1009">
        <v>0</v>
      </c>
    </row>
    <row r="1010" spans="1:7" ht="15">
      <c r="A1010" s="963">
        <v>27417</v>
      </c>
      <c r="B1010">
        <v>64.489997863769531</v>
      </c>
      <c r="C1010">
        <v>64.489997863769531</v>
      </c>
      <c r="D1010">
        <v>64.489997863769531</v>
      </c>
      <c r="E1010">
        <v>64.489997863769531</v>
      </c>
      <c r="F1010">
        <v>64.489997863769531</v>
      </c>
      <c r="G1010">
        <v>0</v>
      </c>
    </row>
    <row r="1011" spans="1:7" ht="15">
      <c r="A1011" s="963">
        <v>27418</v>
      </c>
      <c r="B1011">
        <v>65.379997253417969</v>
      </c>
      <c r="C1011">
        <v>65.379997253417969</v>
      </c>
      <c r="D1011">
        <v>65.379997253417969</v>
      </c>
      <c r="E1011">
        <v>65.379997253417969</v>
      </c>
      <c r="F1011">
        <v>65.379997253417969</v>
      </c>
      <c r="G1011">
        <v>0</v>
      </c>
    </row>
    <row r="1012" spans="1:7" ht="15">
      <c r="A1012" s="963">
        <v>27421</v>
      </c>
      <c r="B1012">
        <v>67.040000915527344</v>
      </c>
      <c r="C1012">
        <v>67.040000915527344</v>
      </c>
      <c r="D1012">
        <v>67.040000915527344</v>
      </c>
      <c r="E1012">
        <v>67.040000915527344</v>
      </c>
      <c r="F1012">
        <v>67.040000915527344</v>
      </c>
      <c r="G1012">
        <v>0</v>
      </c>
    </row>
    <row r="1013" spans="1:7" ht="15">
      <c r="A1013" s="963">
        <v>27422</v>
      </c>
      <c r="B1013">
        <v>67.919998168945312</v>
      </c>
      <c r="C1013">
        <v>67.919998168945312</v>
      </c>
      <c r="D1013">
        <v>67.919998168945312</v>
      </c>
      <c r="E1013">
        <v>67.919998168945312</v>
      </c>
      <c r="F1013">
        <v>67.919998168945312</v>
      </c>
      <c r="G1013">
        <v>0</v>
      </c>
    </row>
    <row r="1014" spans="1:7" ht="15">
      <c r="A1014" s="963">
        <v>27423</v>
      </c>
      <c r="B1014">
        <v>69.080001831054688</v>
      </c>
      <c r="C1014">
        <v>69.080001831054688</v>
      </c>
      <c r="D1014">
        <v>69.080001831054688</v>
      </c>
      <c r="E1014">
        <v>69.080001831054688</v>
      </c>
      <c r="F1014">
        <v>69.080001831054688</v>
      </c>
      <c r="G1014">
        <v>0</v>
      </c>
    </row>
    <row r="1015" spans="1:7" ht="15">
      <c r="A1015" s="963">
        <v>27424</v>
      </c>
      <c r="B1015">
        <v>68.989997863769531</v>
      </c>
      <c r="C1015">
        <v>68.989997863769531</v>
      </c>
      <c r="D1015">
        <v>68.989997863769531</v>
      </c>
      <c r="E1015">
        <v>68.989997863769531</v>
      </c>
      <c r="F1015">
        <v>68.989997863769531</v>
      </c>
      <c r="G1015">
        <v>0</v>
      </c>
    </row>
    <row r="1016" spans="1:7" ht="15">
      <c r="A1016" s="963">
        <v>27425</v>
      </c>
      <c r="B1016">
        <v>69.779998779296875</v>
      </c>
      <c r="C1016">
        <v>69.779998779296875</v>
      </c>
      <c r="D1016">
        <v>69.779998779296875</v>
      </c>
      <c r="E1016">
        <v>69.779998779296875</v>
      </c>
      <c r="F1016">
        <v>69.779998779296875</v>
      </c>
      <c r="G1016">
        <v>0</v>
      </c>
    </row>
    <row r="1017" spans="1:7" ht="15">
      <c r="A1017" s="963">
        <v>27428</v>
      </c>
      <c r="B1017">
        <v>70.730003356933594</v>
      </c>
      <c r="C1017">
        <v>70.730003356933594</v>
      </c>
      <c r="D1017">
        <v>70.730003356933594</v>
      </c>
      <c r="E1017">
        <v>70.730003356933594</v>
      </c>
      <c r="F1017">
        <v>70.730003356933594</v>
      </c>
      <c r="G1017">
        <v>0</v>
      </c>
    </row>
    <row r="1018" spans="1:7" ht="15">
      <c r="A1018" s="963">
        <v>27429</v>
      </c>
      <c r="B1018">
        <v>70.129997253417969</v>
      </c>
      <c r="C1018">
        <v>70.129997253417969</v>
      </c>
      <c r="D1018">
        <v>70.129997253417969</v>
      </c>
      <c r="E1018">
        <v>70.129997253417969</v>
      </c>
      <c r="F1018">
        <v>70.129997253417969</v>
      </c>
      <c r="G1018">
        <v>0</v>
      </c>
    </row>
    <row r="1019" spans="1:7" ht="15">
      <c r="A1019" s="963">
        <v>27430</v>
      </c>
      <c r="B1019">
        <v>71.069999694824219</v>
      </c>
      <c r="C1019">
        <v>71.069999694824219</v>
      </c>
      <c r="D1019">
        <v>71.069999694824219</v>
      </c>
      <c r="E1019">
        <v>71.069999694824219</v>
      </c>
      <c r="F1019">
        <v>71.069999694824219</v>
      </c>
      <c r="G1019">
        <v>0</v>
      </c>
    </row>
    <row r="1020" spans="1:7" ht="15">
      <c r="A1020" s="963">
        <v>27431</v>
      </c>
      <c r="B1020">
        <v>71.459999084472656</v>
      </c>
      <c r="C1020">
        <v>71.459999084472656</v>
      </c>
      <c r="D1020">
        <v>71.459999084472656</v>
      </c>
      <c r="E1020">
        <v>71.459999084472656</v>
      </c>
      <c r="F1020">
        <v>71.459999084472656</v>
      </c>
      <c r="G1020">
        <v>0</v>
      </c>
    </row>
    <row r="1021" spans="1:7" ht="15">
      <c r="A1021" s="963">
        <v>27432</v>
      </c>
      <c r="B1021">
        <v>71.120002746582031</v>
      </c>
      <c r="C1021">
        <v>71.120002746582031</v>
      </c>
      <c r="D1021">
        <v>71.120002746582031</v>
      </c>
      <c r="E1021">
        <v>71.120002746582031</v>
      </c>
      <c r="F1021">
        <v>71.120002746582031</v>
      </c>
      <c r="G1021">
        <v>0</v>
      </c>
    </row>
    <row r="1022" spans="1:7" ht="15">
      <c r="A1022" s="963">
        <v>27435</v>
      </c>
      <c r="B1022">
        <v>70.819999694824219</v>
      </c>
      <c r="C1022">
        <v>70.819999694824219</v>
      </c>
      <c r="D1022">
        <v>70.819999694824219</v>
      </c>
      <c r="E1022">
        <v>70.819999694824219</v>
      </c>
      <c r="F1022">
        <v>70.819999694824219</v>
      </c>
      <c r="G1022">
        <v>0</v>
      </c>
    </row>
    <row r="1023" spans="1:7" ht="15">
      <c r="A1023" s="963">
        <v>27436</v>
      </c>
      <c r="B1023">
        <v>70.830001831054688</v>
      </c>
      <c r="C1023">
        <v>70.830001831054688</v>
      </c>
      <c r="D1023">
        <v>70.830001831054688</v>
      </c>
      <c r="E1023">
        <v>70.830001831054688</v>
      </c>
      <c r="F1023">
        <v>70.830001831054688</v>
      </c>
      <c r="G1023">
        <v>0</v>
      </c>
    </row>
    <row r="1024" spans="1:7" ht="15">
      <c r="A1024" s="963">
        <v>27437</v>
      </c>
      <c r="B1024">
        <v>71.589996337890625</v>
      </c>
      <c r="C1024">
        <v>71.589996337890625</v>
      </c>
      <c r="D1024">
        <v>71.589996337890625</v>
      </c>
      <c r="E1024">
        <v>71.589996337890625</v>
      </c>
      <c r="F1024">
        <v>71.589996337890625</v>
      </c>
      <c r="G1024">
        <v>0</v>
      </c>
    </row>
    <row r="1025" spans="1:7" ht="15">
      <c r="A1025" s="963">
        <v>27438</v>
      </c>
      <c r="B1025">
        <v>72.879997253417969</v>
      </c>
      <c r="C1025">
        <v>72.879997253417969</v>
      </c>
      <c r="D1025">
        <v>72.879997253417969</v>
      </c>
      <c r="E1025">
        <v>72.879997253417969</v>
      </c>
      <c r="F1025">
        <v>72.879997253417969</v>
      </c>
      <c r="G1025">
        <v>0</v>
      </c>
    </row>
    <row r="1026" spans="1:7" ht="15">
      <c r="A1026" s="963">
        <v>27439</v>
      </c>
      <c r="B1026">
        <v>73.260002136230469</v>
      </c>
      <c r="C1026">
        <v>73.260002136230469</v>
      </c>
      <c r="D1026">
        <v>73.260002136230469</v>
      </c>
      <c r="E1026">
        <v>73.260002136230469</v>
      </c>
      <c r="F1026">
        <v>73.260002136230469</v>
      </c>
      <c r="G1026">
        <v>0</v>
      </c>
    </row>
    <row r="1027" spans="1:7" ht="15">
      <c r="A1027" s="963">
        <v>27443</v>
      </c>
      <c r="B1027">
        <v>72.470001220703125</v>
      </c>
      <c r="C1027">
        <v>72.470001220703125</v>
      </c>
      <c r="D1027">
        <v>72.470001220703125</v>
      </c>
      <c r="E1027">
        <v>72.470001220703125</v>
      </c>
      <c r="F1027">
        <v>72.470001220703125</v>
      </c>
      <c r="G1027">
        <v>0</v>
      </c>
    </row>
    <row r="1028" spans="1:7" ht="15">
      <c r="A1028" s="963">
        <v>27444</v>
      </c>
      <c r="B1028">
        <v>72.870002746582031</v>
      </c>
      <c r="C1028">
        <v>72.870002746582031</v>
      </c>
      <c r="D1028">
        <v>72.870002746582031</v>
      </c>
      <c r="E1028">
        <v>72.870002746582031</v>
      </c>
      <c r="F1028">
        <v>72.870002746582031</v>
      </c>
      <c r="G1028">
        <v>0</v>
      </c>
    </row>
    <row r="1029" spans="1:7" ht="15">
      <c r="A1029" s="963">
        <v>27445</v>
      </c>
      <c r="B1029">
        <v>73.580001831054688</v>
      </c>
      <c r="C1029">
        <v>73.580001831054688</v>
      </c>
      <c r="D1029">
        <v>73.580001831054688</v>
      </c>
      <c r="E1029">
        <v>73.580001831054688</v>
      </c>
      <c r="F1029">
        <v>73.580001831054688</v>
      </c>
      <c r="G1029">
        <v>0</v>
      </c>
    </row>
    <row r="1030" spans="1:7" ht="15">
      <c r="A1030" s="963">
        <v>27446</v>
      </c>
      <c r="B1030">
        <v>73.790000915527344</v>
      </c>
      <c r="C1030">
        <v>73.790000915527344</v>
      </c>
      <c r="D1030">
        <v>73.790000915527344</v>
      </c>
      <c r="E1030">
        <v>73.790000915527344</v>
      </c>
      <c r="F1030">
        <v>73.790000915527344</v>
      </c>
      <c r="G1030">
        <v>0</v>
      </c>
    </row>
    <row r="1031" spans="1:7" ht="15">
      <c r="A1031" s="963">
        <v>27449</v>
      </c>
      <c r="B1031">
        <v>73.139999389648438</v>
      </c>
      <c r="C1031">
        <v>73.139999389648438</v>
      </c>
      <c r="D1031">
        <v>73.139999389648438</v>
      </c>
      <c r="E1031">
        <v>73.139999389648438</v>
      </c>
      <c r="F1031">
        <v>73.139999389648438</v>
      </c>
      <c r="G1031">
        <v>0</v>
      </c>
    </row>
    <row r="1032" spans="1:7" ht="15">
      <c r="A1032" s="963">
        <v>27450</v>
      </c>
      <c r="B1032">
        <v>72.069999694824219</v>
      </c>
      <c r="C1032">
        <v>72.069999694824219</v>
      </c>
      <c r="D1032">
        <v>72.069999694824219</v>
      </c>
      <c r="E1032">
        <v>72.069999694824219</v>
      </c>
      <c r="F1032">
        <v>72.069999694824219</v>
      </c>
      <c r="G1032">
        <v>0</v>
      </c>
    </row>
    <row r="1033" spans="1:7" ht="15">
      <c r="A1033" s="963">
        <v>27451</v>
      </c>
      <c r="B1033">
        <v>72.239997863769531</v>
      </c>
      <c r="C1033">
        <v>72.239997863769531</v>
      </c>
      <c r="D1033">
        <v>72.239997863769531</v>
      </c>
      <c r="E1033">
        <v>72.239997863769531</v>
      </c>
      <c r="F1033">
        <v>72.239997863769531</v>
      </c>
      <c r="G1033">
        <v>0</v>
      </c>
    </row>
    <row r="1034" spans="1:7" ht="15">
      <c r="A1034" s="963">
        <v>27452</v>
      </c>
      <c r="B1034">
        <v>72.529998779296875</v>
      </c>
      <c r="C1034">
        <v>72.529998779296875</v>
      </c>
      <c r="D1034">
        <v>72.529998779296875</v>
      </c>
      <c r="E1034">
        <v>72.529998779296875</v>
      </c>
      <c r="F1034">
        <v>72.529998779296875</v>
      </c>
      <c r="G1034">
        <v>0</v>
      </c>
    </row>
    <row r="1035" spans="1:7" ht="15">
      <c r="A1035" s="963">
        <v>27453</v>
      </c>
      <c r="B1035">
        <v>73</v>
      </c>
      <c r="C1035">
        <v>73</v>
      </c>
      <c r="D1035">
        <v>73</v>
      </c>
      <c r="E1035">
        <v>73</v>
      </c>
      <c r="F1035">
        <v>73</v>
      </c>
      <c r="G1035">
        <v>0</v>
      </c>
    </row>
    <row r="1036" spans="1:7" ht="15">
      <c r="A1036" s="963">
        <v>27456</v>
      </c>
      <c r="B1036">
        <v>73.830001831054688</v>
      </c>
      <c r="C1036">
        <v>73.830001831054688</v>
      </c>
      <c r="D1036">
        <v>73.830001831054688</v>
      </c>
      <c r="E1036">
        <v>73.830001831054688</v>
      </c>
      <c r="F1036">
        <v>73.830001831054688</v>
      </c>
      <c r="G1036">
        <v>0</v>
      </c>
    </row>
    <row r="1037" spans="1:7" ht="15">
      <c r="A1037" s="963">
        <v>27457</v>
      </c>
      <c r="B1037">
        <v>74.209999084472656</v>
      </c>
      <c r="C1037">
        <v>74.209999084472656</v>
      </c>
      <c r="D1037">
        <v>74.209999084472656</v>
      </c>
      <c r="E1037">
        <v>74.209999084472656</v>
      </c>
      <c r="F1037">
        <v>74.209999084472656</v>
      </c>
      <c r="G1037">
        <v>0</v>
      </c>
    </row>
    <row r="1038" spans="1:7" ht="15">
      <c r="A1038" s="963">
        <v>27458</v>
      </c>
      <c r="B1038">
        <v>73.900001525878906</v>
      </c>
      <c r="C1038">
        <v>73.900001525878906</v>
      </c>
      <c r="D1038">
        <v>73.900001525878906</v>
      </c>
      <c r="E1038">
        <v>73.900001525878906</v>
      </c>
      <c r="F1038">
        <v>73.900001525878906</v>
      </c>
      <c r="G1038">
        <v>0</v>
      </c>
    </row>
    <row r="1039" spans="1:7" ht="15">
      <c r="A1039" s="963">
        <v>27459</v>
      </c>
      <c r="B1039">
        <v>74.029998779296875</v>
      </c>
      <c r="C1039">
        <v>74.029998779296875</v>
      </c>
      <c r="D1039">
        <v>74.029998779296875</v>
      </c>
      <c r="E1039">
        <v>74.029998779296875</v>
      </c>
      <c r="F1039">
        <v>74.029998779296875</v>
      </c>
      <c r="G1039">
        <v>0</v>
      </c>
    </row>
    <row r="1040" spans="1:7" ht="15">
      <c r="A1040" s="963">
        <v>27460</v>
      </c>
      <c r="B1040">
        <v>74.400001525878906</v>
      </c>
      <c r="C1040">
        <v>74.400001525878906</v>
      </c>
      <c r="D1040">
        <v>74.400001525878906</v>
      </c>
      <c r="E1040">
        <v>74.400001525878906</v>
      </c>
      <c r="F1040">
        <v>74.400001525878906</v>
      </c>
      <c r="G1040">
        <v>0</v>
      </c>
    </row>
    <row r="1041" spans="1:7" ht="15">
      <c r="A1041" s="963">
        <v>27463</v>
      </c>
      <c r="B1041">
        <v>74.879997253417969</v>
      </c>
      <c r="C1041">
        <v>74.879997253417969</v>
      </c>
      <c r="D1041">
        <v>74.879997253417969</v>
      </c>
      <c r="E1041">
        <v>74.879997253417969</v>
      </c>
      <c r="F1041">
        <v>74.879997253417969</v>
      </c>
      <c r="G1041">
        <v>0</v>
      </c>
    </row>
    <row r="1042" spans="1:7" ht="15">
      <c r="A1042" s="963">
        <v>27464</v>
      </c>
      <c r="B1042">
        <v>75.040000915527344</v>
      </c>
      <c r="C1042">
        <v>75.040000915527344</v>
      </c>
      <c r="D1042">
        <v>75.040000915527344</v>
      </c>
      <c r="E1042">
        <v>75.040000915527344</v>
      </c>
      <c r="F1042">
        <v>75.040000915527344</v>
      </c>
      <c r="G1042">
        <v>0</v>
      </c>
    </row>
    <row r="1043" spans="1:7" ht="15">
      <c r="A1043" s="963">
        <v>27465</v>
      </c>
      <c r="B1043">
        <v>74.129997253417969</v>
      </c>
      <c r="C1043">
        <v>74.129997253417969</v>
      </c>
      <c r="D1043">
        <v>74.129997253417969</v>
      </c>
      <c r="E1043">
        <v>74.129997253417969</v>
      </c>
      <c r="F1043">
        <v>74.129997253417969</v>
      </c>
      <c r="G1043">
        <v>0</v>
      </c>
    </row>
    <row r="1044" spans="1:7" ht="15">
      <c r="A1044" s="963">
        <v>27466</v>
      </c>
      <c r="B1044">
        <v>74.680000305175781</v>
      </c>
      <c r="C1044">
        <v>74.680000305175781</v>
      </c>
      <c r="D1044">
        <v>74.680000305175781</v>
      </c>
      <c r="E1044">
        <v>74.680000305175781</v>
      </c>
      <c r="F1044">
        <v>74.680000305175781</v>
      </c>
      <c r="G1044">
        <v>0</v>
      </c>
    </row>
    <row r="1045" spans="1:7" ht="15">
      <c r="A1045" s="963">
        <v>27467</v>
      </c>
      <c r="B1045">
        <v>76.069999694824219</v>
      </c>
      <c r="C1045">
        <v>76.069999694824219</v>
      </c>
      <c r="D1045">
        <v>76.069999694824219</v>
      </c>
      <c r="E1045">
        <v>76.069999694824219</v>
      </c>
      <c r="F1045">
        <v>76.069999694824219</v>
      </c>
      <c r="G1045">
        <v>0</v>
      </c>
    </row>
    <row r="1046" spans="1:7" ht="15">
      <c r="A1046" s="963">
        <v>27470</v>
      </c>
      <c r="B1046">
        <v>76.269996643066406</v>
      </c>
      <c r="C1046">
        <v>76.269996643066406</v>
      </c>
      <c r="D1046">
        <v>76.269996643066406</v>
      </c>
      <c r="E1046">
        <v>76.269996643066406</v>
      </c>
      <c r="F1046">
        <v>76.269996643066406</v>
      </c>
      <c r="G1046">
        <v>0</v>
      </c>
    </row>
    <row r="1047" spans="1:7" ht="15">
      <c r="A1047" s="963">
        <v>27471</v>
      </c>
      <c r="B1047">
        <v>76.180000305175781</v>
      </c>
      <c r="C1047">
        <v>76.180000305175781</v>
      </c>
      <c r="D1047">
        <v>76.180000305175781</v>
      </c>
      <c r="E1047">
        <v>76.180000305175781</v>
      </c>
      <c r="F1047">
        <v>76.180000305175781</v>
      </c>
      <c r="G1047">
        <v>0</v>
      </c>
    </row>
    <row r="1048" spans="1:7" ht="15">
      <c r="A1048" s="963">
        <v>27472</v>
      </c>
      <c r="B1048">
        <v>75.669998168945312</v>
      </c>
      <c r="C1048">
        <v>75.669998168945312</v>
      </c>
      <c r="D1048">
        <v>75.669998168945312</v>
      </c>
      <c r="E1048">
        <v>75.669998168945312</v>
      </c>
      <c r="F1048">
        <v>75.669998168945312</v>
      </c>
      <c r="G1048">
        <v>0</v>
      </c>
    </row>
    <row r="1049" spans="1:7" ht="15">
      <c r="A1049" s="963">
        <v>27473</v>
      </c>
      <c r="B1049">
        <v>75.779998779296875</v>
      </c>
      <c r="C1049">
        <v>75.779998779296875</v>
      </c>
      <c r="D1049">
        <v>75.779998779296875</v>
      </c>
      <c r="E1049">
        <v>75.779998779296875</v>
      </c>
      <c r="F1049">
        <v>75.779998779296875</v>
      </c>
      <c r="G1049">
        <v>0</v>
      </c>
    </row>
    <row r="1050" spans="1:7" ht="15">
      <c r="A1050" s="963">
        <v>27474</v>
      </c>
      <c r="B1050">
        <v>75.919998168945312</v>
      </c>
      <c r="C1050">
        <v>75.919998168945312</v>
      </c>
      <c r="D1050">
        <v>75.919998168945312</v>
      </c>
      <c r="E1050">
        <v>75.919998168945312</v>
      </c>
      <c r="F1050">
        <v>75.919998168945312</v>
      </c>
      <c r="G1050">
        <v>0</v>
      </c>
    </row>
    <row r="1051" spans="1:7" ht="15">
      <c r="A1051" s="963">
        <v>27477</v>
      </c>
      <c r="B1051">
        <v>74.419998168945312</v>
      </c>
      <c r="C1051">
        <v>74.419998168945312</v>
      </c>
      <c r="D1051">
        <v>74.419998168945312</v>
      </c>
      <c r="E1051">
        <v>74.419998168945312</v>
      </c>
      <c r="F1051">
        <v>74.419998168945312</v>
      </c>
      <c r="G1051">
        <v>0</v>
      </c>
    </row>
    <row r="1052" spans="1:7" ht="15">
      <c r="A1052" s="963">
        <v>27478</v>
      </c>
      <c r="B1052">
        <v>74.330001831054688</v>
      </c>
      <c r="C1052">
        <v>74.330001831054688</v>
      </c>
      <c r="D1052">
        <v>74.330001831054688</v>
      </c>
      <c r="E1052">
        <v>74.330001831054688</v>
      </c>
      <c r="F1052">
        <v>74.330001831054688</v>
      </c>
      <c r="G1052">
        <v>0</v>
      </c>
    </row>
    <row r="1053" spans="1:7" ht="15">
      <c r="A1053" s="963">
        <v>27479</v>
      </c>
      <c r="B1053">
        <v>75.55999755859375</v>
      </c>
      <c r="C1053">
        <v>75.55999755859375</v>
      </c>
      <c r="D1053">
        <v>75.55999755859375</v>
      </c>
      <c r="E1053">
        <v>75.55999755859375</v>
      </c>
      <c r="F1053">
        <v>75.55999755859375</v>
      </c>
      <c r="G1053">
        <v>0</v>
      </c>
    </row>
    <row r="1054" spans="1:7" ht="15">
      <c r="A1054" s="963">
        <v>27480</v>
      </c>
      <c r="B1054">
        <v>76.180000305175781</v>
      </c>
      <c r="C1054">
        <v>76.180000305175781</v>
      </c>
      <c r="D1054">
        <v>76.180000305175781</v>
      </c>
      <c r="E1054">
        <v>76.180000305175781</v>
      </c>
      <c r="F1054">
        <v>76.180000305175781</v>
      </c>
      <c r="G1054">
        <v>0</v>
      </c>
    </row>
    <row r="1055" spans="1:7" ht="15">
      <c r="A1055" s="963">
        <v>27484</v>
      </c>
      <c r="B1055">
        <v>75.660003662109375</v>
      </c>
      <c r="C1055">
        <v>75.660003662109375</v>
      </c>
      <c r="D1055">
        <v>75.660003662109375</v>
      </c>
      <c r="E1055">
        <v>75.660003662109375</v>
      </c>
      <c r="F1055">
        <v>75.660003662109375</v>
      </c>
      <c r="G1055">
        <v>0</v>
      </c>
    </row>
    <row r="1056" spans="1:7" ht="15">
      <c r="A1056" s="963">
        <v>27485</v>
      </c>
      <c r="B1056">
        <v>75.419998168945312</v>
      </c>
      <c r="C1056">
        <v>75.419998168945312</v>
      </c>
      <c r="D1056">
        <v>75.419998168945312</v>
      </c>
      <c r="E1056">
        <v>75.419998168945312</v>
      </c>
      <c r="F1056">
        <v>75.419998168945312</v>
      </c>
      <c r="G1056">
        <v>0</v>
      </c>
    </row>
    <row r="1057" spans="1:7" ht="15">
      <c r="A1057" s="963">
        <v>27486</v>
      </c>
      <c r="B1057">
        <v>75.620002746582031</v>
      </c>
      <c r="C1057">
        <v>75.620002746582031</v>
      </c>
      <c r="D1057">
        <v>75.620002746582031</v>
      </c>
      <c r="E1057">
        <v>75.620002746582031</v>
      </c>
      <c r="F1057">
        <v>75.620002746582031</v>
      </c>
      <c r="G1057">
        <v>0</v>
      </c>
    </row>
    <row r="1058" spans="1:7" ht="15">
      <c r="A1058" s="963">
        <v>27487</v>
      </c>
      <c r="B1058">
        <v>74.949996948242188</v>
      </c>
      <c r="C1058">
        <v>74.949996948242188</v>
      </c>
      <c r="D1058">
        <v>74.949996948242188</v>
      </c>
      <c r="E1058">
        <v>74.949996948242188</v>
      </c>
      <c r="F1058">
        <v>74.949996948242188</v>
      </c>
      <c r="G1058">
        <v>0</v>
      </c>
    </row>
    <row r="1059" spans="1:7" ht="15">
      <c r="A1059" s="963">
        <v>27488</v>
      </c>
      <c r="B1059">
        <v>74.730003356933594</v>
      </c>
      <c r="C1059">
        <v>74.730003356933594</v>
      </c>
      <c r="D1059">
        <v>74.730003356933594</v>
      </c>
      <c r="E1059">
        <v>74.730003356933594</v>
      </c>
      <c r="F1059">
        <v>74.730003356933594</v>
      </c>
      <c r="G1059">
        <v>0</v>
      </c>
    </row>
    <row r="1060" spans="1:7" ht="15">
      <c r="A1060" s="963">
        <v>27491</v>
      </c>
      <c r="B1060">
        <v>74.339996337890625</v>
      </c>
      <c r="C1060">
        <v>74.339996337890625</v>
      </c>
      <c r="D1060">
        <v>74.339996337890625</v>
      </c>
      <c r="E1060">
        <v>74.339996337890625</v>
      </c>
      <c r="F1060">
        <v>74.339996337890625</v>
      </c>
      <c r="G1060">
        <v>0</v>
      </c>
    </row>
    <row r="1061" spans="1:7" ht="15">
      <c r="A1061" s="963">
        <v>27492</v>
      </c>
      <c r="B1061">
        <v>74.529998779296875</v>
      </c>
      <c r="C1061">
        <v>74.529998779296875</v>
      </c>
      <c r="D1061">
        <v>74.529998779296875</v>
      </c>
      <c r="E1061">
        <v>74.529998779296875</v>
      </c>
      <c r="F1061">
        <v>74.529998779296875</v>
      </c>
      <c r="G1061">
        <v>0</v>
      </c>
    </row>
    <row r="1062" spans="1:7" ht="15">
      <c r="A1062" s="963">
        <v>27493</v>
      </c>
      <c r="B1062">
        <v>75.400001525878906</v>
      </c>
      <c r="C1062">
        <v>75.400001525878906</v>
      </c>
      <c r="D1062">
        <v>75.400001525878906</v>
      </c>
      <c r="E1062">
        <v>75.400001525878906</v>
      </c>
      <c r="F1062">
        <v>75.400001525878906</v>
      </c>
      <c r="G1062">
        <v>0</v>
      </c>
    </row>
    <row r="1063" spans="1:7" ht="15">
      <c r="A1063" s="963">
        <v>27494</v>
      </c>
      <c r="B1063">
        <v>75.760002136230469</v>
      </c>
      <c r="C1063">
        <v>75.760002136230469</v>
      </c>
      <c r="D1063">
        <v>75.760002136230469</v>
      </c>
      <c r="E1063">
        <v>75.760002136230469</v>
      </c>
      <c r="F1063">
        <v>75.760002136230469</v>
      </c>
      <c r="G1063">
        <v>0</v>
      </c>
    </row>
    <row r="1064" spans="1:7" ht="15">
      <c r="A1064" s="963">
        <v>27495</v>
      </c>
      <c r="B1064">
        <v>76.30999755859375</v>
      </c>
      <c r="C1064">
        <v>76.30999755859375</v>
      </c>
      <c r="D1064">
        <v>76.30999755859375</v>
      </c>
      <c r="E1064">
        <v>76.30999755859375</v>
      </c>
      <c r="F1064">
        <v>76.30999755859375</v>
      </c>
      <c r="G1064">
        <v>0</v>
      </c>
    </row>
    <row r="1065" spans="1:7" ht="15">
      <c r="A1065" s="963">
        <v>27498</v>
      </c>
      <c r="B1065">
        <v>77.330001831054688</v>
      </c>
      <c r="C1065">
        <v>77.330001831054688</v>
      </c>
      <c r="D1065">
        <v>77.330001831054688</v>
      </c>
      <c r="E1065">
        <v>77.330001831054688</v>
      </c>
      <c r="F1065">
        <v>77.330001831054688</v>
      </c>
      <c r="G1065">
        <v>0</v>
      </c>
    </row>
    <row r="1066" spans="1:7" ht="15">
      <c r="A1066" s="963">
        <v>27499</v>
      </c>
      <c r="B1066">
        <v>77.510002136230469</v>
      </c>
      <c r="C1066">
        <v>77.510002136230469</v>
      </c>
      <c r="D1066">
        <v>77.510002136230469</v>
      </c>
      <c r="E1066">
        <v>77.510002136230469</v>
      </c>
      <c r="F1066">
        <v>77.510002136230469</v>
      </c>
      <c r="G1066">
        <v>0</v>
      </c>
    </row>
    <row r="1067" spans="1:7" ht="15">
      <c r="A1067" s="963">
        <v>27500</v>
      </c>
      <c r="B1067">
        <v>78</v>
      </c>
      <c r="C1067">
        <v>78</v>
      </c>
      <c r="D1067">
        <v>78</v>
      </c>
      <c r="E1067">
        <v>78</v>
      </c>
      <c r="F1067">
        <v>78</v>
      </c>
      <c r="G1067">
        <v>0</v>
      </c>
    </row>
    <row r="1068" spans="1:7" ht="15">
      <c r="A1068" s="963">
        <v>27501</v>
      </c>
      <c r="B1068">
        <v>78.260002136230469</v>
      </c>
      <c r="C1068">
        <v>78.260002136230469</v>
      </c>
      <c r="D1068">
        <v>78.260002136230469</v>
      </c>
      <c r="E1068">
        <v>78.260002136230469</v>
      </c>
      <c r="F1068">
        <v>78.260002136230469</v>
      </c>
      <c r="G1068">
        <v>0</v>
      </c>
    </row>
    <row r="1069" spans="1:7" ht="15">
      <c r="A1069" s="963">
        <v>27502</v>
      </c>
      <c r="B1069">
        <v>78.080001831054688</v>
      </c>
      <c r="C1069">
        <v>78.080001831054688</v>
      </c>
      <c r="D1069">
        <v>78.080001831054688</v>
      </c>
      <c r="E1069">
        <v>78.080001831054688</v>
      </c>
      <c r="F1069">
        <v>78.080001831054688</v>
      </c>
      <c r="G1069">
        <v>0</v>
      </c>
    </row>
    <row r="1070" spans="1:7" ht="15">
      <c r="A1070" s="963">
        <v>27505</v>
      </c>
      <c r="B1070">
        <v>79.080001831054688</v>
      </c>
      <c r="C1070">
        <v>79.080001831054688</v>
      </c>
      <c r="D1070">
        <v>79.080001831054688</v>
      </c>
      <c r="E1070">
        <v>79.080001831054688</v>
      </c>
      <c r="F1070">
        <v>79.080001831054688</v>
      </c>
      <c r="G1070">
        <v>0</v>
      </c>
    </row>
    <row r="1071" spans="1:7" ht="15">
      <c r="A1071" s="963">
        <v>27506</v>
      </c>
      <c r="B1071">
        <v>78.540000915527344</v>
      </c>
      <c r="C1071">
        <v>78.540000915527344</v>
      </c>
      <c r="D1071">
        <v>78.540000915527344</v>
      </c>
      <c r="E1071">
        <v>78.540000915527344</v>
      </c>
      <c r="F1071">
        <v>78.540000915527344</v>
      </c>
      <c r="G1071">
        <v>0</v>
      </c>
    </row>
    <row r="1072" spans="1:7" ht="15">
      <c r="A1072" s="963">
        <v>27507</v>
      </c>
      <c r="B1072">
        <v>78.239997863769531</v>
      </c>
      <c r="C1072">
        <v>78.239997863769531</v>
      </c>
      <c r="D1072">
        <v>78.239997863769531</v>
      </c>
      <c r="E1072">
        <v>78.239997863769531</v>
      </c>
      <c r="F1072">
        <v>78.239997863769531</v>
      </c>
      <c r="G1072">
        <v>0</v>
      </c>
    </row>
    <row r="1073" spans="1:7" ht="15">
      <c r="A1073" s="963">
        <v>27508</v>
      </c>
      <c r="B1073">
        <v>78.069999694824219</v>
      </c>
      <c r="C1073">
        <v>78.069999694824219</v>
      </c>
      <c r="D1073">
        <v>78.069999694824219</v>
      </c>
      <c r="E1073">
        <v>78.069999694824219</v>
      </c>
      <c r="F1073">
        <v>78.069999694824219</v>
      </c>
      <c r="G1073">
        <v>0</v>
      </c>
    </row>
    <row r="1074" spans="1:7" ht="15">
      <c r="A1074" s="963">
        <v>27509</v>
      </c>
      <c r="B1074">
        <v>78.639999389648438</v>
      </c>
      <c r="C1074">
        <v>78.639999389648438</v>
      </c>
      <c r="D1074">
        <v>78.639999389648438</v>
      </c>
      <c r="E1074">
        <v>78.639999389648438</v>
      </c>
      <c r="F1074">
        <v>78.639999389648438</v>
      </c>
      <c r="G1074">
        <v>0</v>
      </c>
    </row>
    <row r="1075" spans="1:7" ht="15">
      <c r="A1075" s="963">
        <v>27512</v>
      </c>
      <c r="B1075">
        <v>78.279998779296875</v>
      </c>
      <c r="C1075">
        <v>78.279998779296875</v>
      </c>
      <c r="D1075">
        <v>78.279998779296875</v>
      </c>
      <c r="E1075">
        <v>78.279998779296875</v>
      </c>
      <c r="F1075">
        <v>78.279998779296875</v>
      </c>
      <c r="G1075">
        <v>0</v>
      </c>
    </row>
    <row r="1076" spans="1:7" ht="15">
      <c r="A1076" s="963">
        <v>27513</v>
      </c>
      <c r="B1076">
        <v>77.819999694824219</v>
      </c>
      <c r="C1076">
        <v>77.819999694824219</v>
      </c>
      <c r="D1076">
        <v>77.819999694824219</v>
      </c>
      <c r="E1076">
        <v>77.819999694824219</v>
      </c>
      <c r="F1076">
        <v>77.819999694824219</v>
      </c>
      <c r="G1076">
        <v>0</v>
      </c>
    </row>
    <row r="1077" spans="1:7" ht="15">
      <c r="A1077" s="963">
        <v>27514</v>
      </c>
      <c r="B1077">
        <v>78.540000915527344</v>
      </c>
      <c r="C1077">
        <v>78.540000915527344</v>
      </c>
      <c r="D1077">
        <v>78.540000915527344</v>
      </c>
      <c r="E1077">
        <v>78.540000915527344</v>
      </c>
      <c r="F1077">
        <v>78.540000915527344</v>
      </c>
      <c r="G1077">
        <v>0</v>
      </c>
    </row>
    <row r="1078" spans="1:7" ht="15">
      <c r="A1078" s="963">
        <v>27515</v>
      </c>
      <c r="B1078">
        <v>79.269996643066406</v>
      </c>
      <c r="C1078">
        <v>79.269996643066406</v>
      </c>
      <c r="D1078">
        <v>79.269996643066406</v>
      </c>
      <c r="E1078">
        <v>79.269996643066406</v>
      </c>
      <c r="F1078">
        <v>79.269996643066406</v>
      </c>
      <c r="G1078">
        <v>0</v>
      </c>
    </row>
    <row r="1079" spans="1:7" ht="15">
      <c r="A1079" s="963">
        <v>27516</v>
      </c>
      <c r="B1079">
        <v>80.25</v>
      </c>
      <c r="C1079">
        <v>80.25</v>
      </c>
      <c r="D1079">
        <v>80.25</v>
      </c>
      <c r="E1079">
        <v>80.25</v>
      </c>
      <c r="F1079">
        <v>80.25</v>
      </c>
      <c r="G1079">
        <v>0</v>
      </c>
    </row>
    <row r="1080" spans="1:7" ht="15">
      <c r="A1080" s="963">
        <v>27519</v>
      </c>
      <c r="B1080">
        <v>81.139999389648438</v>
      </c>
      <c r="C1080">
        <v>81.139999389648438</v>
      </c>
      <c r="D1080">
        <v>81.139999389648438</v>
      </c>
      <c r="E1080">
        <v>81.139999389648438</v>
      </c>
      <c r="F1080">
        <v>81.139999389648438</v>
      </c>
      <c r="G1080">
        <v>0</v>
      </c>
    </row>
    <row r="1081" spans="1:7" ht="15">
      <c r="A1081" s="963">
        <v>27520</v>
      </c>
      <c r="B1081">
        <v>80.80999755859375</v>
      </c>
      <c r="C1081">
        <v>80.80999755859375</v>
      </c>
      <c r="D1081">
        <v>80.80999755859375</v>
      </c>
      <c r="E1081">
        <v>80.80999755859375</v>
      </c>
      <c r="F1081">
        <v>80.80999755859375</v>
      </c>
      <c r="G1081">
        <v>0</v>
      </c>
    </row>
    <row r="1082" spans="1:7" ht="15">
      <c r="A1082" s="963">
        <v>27521</v>
      </c>
      <c r="B1082">
        <v>81.30999755859375</v>
      </c>
      <c r="C1082">
        <v>81.30999755859375</v>
      </c>
      <c r="D1082">
        <v>81.30999755859375</v>
      </c>
      <c r="E1082">
        <v>81.30999755859375</v>
      </c>
      <c r="F1082">
        <v>81.30999755859375</v>
      </c>
      <c r="G1082">
        <v>0</v>
      </c>
    </row>
    <row r="1083" spans="1:7" ht="15">
      <c r="A1083" s="963">
        <v>27522</v>
      </c>
      <c r="B1083">
        <v>82.120002746582031</v>
      </c>
      <c r="C1083">
        <v>82.120002746582031</v>
      </c>
      <c r="D1083">
        <v>82.120002746582031</v>
      </c>
      <c r="E1083">
        <v>82.120002746582031</v>
      </c>
      <c r="F1083">
        <v>82.120002746582031</v>
      </c>
      <c r="G1083">
        <v>0</v>
      </c>
    </row>
    <row r="1084" spans="1:7" ht="15">
      <c r="A1084" s="963">
        <v>27523</v>
      </c>
      <c r="B1084">
        <v>82.819999694824219</v>
      </c>
      <c r="C1084">
        <v>82.819999694824219</v>
      </c>
      <c r="D1084">
        <v>82.819999694824219</v>
      </c>
      <c r="E1084">
        <v>82.819999694824219</v>
      </c>
      <c r="F1084">
        <v>82.819999694824219</v>
      </c>
      <c r="G1084">
        <v>0</v>
      </c>
    </row>
    <row r="1085" spans="1:7" ht="15">
      <c r="A1085" s="963">
        <v>27526</v>
      </c>
      <c r="B1085">
        <v>82.300003051757812</v>
      </c>
      <c r="C1085">
        <v>82.300003051757812</v>
      </c>
      <c r="D1085">
        <v>82.300003051757812</v>
      </c>
      <c r="E1085">
        <v>82.300003051757812</v>
      </c>
      <c r="F1085">
        <v>82.300003051757812</v>
      </c>
      <c r="G1085">
        <v>0</v>
      </c>
    </row>
    <row r="1086" spans="1:7" ht="15">
      <c r="A1086" s="963">
        <v>27527</v>
      </c>
      <c r="B1086">
        <v>82.349998474121094</v>
      </c>
      <c r="C1086">
        <v>82.349998474121094</v>
      </c>
      <c r="D1086">
        <v>82.349998474121094</v>
      </c>
      <c r="E1086">
        <v>82.349998474121094</v>
      </c>
      <c r="F1086">
        <v>82.349998474121094</v>
      </c>
      <c r="G1086">
        <v>0</v>
      </c>
    </row>
    <row r="1087" spans="1:7" ht="15">
      <c r="A1087" s="963">
        <v>27528</v>
      </c>
      <c r="B1087">
        <v>82.910003662109375</v>
      </c>
      <c r="C1087">
        <v>82.910003662109375</v>
      </c>
      <c r="D1087">
        <v>82.910003662109375</v>
      </c>
      <c r="E1087">
        <v>82.910003662109375</v>
      </c>
      <c r="F1087">
        <v>82.910003662109375</v>
      </c>
      <c r="G1087">
        <v>0</v>
      </c>
    </row>
    <row r="1088" spans="1:7" ht="15">
      <c r="A1088" s="963">
        <v>27529</v>
      </c>
      <c r="B1088">
        <v>82.790000915527344</v>
      </c>
      <c r="C1088">
        <v>82.790000915527344</v>
      </c>
      <c r="D1088">
        <v>82.790000915527344</v>
      </c>
      <c r="E1088">
        <v>82.790000915527344</v>
      </c>
      <c r="F1088">
        <v>82.790000915527344</v>
      </c>
      <c r="G1088">
        <v>0</v>
      </c>
    </row>
    <row r="1089" spans="1:7" ht="15">
      <c r="A1089" s="963">
        <v>27530</v>
      </c>
      <c r="B1089">
        <v>82.44000244140625</v>
      </c>
      <c r="C1089">
        <v>82.44000244140625</v>
      </c>
      <c r="D1089">
        <v>82.44000244140625</v>
      </c>
      <c r="E1089">
        <v>82.44000244140625</v>
      </c>
      <c r="F1089">
        <v>82.44000244140625</v>
      </c>
      <c r="G1089">
        <v>0</v>
      </c>
    </row>
    <row r="1090" spans="1:7" ht="15">
      <c r="A1090" s="963">
        <v>27533</v>
      </c>
      <c r="B1090">
        <v>81.989997863769531</v>
      </c>
      <c r="C1090">
        <v>81.989997863769531</v>
      </c>
      <c r="D1090">
        <v>81.989997863769531</v>
      </c>
      <c r="E1090">
        <v>81.989997863769531</v>
      </c>
      <c r="F1090">
        <v>81.989997863769531</v>
      </c>
      <c r="G1090">
        <v>0</v>
      </c>
    </row>
    <row r="1091" spans="1:7" ht="15">
      <c r="A1091" s="963">
        <v>27534</v>
      </c>
      <c r="B1091">
        <v>81.819999694824219</v>
      </c>
      <c r="C1091">
        <v>81.819999694824219</v>
      </c>
      <c r="D1091">
        <v>81.819999694824219</v>
      </c>
      <c r="E1091">
        <v>81.819999694824219</v>
      </c>
      <c r="F1091">
        <v>81.819999694824219</v>
      </c>
      <c r="G1091">
        <v>0</v>
      </c>
    </row>
    <row r="1092" spans="1:7" ht="15">
      <c r="A1092" s="963">
        <v>27535</v>
      </c>
      <c r="B1092">
        <v>80.949996948242188</v>
      </c>
      <c r="C1092">
        <v>80.949996948242188</v>
      </c>
      <c r="D1092">
        <v>80.949996948242188</v>
      </c>
      <c r="E1092">
        <v>80.949996948242188</v>
      </c>
      <c r="F1092">
        <v>80.949996948242188</v>
      </c>
      <c r="G1092">
        <v>0</v>
      </c>
    </row>
    <row r="1093" spans="1:7" ht="15">
      <c r="A1093" s="963">
        <v>27536</v>
      </c>
      <c r="B1093">
        <v>81.55999755859375</v>
      </c>
      <c r="C1093">
        <v>81.55999755859375</v>
      </c>
      <c r="D1093">
        <v>81.55999755859375</v>
      </c>
      <c r="E1093">
        <v>81.55999755859375</v>
      </c>
      <c r="F1093">
        <v>81.55999755859375</v>
      </c>
      <c r="G1093">
        <v>0</v>
      </c>
    </row>
    <row r="1094" spans="1:7" ht="15">
      <c r="A1094" s="963">
        <v>27537</v>
      </c>
      <c r="B1094">
        <v>82.620002746582031</v>
      </c>
      <c r="C1094">
        <v>82.620002746582031</v>
      </c>
      <c r="D1094">
        <v>82.620002746582031</v>
      </c>
      <c r="E1094">
        <v>82.620002746582031</v>
      </c>
      <c r="F1094">
        <v>82.620002746582031</v>
      </c>
      <c r="G1094">
        <v>0</v>
      </c>
    </row>
    <row r="1095" spans="1:7" ht="15">
      <c r="A1095" s="963">
        <v>27541</v>
      </c>
      <c r="B1095">
        <v>82.489997863769531</v>
      </c>
      <c r="C1095">
        <v>82.489997863769531</v>
      </c>
      <c r="D1095">
        <v>82.489997863769531</v>
      </c>
      <c r="E1095">
        <v>82.489997863769531</v>
      </c>
      <c r="F1095">
        <v>82.489997863769531</v>
      </c>
      <c r="G1095">
        <v>0</v>
      </c>
    </row>
    <row r="1096" spans="1:7" ht="15">
      <c r="A1096" s="963">
        <v>27542</v>
      </c>
      <c r="B1096">
        <v>81.980003356933594</v>
      </c>
      <c r="C1096">
        <v>81.980003356933594</v>
      </c>
      <c r="D1096">
        <v>81.980003356933594</v>
      </c>
      <c r="E1096">
        <v>81.980003356933594</v>
      </c>
      <c r="F1096">
        <v>81.980003356933594</v>
      </c>
      <c r="G1096">
        <v>0</v>
      </c>
    </row>
    <row r="1097" spans="1:7" ht="15">
      <c r="A1097" s="963">
        <v>27543</v>
      </c>
      <c r="B1097">
        <v>81.779998779296875</v>
      </c>
      <c r="C1097">
        <v>81.779998779296875</v>
      </c>
      <c r="D1097">
        <v>81.779998779296875</v>
      </c>
      <c r="E1097">
        <v>81.779998779296875</v>
      </c>
      <c r="F1097">
        <v>81.779998779296875</v>
      </c>
      <c r="G1097">
        <v>0</v>
      </c>
    </row>
    <row r="1098" spans="1:7" ht="15">
      <c r="A1098" s="963">
        <v>27544</v>
      </c>
      <c r="B1098">
        <v>83.099998474121094</v>
      </c>
      <c r="C1098">
        <v>83.099998474121094</v>
      </c>
      <c r="D1098">
        <v>83.099998474121094</v>
      </c>
      <c r="E1098">
        <v>83.099998474121094</v>
      </c>
      <c r="F1098">
        <v>83.099998474121094</v>
      </c>
      <c r="G1098">
        <v>0</v>
      </c>
    </row>
    <row r="1099" spans="1:7" ht="15">
      <c r="A1099" s="963">
        <v>27547</v>
      </c>
      <c r="B1099">
        <v>83.879997253417969</v>
      </c>
      <c r="C1099">
        <v>83.879997253417969</v>
      </c>
      <c r="D1099">
        <v>83.879997253417969</v>
      </c>
      <c r="E1099">
        <v>83.879997253417969</v>
      </c>
      <c r="F1099">
        <v>83.879997253417969</v>
      </c>
      <c r="G1099">
        <v>0</v>
      </c>
    </row>
    <row r="1100" spans="1:7" ht="15">
      <c r="A1100" s="963">
        <v>27548</v>
      </c>
      <c r="B1100">
        <v>84.139999389648438</v>
      </c>
      <c r="C1100">
        <v>84.139999389648438</v>
      </c>
      <c r="D1100">
        <v>84.139999389648438</v>
      </c>
      <c r="E1100">
        <v>84.139999389648438</v>
      </c>
      <c r="F1100">
        <v>84.139999389648438</v>
      </c>
      <c r="G1100">
        <v>0</v>
      </c>
    </row>
    <row r="1101" spans="1:7" ht="15">
      <c r="A1101" s="963">
        <v>27549</v>
      </c>
      <c r="B1101">
        <v>84.040000915527344</v>
      </c>
      <c r="C1101">
        <v>84.040000915527344</v>
      </c>
      <c r="D1101">
        <v>84.040000915527344</v>
      </c>
      <c r="E1101">
        <v>84.040000915527344</v>
      </c>
      <c r="F1101">
        <v>84.040000915527344</v>
      </c>
      <c r="G1101">
        <v>0</v>
      </c>
    </row>
    <row r="1102" spans="1:7" ht="15">
      <c r="A1102" s="963">
        <v>27550</v>
      </c>
      <c r="B1102">
        <v>84.239997863769531</v>
      </c>
      <c r="C1102">
        <v>84.239997863769531</v>
      </c>
      <c r="D1102">
        <v>84.239997863769531</v>
      </c>
      <c r="E1102">
        <v>84.239997863769531</v>
      </c>
      <c r="F1102">
        <v>84.239997863769531</v>
      </c>
      <c r="G1102">
        <v>0</v>
      </c>
    </row>
    <row r="1103" spans="1:7" ht="15">
      <c r="A1103" s="963">
        <v>27551</v>
      </c>
      <c r="B1103">
        <v>84.769996643066406</v>
      </c>
      <c r="C1103">
        <v>84.769996643066406</v>
      </c>
      <c r="D1103">
        <v>84.769996643066406</v>
      </c>
      <c r="E1103">
        <v>84.769996643066406</v>
      </c>
      <c r="F1103">
        <v>84.769996643066406</v>
      </c>
      <c r="G1103">
        <v>0</v>
      </c>
    </row>
    <row r="1104" spans="1:7" ht="15">
      <c r="A1104" s="963">
        <v>27554</v>
      </c>
      <c r="B1104">
        <v>84.010002136230469</v>
      </c>
      <c r="C1104">
        <v>84.010002136230469</v>
      </c>
      <c r="D1104">
        <v>84.010002136230469</v>
      </c>
      <c r="E1104">
        <v>84.010002136230469</v>
      </c>
      <c r="F1104">
        <v>84.010002136230469</v>
      </c>
      <c r="G1104">
        <v>0</v>
      </c>
    </row>
    <row r="1105" spans="1:7" ht="15">
      <c r="A1105" s="963">
        <v>27555</v>
      </c>
      <c r="B1105">
        <v>83.400001525878906</v>
      </c>
      <c r="C1105">
        <v>83.400001525878906</v>
      </c>
      <c r="D1105">
        <v>83.400001525878906</v>
      </c>
      <c r="E1105">
        <v>83.400001525878906</v>
      </c>
      <c r="F1105">
        <v>83.400001525878906</v>
      </c>
      <c r="G1105">
        <v>0</v>
      </c>
    </row>
    <row r="1106" spans="1:7" ht="15">
      <c r="A1106" s="963">
        <v>27556</v>
      </c>
      <c r="B1106">
        <v>83.599998474121094</v>
      </c>
      <c r="C1106">
        <v>83.599998474121094</v>
      </c>
      <c r="D1106">
        <v>83.599998474121094</v>
      </c>
      <c r="E1106">
        <v>83.599998474121094</v>
      </c>
      <c r="F1106">
        <v>83.599998474121094</v>
      </c>
      <c r="G1106">
        <v>0</v>
      </c>
    </row>
    <row r="1107" spans="1:7" ht="15">
      <c r="A1107" s="963">
        <v>27557</v>
      </c>
      <c r="B1107">
        <v>82.989997863769531</v>
      </c>
      <c r="C1107">
        <v>82.989997863769531</v>
      </c>
      <c r="D1107">
        <v>82.989997863769531</v>
      </c>
      <c r="E1107">
        <v>82.989997863769531</v>
      </c>
      <c r="F1107">
        <v>82.989997863769531</v>
      </c>
      <c r="G1107">
        <v>0</v>
      </c>
    </row>
    <row r="1108" spans="1:7" ht="15">
      <c r="A1108" s="963">
        <v>27558</v>
      </c>
      <c r="B1108">
        <v>83.430000305175781</v>
      </c>
      <c r="C1108">
        <v>83.430000305175781</v>
      </c>
      <c r="D1108">
        <v>83.430000305175781</v>
      </c>
      <c r="E1108">
        <v>83.430000305175781</v>
      </c>
      <c r="F1108">
        <v>83.430000305175781</v>
      </c>
      <c r="G1108">
        <v>0</v>
      </c>
    </row>
    <row r="1109" spans="1:7" ht="15">
      <c r="A1109" s="963">
        <v>27561</v>
      </c>
      <c r="B1109">
        <v>84.010002136230469</v>
      </c>
      <c r="C1109">
        <v>84.010002136230469</v>
      </c>
      <c r="D1109">
        <v>84.010002136230469</v>
      </c>
      <c r="E1109">
        <v>84.010002136230469</v>
      </c>
      <c r="F1109">
        <v>84.010002136230469</v>
      </c>
      <c r="G1109">
        <v>0</v>
      </c>
    </row>
    <row r="1110" spans="1:7" ht="15">
      <c r="A1110" s="963">
        <v>27562</v>
      </c>
      <c r="B1110">
        <v>83.430000305175781</v>
      </c>
      <c r="C1110">
        <v>83.430000305175781</v>
      </c>
      <c r="D1110">
        <v>83.430000305175781</v>
      </c>
      <c r="E1110">
        <v>83.430000305175781</v>
      </c>
      <c r="F1110">
        <v>83.430000305175781</v>
      </c>
      <c r="G1110">
        <v>0</v>
      </c>
    </row>
    <row r="1111" spans="1:7" ht="15">
      <c r="A1111" s="963">
        <v>27563</v>
      </c>
      <c r="B1111">
        <v>83.470001220703125</v>
      </c>
      <c r="C1111">
        <v>83.470001220703125</v>
      </c>
      <c r="D1111">
        <v>83.470001220703125</v>
      </c>
      <c r="E1111">
        <v>83.470001220703125</v>
      </c>
      <c r="F1111">
        <v>83.470001220703125</v>
      </c>
      <c r="G1111">
        <v>0</v>
      </c>
    </row>
    <row r="1112" spans="1:7" ht="15">
      <c r="A1112" s="963">
        <v>27564</v>
      </c>
      <c r="B1112">
        <v>84.550003051757812</v>
      </c>
      <c r="C1112">
        <v>84.550003051757812</v>
      </c>
      <c r="D1112">
        <v>84.550003051757812</v>
      </c>
      <c r="E1112">
        <v>84.550003051757812</v>
      </c>
      <c r="F1112">
        <v>84.550003051757812</v>
      </c>
      <c r="G1112">
        <v>0</v>
      </c>
    </row>
    <row r="1113" spans="1:7" ht="15">
      <c r="A1113" s="963">
        <v>27565</v>
      </c>
      <c r="B1113">
        <v>85.239997863769531</v>
      </c>
      <c r="C1113">
        <v>85.239997863769531</v>
      </c>
      <c r="D1113">
        <v>85.239997863769531</v>
      </c>
      <c r="E1113">
        <v>85.239997863769531</v>
      </c>
      <c r="F1113">
        <v>85.239997863769531</v>
      </c>
      <c r="G1113">
        <v>0</v>
      </c>
    </row>
    <row r="1114" spans="1:7" ht="15">
      <c r="A1114" s="963">
        <v>27568</v>
      </c>
      <c r="B1114">
        <v>85.769996643066406</v>
      </c>
      <c r="C1114">
        <v>85.769996643066406</v>
      </c>
      <c r="D1114">
        <v>85.769996643066406</v>
      </c>
      <c r="E1114">
        <v>85.769996643066406</v>
      </c>
      <c r="F1114">
        <v>85.769996643066406</v>
      </c>
      <c r="G1114">
        <v>0</v>
      </c>
    </row>
    <row r="1115" spans="1:7" ht="15">
      <c r="A1115" s="963">
        <v>27569</v>
      </c>
      <c r="B1115">
        <v>86.230003356933594</v>
      </c>
      <c r="C1115">
        <v>86.230003356933594</v>
      </c>
      <c r="D1115">
        <v>86.230003356933594</v>
      </c>
      <c r="E1115">
        <v>86.230003356933594</v>
      </c>
      <c r="F1115">
        <v>86.230003356933594</v>
      </c>
      <c r="G1115">
        <v>0</v>
      </c>
    </row>
    <row r="1116" spans="1:7" ht="15">
      <c r="A1116" s="963">
        <v>27570</v>
      </c>
      <c r="B1116">
        <v>86.300003051757812</v>
      </c>
      <c r="C1116">
        <v>86.300003051757812</v>
      </c>
      <c r="D1116">
        <v>86.300003051757812</v>
      </c>
      <c r="E1116">
        <v>86.300003051757812</v>
      </c>
      <c r="F1116">
        <v>86.300003051757812</v>
      </c>
      <c r="G1116">
        <v>0</v>
      </c>
    </row>
    <row r="1117" spans="1:7" ht="15">
      <c r="A1117" s="963">
        <v>27571</v>
      </c>
      <c r="B1117">
        <v>86.449996948242188</v>
      </c>
      <c r="C1117">
        <v>86.449996948242188</v>
      </c>
      <c r="D1117">
        <v>86.449996948242188</v>
      </c>
      <c r="E1117">
        <v>86.449996948242188</v>
      </c>
      <c r="F1117">
        <v>86.449996948242188</v>
      </c>
      <c r="G1117">
        <v>0</v>
      </c>
    </row>
    <row r="1118" spans="1:7" ht="15">
      <c r="A1118" s="963">
        <v>27572</v>
      </c>
      <c r="B1118">
        <v>86.5</v>
      </c>
      <c r="C1118">
        <v>86.5</v>
      </c>
      <c r="D1118">
        <v>86.5</v>
      </c>
      <c r="E1118">
        <v>86.5</v>
      </c>
      <c r="F1118">
        <v>86.5</v>
      </c>
      <c r="G1118">
        <v>0</v>
      </c>
    </row>
    <row r="1119" spans="1:7" ht="15">
      <c r="A1119" s="963">
        <v>27575</v>
      </c>
      <c r="B1119">
        <v>87.019996643066406</v>
      </c>
      <c r="C1119">
        <v>87.019996643066406</v>
      </c>
      <c r="D1119">
        <v>87.019996643066406</v>
      </c>
      <c r="E1119">
        <v>87.019996643066406</v>
      </c>
      <c r="F1119">
        <v>87.019996643066406</v>
      </c>
      <c r="G1119">
        <v>0</v>
      </c>
    </row>
    <row r="1120" spans="1:7" ht="15">
      <c r="A1120" s="963">
        <v>27576</v>
      </c>
      <c r="B1120">
        <v>86.330001831054688</v>
      </c>
      <c r="C1120">
        <v>86.330001831054688</v>
      </c>
      <c r="D1120">
        <v>86.330001831054688</v>
      </c>
      <c r="E1120">
        <v>86.330001831054688</v>
      </c>
      <c r="F1120">
        <v>86.330001831054688</v>
      </c>
      <c r="G1120">
        <v>0</v>
      </c>
    </row>
    <row r="1121" spans="1:7" ht="15">
      <c r="A1121" s="963">
        <v>27577</v>
      </c>
      <c r="B1121">
        <v>85.639999389648438</v>
      </c>
      <c r="C1121">
        <v>85.639999389648438</v>
      </c>
      <c r="D1121">
        <v>85.639999389648438</v>
      </c>
      <c r="E1121">
        <v>85.639999389648438</v>
      </c>
      <c r="F1121">
        <v>85.639999389648438</v>
      </c>
      <c r="G1121">
        <v>0</v>
      </c>
    </row>
    <row r="1122" spans="1:7" ht="15">
      <c r="A1122" s="963">
        <v>27578</v>
      </c>
      <c r="B1122">
        <v>86.199996948242188</v>
      </c>
      <c r="C1122">
        <v>86.199996948242188</v>
      </c>
      <c r="D1122">
        <v>86.199996948242188</v>
      </c>
      <c r="E1122">
        <v>86.199996948242188</v>
      </c>
      <c r="F1122">
        <v>86.199996948242188</v>
      </c>
      <c r="G1122">
        <v>0</v>
      </c>
    </row>
    <row r="1123" spans="1:7" ht="15">
      <c r="A1123" s="963">
        <v>27582</v>
      </c>
      <c r="B1123">
        <v>85.599998474121094</v>
      </c>
      <c r="C1123">
        <v>85.599998474121094</v>
      </c>
      <c r="D1123">
        <v>85.599998474121094</v>
      </c>
      <c r="E1123">
        <v>85.599998474121094</v>
      </c>
      <c r="F1123">
        <v>85.599998474121094</v>
      </c>
      <c r="G1123">
        <v>0</v>
      </c>
    </row>
    <row r="1124" spans="1:7" ht="15">
      <c r="A1124" s="963">
        <v>27583</v>
      </c>
      <c r="B1124">
        <v>85.389999389648438</v>
      </c>
      <c r="C1124">
        <v>85.389999389648438</v>
      </c>
      <c r="D1124">
        <v>85.389999389648438</v>
      </c>
      <c r="E1124">
        <v>85.389999389648438</v>
      </c>
      <c r="F1124">
        <v>85.389999389648438</v>
      </c>
      <c r="G1124">
        <v>0</v>
      </c>
    </row>
    <row r="1125" spans="1:7" ht="15">
      <c r="A1125" s="963">
        <v>27584</v>
      </c>
      <c r="B1125">
        <v>86.5</v>
      </c>
      <c r="C1125">
        <v>86.5</v>
      </c>
      <c r="D1125">
        <v>86.5</v>
      </c>
      <c r="E1125">
        <v>86.5</v>
      </c>
      <c r="F1125">
        <v>86.5</v>
      </c>
      <c r="G1125">
        <v>0</v>
      </c>
    </row>
    <row r="1126" spans="1:7" ht="15">
      <c r="A1126" s="963">
        <v>27585</v>
      </c>
      <c r="B1126">
        <v>86.830001831054688</v>
      </c>
      <c r="C1126">
        <v>86.830001831054688</v>
      </c>
      <c r="D1126">
        <v>86.830001831054688</v>
      </c>
      <c r="E1126">
        <v>86.830001831054688</v>
      </c>
      <c r="F1126">
        <v>86.830001831054688</v>
      </c>
      <c r="G1126">
        <v>0</v>
      </c>
    </row>
    <row r="1127" spans="1:7" ht="15">
      <c r="A1127" s="963">
        <v>27586</v>
      </c>
      <c r="B1127">
        <v>87.199996948242188</v>
      </c>
      <c r="C1127">
        <v>87.199996948242188</v>
      </c>
      <c r="D1127">
        <v>87.199996948242188</v>
      </c>
      <c r="E1127">
        <v>87.199996948242188</v>
      </c>
      <c r="F1127">
        <v>87.199996948242188</v>
      </c>
      <c r="G1127">
        <v>0</v>
      </c>
    </row>
    <row r="1128" spans="1:7" ht="15">
      <c r="A1128" s="963">
        <v>27589</v>
      </c>
      <c r="B1128">
        <v>87.580001831054688</v>
      </c>
      <c r="C1128">
        <v>87.580001831054688</v>
      </c>
      <c r="D1128">
        <v>87.580001831054688</v>
      </c>
      <c r="E1128">
        <v>87.580001831054688</v>
      </c>
      <c r="F1128">
        <v>87.580001831054688</v>
      </c>
      <c r="G1128">
        <v>0</v>
      </c>
    </row>
    <row r="1129" spans="1:7" ht="15">
      <c r="A1129" s="963">
        <v>27590</v>
      </c>
      <c r="B1129">
        <v>88</v>
      </c>
      <c r="C1129">
        <v>88</v>
      </c>
      <c r="D1129">
        <v>88</v>
      </c>
      <c r="E1129">
        <v>88</v>
      </c>
      <c r="F1129">
        <v>88</v>
      </c>
      <c r="G1129">
        <v>0</v>
      </c>
    </row>
    <row r="1130" spans="1:7" ht="15">
      <c r="A1130" s="963">
        <v>27591</v>
      </c>
      <c r="B1130">
        <v>87.389999389648438</v>
      </c>
      <c r="C1130">
        <v>87.389999389648438</v>
      </c>
      <c r="D1130">
        <v>87.389999389648438</v>
      </c>
      <c r="E1130">
        <v>87.389999389648438</v>
      </c>
      <c r="F1130">
        <v>87.389999389648438</v>
      </c>
      <c r="G1130">
        <v>0</v>
      </c>
    </row>
    <row r="1131" spans="1:7" ht="15">
      <c r="A1131" s="963">
        <v>27592</v>
      </c>
      <c r="B1131">
        <v>87.129997253417969</v>
      </c>
      <c r="C1131">
        <v>87.129997253417969</v>
      </c>
      <c r="D1131">
        <v>87.129997253417969</v>
      </c>
      <c r="E1131">
        <v>87.129997253417969</v>
      </c>
      <c r="F1131">
        <v>87.129997253417969</v>
      </c>
      <c r="G1131">
        <v>0</v>
      </c>
    </row>
    <row r="1132" spans="1:7" ht="15">
      <c r="A1132" s="963">
        <v>27593</v>
      </c>
      <c r="B1132">
        <v>87.019996643066406</v>
      </c>
      <c r="C1132">
        <v>87.019996643066406</v>
      </c>
      <c r="D1132">
        <v>87.019996643066406</v>
      </c>
      <c r="E1132">
        <v>87.019996643066406</v>
      </c>
      <c r="F1132">
        <v>87.019996643066406</v>
      </c>
      <c r="G1132">
        <v>0</v>
      </c>
    </row>
    <row r="1133" spans="1:7" ht="15">
      <c r="A1133" s="963">
        <v>27596</v>
      </c>
      <c r="B1133">
        <v>86.769996643066406</v>
      </c>
      <c r="C1133">
        <v>86.769996643066406</v>
      </c>
      <c r="D1133">
        <v>86.769996643066406</v>
      </c>
      <c r="E1133">
        <v>86.769996643066406</v>
      </c>
      <c r="F1133">
        <v>86.769996643066406</v>
      </c>
      <c r="G1133">
        <v>0</v>
      </c>
    </row>
    <row r="1134" spans="1:7" ht="15">
      <c r="A1134" s="963">
        <v>27597</v>
      </c>
      <c r="B1134">
        <v>85.720001220703125</v>
      </c>
      <c r="C1134">
        <v>85.720001220703125</v>
      </c>
      <c r="D1134">
        <v>85.720001220703125</v>
      </c>
      <c r="E1134">
        <v>85.720001220703125</v>
      </c>
      <c r="F1134">
        <v>85.720001220703125</v>
      </c>
      <c r="G1134">
        <v>0</v>
      </c>
    </row>
    <row r="1135" spans="1:7" ht="15">
      <c r="A1135" s="963">
        <v>27598</v>
      </c>
      <c r="B1135">
        <v>84.620002746582031</v>
      </c>
      <c r="C1135">
        <v>84.620002746582031</v>
      </c>
      <c r="D1135">
        <v>84.620002746582031</v>
      </c>
      <c r="E1135">
        <v>84.620002746582031</v>
      </c>
      <c r="F1135">
        <v>84.620002746582031</v>
      </c>
      <c r="G1135">
        <v>0</v>
      </c>
    </row>
    <row r="1136" spans="1:7" ht="15">
      <c r="A1136" s="963">
        <v>27599</v>
      </c>
      <c r="B1136">
        <v>84.139999389648438</v>
      </c>
      <c r="C1136">
        <v>84.139999389648438</v>
      </c>
      <c r="D1136">
        <v>84.139999389648438</v>
      </c>
      <c r="E1136">
        <v>84.139999389648438</v>
      </c>
      <c r="F1136">
        <v>84.139999389648438</v>
      </c>
      <c r="G1136">
        <v>0</v>
      </c>
    </row>
    <row r="1137" spans="1:7" ht="15">
      <c r="A1137" s="963">
        <v>27600</v>
      </c>
      <c r="B1137">
        <v>83.599998474121094</v>
      </c>
      <c r="C1137">
        <v>83.599998474121094</v>
      </c>
      <c r="D1137">
        <v>83.599998474121094</v>
      </c>
      <c r="E1137">
        <v>83.599998474121094</v>
      </c>
      <c r="F1137">
        <v>83.599998474121094</v>
      </c>
      <c r="G1137">
        <v>0</v>
      </c>
    </row>
    <row r="1138" spans="1:7" ht="15">
      <c r="A1138" s="963">
        <v>27603</v>
      </c>
      <c r="B1138">
        <v>83.089996337890625</v>
      </c>
      <c r="C1138">
        <v>83.089996337890625</v>
      </c>
      <c r="D1138">
        <v>83.089996337890625</v>
      </c>
      <c r="E1138">
        <v>83.089996337890625</v>
      </c>
      <c r="F1138">
        <v>83.089996337890625</v>
      </c>
      <c r="G1138">
        <v>0</v>
      </c>
    </row>
    <row r="1139" spans="1:7" ht="15">
      <c r="A1139" s="963">
        <v>27604</v>
      </c>
      <c r="B1139">
        <v>82.669998168945312</v>
      </c>
      <c r="C1139">
        <v>82.669998168945312</v>
      </c>
      <c r="D1139">
        <v>82.669998168945312</v>
      </c>
      <c r="E1139">
        <v>82.669998168945312</v>
      </c>
      <c r="F1139">
        <v>82.669998168945312</v>
      </c>
      <c r="G1139">
        <v>0</v>
      </c>
    </row>
    <row r="1140" spans="1:7" ht="15">
      <c r="A1140" s="963">
        <v>27605</v>
      </c>
      <c r="B1140">
        <v>83.029998779296875</v>
      </c>
      <c r="C1140">
        <v>83.029998779296875</v>
      </c>
      <c r="D1140">
        <v>83.029998779296875</v>
      </c>
      <c r="E1140">
        <v>83.029998779296875</v>
      </c>
      <c r="F1140">
        <v>83.029998779296875</v>
      </c>
      <c r="G1140">
        <v>0</v>
      </c>
    </row>
    <row r="1141" spans="1:7" ht="15">
      <c r="A1141" s="963">
        <v>27606</v>
      </c>
      <c r="B1141">
        <v>83.19000244140625</v>
      </c>
      <c r="C1141">
        <v>83.19000244140625</v>
      </c>
      <c r="D1141">
        <v>83.19000244140625</v>
      </c>
      <c r="E1141">
        <v>83.19000244140625</v>
      </c>
      <c r="F1141">
        <v>83.19000244140625</v>
      </c>
      <c r="G1141">
        <v>0</v>
      </c>
    </row>
    <row r="1142" spans="1:7" ht="15">
      <c r="A1142" s="963">
        <v>27607</v>
      </c>
      <c r="B1142">
        <v>81.620002746582031</v>
      </c>
      <c r="C1142">
        <v>81.620002746582031</v>
      </c>
      <c r="D1142">
        <v>81.620002746582031</v>
      </c>
      <c r="E1142">
        <v>81.620002746582031</v>
      </c>
      <c r="F1142">
        <v>81.620002746582031</v>
      </c>
      <c r="G1142">
        <v>0</v>
      </c>
    </row>
    <row r="1143" spans="1:7" ht="15">
      <c r="A1143" s="963">
        <v>27610</v>
      </c>
      <c r="B1143">
        <v>80.980003356933594</v>
      </c>
      <c r="C1143">
        <v>80.980003356933594</v>
      </c>
      <c r="D1143">
        <v>80.980003356933594</v>
      </c>
      <c r="E1143">
        <v>80.980003356933594</v>
      </c>
      <c r="F1143">
        <v>80.980003356933594</v>
      </c>
      <c r="G1143">
        <v>0</v>
      </c>
    </row>
    <row r="1144" spans="1:7" ht="15">
      <c r="A1144" s="963">
        <v>27611</v>
      </c>
      <c r="B1144">
        <v>80.169998168945312</v>
      </c>
      <c r="C1144">
        <v>80.169998168945312</v>
      </c>
      <c r="D1144">
        <v>80.169998168945312</v>
      </c>
      <c r="E1144">
        <v>80.169998168945312</v>
      </c>
      <c r="F1144">
        <v>80.169998168945312</v>
      </c>
      <c r="G1144">
        <v>0</v>
      </c>
    </row>
    <row r="1145" spans="1:7" ht="15">
      <c r="A1145" s="963">
        <v>27612</v>
      </c>
      <c r="B1145">
        <v>80.239997863769531</v>
      </c>
      <c r="C1145">
        <v>80.239997863769531</v>
      </c>
      <c r="D1145">
        <v>80.239997863769531</v>
      </c>
      <c r="E1145">
        <v>80.239997863769531</v>
      </c>
      <c r="F1145">
        <v>80.239997863769531</v>
      </c>
      <c r="G1145">
        <v>0</v>
      </c>
    </row>
    <row r="1146" spans="1:7" ht="15">
      <c r="A1146" s="963">
        <v>27613</v>
      </c>
      <c r="B1146">
        <v>79.589996337890625</v>
      </c>
      <c r="C1146">
        <v>79.589996337890625</v>
      </c>
      <c r="D1146">
        <v>79.589996337890625</v>
      </c>
      <c r="E1146">
        <v>79.589996337890625</v>
      </c>
      <c r="F1146">
        <v>79.589996337890625</v>
      </c>
      <c r="G1146">
        <v>0</v>
      </c>
    </row>
    <row r="1147" spans="1:7" ht="15">
      <c r="A1147" s="963">
        <v>27614</v>
      </c>
      <c r="B1147">
        <v>79.550003051757812</v>
      </c>
      <c r="C1147">
        <v>79.550003051757812</v>
      </c>
      <c r="D1147">
        <v>79.550003051757812</v>
      </c>
      <c r="E1147">
        <v>79.550003051757812</v>
      </c>
      <c r="F1147">
        <v>79.550003051757812</v>
      </c>
      <c r="G1147">
        <v>0</v>
      </c>
    </row>
    <row r="1148" spans="1:7" ht="15">
      <c r="A1148" s="963">
        <v>27617</v>
      </c>
      <c r="B1148">
        <v>79.449996948242188</v>
      </c>
      <c r="C1148">
        <v>79.449996948242188</v>
      </c>
      <c r="D1148">
        <v>79.449996948242188</v>
      </c>
      <c r="E1148">
        <v>79.449996948242188</v>
      </c>
      <c r="F1148">
        <v>79.449996948242188</v>
      </c>
      <c r="G1148">
        <v>0</v>
      </c>
    </row>
    <row r="1149" spans="1:7" ht="15">
      <c r="A1149" s="963">
        <v>27618</v>
      </c>
      <c r="B1149">
        <v>79.599998474121094</v>
      </c>
      <c r="C1149">
        <v>79.599998474121094</v>
      </c>
      <c r="D1149">
        <v>79.599998474121094</v>
      </c>
      <c r="E1149">
        <v>79.599998474121094</v>
      </c>
      <c r="F1149">
        <v>79.599998474121094</v>
      </c>
      <c r="G1149">
        <v>0</v>
      </c>
    </row>
    <row r="1150" spans="1:7" ht="15">
      <c r="A1150" s="963">
        <v>27619</v>
      </c>
      <c r="B1150">
        <v>79.089996337890625</v>
      </c>
      <c r="C1150">
        <v>79.089996337890625</v>
      </c>
      <c r="D1150">
        <v>79.089996337890625</v>
      </c>
      <c r="E1150">
        <v>79.089996337890625</v>
      </c>
      <c r="F1150">
        <v>79.089996337890625</v>
      </c>
      <c r="G1150">
        <v>0</v>
      </c>
    </row>
    <row r="1151" spans="1:7" ht="15">
      <c r="A1151" s="963">
        <v>27620</v>
      </c>
      <c r="B1151">
        <v>78.449996948242188</v>
      </c>
      <c r="C1151">
        <v>78.449996948242188</v>
      </c>
      <c r="D1151">
        <v>78.449996948242188</v>
      </c>
      <c r="E1151">
        <v>78.449996948242188</v>
      </c>
      <c r="F1151">
        <v>78.449996948242188</v>
      </c>
      <c r="G1151">
        <v>0</v>
      </c>
    </row>
    <row r="1152" spans="1:7" ht="15">
      <c r="A1152" s="963">
        <v>27621</v>
      </c>
      <c r="B1152">
        <v>78.580001831054688</v>
      </c>
      <c r="C1152">
        <v>78.580001831054688</v>
      </c>
      <c r="D1152">
        <v>78.580001831054688</v>
      </c>
      <c r="E1152">
        <v>78.580001831054688</v>
      </c>
      <c r="F1152">
        <v>78.580001831054688</v>
      </c>
      <c r="G1152">
        <v>0</v>
      </c>
    </row>
    <row r="1153" spans="1:7" ht="15">
      <c r="A1153" s="963">
        <v>27624</v>
      </c>
      <c r="B1153">
        <v>78.029998779296875</v>
      </c>
      <c r="C1153">
        <v>78.029998779296875</v>
      </c>
      <c r="D1153">
        <v>78.029998779296875</v>
      </c>
      <c r="E1153">
        <v>78.029998779296875</v>
      </c>
      <c r="F1153">
        <v>78.029998779296875</v>
      </c>
      <c r="G1153">
        <v>0</v>
      </c>
    </row>
    <row r="1154" spans="1:7" ht="15">
      <c r="A1154" s="963">
        <v>27625</v>
      </c>
      <c r="B1154">
        <v>76.650001525878906</v>
      </c>
      <c r="C1154">
        <v>76.650001525878906</v>
      </c>
      <c r="D1154">
        <v>76.650001525878906</v>
      </c>
      <c r="E1154">
        <v>76.650001525878906</v>
      </c>
      <c r="F1154">
        <v>76.650001525878906</v>
      </c>
      <c r="G1154">
        <v>0</v>
      </c>
    </row>
    <row r="1155" spans="1:7" ht="15">
      <c r="A1155" s="963">
        <v>27626</v>
      </c>
      <c r="B1155">
        <v>75.519996643066406</v>
      </c>
      <c r="C1155">
        <v>75.519996643066406</v>
      </c>
      <c r="D1155">
        <v>75.519996643066406</v>
      </c>
      <c r="E1155">
        <v>75.519996643066406</v>
      </c>
      <c r="F1155">
        <v>75.519996643066406</v>
      </c>
      <c r="G1155">
        <v>0</v>
      </c>
    </row>
    <row r="1156" spans="1:7" ht="15">
      <c r="A1156" s="963">
        <v>27627</v>
      </c>
      <c r="B1156">
        <v>75.900001525878906</v>
      </c>
      <c r="C1156">
        <v>75.900001525878906</v>
      </c>
      <c r="D1156">
        <v>75.900001525878906</v>
      </c>
      <c r="E1156">
        <v>75.900001525878906</v>
      </c>
      <c r="F1156">
        <v>75.900001525878906</v>
      </c>
      <c r="G1156">
        <v>0</v>
      </c>
    </row>
    <row r="1157" spans="1:7" ht="15">
      <c r="A1157" s="963">
        <v>27628</v>
      </c>
      <c r="B1157">
        <v>76.449996948242188</v>
      </c>
      <c r="C1157">
        <v>76.449996948242188</v>
      </c>
      <c r="D1157">
        <v>76.449996948242188</v>
      </c>
      <c r="E1157">
        <v>76.449996948242188</v>
      </c>
      <c r="F1157">
        <v>76.449996948242188</v>
      </c>
      <c r="G1157">
        <v>0</v>
      </c>
    </row>
    <row r="1158" spans="1:7" ht="15">
      <c r="A1158" s="963">
        <v>27631</v>
      </c>
      <c r="B1158">
        <v>76.839996337890625</v>
      </c>
      <c r="C1158">
        <v>76.839996337890625</v>
      </c>
      <c r="D1158">
        <v>76.839996337890625</v>
      </c>
      <c r="E1158">
        <v>76.839996337890625</v>
      </c>
      <c r="F1158">
        <v>76.839996337890625</v>
      </c>
      <c r="G1158">
        <v>0</v>
      </c>
    </row>
    <row r="1159" spans="1:7" ht="15">
      <c r="A1159" s="963">
        <v>27632</v>
      </c>
      <c r="B1159">
        <v>76.209999084472656</v>
      </c>
      <c r="C1159">
        <v>76.209999084472656</v>
      </c>
      <c r="D1159">
        <v>76.209999084472656</v>
      </c>
      <c r="E1159">
        <v>76.209999084472656</v>
      </c>
      <c r="F1159">
        <v>76.209999084472656</v>
      </c>
      <c r="G1159">
        <v>0</v>
      </c>
    </row>
    <row r="1160" spans="1:7" ht="15">
      <c r="A1160" s="963">
        <v>27633</v>
      </c>
      <c r="B1160">
        <v>76.569999694824219</v>
      </c>
      <c r="C1160">
        <v>76.569999694824219</v>
      </c>
      <c r="D1160">
        <v>76.569999694824219</v>
      </c>
      <c r="E1160">
        <v>76.569999694824219</v>
      </c>
      <c r="F1160">
        <v>76.569999694824219</v>
      </c>
      <c r="G1160">
        <v>0</v>
      </c>
    </row>
    <row r="1161" spans="1:7" ht="15">
      <c r="A1161" s="963">
        <v>27634</v>
      </c>
      <c r="B1161">
        <v>78.05999755859375</v>
      </c>
      <c r="C1161">
        <v>78.05999755859375</v>
      </c>
      <c r="D1161">
        <v>78.05999755859375</v>
      </c>
      <c r="E1161">
        <v>78.05999755859375</v>
      </c>
      <c r="F1161">
        <v>78.05999755859375</v>
      </c>
      <c r="G1161">
        <v>0</v>
      </c>
    </row>
    <row r="1162" spans="1:7" ht="15">
      <c r="A1162" s="963">
        <v>27635</v>
      </c>
      <c r="B1162">
        <v>79.010002136230469</v>
      </c>
      <c r="C1162">
        <v>79.010002136230469</v>
      </c>
      <c r="D1162">
        <v>79.010002136230469</v>
      </c>
      <c r="E1162">
        <v>79.010002136230469</v>
      </c>
      <c r="F1162">
        <v>79.010002136230469</v>
      </c>
      <c r="G1162">
        <v>0</v>
      </c>
    </row>
    <row r="1163" spans="1:7" ht="15">
      <c r="A1163" s="963">
        <v>27639</v>
      </c>
      <c r="B1163">
        <v>77.889999389648438</v>
      </c>
      <c r="C1163">
        <v>77.889999389648438</v>
      </c>
      <c r="D1163">
        <v>77.889999389648438</v>
      </c>
      <c r="E1163">
        <v>77.889999389648438</v>
      </c>
      <c r="F1163">
        <v>77.889999389648438</v>
      </c>
      <c r="G1163">
        <v>0</v>
      </c>
    </row>
    <row r="1164" spans="1:7" ht="15">
      <c r="A1164" s="963">
        <v>27640</v>
      </c>
      <c r="B1164">
        <v>78.080001831054688</v>
      </c>
      <c r="C1164">
        <v>78.080001831054688</v>
      </c>
      <c r="D1164">
        <v>78.080001831054688</v>
      </c>
      <c r="E1164">
        <v>78.080001831054688</v>
      </c>
      <c r="F1164">
        <v>78.080001831054688</v>
      </c>
      <c r="G1164">
        <v>0</v>
      </c>
    </row>
    <row r="1165" spans="1:7" ht="15">
      <c r="A1165" s="963">
        <v>27641</v>
      </c>
      <c r="B1165">
        <v>78.129997253417969</v>
      </c>
      <c r="C1165">
        <v>78.129997253417969</v>
      </c>
      <c r="D1165">
        <v>78.129997253417969</v>
      </c>
      <c r="E1165">
        <v>78.129997253417969</v>
      </c>
      <c r="F1165">
        <v>78.129997253417969</v>
      </c>
      <c r="G1165">
        <v>0</v>
      </c>
    </row>
    <row r="1166" spans="1:7" ht="15">
      <c r="A1166" s="963">
        <v>27642</v>
      </c>
      <c r="B1166">
        <v>77.779998779296875</v>
      </c>
      <c r="C1166">
        <v>77.779998779296875</v>
      </c>
      <c r="D1166">
        <v>77.779998779296875</v>
      </c>
      <c r="E1166">
        <v>77.779998779296875</v>
      </c>
      <c r="F1166">
        <v>77.779998779296875</v>
      </c>
      <c r="G1166">
        <v>0</v>
      </c>
    </row>
    <row r="1167" spans="1:7" ht="15">
      <c r="A1167" s="963">
        <v>27645</v>
      </c>
      <c r="B1167">
        <v>77.459999084472656</v>
      </c>
      <c r="C1167">
        <v>77.459999084472656</v>
      </c>
      <c r="D1167">
        <v>77.459999084472656</v>
      </c>
      <c r="E1167">
        <v>77.459999084472656</v>
      </c>
      <c r="F1167">
        <v>77.459999084472656</v>
      </c>
      <c r="G1167">
        <v>0</v>
      </c>
    </row>
    <row r="1168" spans="1:7" ht="15">
      <c r="A1168" s="963">
        <v>27646</v>
      </c>
      <c r="B1168">
        <v>76.599998474121094</v>
      </c>
      <c r="C1168">
        <v>76.599998474121094</v>
      </c>
      <c r="D1168">
        <v>76.599998474121094</v>
      </c>
      <c r="E1168">
        <v>76.599998474121094</v>
      </c>
      <c r="F1168">
        <v>76.599998474121094</v>
      </c>
      <c r="G1168">
        <v>0</v>
      </c>
    </row>
    <row r="1169" spans="1:7" ht="15">
      <c r="A1169" s="963">
        <v>27647</v>
      </c>
      <c r="B1169">
        <v>75.239997863769531</v>
      </c>
      <c r="C1169">
        <v>75.239997863769531</v>
      </c>
      <c r="D1169">
        <v>75.239997863769531</v>
      </c>
      <c r="E1169">
        <v>75.239997863769531</v>
      </c>
      <c r="F1169">
        <v>75.239997863769531</v>
      </c>
      <c r="G1169">
        <v>0</v>
      </c>
    </row>
    <row r="1170" spans="1:7" ht="15">
      <c r="A1170" s="963">
        <v>27648</v>
      </c>
      <c r="B1170">
        <v>74.849998474121094</v>
      </c>
      <c r="C1170">
        <v>74.849998474121094</v>
      </c>
      <c r="D1170">
        <v>74.849998474121094</v>
      </c>
      <c r="E1170">
        <v>74.849998474121094</v>
      </c>
      <c r="F1170">
        <v>74.849998474121094</v>
      </c>
      <c r="G1170">
        <v>0</v>
      </c>
    </row>
    <row r="1171" spans="1:7" ht="15">
      <c r="A1171" s="963">
        <v>27649</v>
      </c>
      <c r="B1171">
        <v>74.720001220703125</v>
      </c>
      <c r="C1171">
        <v>74.720001220703125</v>
      </c>
      <c r="D1171">
        <v>74.720001220703125</v>
      </c>
      <c r="E1171">
        <v>74.720001220703125</v>
      </c>
      <c r="F1171">
        <v>74.720001220703125</v>
      </c>
      <c r="G1171">
        <v>0</v>
      </c>
    </row>
    <row r="1172" spans="1:7" ht="15">
      <c r="A1172" s="963">
        <v>27652</v>
      </c>
      <c r="B1172">
        <v>74.470001220703125</v>
      </c>
      <c r="C1172">
        <v>74.470001220703125</v>
      </c>
      <c r="D1172">
        <v>74.470001220703125</v>
      </c>
      <c r="E1172">
        <v>74.470001220703125</v>
      </c>
      <c r="F1172">
        <v>74.470001220703125</v>
      </c>
      <c r="G1172">
        <v>0</v>
      </c>
    </row>
    <row r="1173" spans="1:7" ht="15">
      <c r="A1173" s="963">
        <v>27653</v>
      </c>
      <c r="B1173">
        <v>73.779998779296875</v>
      </c>
      <c r="C1173">
        <v>73.779998779296875</v>
      </c>
      <c r="D1173">
        <v>73.779998779296875</v>
      </c>
      <c r="E1173">
        <v>73.779998779296875</v>
      </c>
      <c r="F1173">
        <v>73.779998779296875</v>
      </c>
      <c r="G1173">
        <v>0</v>
      </c>
    </row>
    <row r="1174" spans="1:7" ht="15">
      <c r="A1174" s="963">
        <v>27654</v>
      </c>
      <c r="B1174">
        <v>73.870002746582031</v>
      </c>
      <c r="C1174">
        <v>73.870002746582031</v>
      </c>
      <c r="D1174">
        <v>73.870002746582031</v>
      </c>
      <c r="E1174">
        <v>73.870002746582031</v>
      </c>
      <c r="F1174">
        <v>73.870002746582031</v>
      </c>
      <c r="G1174">
        <v>0</v>
      </c>
    </row>
    <row r="1175" spans="1:7" ht="15">
      <c r="A1175" s="963">
        <v>27655</v>
      </c>
      <c r="B1175">
        <v>74.779998779296875</v>
      </c>
      <c r="C1175">
        <v>74.779998779296875</v>
      </c>
      <c r="D1175">
        <v>74.779998779296875</v>
      </c>
      <c r="E1175">
        <v>74.779998779296875</v>
      </c>
      <c r="F1175">
        <v>74.779998779296875</v>
      </c>
      <c r="G1175">
        <v>0</v>
      </c>
    </row>
    <row r="1176" spans="1:7" ht="15">
      <c r="A1176" s="963">
        <v>27656</v>
      </c>
      <c r="B1176">
        <v>76.389999389648438</v>
      </c>
      <c r="C1176">
        <v>76.389999389648438</v>
      </c>
      <c r="D1176">
        <v>76.389999389648438</v>
      </c>
      <c r="E1176">
        <v>76.389999389648438</v>
      </c>
      <c r="F1176">
        <v>76.389999389648438</v>
      </c>
      <c r="G1176">
        <v>0</v>
      </c>
    </row>
    <row r="1177" spans="1:7" ht="15">
      <c r="A1177" s="963">
        <v>27659</v>
      </c>
      <c r="B1177">
        <v>75.860000610351562</v>
      </c>
      <c r="C1177">
        <v>75.860000610351562</v>
      </c>
      <c r="D1177">
        <v>75.860000610351562</v>
      </c>
      <c r="E1177">
        <v>75.860000610351562</v>
      </c>
      <c r="F1177">
        <v>75.860000610351562</v>
      </c>
      <c r="G1177">
        <v>0</v>
      </c>
    </row>
    <row r="1178" spans="1:7" ht="15">
      <c r="A1178" s="963">
        <v>27660</v>
      </c>
      <c r="B1178">
        <v>75.94000244140625</v>
      </c>
      <c r="C1178">
        <v>75.94000244140625</v>
      </c>
      <c r="D1178">
        <v>75.94000244140625</v>
      </c>
      <c r="E1178">
        <v>75.94000244140625</v>
      </c>
      <c r="F1178">
        <v>75.94000244140625</v>
      </c>
      <c r="G1178">
        <v>0</v>
      </c>
    </row>
    <row r="1179" spans="1:7" ht="15">
      <c r="A1179" s="963">
        <v>27661</v>
      </c>
      <c r="B1179">
        <v>76.430000305175781</v>
      </c>
      <c r="C1179">
        <v>76.430000305175781</v>
      </c>
      <c r="D1179">
        <v>76.430000305175781</v>
      </c>
      <c r="E1179">
        <v>76.430000305175781</v>
      </c>
      <c r="F1179">
        <v>76.430000305175781</v>
      </c>
      <c r="G1179">
        <v>0</v>
      </c>
    </row>
    <row r="1180" spans="1:7" ht="15">
      <c r="A1180" s="963">
        <v>27662</v>
      </c>
      <c r="B1180">
        <v>76.099998474121094</v>
      </c>
      <c r="C1180">
        <v>76.099998474121094</v>
      </c>
      <c r="D1180">
        <v>76.099998474121094</v>
      </c>
      <c r="E1180">
        <v>76.099998474121094</v>
      </c>
      <c r="F1180">
        <v>76.099998474121094</v>
      </c>
      <c r="G1180">
        <v>0</v>
      </c>
    </row>
    <row r="1181" spans="1:7" ht="15">
      <c r="A1181" s="963">
        <v>27663</v>
      </c>
      <c r="B1181">
        <v>76.139999389648438</v>
      </c>
      <c r="C1181">
        <v>76.139999389648438</v>
      </c>
      <c r="D1181">
        <v>76.139999389648438</v>
      </c>
      <c r="E1181">
        <v>76.139999389648438</v>
      </c>
      <c r="F1181">
        <v>76.139999389648438</v>
      </c>
      <c r="G1181">
        <v>0</v>
      </c>
    </row>
    <row r="1182" spans="1:7" ht="15">
      <c r="A1182" s="963">
        <v>27666</v>
      </c>
      <c r="B1182">
        <v>75.370002746582031</v>
      </c>
      <c r="C1182">
        <v>75.370002746582031</v>
      </c>
      <c r="D1182">
        <v>75.370002746582031</v>
      </c>
      <c r="E1182">
        <v>75.370002746582031</v>
      </c>
      <c r="F1182">
        <v>75.370002746582031</v>
      </c>
      <c r="G1182">
        <v>0</v>
      </c>
    </row>
    <row r="1183" spans="1:7" ht="15">
      <c r="A1183" s="963">
        <v>27667</v>
      </c>
      <c r="B1183">
        <v>74.330001831054688</v>
      </c>
      <c r="C1183">
        <v>74.330001831054688</v>
      </c>
      <c r="D1183">
        <v>74.330001831054688</v>
      </c>
      <c r="E1183">
        <v>74.330001831054688</v>
      </c>
      <c r="F1183">
        <v>74.330001831054688</v>
      </c>
      <c r="G1183">
        <v>0</v>
      </c>
    </row>
    <row r="1184" spans="1:7" ht="15">
      <c r="A1184" s="963">
        <v>27668</v>
      </c>
      <c r="B1184">
        <v>73.800003051757812</v>
      </c>
      <c r="C1184">
        <v>73.800003051757812</v>
      </c>
      <c r="D1184">
        <v>73.800003051757812</v>
      </c>
      <c r="E1184">
        <v>73.800003051757812</v>
      </c>
      <c r="F1184">
        <v>73.800003051757812</v>
      </c>
      <c r="G1184">
        <v>0</v>
      </c>
    </row>
    <row r="1185" spans="1:7" ht="15">
      <c r="A1185" s="963">
        <v>27669</v>
      </c>
      <c r="B1185">
        <v>74.160003662109375</v>
      </c>
      <c r="C1185">
        <v>74.160003662109375</v>
      </c>
      <c r="D1185">
        <v>74.160003662109375</v>
      </c>
      <c r="E1185">
        <v>74.160003662109375</v>
      </c>
      <c r="F1185">
        <v>74.160003662109375</v>
      </c>
      <c r="G1185">
        <v>0</v>
      </c>
    </row>
    <row r="1186" spans="1:7" ht="15">
      <c r="A1186" s="963">
        <v>27670</v>
      </c>
      <c r="B1186">
        <v>75.5</v>
      </c>
      <c r="C1186">
        <v>75.5</v>
      </c>
      <c r="D1186">
        <v>75.5</v>
      </c>
      <c r="E1186">
        <v>75.5</v>
      </c>
      <c r="F1186">
        <v>75.5</v>
      </c>
      <c r="G1186">
        <v>0</v>
      </c>
    </row>
    <row r="1187" spans="1:7" ht="15">
      <c r="A1187" s="963">
        <v>27673</v>
      </c>
      <c r="B1187">
        <v>76.029998779296875</v>
      </c>
      <c r="C1187">
        <v>76.029998779296875</v>
      </c>
      <c r="D1187">
        <v>76.029998779296875</v>
      </c>
      <c r="E1187">
        <v>76.029998779296875</v>
      </c>
      <c r="F1187">
        <v>76.029998779296875</v>
      </c>
      <c r="G1187">
        <v>0</v>
      </c>
    </row>
    <row r="1188" spans="1:7" ht="15">
      <c r="A1188" s="963">
        <v>27674</v>
      </c>
      <c r="B1188">
        <v>75.879997253417969</v>
      </c>
      <c r="C1188">
        <v>75.879997253417969</v>
      </c>
      <c r="D1188">
        <v>75.879997253417969</v>
      </c>
      <c r="E1188">
        <v>75.879997253417969</v>
      </c>
      <c r="F1188">
        <v>75.879997253417969</v>
      </c>
      <c r="G1188">
        <v>0</v>
      </c>
    </row>
    <row r="1189" spans="1:7" ht="15">
      <c r="A1189" s="963">
        <v>27675</v>
      </c>
      <c r="B1189">
        <v>76.610000610351562</v>
      </c>
      <c r="C1189">
        <v>76.610000610351562</v>
      </c>
      <c r="D1189">
        <v>76.610000610351562</v>
      </c>
      <c r="E1189">
        <v>76.610000610351562</v>
      </c>
      <c r="F1189">
        <v>76.610000610351562</v>
      </c>
      <c r="G1189">
        <v>0</v>
      </c>
    </row>
    <row r="1190" spans="1:7" ht="15">
      <c r="A1190" s="963">
        <v>27676</v>
      </c>
      <c r="B1190">
        <v>76.870002746582031</v>
      </c>
      <c r="C1190">
        <v>76.870002746582031</v>
      </c>
      <c r="D1190">
        <v>76.870002746582031</v>
      </c>
      <c r="E1190">
        <v>76.870002746582031</v>
      </c>
      <c r="F1190">
        <v>76.870002746582031</v>
      </c>
      <c r="G1190">
        <v>0</v>
      </c>
    </row>
    <row r="1191" spans="1:7" ht="15">
      <c r="A1191" s="963">
        <v>27677</v>
      </c>
      <c r="B1191">
        <v>76.959999084472656</v>
      </c>
      <c r="C1191">
        <v>76.959999084472656</v>
      </c>
      <c r="D1191">
        <v>76.959999084472656</v>
      </c>
      <c r="E1191">
        <v>76.959999084472656</v>
      </c>
      <c r="F1191">
        <v>76.959999084472656</v>
      </c>
      <c r="G1191">
        <v>0</v>
      </c>
    </row>
    <row r="1192" spans="1:7" ht="15">
      <c r="A1192" s="963">
        <v>27680</v>
      </c>
      <c r="B1192">
        <v>77.699996948242188</v>
      </c>
      <c r="C1192">
        <v>77.699996948242188</v>
      </c>
      <c r="D1192">
        <v>77.699996948242188</v>
      </c>
      <c r="E1192">
        <v>77.699996948242188</v>
      </c>
      <c r="F1192">
        <v>77.699996948242188</v>
      </c>
      <c r="G1192">
        <v>0</v>
      </c>
    </row>
    <row r="1193" spans="1:7" ht="15">
      <c r="A1193" s="963">
        <v>27681</v>
      </c>
      <c r="B1193">
        <v>78.19000244140625</v>
      </c>
      <c r="C1193">
        <v>78.19000244140625</v>
      </c>
      <c r="D1193">
        <v>78.19000244140625</v>
      </c>
      <c r="E1193">
        <v>78.19000244140625</v>
      </c>
      <c r="F1193">
        <v>78.19000244140625</v>
      </c>
      <c r="G1193">
        <v>0</v>
      </c>
    </row>
    <row r="1194" spans="1:7" ht="15">
      <c r="A1194" s="963">
        <v>27682</v>
      </c>
      <c r="B1194">
        <v>78.199996948242188</v>
      </c>
      <c r="C1194">
        <v>78.199996948242188</v>
      </c>
      <c r="D1194">
        <v>78.199996948242188</v>
      </c>
      <c r="E1194">
        <v>78.199996948242188</v>
      </c>
      <c r="F1194">
        <v>78.199996948242188</v>
      </c>
      <c r="G1194">
        <v>0</v>
      </c>
    </row>
    <row r="1195" spans="1:7" ht="15">
      <c r="A1195" s="963">
        <v>27683</v>
      </c>
      <c r="B1195">
        <v>78.220001220703125</v>
      </c>
      <c r="C1195">
        <v>78.220001220703125</v>
      </c>
      <c r="D1195">
        <v>78.220001220703125</v>
      </c>
      <c r="E1195">
        <v>78.220001220703125</v>
      </c>
      <c r="F1195">
        <v>78.220001220703125</v>
      </c>
      <c r="G1195">
        <v>0</v>
      </c>
    </row>
    <row r="1196" spans="1:7" ht="15">
      <c r="A1196" s="963">
        <v>27684</v>
      </c>
      <c r="B1196">
        <v>77.629997253417969</v>
      </c>
      <c r="C1196">
        <v>77.629997253417969</v>
      </c>
      <c r="D1196">
        <v>77.629997253417969</v>
      </c>
      <c r="E1196">
        <v>77.629997253417969</v>
      </c>
      <c r="F1196">
        <v>77.629997253417969</v>
      </c>
      <c r="G1196">
        <v>0</v>
      </c>
    </row>
    <row r="1197" spans="1:7" ht="15">
      <c r="A1197" s="963">
        <v>27687</v>
      </c>
      <c r="B1197">
        <v>78.129997253417969</v>
      </c>
      <c r="C1197">
        <v>78.129997253417969</v>
      </c>
      <c r="D1197">
        <v>78.129997253417969</v>
      </c>
      <c r="E1197">
        <v>78.129997253417969</v>
      </c>
      <c r="F1197">
        <v>78.129997253417969</v>
      </c>
      <c r="G1197">
        <v>0</v>
      </c>
    </row>
    <row r="1198" spans="1:7" ht="15">
      <c r="A1198" s="963">
        <v>27688</v>
      </c>
      <c r="B1198">
        <v>78.430000305175781</v>
      </c>
      <c r="C1198">
        <v>78.430000305175781</v>
      </c>
      <c r="D1198">
        <v>78.430000305175781</v>
      </c>
      <c r="E1198">
        <v>78.430000305175781</v>
      </c>
      <c r="F1198">
        <v>78.430000305175781</v>
      </c>
      <c r="G1198">
        <v>0</v>
      </c>
    </row>
    <row r="1199" spans="1:7" ht="15">
      <c r="A1199" s="963">
        <v>27689</v>
      </c>
      <c r="B1199">
        <v>78.910003662109375</v>
      </c>
      <c r="C1199">
        <v>78.910003662109375</v>
      </c>
      <c r="D1199">
        <v>78.910003662109375</v>
      </c>
      <c r="E1199">
        <v>78.910003662109375</v>
      </c>
      <c r="F1199">
        <v>78.910003662109375</v>
      </c>
      <c r="G1199">
        <v>0</v>
      </c>
    </row>
    <row r="1200" spans="1:7" ht="15">
      <c r="A1200" s="963">
        <v>27690</v>
      </c>
      <c r="B1200">
        <v>78.05999755859375</v>
      </c>
      <c r="C1200">
        <v>78.05999755859375</v>
      </c>
      <c r="D1200">
        <v>78.05999755859375</v>
      </c>
      <c r="E1200">
        <v>78.05999755859375</v>
      </c>
      <c r="F1200">
        <v>78.05999755859375</v>
      </c>
      <c r="G1200">
        <v>0</v>
      </c>
    </row>
    <row r="1201" spans="1:7" ht="15">
      <c r="A1201" s="963">
        <v>27691</v>
      </c>
      <c r="B1201">
        <v>78.620002746582031</v>
      </c>
      <c r="C1201">
        <v>78.620002746582031</v>
      </c>
      <c r="D1201">
        <v>78.620002746582031</v>
      </c>
      <c r="E1201">
        <v>78.620002746582031</v>
      </c>
      <c r="F1201">
        <v>78.620002746582031</v>
      </c>
      <c r="G1201">
        <v>0</v>
      </c>
    </row>
    <row r="1202" spans="1:7" ht="15">
      <c r="A1202" s="963">
        <v>27694</v>
      </c>
      <c r="B1202">
        <v>78.290000915527344</v>
      </c>
      <c r="C1202">
        <v>78.290000915527344</v>
      </c>
      <c r="D1202">
        <v>78.290000915527344</v>
      </c>
      <c r="E1202">
        <v>78.290000915527344</v>
      </c>
      <c r="F1202">
        <v>78.290000915527344</v>
      </c>
      <c r="G1202">
        <v>0</v>
      </c>
    </row>
    <row r="1203" spans="1:7" ht="15">
      <c r="A1203" s="963">
        <v>27695</v>
      </c>
      <c r="B1203">
        <v>78.730003356933594</v>
      </c>
      <c r="C1203">
        <v>78.730003356933594</v>
      </c>
      <c r="D1203">
        <v>78.730003356933594</v>
      </c>
      <c r="E1203">
        <v>78.730003356933594</v>
      </c>
      <c r="F1203">
        <v>78.730003356933594</v>
      </c>
      <c r="G1203">
        <v>0</v>
      </c>
    </row>
    <row r="1204" spans="1:7" ht="15">
      <c r="A1204" s="963">
        <v>27696</v>
      </c>
      <c r="B1204">
        <v>77.580001831054688</v>
      </c>
      <c r="C1204">
        <v>77.580001831054688</v>
      </c>
      <c r="D1204">
        <v>77.580001831054688</v>
      </c>
      <c r="E1204">
        <v>77.580001831054688</v>
      </c>
      <c r="F1204">
        <v>77.580001831054688</v>
      </c>
      <c r="G1204">
        <v>0</v>
      </c>
    </row>
    <row r="1205" spans="1:7" ht="15">
      <c r="A1205" s="963">
        <v>27697</v>
      </c>
      <c r="B1205">
        <v>77.449996948242188</v>
      </c>
      <c r="C1205">
        <v>77.449996948242188</v>
      </c>
      <c r="D1205">
        <v>77.449996948242188</v>
      </c>
      <c r="E1205">
        <v>77.449996948242188</v>
      </c>
      <c r="F1205">
        <v>77.449996948242188</v>
      </c>
      <c r="G1205">
        <v>0</v>
      </c>
    </row>
    <row r="1206" spans="1:7" ht="15">
      <c r="A1206" s="963">
        <v>27698</v>
      </c>
      <c r="B1206">
        <v>76.989997863769531</v>
      </c>
      <c r="C1206">
        <v>76.989997863769531</v>
      </c>
      <c r="D1206">
        <v>76.989997863769531</v>
      </c>
      <c r="E1206">
        <v>76.989997863769531</v>
      </c>
      <c r="F1206">
        <v>76.989997863769531</v>
      </c>
      <c r="G1206">
        <v>0</v>
      </c>
    </row>
    <row r="1207" spans="1:7" ht="15">
      <c r="A1207" s="963">
        <v>27701</v>
      </c>
      <c r="B1207">
        <v>76.620002746582031</v>
      </c>
      <c r="C1207">
        <v>76.620002746582031</v>
      </c>
      <c r="D1207">
        <v>76.620002746582031</v>
      </c>
      <c r="E1207">
        <v>76.620002746582031</v>
      </c>
      <c r="F1207">
        <v>76.620002746582031</v>
      </c>
      <c r="G1207">
        <v>0</v>
      </c>
    </row>
    <row r="1208" spans="1:7" ht="15">
      <c r="A1208" s="963">
        <v>27702</v>
      </c>
      <c r="B1208">
        <v>76.860000610351562</v>
      </c>
      <c r="C1208">
        <v>76.860000610351562</v>
      </c>
      <c r="D1208">
        <v>76.860000610351562</v>
      </c>
      <c r="E1208">
        <v>76.860000610351562</v>
      </c>
      <c r="F1208">
        <v>76.860000610351562</v>
      </c>
      <c r="G1208">
        <v>0</v>
      </c>
    </row>
    <row r="1209" spans="1:7" ht="15">
      <c r="A1209" s="963">
        <v>27703</v>
      </c>
      <c r="B1209">
        <v>77.300003051757812</v>
      </c>
      <c r="C1209">
        <v>77.300003051757812</v>
      </c>
      <c r="D1209">
        <v>77.300003051757812</v>
      </c>
      <c r="E1209">
        <v>77.300003051757812</v>
      </c>
      <c r="F1209">
        <v>77.300003051757812</v>
      </c>
      <c r="G1209">
        <v>0</v>
      </c>
    </row>
    <row r="1210" spans="1:7" ht="15">
      <c r="A1210" s="963">
        <v>27704</v>
      </c>
      <c r="B1210">
        <v>77.389999389648438</v>
      </c>
      <c r="C1210">
        <v>77.389999389648438</v>
      </c>
      <c r="D1210">
        <v>77.389999389648438</v>
      </c>
      <c r="E1210">
        <v>77.389999389648438</v>
      </c>
      <c r="F1210">
        <v>77.389999389648438</v>
      </c>
      <c r="G1210">
        <v>0</v>
      </c>
    </row>
    <row r="1211" spans="1:7" ht="15">
      <c r="A1211" s="963">
        <v>27705</v>
      </c>
      <c r="B1211">
        <v>77.209999084472656</v>
      </c>
      <c r="C1211">
        <v>77.209999084472656</v>
      </c>
      <c r="D1211">
        <v>77.209999084472656</v>
      </c>
      <c r="E1211">
        <v>77.209999084472656</v>
      </c>
      <c r="F1211">
        <v>77.209999084472656</v>
      </c>
      <c r="G1211">
        <v>0</v>
      </c>
    </row>
    <row r="1212" spans="1:7" ht="15">
      <c r="A1212" s="963">
        <v>27708</v>
      </c>
      <c r="B1212">
        <v>77.459999084472656</v>
      </c>
      <c r="C1212">
        <v>77.459999084472656</v>
      </c>
      <c r="D1212">
        <v>77.459999084472656</v>
      </c>
      <c r="E1212">
        <v>77.459999084472656</v>
      </c>
      <c r="F1212">
        <v>77.459999084472656</v>
      </c>
      <c r="G1212">
        <v>0</v>
      </c>
    </row>
    <row r="1213" spans="1:7" ht="15">
      <c r="A1213" s="963">
        <v>27709</v>
      </c>
      <c r="B1213">
        <v>78</v>
      </c>
      <c r="C1213">
        <v>78</v>
      </c>
      <c r="D1213">
        <v>78</v>
      </c>
      <c r="E1213">
        <v>78</v>
      </c>
      <c r="F1213">
        <v>78</v>
      </c>
      <c r="G1213">
        <v>0</v>
      </c>
    </row>
    <row r="1214" spans="1:7" ht="15">
      <c r="A1214" s="963">
        <v>27710</v>
      </c>
      <c r="B1214">
        <v>79.269996643066406</v>
      </c>
      <c r="C1214">
        <v>79.269996643066406</v>
      </c>
      <c r="D1214">
        <v>79.269996643066406</v>
      </c>
      <c r="E1214">
        <v>79.269996643066406</v>
      </c>
      <c r="F1214">
        <v>79.269996643066406</v>
      </c>
      <c r="G1214">
        <v>0</v>
      </c>
    </row>
    <row r="1215" spans="1:7" ht="15">
      <c r="A1215" s="963">
        <v>27711</v>
      </c>
      <c r="B1215">
        <v>79.220001220703125</v>
      </c>
      <c r="C1215">
        <v>79.220001220703125</v>
      </c>
      <c r="D1215">
        <v>79.220001220703125</v>
      </c>
      <c r="E1215">
        <v>79.220001220703125</v>
      </c>
      <c r="F1215">
        <v>79.220001220703125</v>
      </c>
      <c r="G1215">
        <v>0</v>
      </c>
    </row>
    <row r="1216" spans="1:7" ht="15">
      <c r="A1216" s="963">
        <v>27712</v>
      </c>
      <c r="B1216">
        <v>78.980003356933594</v>
      </c>
      <c r="C1216">
        <v>78.980003356933594</v>
      </c>
      <c r="D1216">
        <v>78.980003356933594</v>
      </c>
      <c r="E1216">
        <v>78.980003356933594</v>
      </c>
      <c r="F1216">
        <v>78.980003356933594</v>
      </c>
      <c r="G1216">
        <v>0</v>
      </c>
    </row>
    <row r="1217" spans="1:7" ht="15">
      <c r="A1217" s="963">
        <v>27715</v>
      </c>
      <c r="B1217">
        <v>79.099998474121094</v>
      </c>
      <c r="C1217">
        <v>79.099998474121094</v>
      </c>
      <c r="D1217">
        <v>79.099998474121094</v>
      </c>
      <c r="E1217">
        <v>79.099998474121094</v>
      </c>
      <c r="F1217">
        <v>79.099998474121094</v>
      </c>
      <c r="G1217">
        <v>0</v>
      </c>
    </row>
    <row r="1218" spans="1:7" ht="15">
      <c r="A1218" s="963">
        <v>27716</v>
      </c>
      <c r="B1218">
        <v>78.620002746582031</v>
      </c>
      <c r="C1218">
        <v>78.620002746582031</v>
      </c>
      <c r="D1218">
        <v>78.620002746582031</v>
      </c>
      <c r="E1218">
        <v>78.620002746582031</v>
      </c>
      <c r="F1218">
        <v>78.620002746582031</v>
      </c>
      <c r="G1218">
        <v>0</v>
      </c>
    </row>
    <row r="1219" spans="1:7" ht="15">
      <c r="A1219" s="963">
        <v>27717</v>
      </c>
      <c r="B1219">
        <v>77.870002746582031</v>
      </c>
      <c r="C1219">
        <v>77.870002746582031</v>
      </c>
      <c r="D1219">
        <v>77.870002746582031</v>
      </c>
      <c r="E1219">
        <v>77.870002746582031</v>
      </c>
      <c r="F1219">
        <v>77.870002746582031</v>
      </c>
      <c r="G1219">
        <v>0</v>
      </c>
    </row>
    <row r="1220" spans="1:7" ht="15">
      <c r="A1220" s="963">
        <v>27718</v>
      </c>
      <c r="B1220">
        <v>77.669998168945312</v>
      </c>
      <c r="C1220">
        <v>77.669998168945312</v>
      </c>
      <c r="D1220">
        <v>77.669998168945312</v>
      </c>
      <c r="E1220">
        <v>77.669998168945312</v>
      </c>
      <c r="F1220">
        <v>77.669998168945312</v>
      </c>
      <c r="G1220">
        <v>0</v>
      </c>
    </row>
    <row r="1221" spans="1:7" ht="15">
      <c r="A1221" s="963">
        <v>27719</v>
      </c>
      <c r="B1221">
        <v>77.739997863769531</v>
      </c>
      <c r="C1221">
        <v>77.739997863769531</v>
      </c>
      <c r="D1221">
        <v>77.739997863769531</v>
      </c>
      <c r="E1221">
        <v>77.739997863769531</v>
      </c>
      <c r="F1221">
        <v>77.739997863769531</v>
      </c>
      <c r="G1221">
        <v>0</v>
      </c>
    </row>
    <row r="1222" spans="1:7" ht="15">
      <c r="A1222" s="963">
        <v>27722</v>
      </c>
      <c r="B1222">
        <v>77.919998168945312</v>
      </c>
      <c r="C1222">
        <v>77.919998168945312</v>
      </c>
      <c r="D1222">
        <v>77.919998168945312</v>
      </c>
      <c r="E1222">
        <v>77.919998168945312</v>
      </c>
      <c r="F1222">
        <v>77.919998168945312</v>
      </c>
      <c r="G1222">
        <v>0</v>
      </c>
    </row>
    <row r="1223" spans="1:7" ht="15">
      <c r="A1223" s="963">
        <v>27723</v>
      </c>
      <c r="B1223">
        <v>78.180000305175781</v>
      </c>
      <c r="C1223">
        <v>78.180000305175781</v>
      </c>
      <c r="D1223">
        <v>78.180000305175781</v>
      </c>
      <c r="E1223">
        <v>78.180000305175781</v>
      </c>
      <c r="F1223">
        <v>78.180000305175781</v>
      </c>
      <c r="G1223">
        <v>0</v>
      </c>
    </row>
    <row r="1224" spans="1:7" ht="15">
      <c r="A1224" s="963">
        <v>27724</v>
      </c>
      <c r="B1224">
        <v>78.55999755859375</v>
      </c>
      <c r="C1224">
        <v>78.55999755859375</v>
      </c>
      <c r="D1224">
        <v>78.55999755859375</v>
      </c>
      <c r="E1224">
        <v>78.55999755859375</v>
      </c>
      <c r="F1224">
        <v>78.55999755859375</v>
      </c>
      <c r="G1224">
        <v>0</v>
      </c>
    </row>
    <row r="1225" spans="1:7" ht="15">
      <c r="A1225" s="963">
        <v>27726</v>
      </c>
      <c r="B1225">
        <v>78.800003051757812</v>
      </c>
      <c r="C1225">
        <v>78.800003051757812</v>
      </c>
      <c r="D1225">
        <v>78.800003051757812</v>
      </c>
      <c r="E1225">
        <v>78.800003051757812</v>
      </c>
      <c r="F1225">
        <v>78.800003051757812</v>
      </c>
      <c r="G1225">
        <v>0</v>
      </c>
    </row>
    <row r="1226" spans="1:7" ht="15">
      <c r="A1226" s="963">
        <v>27729</v>
      </c>
      <c r="B1226">
        <v>78.660003662109375</v>
      </c>
      <c r="C1226">
        <v>78.660003662109375</v>
      </c>
      <c r="D1226">
        <v>78.660003662109375</v>
      </c>
      <c r="E1226">
        <v>78.660003662109375</v>
      </c>
      <c r="F1226">
        <v>78.660003662109375</v>
      </c>
      <c r="G1226">
        <v>0</v>
      </c>
    </row>
    <row r="1227" spans="1:7" ht="15">
      <c r="A1227" s="963">
        <v>27730</v>
      </c>
      <c r="B1227">
        <v>77.330001831054688</v>
      </c>
      <c r="C1227">
        <v>77.330001831054688</v>
      </c>
      <c r="D1227">
        <v>77.330001831054688</v>
      </c>
      <c r="E1227">
        <v>77.330001831054688</v>
      </c>
      <c r="F1227">
        <v>77.330001831054688</v>
      </c>
      <c r="G1227">
        <v>0</v>
      </c>
    </row>
    <row r="1228" spans="1:7" ht="15">
      <c r="A1228" s="963">
        <v>27731</v>
      </c>
      <c r="B1228">
        <v>75.669998168945312</v>
      </c>
      <c r="C1228">
        <v>75.669998168945312</v>
      </c>
      <c r="D1228">
        <v>75.669998168945312</v>
      </c>
      <c r="E1228">
        <v>75.669998168945312</v>
      </c>
      <c r="F1228">
        <v>75.669998168945312</v>
      </c>
      <c r="G1228">
        <v>0</v>
      </c>
    </row>
    <row r="1229" spans="1:7" ht="15">
      <c r="A1229" s="963">
        <v>27732</v>
      </c>
      <c r="B1229">
        <v>75.199996948242188</v>
      </c>
      <c r="C1229">
        <v>75.199996948242188</v>
      </c>
      <c r="D1229">
        <v>75.199996948242188</v>
      </c>
      <c r="E1229">
        <v>75.199996948242188</v>
      </c>
      <c r="F1229">
        <v>75.199996948242188</v>
      </c>
      <c r="G1229">
        <v>0</v>
      </c>
    </row>
    <row r="1230" spans="1:7" ht="15">
      <c r="A1230" s="963">
        <v>27733</v>
      </c>
      <c r="B1230">
        <v>74.720001220703125</v>
      </c>
      <c r="C1230">
        <v>74.720001220703125</v>
      </c>
      <c r="D1230">
        <v>74.720001220703125</v>
      </c>
      <c r="E1230">
        <v>74.720001220703125</v>
      </c>
      <c r="F1230">
        <v>74.720001220703125</v>
      </c>
      <c r="G1230">
        <v>0</v>
      </c>
    </row>
    <row r="1231" spans="1:7" ht="15">
      <c r="A1231" s="963">
        <v>27736</v>
      </c>
      <c r="B1231">
        <v>74.919998168945312</v>
      </c>
      <c r="C1231">
        <v>74.919998168945312</v>
      </c>
      <c r="D1231">
        <v>74.919998168945312</v>
      </c>
      <c r="E1231">
        <v>74.919998168945312</v>
      </c>
      <c r="F1231">
        <v>74.919998168945312</v>
      </c>
      <c r="G1231">
        <v>0</v>
      </c>
    </row>
    <row r="1232" spans="1:7" ht="15">
      <c r="A1232" s="963">
        <v>27737</v>
      </c>
      <c r="B1232">
        <v>74.519996643066406</v>
      </c>
      <c r="C1232">
        <v>74.519996643066406</v>
      </c>
      <c r="D1232">
        <v>74.519996643066406</v>
      </c>
      <c r="E1232">
        <v>74.519996643066406</v>
      </c>
      <c r="F1232">
        <v>74.519996643066406</v>
      </c>
      <c r="G1232">
        <v>0</v>
      </c>
    </row>
    <row r="1233" spans="1:7" ht="15">
      <c r="A1233" s="963">
        <v>27738</v>
      </c>
      <c r="B1233">
        <v>75.25</v>
      </c>
      <c r="C1233">
        <v>75.25</v>
      </c>
      <c r="D1233">
        <v>75.25</v>
      </c>
      <c r="E1233">
        <v>75.25</v>
      </c>
      <c r="F1233">
        <v>75.25</v>
      </c>
      <c r="G1233">
        <v>0</v>
      </c>
    </row>
    <row r="1234" spans="1:7" ht="15">
      <c r="A1234" s="963">
        <v>27739</v>
      </c>
      <c r="B1234">
        <v>75.080001831054688</v>
      </c>
      <c r="C1234">
        <v>75.080001831054688</v>
      </c>
      <c r="D1234">
        <v>75.080001831054688</v>
      </c>
      <c r="E1234">
        <v>75.080001831054688</v>
      </c>
      <c r="F1234">
        <v>75.080001831054688</v>
      </c>
      <c r="G1234">
        <v>0</v>
      </c>
    </row>
    <row r="1235" spans="1:7" ht="15">
      <c r="A1235" s="963">
        <v>27740</v>
      </c>
      <c r="B1235">
        <v>74.910003662109375</v>
      </c>
      <c r="C1235">
        <v>74.910003662109375</v>
      </c>
      <c r="D1235">
        <v>74.910003662109375</v>
      </c>
      <c r="E1235">
        <v>74.910003662109375</v>
      </c>
      <c r="F1235">
        <v>74.910003662109375</v>
      </c>
      <c r="G1235">
        <v>0</v>
      </c>
    </row>
    <row r="1236" spans="1:7" ht="15">
      <c r="A1236" s="963">
        <v>27743</v>
      </c>
      <c r="B1236">
        <v>74.540000915527344</v>
      </c>
      <c r="C1236">
        <v>74.540000915527344</v>
      </c>
      <c r="D1236">
        <v>74.540000915527344</v>
      </c>
      <c r="E1236">
        <v>74.540000915527344</v>
      </c>
      <c r="F1236">
        <v>74.540000915527344</v>
      </c>
      <c r="G1236">
        <v>0</v>
      </c>
    </row>
    <row r="1237" spans="1:7" ht="15">
      <c r="A1237" s="963">
        <v>27744</v>
      </c>
      <c r="B1237">
        <v>75.19000244140625</v>
      </c>
      <c r="C1237">
        <v>75.19000244140625</v>
      </c>
      <c r="D1237">
        <v>75.19000244140625</v>
      </c>
      <c r="E1237">
        <v>75.19000244140625</v>
      </c>
      <c r="F1237">
        <v>75.19000244140625</v>
      </c>
      <c r="G1237">
        <v>0</v>
      </c>
    </row>
    <row r="1238" spans="1:7" ht="15">
      <c r="A1238" s="963">
        <v>27745</v>
      </c>
      <c r="B1238">
        <v>75.800003051757812</v>
      </c>
      <c r="C1238">
        <v>75.800003051757812</v>
      </c>
      <c r="D1238">
        <v>75.800003051757812</v>
      </c>
      <c r="E1238">
        <v>75.800003051757812</v>
      </c>
      <c r="F1238">
        <v>75.800003051757812</v>
      </c>
      <c r="G1238">
        <v>0</v>
      </c>
    </row>
    <row r="1239" spans="1:7" ht="15">
      <c r="A1239" s="963">
        <v>27746</v>
      </c>
      <c r="B1239">
        <v>76.069999694824219</v>
      </c>
      <c r="C1239">
        <v>76.069999694824219</v>
      </c>
      <c r="D1239">
        <v>76.069999694824219</v>
      </c>
      <c r="E1239">
        <v>76.069999694824219</v>
      </c>
      <c r="F1239">
        <v>76.069999694824219</v>
      </c>
      <c r="G1239">
        <v>0</v>
      </c>
    </row>
    <row r="1240" spans="1:7" ht="15">
      <c r="A1240" s="963">
        <v>27747</v>
      </c>
      <c r="B1240">
        <v>75.919998168945312</v>
      </c>
      <c r="C1240">
        <v>75.919998168945312</v>
      </c>
      <c r="D1240">
        <v>75.919998168945312</v>
      </c>
      <c r="E1240">
        <v>75.919998168945312</v>
      </c>
      <c r="F1240">
        <v>75.919998168945312</v>
      </c>
      <c r="G1240">
        <v>0</v>
      </c>
    </row>
    <row r="1241" spans="1:7" ht="15">
      <c r="A1241" s="963">
        <v>27750</v>
      </c>
      <c r="B1241">
        <v>75.589996337890625</v>
      </c>
      <c r="C1241">
        <v>75.589996337890625</v>
      </c>
      <c r="D1241">
        <v>75.589996337890625</v>
      </c>
      <c r="E1241">
        <v>75.589996337890625</v>
      </c>
      <c r="F1241">
        <v>75.589996337890625</v>
      </c>
      <c r="G1241">
        <v>0</v>
      </c>
    </row>
    <row r="1242" spans="1:7" ht="15">
      <c r="A1242" s="963">
        <v>27751</v>
      </c>
      <c r="B1242">
        <v>75.879997253417969</v>
      </c>
      <c r="C1242">
        <v>75.879997253417969</v>
      </c>
      <c r="D1242">
        <v>75.879997253417969</v>
      </c>
      <c r="E1242">
        <v>75.879997253417969</v>
      </c>
      <c r="F1242">
        <v>75.879997253417969</v>
      </c>
      <c r="G1242">
        <v>0</v>
      </c>
    </row>
    <row r="1243" spans="1:7" ht="15">
      <c r="A1243" s="963">
        <v>27752</v>
      </c>
      <c r="B1243">
        <v>76.370002746582031</v>
      </c>
      <c r="C1243">
        <v>76.370002746582031</v>
      </c>
      <c r="D1243">
        <v>76.370002746582031</v>
      </c>
      <c r="E1243">
        <v>76.370002746582031</v>
      </c>
      <c r="F1243">
        <v>76.370002746582031</v>
      </c>
      <c r="G1243">
        <v>0</v>
      </c>
    </row>
    <row r="1244" spans="1:7" ht="15">
      <c r="A1244" s="963">
        <v>27754</v>
      </c>
      <c r="B1244">
        <v>77.129997253417969</v>
      </c>
      <c r="C1244">
        <v>77.129997253417969</v>
      </c>
      <c r="D1244">
        <v>77.129997253417969</v>
      </c>
      <c r="E1244">
        <v>77.129997253417969</v>
      </c>
      <c r="F1244">
        <v>77.129997253417969</v>
      </c>
      <c r="G1244">
        <v>0</v>
      </c>
    </row>
    <row r="1245" spans="1:7" ht="15">
      <c r="A1245" s="963">
        <v>27757</v>
      </c>
      <c r="B1245">
        <v>76.94000244140625</v>
      </c>
      <c r="C1245">
        <v>76.94000244140625</v>
      </c>
      <c r="D1245">
        <v>76.94000244140625</v>
      </c>
      <c r="E1245">
        <v>76.94000244140625</v>
      </c>
      <c r="F1245">
        <v>76.94000244140625</v>
      </c>
      <c r="G1245">
        <v>0</v>
      </c>
    </row>
    <row r="1246" spans="1:7" ht="15">
      <c r="A1246" s="963">
        <v>27758</v>
      </c>
      <c r="B1246">
        <v>76.669998168945312</v>
      </c>
      <c r="C1246">
        <v>76.669998168945312</v>
      </c>
      <c r="D1246">
        <v>76.669998168945312</v>
      </c>
      <c r="E1246">
        <v>76.669998168945312</v>
      </c>
      <c r="F1246">
        <v>76.669998168945312</v>
      </c>
      <c r="G1246">
        <v>0</v>
      </c>
    </row>
    <row r="1247" spans="1:7" ht="15">
      <c r="A1247" s="963">
        <v>27759</v>
      </c>
      <c r="B1247">
        <v>77.620002746582031</v>
      </c>
      <c r="C1247">
        <v>77.620002746582031</v>
      </c>
      <c r="D1247">
        <v>77.620002746582031</v>
      </c>
      <c r="E1247">
        <v>77.620002746582031</v>
      </c>
      <c r="F1247">
        <v>77.620002746582031</v>
      </c>
      <c r="G1247">
        <v>0</v>
      </c>
    </row>
    <row r="1248" spans="1:7" ht="15">
      <c r="A1248" s="963">
        <v>27761</v>
      </c>
      <c r="B1248">
        <v>78.05999755859375</v>
      </c>
      <c r="C1248">
        <v>78.05999755859375</v>
      </c>
      <c r="D1248">
        <v>78.05999755859375</v>
      </c>
      <c r="E1248">
        <v>78.05999755859375</v>
      </c>
      <c r="F1248">
        <v>78.05999755859375</v>
      </c>
      <c r="G1248">
        <v>0</v>
      </c>
    </row>
    <row r="1249" spans="1:7" ht="15">
      <c r="A1249" s="963">
        <v>27764</v>
      </c>
      <c r="B1249">
        <v>78.760002136230469</v>
      </c>
      <c r="C1249">
        <v>78.760002136230469</v>
      </c>
      <c r="D1249">
        <v>78.760002136230469</v>
      </c>
      <c r="E1249">
        <v>78.760002136230469</v>
      </c>
      <c r="F1249">
        <v>78.760002136230469</v>
      </c>
      <c r="G1249">
        <v>0</v>
      </c>
    </row>
    <row r="1250" spans="1:7" ht="15">
      <c r="A1250" s="963">
        <v>27765</v>
      </c>
      <c r="B1250">
        <v>80.269996643066406</v>
      </c>
      <c r="C1250">
        <v>80.269996643066406</v>
      </c>
      <c r="D1250">
        <v>80.269996643066406</v>
      </c>
      <c r="E1250">
        <v>80.269996643066406</v>
      </c>
      <c r="F1250">
        <v>80.269996643066406</v>
      </c>
      <c r="G1250">
        <v>0</v>
      </c>
    </row>
    <row r="1251" spans="1:7" ht="15">
      <c r="A1251" s="963">
        <v>27766</v>
      </c>
      <c r="B1251">
        <v>80.989997863769531</v>
      </c>
      <c r="C1251">
        <v>80.989997863769531</v>
      </c>
      <c r="D1251">
        <v>80.989997863769531</v>
      </c>
      <c r="E1251">
        <v>80.989997863769531</v>
      </c>
      <c r="F1251">
        <v>80.989997863769531</v>
      </c>
      <c r="G1251">
        <v>0</v>
      </c>
    </row>
    <row r="1252" spans="1:7" ht="15">
      <c r="A1252" s="963">
        <v>27767</v>
      </c>
      <c r="B1252">
        <v>81.650001525878906</v>
      </c>
      <c r="C1252">
        <v>81.650001525878906</v>
      </c>
      <c r="D1252">
        <v>81.650001525878906</v>
      </c>
      <c r="E1252">
        <v>81.650001525878906</v>
      </c>
      <c r="F1252">
        <v>81.650001525878906</v>
      </c>
      <c r="G1252">
        <v>0</v>
      </c>
    </row>
    <row r="1253" spans="1:7" ht="15">
      <c r="A1253" s="963">
        <v>27768</v>
      </c>
      <c r="B1253">
        <v>82.30999755859375</v>
      </c>
      <c r="C1253">
        <v>82.30999755859375</v>
      </c>
      <c r="D1253">
        <v>82.30999755859375</v>
      </c>
      <c r="E1253">
        <v>82.30999755859375</v>
      </c>
      <c r="F1253">
        <v>82.30999755859375</v>
      </c>
      <c r="G1253">
        <v>0</v>
      </c>
    </row>
    <row r="1254" spans="1:7" ht="15">
      <c r="A1254" s="963">
        <v>27771</v>
      </c>
      <c r="B1254">
        <v>82.709999084472656</v>
      </c>
      <c r="C1254">
        <v>82.709999084472656</v>
      </c>
      <c r="D1254">
        <v>82.709999084472656</v>
      </c>
      <c r="E1254">
        <v>82.709999084472656</v>
      </c>
      <c r="F1254">
        <v>82.709999084472656</v>
      </c>
      <c r="G1254">
        <v>0</v>
      </c>
    </row>
    <row r="1255" spans="1:7" ht="15">
      <c r="A1255" s="963">
        <v>27772</v>
      </c>
      <c r="B1255">
        <v>82.419998168945312</v>
      </c>
      <c r="C1255">
        <v>82.419998168945312</v>
      </c>
      <c r="D1255">
        <v>82.419998168945312</v>
      </c>
      <c r="E1255">
        <v>82.419998168945312</v>
      </c>
      <c r="F1255">
        <v>82.419998168945312</v>
      </c>
      <c r="G1255">
        <v>0</v>
      </c>
    </row>
    <row r="1256" spans="1:7" ht="15">
      <c r="A1256" s="963">
        <v>27773</v>
      </c>
      <c r="B1256">
        <v>83.620002746582031</v>
      </c>
      <c r="C1256">
        <v>83.620002746582031</v>
      </c>
      <c r="D1256">
        <v>83.620002746582031</v>
      </c>
      <c r="E1256">
        <v>83.620002746582031</v>
      </c>
      <c r="F1256">
        <v>83.620002746582031</v>
      </c>
      <c r="G1256">
        <v>0</v>
      </c>
    </row>
    <row r="1257" spans="1:7" ht="15">
      <c r="A1257" s="963">
        <v>27774</v>
      </c>
      <c r="B1257">
        <v>83.730003356933594</v>
      </c>
      <c r="C1257">
        <v>83.730003356933594</v>
      </c>
      <c r="D1257">
        <v>83.730003356933594</v>
      </c>
      <c r="E1257">
        <v>83.730003356933594</v>
      </c>
      <c r="F1257">
        <v>83.730003356933594</v>
      </c>
      <c r="G1257">
        <v>0</v>
      </c>
    </row>
    <row r="1258" spans="1:7" ht="15">
      <c r="A1258" s="963">
        <v>27775</v>
      </c>
      <c r="B1258">
        <v>84.300003051757812</v>
      </c>
      <c r="C1258">
        <v>84.300003051757812</v>
      </c>
      <c r="D1258">
        <v>84.300003051757812</v>
      </c>
      <c r="E1258">
        <v>84.300003051757812</v>
      </c>
      <c r="F1258">
        <v>84.300003051757812</v>
      </c>
      <c r="G1258">
        <v>0</v>
      </c>
    </row>
    <row r="1259" spans="1:7" ht="15">
      <c r="A1259" s="963">
        <v>27778</v>
      </c>
      <c r="B1259">
        <v>84.730003356933594</v>
      </c>
      <c r="C1259">
        <v>84.730003356933594</v>
      </c>
      <c r="D1259">
        <v>84.730003356933594</v>
      </c>
      <c r="E1259">
        <v>84.730003356933594</v>
      </c>
      <c r="F1259">
        <v>84.730003356933594</v>
      </c>
      <c r="G1259">
        <v>0</v>
      </c>
    </row>
    <row r="1260" spans="1:7" ht="15">
      <c r="A1260" s="963">
        <v>27779</v>
      </c>
      <c r="B1260">
        <v>84.900001525878906</v>
      </c>
      <c r="C1260">
        <v>84.900001525878906</v>
      </c>
      <c r="D1260">
        <v>84.900001525878906</v>
      </c>
      <c r="E1260">
        <v>84.900001525878906</v>
      </c>
      <c r="F1260">
        <v>84.900001525878906</v>
      </c>
      <c r="G1260">
        <v>0</v>
      </c>
    </row>
    <row r="1261" spans="1:7" ht="15">
      <c r="A1261" s="963">
        <v>27780</v>
      </c>
      <c r="B1261">
        <v>84.949996948242188</v>
      </c>
      <c r="C1261">
        <v>84.949996948242188</v>
      </c>
      <c r="D1261">
        <v>84.949996948242188</v>
      </c>
      <c r="E1261">
        <v>84.949996948242188</v>
      </c>
      <c r="F1261">
        <v>84.949996948242188</v>
      </c>
      <c r="G1261">
        <v>0</v>
      </c>
    </row>
    <row r="1262" spans="1:7" ht="15">
      <c r="A1262" s="963">
        <v>27781</v>
      </c>
      <c r="B1262">
        <v>84.620002746582031</v>
      </c>
      <c r="C1262">
        <v>84.620002746582031</v>
      </c>
      <c r="D1262">
        <v>84.620002746582031</v>
      </c>
      <c r="E1262">
        <v>84.620002746582031</v>
      </c>
      <c r="F1262">
        <v>84.620002746582031</v>
      </c>
      <c r="G1262">
        <v>0</v>
      </c>
    </row>
    <row r="1263" spans="1:7" ht="15">
      <c r="A1263" s="963">
        <v>27782</v>
      </c>
      <c r="B1263">
        <v>85.260002136230469</v>
      </c>
      <c r="C1263">
        <v>85.260002136230469</v>
      </c>
      <c r="D1263">
        <v>85.260002136230469</v>
      </c>
      <c r="E1263">
        <v>85.260002136230469</v>
      </c>
      <c r="F1263">
        <v>85.260002136230469</v>
      </c>
      <c r="G1263">
        <v>0</v>
      </c>
    </row>
    <row r="1264" spans="1:7" ht="15">
      <c r="A1264" s="963">
        <v>27785</v>
      </c>
      <c r="B1264">
        <v>85.050003051757812</v>
      </c>
      <c r="C1264">
        <v>85.050003051757812</v>
      </c>
      <c r="D1264">
        <v>85.050003051757812</v>
      </c>
      <c r="E1264">
        <v>85.050003051757812</v>
      </c>
      <c r="F1264">
        <v>85.050003051757812</v>
      </c>
      <c r="G1264">
        <v>0</v>
      </c>
    </row>
    <row r="1265" spans="1:7" ht="15">
      <c r="A1265" s="963">
        <v>27786</v>
      </c>
      <c r="B1265">
        <v>84.760002136230469</v>
      </c>
      <c r="C1265">
        <v>84.760002136230469</v>
      </c>
      <c r="D1265">
        <v>84.760002136230469</v>
      </c>
      <c r="E1265">
        <v>84.760002136230469</v>
      </c>
      <c r="F1265">
        <v>84.760002136230469</v>
      </c>
      <c r="G1265">
        <v>0</v>
      </c>
    </row>
    <row r="1266" spans="1:7" ht="15">
      <c r="A1266" s="963">
        <v>27787</v>
      </c>
      <c r="B1266">
        <v>84.629997253417969</v>
      </c>
      <c r="C1266">
        <v>84.629997253417969</v>
      </c>
      <c r="D1266">
        <v>84.629997253417969</v>
      </c>
      <c r="E1266">
        <v>84.629997253417969</v>
      </c>
      <c r="F1266">
        <v>84.629997253417969</v>
      </c>
      <c r="G1266">
        <v>0</v>
      </c>
    </row>
    <row r="1267" spans="1:7" ht="15">
      <c r="A1267" s="963">
        <v>27788</v>
      </c>
      <c r="B1267">
        <v>86.150001525878906</v>
      </c>
      <c r="C1267">
        <v>86.150001525878906</v>
      </c>
      <c r="D1267">
        <v>86.150001525878906</v>
      </c>
      <c r="E1267">
        <v>86.150001525878906</v>
      </c>
      <c r="F1267">
        <v>86.150001525878906</v>
      </c>
      <c r="G1267">
        <v>0</v>
      </c>
    </row>
    <row r="1268" spans="1:7" ht="15">
      <c r="A1268" s="963">
        <v>27789</v>
      </c>
      <c r="B1268">
        <v>87.050003051757812</v>
      </c>
      <c r="C1268">
        <v>87.050003051757812</v>
      </c>
      <c r="D1268">
        <v>87.050003051757812</v>
      </c>
      <c r="E1268">
        <v>87.050003051757812</v>
      </c>
      <c r="F1268">
        <v>87.050003051757812</v>
      </c>
      <c r="G1268">
        <v>0</v>
      </c>
    </row>
    <row r="1269" spans="1:7" ht="15">
      <c r="A1269" s="963">
        <v>27792</v>
      </c>
      <c r="B1269">
        <v>87.279998779296875</v>
      </c>
      <c r="C1269">
        <v>87.279998779296875</v>
      </c>
      <c r="D1269">
        <v>87.279998779296875</v>
      </c>
      <c r="E1269">
        <v>87.279998779296875</v>
      </c>
      <c r="F1269">
        <v>87.279998779296875</v>
      </c>
      <c r="G1269">
        <v>0</v>
      </c>
    </row>
    <row r="1270" spans="1:7" ht="15">
      <c r="A1270" s="963">
        <v>27793</v>
      </c>
      <c r="B1270">
        <v>87.379997253417969</v>
      </c>
      <c r="C1270">
        <v>87.379997253417969</v>
      </c>
      <c r="D1270">
        <v>87.379997253417969</v>
      </c>
      <c r="E1270">
        <v>87.379997253417969</v>
      </c>
      <c r="F1270">
        <v>87.379997253417969</v>
      </c>
      <c r="G1270">
        <v>0</v>
      </c>
    </row>
    <row r="1271" spans="1:7" ht="15">
      <c r="A1271" s="963">
        <v>27794</v>
      </c>
      <c r="B1271">
        <v>88.449996948242188</v>
      </c>
      <c r="C1271">
        <v>88.449996948242188</v>
      </c>
      <c r="D1271">
        <v>88.449996948242188</v>
      </c>
      <c r="E1271">
        <v>88.449996948242188</v>
      </c>
      <c r="F1271">
        <v>88.449996948242188</v>
      </c>
      <c r="G1271">
        <v>0</v>
      </c>
    </row>
    <row r="1272" spans="1:7" ht="15">
      <c r="A1272" s="963">
        <v>27795</v>
      </c>
      <c r="B1272">
        <v>88.019996643066406</v>
      </c>
      <c r="C1272">
        <v>88.019996643066406</v>
      </c>
      <c r="D1272">
        <v>88.019996643066406</v>
      </c>
      <c r="E1272">
        <v>88.019996643066406</v>
      </c>
      <c r="F1272">
        <v>88.019996643066406</v>
      </c>
      <c r="G1272">
        <v>0</v>
      </c>
    </row>
    <row r="1273" spans="1:7" ht="15">
      <c r="A1273" s="963">
        <v>27796</v>
      </c>
      <c r="B1273">
        <v>87.25</v>
      </c>
      <c r="C1273">
        <v>87.25</v>
      </c>
      <c r="D1273">
        <v>87.25</v>
      </c>
      <c r="E1273">
        <v>87.25</v>
      </c>
      <c r="F1273">
        <v>87.25</v>
      </c>
      <c r="G1273">
        <v>0</v>
      </c>
    </row>
    <row r="1274" spans="1:7" ht="15">
      <c r="A1274" s="963">
        <v>27799</v>
      </c>
      <c r="B1274">
        <v>87.830001831054688</v>
      </c>
      <c r="C1274">
        <v>87.830001831054688</v>
      </c>
      <c r="D1274">
        <v>87.830001831054688</v>
      </c>
      <c r="E1274">
        <v>87.830001831054688</v>
      </c>
      <c r="F1274">
        <v>87.830001831054688</v>
      </c>
      <c r="G1274">
        <v>0</v>
      </c>
    </row>
    <row r="1275" spans="1:7" ht="15">
      <c r="A1275" s="963">
        <v>27800</v>
      </c>
      <c r="B1275">
        <v>87.949996948242188</v>
      </c>
      <c r="C1275">
        <v>87.949996948242188</v>
      </c>
      <c r="D1275">
        <v>87.949996948242188</v>
      </c>
      <c r="E1275">
        <v>87.949996948242188</v>
      </c>
      <c r="F1275">
        <v>87.949996948242188</v>
      </c>
      <c r="G1275">
        <v>0</v>
      </c>
    </row>
    <row r="1276" spans="1:7" ht="15">
      <c r="A1276" s="963">
        <v>27801</v>
      </c>
      <c r="B1276">
        <v>88.69000244140625</v>
      </c>
      <c r="C1276">
        <v>88.69000244140625</v>
      </c>
      <c r="D1276">
        <v>88.69000244140625</v>
      </c>
      <c r="E1276">
        <v>88.69000244140625</v>
      </c>
      <c r="F1276">
        <v>88.69000244140625</v>
      </c>
      <c r="G1276">
        <v>0</v>
      </c>
    </row>
    <row r="1277" spans="1:7" ht="15">
      <c r="A1277" s="963">
        <v>27802</v>
      </c>
      <c r="B1277">
        <v>88.879997253417969</v>
      </c>
      <c r="C1277">
        <v>88.879997253417969</v>
      </c>
      <c r="D1277">
        <v>88.879997253417969</v>
      </c>
      <c r="E1277">
        <v>88.879997253417969</v>
      </c>
      <c r="F1277">
        <v>88.879997253417969</v>
      </c>
      <c r="G1277">
        <v>0</v>
      </c>
    </row>
    <row r="1278" spans="1:7" ht="15">
      <c r="A1278" s="963">
        <v>27803</v>
      </c>
      <c r="B1278">
        <v>88.959999084472656</v>
      </c>
      <c r="C1278">
        <v>88.959999084472656</v>
      </c>
      <c r="D1278">
        <v>88.959999084472656</v>
      </c>
      <c r="E1278">
        <v>88.959999084472656</v>
      </c>
      <c r="F1278">
        <v>88.959999084472656</v>
      </c>
      <c r="G1278">
        <v>0</v>
      </c>
    </row>
    <row r="1279" spans="1:7" ht="15">
      <c r="A1279" s="963">
        <v>27807</v>
      </c>
      <c r="B1279">
        <v>88.819999694824219</v>
      </c>
      <c r="C1279">
        <v>88.819999694824219</v>
      </c>
      <c r="D1279">
        <v>88.819999694824219</v>
      </c>
      <c r="E1279">
        <v>88.819999694824219</v>
      </c>
      <c r="F1279">
        <v>88.819999694824219</v>
      </c>
      <c r="G1279">
        <v>0</v>
      </c>
    </row>
    <row r="1280" spans="1:7" ht="15">
      <c r="A1280" s="963">
        <v>27808</v>
      </c>
      <c r="B1280">
        <v>89.230003356933594</v>
      </c>
      <c r="C1280">
        <v>89.230003356933594</v>
      </c>
      <c r="D1280">
        <v>89.230003356933594</v>
      </c>
      <c r="E1280">
        <v>89.230003356933594</v>
      </c>
      <c r="F1280">
        <v>89.230003356933594</v>
      </c>
      <c r="G1280">
        <v>0</v>
      </c>
    </row>
    <row r="1281" spans="1:7" ht="15">
      <c r="A1281" s="963">
        <v>27809</v>
      </c>
      <c r="B1281">
        <v>90.139999389648438</v>
      </c>
      <c r="C1281">
        <v>90.139999389648438</v>
      </c>
      <c r="D1281">
        <v>90.139999389648438</v>
      </c>
      <c r="E1281">
        <v>90.139999389648438</v>
      </c>
      <c r="F1281">
        <v>90.139999389648438</v>
      </c>
      <c r="G1281">
        <v>0</v>
      </c>
    </row>
    <row r="1282" spans="1:7" ht="15">
      <c r="A1282" s="963">
        <v>27810</v>
      </c>
      <c r="B1282">
        <v>91.019996643066406</v>
      </c>
      <c r="C1282">
        <v>91.019996643066406</v>
      </c>
      <c r="D1282">
        <v>91.019996643066406</v>
      </c>
      <c r="E1282">
        <v>91.019996643066406</v>
      </c>
      <c r="F1282">
        <v>91.019996643066406</v>
      </c>
      <c r="G1282">
        <v>0</v>
      </c>
    </row>
    <row r="1283" spans="1:7" ht="15">
      <c r="A1283" s="963">
        <v>27813</v>
      </c>
      <c r="B1283">
        <v>91.30999755859375</v>
      </c>
      <c r="C1283">
        <v>91.30999755859375</v>
      </c>
      <c r="D1283">
        <v>91.30999755859375</v>
      </c>
      <c r="E1283">
        <v>91.30999755859375</v>
      </c>
      <c r="F1283">
        <v>91.30999755859375</v>
      </c>
      <c r="G1283">
        <v>0</v>
      </c>
    </row>
    <row r="1284" spans="1:7" ht="15">
      <c r="A1284" s="963">
        <v>27814</v>
      </c>
      <c r="B1284">
        <v>91.730003356933594</v>
      </c>
      <c r="C1284">
        <v>91.730003356933594</v>
      </c>
      <c r="D1284">
        <v>91.730003356933594</v>
      </c>
      <c r="E1284">
        <v>91.730003356933594</v>
      </c>
      <c r="F1284">
        <v>91.730003356933594</v>
      </c>
      <c r="G1284">
        <v>0</v>
      </c>
    </row>
    <row r="1285" spans="1:7" ht="15">
      <c r="A1285" s="963">
        <v>27815</v>
      </c>
      <c r="B1285">
        <v>92.089996337890625</v>
      </c>
      <c r="C1285">
        <v>92.089996337890625</v>
      </c>
      <c r="D1285">
        <v>92.089996337890625</v>
      </c>
      <c r="E1285">
        <v>92.089996337890625</v>
      </c>
      <c r="F1285">
        <v>92.089996337890625</v>
      </c>
      <c r="G1285">
        <v>0</v>
      </c>
    </row>
    <row r="1286" spans="1:7" ht="15">
      <c r="A1286" s="963">
        <v>27816</v>
      </c>
      <c r="B1286">
        <v>91.449996948242188</v>
      </c>
      <c r="C1286">
        <v>91.449996948242188</v>
      </c>
      <c r="D1286">
        <v>91.449996948242188</v>
      </c>
      <c r="E1286">
        <v>91.449996948242188</v>
      </c>
      <c r="F1286">
        <v>91.449996948242188</v>
      </c>
      <c r="G1286">
        <v>0</v>
      </c>
    </row>
    <row r="1287" spans="1:7" ht="15">
      <c r="A1287" s="963">
        <v>27817</v>
      </c>
      <c r="B1287">
        <v>90.260002136230469</v>
      </c>
      <c r="C1287">
        <v>90.260002136230469</v>
      </c>
      <c r="D1287">
        <v>90.260002136230469</v>
      </c>
      <c r="E1287">
        <v>90.260002136230469</v>
      </c>
      <c r="F1287">
        <v>90.260002136230469</v>
      </c>
      <c r="G1287">
        <v>0</v>
      </c>
    </row>
    <row r="1288" spans="1:7" ht="15">
      <c r="A1288" s="963">
        <v>27820</v>
      </c>
      <c r="B1288">
        <v>90.25</v>
      </c>
      <c r="C1288">
        <v>90.25</v>
      </c>
      <c r="D1288">
        <v>90.25</v>
      </c>
      <c r="E1288">
        <v>90.25</v>
      </c>
      <c r="F1288">
        <v>90.25</v>
      </c>
      <c r="G1288">
        <v>0</v>
      </c>
    </row>
    <row r="1289" spans="1:7" ht="15">
      <c r="A1289" s="963">
        <v>27821</v>
      </c>
      <c r="B1289">
        <v>90.540000915527344</v>
      </c>
      <c r="C1289">
        <v>90.540000915527344</v>
      </c>
      <c r="D1289">
        <v>90.540000915527344</v>
      </c>
      <c r="E1289">
        <v>90.540000915527344</v>
      </c>
      <c r="F1289">
        <v>90.540000915527344</v>
      </c>
      <c r="G1289">
        <v>0</v>
      </c>
    </row>
    <row r="1290" spans="1:7" ht="15">
      <c r="A1290" s="963">
        <v>27822</v>
      </c>
      <c r="B1290">
        <v>90.169998168945312</v>
      </c>
      <c r="C1290">
        <v>90.169998168945312</v>
      </c>
      <c r="D1290">
        <v>90.169998168945312</v>
      </c>
      <c r="E1290">
        <v>90.169998168945312</v>
      </c>
      <c r="F1290">
        <v>90.169998168945312</v>
      </c>
      <c r="G1290">
        <v>0</v>
      </c>
    </row>
    <row r="1291" spans="1:7" ht="15">
      <c r="A1291" s="963">
        <v>27823</v>
      </c>
      <c r="B1291">
        <v>89.650001525878906</v>
      </c>
      <c r="C1291">
        <v>89.650001525878906</v>
      </c>
      <c r="D1291">
        <v>89.650001525878906</v>
      </c>
      <c r="E1291">
        <v>89.650001525878906</v>
      </c>
      <c r="F1291">
        <v>89.650001525878906</v>
      </c>
      <c r="G1291">
        <v>0</v>
      </c>
    </row>
    <row r="1292" spans="1:7" ht="15">
      <c r="A1292" s="963">
        <v>27824</v>
      </c>
      <c r="B1292">
        <v>89.470001220703125</v>
      </c>
      <c r="C1292">
        <v>89.470001220703125</v>
      </c>
      <c r="D1292">
        <v>89.470001220703125</v>
      </c>
      <c r="E1292">
        <v>89.470001220703125</v>
      </c>
      <c r="F1292">
        <v>89.470001220703125</v>
      </c>
      <c r="G1292">
        <v>0</v>
      </c>
    </row>
    <row r="1293" spans="1:7" ht="15">
      <c r="A1293" s="963">
        <v>27827</v>
      </c>
      <c r="B1293">
        <v>89.970001220703125</v>
      </c>
      <c r="C1293">
        <v>89.970001220703125</v>
      </c>
      <c r="D1293">
        <v>89.970001220703125</v>
      </c>
      <c r="E1293">
        <v>89.970001220703125</v>
      </c>
      <c r="F1293">
        <v>89.970001220703125</v>
      </c>
      <c r="G1293">
        <v>0</v>
      </c>
    </row>
    <row r="1294" spans="1:7" ht="15">
      <c r="A1294" s="963">
        <v>27828</v>
      </c>
      <c r="B1294">
        <v>89.980003356933594</v>
      </c>
      <c r="C1294">
        <v>89.980003356933594</v>
      </c>
      <c r="D1294">
        <v>89.980003356933594</v>
      </c>
      <c r="E1294">
        <v>89.980003356933594</v>
      </c>
      <c r="F1294">
        <v>89.980003356933594</v>
      </c>
      <c r="G1294">
        <v>0</v>
      </c>
    </row>
    <row r="1295" spans="1:7" ht="15">
      <c r="A1295" s="963">
        <v>27829</v>
      </c>
      <c r="B1295">
        <v>90.199996948242188</v>
      </c>
      <c r="C1295">
        <v>90.199996948242188</v>
      </c>
      <c r="D1295">
        <v>90.199996948242188</v>
      </c>
      <c r="E1295">
        <v>90.199996948242188</v>
      </c>
      <c r="F1295">
        <v>90.199996948242188</v>
      </c>
      <c r="G1295">
        <v>0</v>
      </c>
    </row>
    <row r="1296" spans="1:7" ht="15">
      <c r="A1296" s="963">
        <v>27830</v>
      </c>
      <c r="B1296">
        <v>91.209999084472656</v>
      </c>
      <c r="C1296">
        <v>91.209999084472656</v>
      </c>
      <c r="D1296">
        <v>91.209999084472656</v>
      </c>
      <c r="E1296">
        <v>91.209999084472656</v>
      </c>
      <c r="F1296">
        <v>91.209999084472656</v>
      </c>
      <c r="G1296">
        <v>0</v>
      </c>
    </row>
    <row r="1297" spans="1:7" ht="15">
      <c r="A1297" s="963">
        <v>27831</v>
      </c>
      <c r="B1297">
        <v>90.989997863769531</v>
      </c>
      <c r="C1297">
        <v>90.989997863769531</v>
      </c>
      <c r="D1297">
        <v>90.989997863769531</v>
      </c>
      <c r="E1297">
        <v>90.989997863769531</v>
      </c>
      <c r="F1297">
        <v>90.989997863769531</v>
      </c>
      <c r="G1297">
        <v>0</v>
      </c>
    </row>
    <row r="1298" spans="1:7" ht="15">
      <c r="A1298" s="963">
        <v>27834</v>
      </c>
      <c r="B1298">
        <v>89.720001220703125</v>
      </c>
      <c r="C1298">
        <v>89.720001220703125</v>
      </c>
      <c r="D1298">
        <v>89.720001220703125</v>
      </c>
      <c r="E1298">
        <v>89.720001220703125</v>
      </c>
      <c r="F1298">
        <v>89.720001220703125</v>
      </c>
      <c r="G1298">
        <v>0</v>
      </c>
    </row>
    <row r="1299" spans="1:7" ht="15">
      <c r="A1299" s="963">
        <v>27835</v>
      </c>
      <c r="B1299">
        <v>89.860000610351562</v>
      </c>
      <c r="C1299">
        <v>89.860000610351562</v>
      </c>
      <c r="D1299">
        <v>89.860000610351562</v>
      </c>
      <c r="E1299">
        <v>89.860000610351562</v>
      </c>
      <c r="F1299">
        <v>89.860000610351562</v>
      </c>
      <c r="G1299">
        <v>0</v>
      </c>
    </row>
    <row r="1300" spans="1:7" ht="15">
      <c r="A1300" s="963">
        <v>27836</v>
      </c>
      <c r="B1300">
        <v>90.110000610351562</v>
      </c>
      <c r="C1300">
        <v>90.110000610351562</v>
      </c>
      <c r="D1300">
        <v>90.110000610351562</v>
      </c>
      <c r="E1300">
        <v>90.110000610351562</v>
      </c>
      <c r="F1300">
        <v>90.110000610351562</v>
      </c>
      <c r="G1300">
        <v>0</v>
      </c>
    </row>
    <row r="1301" spans="1:7" ht="15">
      <c r="A1301" s="963">
        <v>27837</v>
      </c>
      <c r="B1301">
        <v>89.550003051757812</v>
      </c>
      <c r="C1301">
        <v>89.550003051757812</v>
      </c>
      <c r="D1301">
        <v>89.550003051757812</v>
      </c>
      <c r="E1301">
        <v>89.550003051757812</v>
      </c>
      <c r="F1301">
        <v>89.550003051757812</v>
      </c>
      <c r="G1301">
        <v>0</v>
      </c>
    </row>
    <row r="1302" spans="1:7" ht="15">
      <c r="A1302" s="963">
        <v>27838</v>
      </c>
      <c r="B1302">
        <v>89.540000915527344</v>
      </c>
      <c r="C1302">
        <v>89.540000915527344</v>
      </c>
      <c r="D1302">
        <v>89.540000915527344</v>
      </c>
      <c r="E1302">
        <v>89.540000915527344</v>
      </c>
      <c r="F1302">
        <v>89.540000915527344</v>
      </c>
      <c r="G1302">
        <v>0</v>
      </c>
    </row>
    <row r="1303" spans="1:7" ht="15">
      <c r="A1303" s="963">
        <v>27841</v>
      </c>
      <c r="B1303">
        <v>89.69000244140625</v>
      </c>
      <c r="C1303">
        <v>89.69000244140625</v>
      </c>
      <c r="D1303">
        <v>89.69000244140625</v>
      </c>
      <c r="E1303">
        <v>89.69000244140625</v>
      </c>
      <c r="F1303">
        <v>89.69000244140625</v>
      </c>
      <c r="G1303">
        <v>0</v>
      </c>
    </row>
    <row r="1304" spans="1:7" ht="15">
      <c r="A1304" s="963">
        <v>27842</v>
      </c>
      <c r="B1304">
        <v>90.360000610351562</v>
      </c>
      <c r="C1304">
        <v>90.360000610351562</v>
      </c>
      <c r="D1304">
        <v>90.360000610351562</v>
      </c>
      <c r="E1304">
        <v>90.360000610351562</v>
      </c>
      <c r="F1304">
        <v>90.360000610351562</v>
      </c>
      <c r="G1304">
        <v>0</v>
      </c>
    </row>
    <row r="1305" spans="1:7" ht="15">
      <c r="A1305" s="963">
        <v>27843</v>
      </c>
      <c r="B1305">
        <v>90.930000305175781</v>
      </c>
      <c r="C1305">
        <v>90.930000305175781</v>
      </c>
      <c r="D1305">
        <v>90.930000305175781</v>
      </c>
      <c r="E1305">
        <v>90.930000305175781</v>
      </c>
      <c r="F1305">
        <v>90.930000305175781</v>
      </c>
      <c r="G1305">
        <v>0</v>
      </c>
    </row>
    <row r="1306" spans="1:7" ht="15">
      <c r="A1306" s="963">
        <v>27844</v>
      </c>
      <c r="B1306">
        <v>90.669998168945312</v>
      </c>
      <c r="C1306">
        <v>90.669998168945312</v>
      </c>
      <c r="D1306">
        <v>90.669998168945312</v>
      </c>
      <c r="E1306">
        <v>90.669998168945312</v>
      </c>
      <c r="F1306">
        <v>90.669998168945312</v>
      </c>
      <c r="G1306">
        <v>0</v>
      </c>
    </row>
    <row r="1307" spans="1:7" ht="15">
      <c r="A1307" s="963">
        <v>27845</v>
      </c>
      <c r="B1307">
        <v>90.889999389648438</v>
      </c>
      <c r="C1307">
        <v>90.889999389648438</v>
      </c>
      <c r="D1307">
        <v>90.889999389648438</v>
      </c>
      <c r="E1307">
        <v>90.889999389648438</v>
      </c>
      <c r="F1307">
        <v>90.889999389648438</v>
      </c>
      <c r="G1307">
        <v>0</v>
      </c>
    </row>
    <row r="1308" spans="1:7" ht="15">
      <c r="A1308" s="963">
        <v>27848</v>
      </c>
      <c r="B1308">
        <v>90.69000244140625</v>
      </c>
      <c r="C1308">
        <v>90.69000244140625</v>
      </c>
      <c r="D1308">
        <v>90.69000244140625</v>
      </c>
      <c r="E1308">
        <v>90.69000244140625</v>
      </c>
      <c r="F1308">
        <v>90.69000244140625</v>
      </c>
      <c r="G1308">
        <v>0</v>
      </c>
    </row>
    <row r="1309" spans="1:7" ht="15">
      <c r="A1309" s="963">
        <v>27849</v>
      </c>
      <c r="B1309">
        <v>90.489997863769531</v>
      </c>
      <c r="C1309">
        <v>90.489997863769531</v>
      </c>
      <c r="D1309">
        <v>90.489997863769531</v>
      </c>
      <c r="E1309">
        <v>90.489997863769531</v>
      </c>
      <c r="F1309">
        <v>90.489997863769531</v>
      </c>
      <c r="G1309">
        <v>0</v>
      </c>
    </row>
    <row r="1310" spans="1:7" ht="15">
      <c r="A1310" s="963">
        <v>27850</v>
      </c>
      <c r="B1310">
        <v>90.620002746582031</v>
      </c>
      <c r="C1310">
        <v>90.620002746582031</v>
      </c>
      <c r="D1310">
        <v>90.620002746582031</v>
      </c>
      <c r="E1310">
        <v>90.620002746582031</v>
      </c>
      <c r="F1310">
        <v>90.620002746582031</v>
      </c>
      <c r="G1310">
        <v>0</v>
      </c>
    </row>
    <row r="1311" spans="1:7" ht="15">
      <c r="A1311" s="963">
        <v>27851</v>
      </c>
      <c r="B1311">
        <v>90.44000244140625</v>
      </c>
      <c r="C1311">
        <v>90.44000244140625</v>
      </c>
      <c r="D1311">
        <v>90.44000244140625</v>
      </c>
      <c r="E1311">
        <v>90.44000244140625</v>
      </c>
      <c r="F1311">
        <v>90.44000244140625</v>
      </c>
      <c r="G1311">
        <v>0</v>
      </c>
    </row>
    <row r="1312" spans="1:7" ht="15">
      <c r="A1312" s="963">
        <v>27852</v>
      </c>
      <c r="B1312">
        <v>90.629997253417969</v>
      </c>
      <c r="C1312">
        <v>90.629997253417969</v>
      </c>
      <c r="D1312">
        <v>90.629997253417969</v>
      </c>
      <c r="E1312">
        <v>90.629997253417969</v>
      </c>
      <c r="F1312">
        <v>90.629997253417969</v>
      </c>
      <c r="G1312">
        <v>0</v>
      </c>
    </row>
    <row r="1313" spans="1:7" ht="15">
      <c r="A1313" s="963">
        <v>27855</v>
      </c>
      <c r="B1313">
        <v>91.430000305175781</v>
      </c>
      <c r="C1313">
        <v>91.430000305175781</v>
      </c>
      <c r="D1313">
        <v>91.430000305175781</v>
      </c>
      <c r="E1313">
        <v>91.430000305175781</v>
      </c>
      <c r="F1313">
        <v>91.430000305175781</v>
      </c>
      <c r="G1313">
        <v>0</v>
      </c>
    </row>
    <row r="1314" spans="1:7" ht="15">
      <c r="A1314" s="963">
        <v>27856</v>
      </c>
      <c r="B1314">
        <v>91.550003051757812</v>
      </c>
      <c r="C1314">
        <v>91.550003051757812</v>
      </c>
      <c r="D1314">
        <v>91.550003051757812</v>
      </c>
      <c r="E1314">
        <v>91.550003051757812</v>
      </c>
      <c r="F1314">
        <v>91.550003051757812</v>
      </c>
      <c r="G1314">
        <v>0</v>
      </c>
    </row>
    <row r="1315" spans="1:7" ht="15">
      <c r="A1315" s="963">
        <v>27857</v>
      </c>
      <c r="B1315">
        <v>90.800003051757812</v>
      </c>
      <c r="C1315">
        <v>90.800003051757812</v>
      </c>
      <c r="D1315">
        <v>90.800003051757812</v>
      </c>
      <c r="E1315">
        <v>90.800003051757812</v>
      </c>
      <c r="F1315">
        <v>90.800003051757812</v>
      </c>
      <c r="G1315">
        <v>0</v>
      </c>
    </row>
    <row r="1316" spans="1:7" ht="15">
      <c r="A1316" s="963">
        <v>27858</v>
      </c>
      <c r="B1316">
        <v>90.040000915527344</v>
      </c>
      <c r="C1316">
        <v>90.040000915527344</v>
      </c>
      <c r="D1316">
        <v>90.040000915527344</v>
      </c>
      <c r="E1316">
        <v>90.040000915527344</v>
      </c>
      <c r="F1316">
        <v>90.040000915527344</v>
      </c>
      <c r="G1316">
        <v>0</v>
      </c>
    </row>
    <row r="1317" spans="1:7" ht="15">
      <c r="A1317" s="963">
        <v>27859</v>
      </c>
      <c r="B1317">
        <v>88.889999389648438</v>
      </c>
      <c r="C1317">
        <v>88.889999389648438</v>
      </c>
      <c r="D1317">
        <v>88.889999389648438</v>
      </c>
      <c r="E1317">
        <v>88.889999389648438</v>
      </c>
      <c r="F1317">
        <v>88.889999389648438</v>
      </c>
      <c r="G1317">
        <v>0</v>
      </c>
    </row>
    <row r="1318" spans="1:7" ht="15">
      <c r="A1318" s="963">
        <v>27862</v>
      </c>
      <c r="B1318">
        <v>88.599998474121094</v>
      </c>
      <c r="C1318">
        <v>88.599998474121094</v>
      </c>
      <c r="D1318">
        <v>88.599998474121094</v>
      </c>
      <c r="E1318">
        <v>88.599998474121094</v>
      </c>
      <c r="F1318">
        <v>88.599998474121094</v>
      </c>
      <c r="G1318">
        <v>0</v>
      </c>
    </row>
    <row r="1319" spans="1:7" ht="15">
      <c r="A1319" s="963">
        <v>27863</v>
      </c>
      <c r="B1319">
        <v>88.660003662109375</v>
      </c>
      <c r="C1319">
        <v>88.660003662109375</v>
      </c>
      <c r="D1319">
        <v>88.660003662109375</v>
      </c>
      <c r="E1319">
        <v>88.660003662109375</v>
      </c>
      <c r="F1319">
        <v>88.660003662109375</v>
      </c>
      <c r="G1319">
        <v>0</v>
      </c>
    </row>
    <row r="1320" spans="1:7" ht="15">
      <c r="A1320" s="963">
        <v>27864</v>
      </c>
      <c r="B1320">
        <v>88.75</v>
      </c>
      <c r="C1320">
        <v>88.75</v>
      </c>
      <c r="D1320">
        <v>88.75</v>
      </c>
      <c r="E1320">
        <v>88.75</v>
      </c>
      <c r="F1320">
        <v>88.75</v>
      </c>
      <c r="G1320">
        <v>0</v>
      </c>
    </row>
    <row r="1321" spans="1:7" ht="15">
      <c r="A1321" s="963">
        <v>27865</v>
      </c>
      <c r="B1321">
        <v>89.169998168945312</v>
      </c>
      <c r="C1321">
        <v>89.169998168945312</v>
      </c>
      <c r="D1321">
        <v>89.169998168945312</v>
      </c>
      <c r="E1321">
        <v>89.169998168945312</v>
      </c>
      <c r="F1321">
        <v>89.169998168945312</v>
      </c>
      <c r="G1321">
        <v>0</v>
      </c>
    </row>
    <row r="1322" spans="1:7" ht="15">
      <c r="A1322" s="963">
        <v>27869</v>
      </c>
      <c r="B1322">
        <v>89.589996337890625</v>
      </c>
      <c r="C1322">
        <v>89.589996337890625</v>
      </c>
      <c r="D1322">
        <v>89.589996337890625</v>
      </c>
      <c r="E1322">
        <v>89.589996337890625</v>
      </c>
      <c r="F1322">
        <v>89.589996337890625</v>
      </c>
      <c r="G1322">
        <v>0</v>
      </c>
    </row>
    <row r="1323" spans="1:7" ht="15">
      <c r="A1323" s="963">
        <v>27870</v>
      </c>
      <c r="B1323">
        <v>90.610000610351562</v>
      </c>
      <c r="C1323">
        <v>90.610000610351562</v>
      </c>
      <c r="D1323">
        <v>90.610000610351562</v>
      </c>
      <c r="E1323">
        <v>90.610000610351562</v>
      </c>
      <c r="F1323">
        <v>90.610000610351562</v>
      </c>
      <c r="G1323">
        <v>0</v>
      </c>
    </row>
    <row r="1324" spans="1:7" ht="15">
      <c r="A1324" s="963">
        <v>27871</v>
      </c>
      <c r="B1324">
        <v>90.769996643066406</v>
      </c>
      <c r="C1324">
        <v>90.769996643066406</v>
      </c>
      <c r="D1324">
        <v>90.769996643066406</v>
      </c>
      <c r="E1324">
        <v>90.769996643066406</v>
      </c>
      <c r="F1324">
        <v>90.769996643066406</v>
      </c>
      <c r="G1324">
        <v>0</v>
      </c>
    </row>
    <row r="1325" spans="1:7" ht="15">
      <c r="A1325" s="963">
        <v>27872</v>
      </c>
      <c r="B1325">
        <v>90.959999084472656</v>
      </c>
      <c r="C1325">
        <v>90.959999084472656</v>
      </c>
      <c r="D1325">
        <v>90.959999084472656</v>
      </c>
      <c r="E1325">
        <v>90.959999084472656</v>
      </c>
      <c r="F1325">
        <v>90.959999084472656</v>
      </c>
      <c r="G1325">
        <v>0</v>
      </c>
    </row>
    <row r="1326" spans="1:7" ht="15">
      <c r="A1326" s="963">
        <v>27873</v>
      </c>
      <c r="B1326">
        <v>90.599998474121094</v>
      </c>
      <c r="C1326">
        <v>90.599998474121094</v>
      </c>
      <c r="D1326">
        <v>90.599998474121094</v>
      </c>
      <c r="E1326">
        <v>90.599998474121094</v>
      </c>
      <c r="F1326">
        <v>90.599998474121094</v>
      </c>
      <c r="G1326">
        <v>0</v>
      </c>
    </row>
    <row r="1327" spans="1:7" ht="15">
      <c r="A1327" s="963">
        <v>27876</v>
      </c>
      <c r="B1327">
        <v>90.569999694824219</v>
      </c>
      <c r="C1327">
        <v>90.569999694824219</v>
      </c>
      <c r="D1327">
        <v>90.569999694824219</v>
      </c>
      <c r="E1327">
        <v>90.569999694824219</v>
      </c>
      <c r="F1327">
        <v>90.569999694824219</v>
      </c>
      <c r="G1327">
        <v>0</v>
      </c>
    </row>
    <row r="1328" spans="1:7" ht="15">
      <c r="A1328" s="963">
        <v>27877</v>
      </c>
      <c r="B1328">
        <v>89.980003356933594</v>
      </c>
      <c r="C1328">
        <v>89.980003356933594</v>
      </c>
      <c r="D1328">
        <v>89.980003356933594</v>
      </c>
      <c r="E1328">
        <v>89.980003356933594</v>
      </c>
      <c r="F1328">
        <v>89.980003356933594</v>
      </c>
      <c r="G1328">
        <v>0</v>
      </c>
    </row>
    <row r="1329" spans="1:7" ht="15">
      <c r="A1329" s="963">
        <v>27878</v>
      </c>
      <c r="B1329">
        <v>90.300003051757812</v>
      </c>
      <c r="C1329">
        <v>90.300003051757812</v>
      </c>
      <c r="D1329">
        <v>90.300003051757812</v>
      </c>
      <c r="E1329">
        <v>90.300003051757812</v>
      </c>
      <c r="F1329">
        <v>90.300003051757812</v>
      </c>
      <c r="G1329">
        <v>0</v>
      </c>
    </row>
    <row r="1330" spans="1:7" ht="15">
      <c r="A1330" s="963">
        <v>27879</v>
      </c>
      <c r="B1330">
        <v>90.550003051757812</v>
      </c>
      <c r="C1330">
        <v>90.550003051757812</v>
      </c>
      <c r="D1330">
        <v>90.550003051757812</v>
      </c>
      <c r="E1330">
        <v>90.550003051757812</v>
      </c>
      <c r="F1330">
        <v>90.550003051757812</v>
      </c>
      <c r="G1330">
        <v>0</v>
      </c>
    </row>
    <row r="1331" spans="1:7" ht="15">
      <c r="A1331" s="963">
        <v>27880</v>
      </c>
      <c r="B1331">
        <v>90.080001831054688</v>
      </c>
      <c r="C1331">
        <v>90.080001831054688</v>
      </c>
      <c r="D1331">
        <v>90.080001831054688</v>
      </c>
      <c r="E1331">
        <v>90.080001831054688</v>
      </c>
      <c r="F1331">
        <v>90.080001831054688</v>
      </c>
      <c r="G1331">
        <v>0</v>
      </c>
    </row>
    <row r="1332" spans="1:7" ht="15">
      <c r="A1332" s="963">
        <v>27883</v>
      </c>
      <c r="B1332">
        <v>89.050003051757812</v>
      </c>
      <c r="C1332">
        <v>89.050003051757812</v>
      </c>
      <c r="D1332">
        <v>89.050003051757812</v>
      </c>
      <c r="E1332">
        <v>89.050003051757812</v>
      </c>
      <c r="F1332">
        <v>89.050003051757812</v>
      </c>
      <c r="G1332">
        <v>0</v>
      </c>
    </row>
    <row r="1333" spans="1:7" ht="15">
      <c r="A1333" s="963">
        <v>27884</v>
      </c>
      <c r="B1333">
        <v>89.239997863769531</v>
      </c>
      <c r="C1333">
        <v>89.239997863769531</v>
      </c>
      <c r="D1333">
        <v>89.239997863769531</v>
      </c>
      <c r="E1333">
        <v>89.239997863769531</v>
      </c>
      <c r="F1333">
        <v>89.239997863769531</v>
      </c>
      <c r="G1333">
        <v>0</v>
      </c>
    </row>
    <row r="1334" spans="1:7" ht="15">
      <c r="A1334" s="963">
        <v>27885</v>
      </c>
      <c r="B1334">
        <v>89.239997863769531</v>
      </c>
      <c r="C1334">
        <v>89.239997863769531</v>
      </c>
      <c r="D1334">
        <v>89.239997863769531</v>
      </c>
      <c r="E1334">
        <v>89.239997863769531</v>
      </c>
      <c r="F1334">
        <v>89.239997863769531</v>
      </c>
      <c r="G1334">
        <v>0</v>
      </c>
    </row>
    <row r="1335" spans="1:7" ht="15">
      <c r="A1335" s="963">
        <v>27886</v>
      </c>
      <c r="B1335">
        <v>89.419998168945312</v>
      </c>
      <c r="C1335">
        <v>89.419998168945312</v>
      </c>
      <c r="D1335">
        <v>89.419998168945312</v>
      </c>
      <c r="E1335">
        <v>89.419998168945312</v>
      </c>
      <c r="F1335">
        <v>89.419998168945312</v>
      </c>
      <c r="G1335">
        <v>0</v>
      </c>
    </row>
    <row r="1336" spans="1:7" ht="15">
      <c r="A1336" s="963">
        <v>27887</v>
      </c>
      <c r="B1336">
        <v>90.019996643066406</v>
      </c>
      <c r="C1336">
        <v>90.019996643066406</v>
      </c>
      <c r="D1336">
        <v>90.019996643066406</v>
      </c>
      <c r="E1336">
        <v>90.019996643066406</v>
      </c>
      <c r="F1336">
        <v>90.019996643066406</v>
      </c>
      <c r="G1336">
        <v>0</v>
      </c>
    </row>
    <row r="1337" spans="1:7" ht="15">
      <c r="A1337" s="963">
        <v>27890</v>
      </c>
      <c r="B1337">
        <v>90.550003051757812</v>
      </c>
      <c r="C1337">
        <v>90.550003051757812</v>
      </c>
      <c r="D1337">
        <v>90.550003051757812</v>
      </c>
      <c r="E1337">
        <v>90.550003051757812</v>
      </c>
      <c r="F1337">
        <v>90.550003051757812</v>
      </c>
      <c r="G1337">
        <v>0</v>
      </c>
    </row>
    <row r="1338" spans="1:7" ht="15">
      <c r="A1338" s="963">
        <v>27891</v>
      </c>
      <c r="B1338">
        <v>90.589996337890625</v>
      </c>
      <c r="C1338">
        <v>90.589996337890625</v>
      </c>
      <c r="D1338">
        <v>90.589996337890625</v>
      </c>
      <c r="E1338">
        <v>90.589996337890625</v>
      </c>
      <c r="F1338">
        <v>90.589996337890625</v>
      </c>
      <c r="G1338">
        <v>0</v>
      </c>
    </row>
    <row r="1339" spans="1:7" ht="15">
      <c r="A1339" s="963">
        <v>27892</v>
      </c>
      <c r="B1339">
        <v>90.639999389648438</v>
      </c>
      <c r="C1339">
        <v>90.639999389648438</v>
      </c>
      <c r="D1339">
        <v>90.639999389648438</v>
      </c>
      <c r="E1339">
        <v>90.639999389648438</v>
      </c>
      <c r="F1339">
        <v>90.639999389648438</v>
      </c>
      <c r="G1339">
        <v>0</v>
      </c>
    </row>
    <row r="1340" spans="1:7" ht="15">
      <c r="A1340" s="963">
        <v>27893</v>
      </c>
      <c r="B1340">
        <v>90.220001220703125</v>
      </c>
      <c r="C1340">
        <v>90.220001220703125</v>
      </c>
      <c r="D1340">
        <v>90.220001220703125</v>
      </c>
      <c r="E1340">
        <v>90.220001220703125</v>
      </c>
      <c r="F1340">
        <v>90.220001220703125</v>
      </c>
      <c r="G1340">
        <v>0</v>
      </c>
    </row>
    <row r="1341" spans="1:7" ht="15">
      <c r="A1341" s="963">
        <v>27894</v>
      </c>
      <c r="B1341">
        <v>89.779998779296875</v>
      </c>
      <c r="C1341">
        <v>89.779998779296875</v>
      </c>
      <c r="D1341">
        <v>89.779998779296875</v>
      </c>
      <c r="E1341">
        <v>89.779998779296875</v>
      </c>
      <c r="F1341">
        <v>89.779998779296875</v>
      </c>
      <c r="G1341">
        <v>0</v>
      </c>
    </row>
    <row r="1342" spans="1:7" ht="15">
      <c r="A1342" s="963">
        <v>27897</v>
      </c>
      <c r="B1342">
        <v>89.489997863769531</v>
      </c>
      <c r="C1342">
        <v>89.489997863769531</v>
      </c>
      <c r="D1342">
        <v>89.489997863769531</v>
      </c>
      <c r="E1342">
        <v>89.489997863769531</v>
      </c>
      <c r="F1342">
        <v>89.489997863769531</v>
      </c>
      <c r="G1342">
        <v>0</v>
      </c>
    </row>
    <row r="1343" spans="1:7" ht="15">
      <c r="A1343" s="963">
        <v>27898</v>
      </c>
      <c r="B1343">
        <v>89.529998779296875</v>
      </c>
      <c r="C1343">
        <v>89.529998779296875</v>
      </c>
      <c r="D1343">
        <v>89.529998779296875</v>
      </c>
      <c r="E1343">
        <v>89.529998779296875</v>
      </c>
      <c r="F1343">
        <v>89.529998779296875</v>
      </c>
      <c r="G1343">
        <v>0</v>
      </c>
    </row>
    <row r="1344" spans="1:7" ht="15">
      <c r="A1344" s="963">
        <v>27899</v>
      </c>
      <c r="B1344">
        <v>89.25</v>
      </c>
      <c r="C1344">
        <v>89.25</v>
      </c>
      <c r="D1344">
        <v>89.25</v>
      </c>
      <c r="E1344">
        <v>89.25</v>
      </c>
      <c r="F1344">
        <v>89.25</v>
      </c>
      <c r="G1344">
        <v>0</v>
      </c>
    </row>
    <row r="1345" spans="1:7" ht="15">
      <c r="A1345" s="963">
        <v>27900</v>
      </c>
      <c r="B1345">
        <v>89.529998779296875</v>
      </c>
      <c r="C1345">
        <v>89.529998779296875</v>
      </c>
      <c r="D1345">
        <v>89.529998779296875</v>
      </c>
      <c r="E1345">
        <v>89.529998779296875</v>
      </c>
      <c r="F1345">
        <v>89.529998779296875</v>
      </c>
      <c r="G1345">
        <v>0</v>
      </c>
    </row>
    <row r="1346" spans="1:7" ht="15">
      <c r="A1346" s="963">
        <v>27901</v>
      </c>
      <c r="B1346">
        <v>89.389999389648438</v>
      </c>
      <c r="C1346">
        <v>89.389999389648438</v>
      </c>
      <c r="D1346">
        <v>89.389999389648438</v>
      </c>
      <c r="E1346">
        <v>89.389999389648438</v>
      </c>
      <c r="F1346">
        <v>89.389999389648438</v>
      </c>
      <c r="G1346">
        <v>0</v>
      </c>
    </row>
    <row r="1347" spans="1:7" ht="15">
      <c r="A1347" s="963">
        <v>27904</v>
      </c>
      <c r="B1347">
        <v>88.150001525878906</v>
      </c>
      <c r="C1347">
        <v>88.150001525878906</v>
      </c>
      <c r="D1347">
        <v>88.150001525878906</v>
      </c>
      <c r="E1347">
        <v>88.150001525878906</v>
      </c>
      <c r="F1347">
        <v>88.150001525878906</v>
      </c>
      <c r="G1347">
        <v>0</v>
      </c>
    </row>
    <row r="1348" spans="1:7" ht="15">
      <c r="A1348" s="963">
        <v>27905</v>
      </c>
      <c r="B1348">
        <v>87.80999755859375</v>
      </c>
      <c r="C1348">
        <v>87.80999755859375</v>
      </c>
      <c r="D1348">
        <v>87.80999755859375</v>
      </c>
      <c r="E1348">
        <v>87.80999755859375</v>
      </c>
      <c r="F1348">
        <v>87.80999755859375</v>
      </c>
      <c r="G1348">
        <v>0</v>
      </c>
    </row>
    <row r="1349" spans="1:7" ht="15">
      <c r="A1349" s="963">
        <v>27906</v>
      </c>
      <c r="B1349">
        <v>88.099998474121094</v>
      </c>
      <c r="C1349">
        <v>88.099998474121094</v>
      </c>
      <c r="D1349">
        <v>88.099998474121094</v>
      </c>
      <c r="E1349">
        <v>88.099998474121094</v>
      </c>
      <c r="F1349">
        <v>88.099998474121094</v>
      </c>
      <c r="G1349">
        <v>0</v>
      </c>
    </row>
    <row r="1350" spans="1:7" ht="15">
      <c r="A1350" s="963">
        <v>27907</v>
      </c>
      <c r="B1350">
        <v>87.779998779296875</v>
      </c>
      <c r="C1350">
        <v>87.779998779296875</v>
      </c>
      <c r="D1350">
        <v>87.779998779296875</v>
      </c>
      <c r="E1350">
        <v>87.779998779296875</v>
      </c>
      <c r="F1350">
        <v>87.779998779296875</v>
      </c>
      <c r="G1350">
        <v>0</v>
      </c>
    </row>
    <row r="1351" spans="1:7" ht="15">
      <c r="A1351" s="963">
        <v>27908</v>
      </c>
      <c r="B1351">
        <v>88.040000915527344</v>
      </c>
      <c r="C1351">
        <v>88.040000915527344</v>
      </c>
      <c r="D1351">
        <v>88.040000915527344</v>
      </c>
      <c r="E1351">
        <v>88.040000915527344</v>
      </c>
      <c r="F1351">
        <v>88.040000915527344</v>
      </c>
      <c r="G1351">
        <v>0</v>
      </c>
    </row>
    <row r="1352" spans="1:7" ht="15">
      <c r="A1352" s="963">
        <v>27912</v>
      </c>
      <c r="B1352">
        <v>87.80999755859375</v>
      </c>
      <c r="C1352">
        <v>87.80999755859375</v>
      </c>
      <c r="D1352">
        <v>87.80999755859375</v>
      </c>
      <c r="E1352">
        <v>87.80999755859375</v>
      </c>
      <c r="F1352">
        <v>87.80999755859375</v>
      </c>
      <c r="G1352">
        <v>0</v>
      </c>
    </row>
    <row r="1353" spans="1:7" ht="15">
      <c r="A1353" s="963">
        <v>27913</v>
      </c>
      <c r="B1353">
        <v>88.160003662109375</v>
      </c>
      <c r="C1353">
        <v>88.160003662109375</v>
      </c>
      <c r="D1353">
        <v>88.160003662109375</v>
      </c>
      <c r="E1353">
        <v>88.160003662109375</v>
      </c>
      <c r="F1353">
        <v>88.160003662109375</v>
      </c>
      <c r="G1353">
        <v>0</v>
      </c>
    </row>
    <row r="1354" spans="1:7" ht="15">
      <c r="A1354" s="963">
        <v>27914</v>
      </c>
      <c r="B1354">
        <v>88.260002136230469</v>
      </c>
      <c r="C1354">
        <v>88.260002136230469</v>
      </c>
      <c r="D1354">
        <v>88.260002136230469</v>
      </c>
      <c r="E1354">
        <v>88.260002136230469</v>
      </c>
      <c r="F1354">
        <v>88.260002136230469</v>
      </c>
      <c r="G1354">
        <v>0</v>
      </c>
    </row>
    <row r="1355" spans="1:7" ht="15">
      <c r="A1355" s="963">
        <v>27915</v>
      </c>
      <c r="B1355">
        <v>87.75</v>
      </c>
      <c r="C1355">
        <v>87.75</v>
      </c>
      <c r="D1355">
        <v>87.75</v>
      </c>
      <c r="E1355">
        <v>87.75</v>
      </c>
      <c r="F1355">
        <v>87.75</v>
      </c>
      <c r="G1355">
        <v>0</v>
      </c>
    </row>
    <row r="1356" spans="1:7" ht="15">
      <c r="A1356" s="963">
        <v>27918</v>
      </c>
      <c r="B1356">
        <v>87.220001220703125</v>
      </c>
      <c r="C1356">
        <v>87.220001220703125</v>
      </c>
      <c r="D1356">
        <v>87.220001220703125</v>
      </c>
      <c r="E1356">
        <v>87.220001220703125</v>
      </c>
      <c r="F1356">
        <v>87.220001220703125</v>
      </c>
      <c r="G1356">
        <v>0</v>
      </c>
    </row>
    <row r="1357" spans="1:7" ht="15">
      <c r="A1357" s="963">
        <v>27919</v>
      </c>
      <c r="B1357">
        <v>87.120002746582031</v>
      </c>
      <c r="C1357">
        <v>87.120002746582031</v>
      </c>
      <c r="D1357">
        <v>87.120002746582031</v>
      </c>
      <c r="E1357">
        <v>87.120002746582031</v>
      </c>
      <c r="F1357">
        <v>87.120002746582031</v>
      </c>
      <c r="G1357">
        <v>0</v>
      </c>
    </row>
    <row r="1358" spans="1:7" ht="15">
      <c r="A1358" s="963">
        <v>27920</v>
      </c>
      <c r="B1358">
        <v>86.949996948242188</v>
      </c>
      <c r="C1358">
        <v>86.949996948242188</v>
      </c>
      <c r="D1358">
        <v>86.949996948242188</v>
      </c>
      <c r="E1358">
        <v>86.949996948242188</v>
      </c>
      <c r="F1358">
        <v>86.949996948242188</v>
      </c>
      <c r="G1358">
        <v>0</v>
      </c>
    </row>
    <row r="1359" spans="1:7" ht="15">
      <c r="A1359" s="963">
        <v>27921</v>
      </c>
      <c r="B1359">
        <v>87.30999755859375</v>
      </c>
      <c r="C1359">
        <v>87.30999755859375</v>
      </c>
      <c r="D1359">
        <v>87.30999755859375</v>
      </c>
      <c r="E1359">
        <v>87.30999755859375</v>
      </c>
      <c r="F1359">
        <v>87.30999755859375</v>
      </c>
      <c r="G1359">
        <v>0</v>
      </c>
    </row>
    <row r="1360" spans="1:7" ht="15">
      <c r="A1360" s="963">
        <v>27922</v>
      </c>
      <c r="B1360">
        <v>87.709999084472656</v>
      </c>
      <c r="C1360">
        <v>87.709999084472656</v>
      </c>
      <c r="D1360">
        <v>87.709999084472656</v>
      </c>
      <c r="E1360">
        <v>87.709999084472656</v>
      </c>
      <c r="F1360">
        <v>87.709999084472656</v>
      </c>
      <c r="G1360">
        <v>0</v>
      </c>
    </row>
    <row r="1361" spans="1:7" ht="15">
      <c r="A1361" s="963">
        <v>27925</v>
      </c>
      <c r="B1361">
        <v>88.400001525878906</v>
      </c>
      <c r="C1361">
        <v>88.400001525878906</v>
      </c>
      <c r="D1361">
        <v>88.400001525878906</v>
      </c>
      <c r="E1361">
        <v>88.400001525878906</v>
      </c>
      <c r="F1361">
        <v>88.400001525878906</v>
      </c>
      <c r="G1361">
        <v>0</v>
      </c>
    </row>
    <row r="1362" spans="1:7" ht="15">
      <c r="A1362" s="963">
        <v>27926</v>
      </c>
      <c r="B1362">
        <v>88.449996948242188</v>
      </c>
      <c r="C1362">
        <v>88.449996948242188</v>
      </c>
      <c r="D1362">
        <v>88.449996948242188</v>
      </c>
      <c r="E1362">
        <v>88.449996948242188</v>
      </c>
      <c r="F1362">
        <v>88.449996948242188</v>
      </c>
      <c r="G1362">
        <v>0</v>
      </c>
    </row>
    <row r="1363" spans="1:7" ht="15">
      <c r="A1363" s="963">
        <v>27927</v>
      </c>
      <c r="B1363">
        <v>88.930000305175781</v>
      </c>
      <c r="C1363">
        <v>88.930000305175781</v>
      </c>
      <c r="D1363">
        <v>88.930000305175781</v>
      </c>
      <c r="E1363">
        <v>88.930000305175781</v>
      </c>
      <c r="F1363">
        <v>88.930000305175781</v>
      </c>
      <c r="G1363">
        <v>0</v>
      </c>
    </row>
    <row r="1364" spans="1:7" ht="15">
      <c r="A1364" s="963">
        <v>27928</v>
      </c>
      <c r="B1364">
        <v>89.720001220703125</v>
      </c>
      <c r="C1364">
        <v>89.720001220703125</v>
      </c>
      <c r="D1364">
        <v>89.720001220703125</v>
      </c>
      <c r="E1364">
        <v>89.720001220703125</v>
      </c>
      <c r="F1364">
        <v>89.720001220703125</v>
      </c>
      <c r="G1364">
        <v>0</v>
      </c>
    </row>
    <row r="1365" spans="1:7" ht="15">
      <c r="A1365" s="963">
        <v>27929</v>
      </c>
      <c r="B1365">
        <v>90.050003051757812</v>
      </c>
      <c r="C1365">
        <v>90.050003051757812</v>
      </c>
      <c r="D1365">
        <v>90.050003051757812</v>
      </c>
      <c r="E1365">
        <v>90.050003051757812</v>
      </c>
      <c r="F1365">
        <v>90.050003051757812</v>
      </c>
      <c r="G1365">
        <v>0</v>
      </c>
    </row>
    <row r="1366" spans="1:7" ht="15">
      <c r="A1366" s="963">
        <v>27932</v>
      </c>
      <c r="B1366">
        <v>90.150001525878906</v>
      </c>
      <c r="C1366">
        <v>90.150001525878906</v>
      </c>
      <c r="D1366">
        <v>90.150001525878906</v>
      </c>
      <c r="E1366">
        <v>90.150001525878906</v>
      </c>
      <c r="F1366">
        <v>90.150001525878906</v>
      </c>
      <c r="G1366">
        <v>0</v>
      </c>
    </row>
    <row r="1367" spans="1:7" ht="15">
      <c r="A1367" s="963">
        <v>27933</v>
      </c>
      <c r="B1367">
        <v>89.540000915527344</v>
      </c>
      <c r="C1367">
        <v>89.540000915527344</v>
      </c>
      <c r="D1367">
        <v>89.540000915527344</v>
      </c>
      <c r="E1367">
        <v>89.540000915527344</v>
      </c>
      <c r="F1367">
        <v>89.540000915527344</v>
      </c>
      <c r="G1367">
        <v>0</v>
      </c>
    </row>
    <row r="1368" spans="1:7" ht="15">
      <c r="A1368" s="963">
        <v>27934</v>
      </c>
      <c r="B1368">
        <v>89.19000244140625</v>
      </c>
      <c r="C1368">
        <v>89.19000244140625</v>
      </c>
      <c r="D1368">
        <v>89.19000244140625</v>
      </c>
      <c r="E1368">
        <v>89.19000244140625</v>
      </c>
      <c r="F1368">
        <v>89.19000244140625</v>
      </c>
      <c r="G1368">
        <v>0</v>
      </c>
    </row>
    <row r="1369" spans="1:7" ht="15">
      <c r="A1369" s="963">
        <v>27935</v>
      </c>
      <c r="B1369">
        <v>89.800003051757812</v>
      </c>
      <c r="C1369">
        <v>89.800003051757812</v>
      </c>
      <c r="D1369">
        <v>89.800003051757812</v>
      </c>
      <c r="E1369">
        <v>89.800003051757812</v>
      </c>
      <c r="F1369">
        <v>89.800003051757812</v>
      </c>
      <c r="G1369">
        <v>0</v>
      </c>
    </row>
    <row r="1370" spans="1:7" ht="15">
      <c r="A1370" s="963">
        <v>27936</v>
      </c>
      <c r="B1370">
        <v>90.050003051757812</v>
      </c>
      <c r="C1370">
        <v>90.050003051757812</v>
      </c>
      <c r="D1370">
        <v>90.050003051757812</v>
      </c>
      <c r="E1370">
        <v>90.050003051757812</v>
      </c>
      <c r="F1370">
        <v>90.050003051757812</v>
      </c>
      <c r="G1370">
        <v>0</v>
      </c>
    </row>
    <row r="1371" spans="1:7" ht="15">
      <c r="A1371" s="963">
        <v>27939</v>
      </c>
      <c r="B1371">
        <v>89.870002746582031</v>
      </c>
      <c r="C1371">
        <v>89.870002746582031</v>
      </c>
      <c r="D1371">
        <v>89.870002746582031</v>
      </c>
      <c r="E1371">
        <v>89.870002746582031</v>
      </c>
      <c r="F1371">
        <v>89.870002746582031</v>
      </c>
      <c r="G1371">
        <v>0</v>
      </c>
    </row>
    <row r="1372" spans="1:7" ht="15">
      <c r="A1372" s="963">
        <v>27940</v>
      </c>
      <c r="B1372">
        <v>90.110000610351562</v>
      </c>
      <c r="C1372">
        <v>90.110000610351562</v>
      </c>
      <c r="D1372">
        <v>90.110000610351562</v>
      </c>
      <c r="E1372">
        <v>90.110000610351562</v>
      </c>
      <c r="F1372">
        <v>90.110000610351562</v>
      </c>
      <c r="G1372">
        <v>0</v>
      </c>
    </row>
    <row r="1373" spans="1:7" ht="15">
      <c r="A1373" s="963">
        <v>27941</v>
      </c>
      <c r="B1373">
        <v>90.319999694824219</v>
      </c>
      <c r="C1373">
        <v>90.319999694824219</v>
      </c>
      <c r="D1373">
        <v>90.319999694824219</v>
      </c>
      <c r="E1373">
        <v>90.319999694824219</v>
      </c>
      <c r="F1373">
        <v>90.319999694824219</v>
      </c>
      <c r="G1373">
        <v>0</v>
      </c>
    </row>
    <row r="1374" spans="1:7" ht="15">
      <c r="A1374" s="963">
        <v>27942</v>
      </c>
      <c r="B1374">
        <v>90.279998779296875</v>
      </c>
      <c r="C1374">
        <v>90.279998779296875</v>
      </c>
      <c r="D1374">
        <v>90.279998779296875</v>
      </c>
      <c r="E1374">
        <v>90.279998779296875</v>
      </c>
      <c r="F1374">
        <v>90.279998779296875</v>
      </c>
      <c r="G1374">
        <v>0</v>
      </c>
    </row>
    <row r="1375" spans="1:7" ht="15">
      <c r="A1375" s="963">
        <v>27943</v>
      </c>
      <c r="B1375">
        <v>90.879997253417969</v>
      </c>
      <c r="C1375">
        <v>90.879997253417969</v>
      </c>
      <c r="D1375">
        <v>90.879997253417969</v>
      </c>
      <c r="E1375">
        <v>90.879997253417969</v>
      </c>
      <c r="F1375">
        <v>90.879997253417969</v>
      </c>
      <c r="G1375">
        <v>0</v>
      </c>
    </row>
    <row r="1376" spans="1:7" ht="15">
      <c r="A1376" s="963">
        <v>27947</v>
      </c>
      <c r="B1376">
        <v>90.620002746582031</v>
      </c>
      <c r="C1376">
        <v>90.620002746582031</v>
      </c>
      <c r="D1376">
        <v>90.620002746582031</v>
      </c>
      <c r="E1376">
        <v>90.620002746582031</v>
      </c>
      <c r="F1376">
        <v>90.620002746582031</v>
      </c>
      <c r="G1376">
        <v>0</v>
      </c>
    </row>
    <row r="1377" spans="1:7" ht="15">
      <c r="A1377" s="963">
        <v>27948</v>
      </c>
      <c r="B1377">
        <v>90.599998474121094</v>
      </c>
      <c r="C1377">
        <v>90.599998474121094</v>
      </c>
      <c r="D1377">
        <v>90.599998474121094</v>
      </c>
      <c r="E1377">
        <v>90.599998474121094</v>
      </c>
      <c r="F1377">
        <v>90.599998474121094</v>
      </c>
      <c r="G1377">
        <v>0</v>
      </c>
    </row>
    <row r="1378" spans="1:7" ht="15">
      <c r="A1378" s="963">
        <v>27949</v>
      </c>
      <c r="B1378">
        <v>90.790000915527344</v>
      </c>
      <c r="C1378">
        <v>90.790000915527344</v>
      </c>
      <c r="D1378">
        <v>90.790000915527344</v>
      </c>
      <c r="E1378">
        <v>90.790000915527344</v>
      </c>
      <c r="F1378">
        <v>90.790000915527344</v>
      </c>
      <c r="G1378">
        <v>0</v>
      </c>
    </row>
    <row r="1379" spans="1:7" ht="15">
      <c r="A1379" s="963">
        <v>27950</v>
      </c>
      <c r="B1379">
        <v>91.480003356933594</v>
      </c>
      <c r="C1379">
        <v>91.480003356933594</v>
      </c>
      <c r="D1379">
        <v>91.480003356933594</v>
      </c>
      <c r="E1379">
        <v>91.480003356933594</v>
      </c>
      <c r="F1379">
        <v>91.480003356933594</v>
      </c>
      <c r="G1379">
        <v>0</v>
      </c>
    </row>
    <row r="1380" spans="1:7" ht="15">
      <c r="A1380" s="963">
        <v>27953</v>
      </c>
      <c r="B1380">
        <v>91.94000244140625</v>
      </c>
      <c r="C1380">
        <v>91.94000244140625</v>
      </c>
      <c r="D1380">
        <v>91.94000244140625</v>
      </c>
      <c r="E1380">
        <v>91.94000244140625</v>
      </c>
      <c r="F1380">
        <v>91.94000244140625</v>
      </c>
      <c r="G1380">
        <v>0</v>
      </c>
    </row>
    <row r="1381" spans="1:7" ht="15">
      <c r="A1381" s="963">
        <v>27954</v>
      </c>
      <c r="B1381">
        <v>91.970001220703125</v>
      </c>
      <c r="C1381">
        <v>91.970001220703125</v>
      </c>
      <c r="D1381">
        <v>91.970001220703125</v>
      </c>
      <c r="E1381">
        <v>91.970001220703125</v>
      </c>
      <c r="F1381">
        <v>91.970001220703125</v>
      </c>
      <c r="G1381">
        <v>0</v>
      </c>
    </row>
    <row r="1382" spans="1:7" ht="15">
      <c r="A1382" s="963">
        <v>27955</v>
      </c>
      <c r="B1382">
        <v>92.44000244140625</v>
      </c>
      <c r="C1382">
        <v>92.44000244140625</v>
      </c>
      <c r="D1382">
        <v>92.44000244140625</v>
      </c>
      <c r="E1382">
        <v>92.44000244140625</v>
      </c>
      <c r="F1382">
        <v>92.44000244140625</v>
      </c>
      <c r="G1382">
        <v>0</v>
      </c>
    </row>
    <row r="1383" spans="1:7" ht="15">
      <c r="A1383" s="963">
        <v>27956</v>
      </c>
      <c r="B1383">
        <v>92.519996643066406</v>
      </c>
      <c r="C1383">
        <v>92.519996643066406</v>
      </c>
      <c r="D1383">
        <v>92.519996643066406</v>
      </c>
      <c r="E1383">
        <v>92.519996643066406</v>
      </c>
      <c r="F1383">
        <v>92.519996643066406</v>
      </c>
      <c r="G1383">
        <v>0</v>
      </c>
    </row>
    <row r="1384" spans="1:7" ht="15">
      <c r="A1384" s="963">
        <v>27957</v>
      </c>
      <c r="B1384">
        <v>92.400001525878906</v>
      </c>
      <c r="C1384">
        <v>92.400001525878906</v>
      </c>
      <c r="D1384">
        <v>92.400001525878906</v>
      </c>
      <c r="E1384">
        <v>92.400001525878906</v>
      </c>
      <c r="F1384">
        <v>92.400001525878906</v>
      </c>
      <c r="G1384">
        <v>0</v>
      </c>
    </row>
    <row r="1385" spans="1:7" ht="15">
      <c r="A1385" s="963">
        <v>27960</v>
      </c>
      <c r="B1385">
        <v>92.080001831054688</v>
      </c>
      <c r="C1385">
        <v>92.080001831054688</v>
      </c>
      <c r="D1385">
        <v>92.080001831054688</v>
      </c>
      <c r="E1385">
        <v>92.080001831054688</v>
      </c>
      <c r="F1385">
        <v>92.080001831054688</v>
      </c>
      <c r="G1385">
        <v>0</v>
      </c>
    </row>
    <row r="1386" spans="1:7" ht="15">
      <c r="A1386" s="963">
        <v>27961</v>
      </c>
      <c r="B1386">
        <v>91.680000305175781</v>
      </c>
      <c r="C1386">
        <v>91.680000305175781</v>
      </c>
      <c r="D1386">
        <v>91.680000305175781</v>
      </c>
      <c r="E1386">
        <v>91.680000305175781</v>
      </c>
      <c r="F1386">
        <v>91.680000305175781</v>
      </c>
      <c r="G1386">
        <v>0</v>
      </c>
    </row>
    <row r="1387" spans="1:7" ht="15">
      <c r="A1387" s="963">
        <v>27962</v>
      </c>
      <c r="B1387">
        <v>91.529998779296875</v>
      </c>
      <c r="C1387">
        <v>91.529998779296875</v>
      </c>
      <c r="D1387">
        <v>91.529998779296875</v>
      </c>
      <c r="E1387">
        <v>91.529998779296875</v>
      </c>
      <c r="F1387">
        <v>91.529998779296875</v>
      </c>
      <c r="G1387">
        <v>0</v>
      </c>
    </row>
    <row r="1388" spans="1:7" ht="15">
      <c r="A1388" s="963">
        <v>27963</v>
      </c>
      <c r="B1388">
        <v>91.660003662109375</v>
      </c>
      <c r="C1388">
        <v>91.660003662109375</v>
      </c>
      <c r="D1388">
        <v>91.660003662109375</v>
      </c>
      <c r="E1388">
        <v>91.660003662109375</v>
      </c>
      <c r="F1388">
        <v>91.660003662109375</v>
      </c>
      <c r="G1388">
        <v>0</v>
      </c>
    </row>
    <row r="1389" spans="1:7" ht="15">
      <c r="A1389" s="963">
        <v>27964</v>
      </c>
      <c r="B1389">
        <v>91.599998474121094</v>
      </c>
      <c r="C1389">
        <v>91.599998474121094</v>
      </c>
      <c r="D1389">
        <v>91.599998474121094</v>
      </c>
      <c r="E1389">
        <v>91.599998474121094</v>
      </c>
      <c r="F1389">
        <v>91.599998474121094</v>
      </c>
      <c r="G1389">
        <v>0</v>
      </c>
    </row>
    <row r="1390" spans="1:7" ht="15">
      <c r="A1390" s="963">
        <v>27967</v>
      </c>
      <c r="B1390">
        <v>91.480003356933594</v>
      </c>
      <c r="C1390">
        <v>91.480003356933594</v>
      </c>
      <c r="D1390">
        <v>91.480003356933594</v>
      </c>
      <c r="E1390">
        <v>91.480003356933594</v>
      </c>
      <c r="F1390">
        <v>91.480003356933594</v>
      </c>
      <c r="G1390">
        <v>0</v>
      </c>
    </row>
    <row r="1391" spans="1:7" ht="15">
      <c r="A1391" s="963">
        <v>27968</v>
      </c>
      <c r="B1391">
        <v>91.300003051757812</v>
      </c>
      <c r="C1391">
        <v>91.300003051757812</v>
      </c>
      <c r="D1391">
        <v>91.300003051757812</v>
      </c>
      <c r="E1391">
        <v>91.300003051757812</v>
      </c>
      <c r="F1391">
        <v>91.300003051757812</v>
      </c>
      <c r="G1391">
        <v>0</v>
      </c>
    </row>
    <row r="1392" spans="1:7" ht="15">
      <c r="A1392" s="963">
        <v>27969</v>
      </c>
      <c r="B1392">
        <v>91.010002136230469</v>
      </c>
      <c r="C1392">
        <v>91.010002136230469</v>
      </c>
      <c r="D1392">
        <v>91.010002136230469</v>
      </c>
      <c r="E1392">
        <v>91.010002136230469</v>
      </c>
      <c r="F1392">
        <v>91.010002136230469</v>
      </c>
      <c r="G1392">
        <v>0</v>
      </c>
    </row>
    <row r="1393" spans="1:7" ht="15">
      <c r="A1393" s="963">
        <v>27970</v>
      </c>
      <c r="B1393">
        <v>90.849998474121094</v>
      </c>
      <c r="C1393">
        <v>90.849998474121094</v>
      </c>
      <c r="D1393">
        <v>90.849998474121094</v>
      </c>
      <c r="E1393">
        <v>90.849998474121094</v>
      </c>
      <c r="F1393">
        <v>90.849998474121094</v>
      </c>
      <c r="G1393">
        <v>0</v>
      </c>
    </row>
    <row r="1394" spans="1:7" ht="15">
      <c r="A1394" s="963">
        <v>27971</v>
      </c>
      <c r="B1394">
        <v>91.290000915527344</v>
      </c>
      <c r="C1394">
        <v>91.290000915527344</v>
      </c>
      <c r="D1394">
        <v>91.290000915527344</v>
      </c>
      <c r="E1394">
        <v>91.290000915527344</v>
      </c>
      <c r="F1394">
        <v>91.290000915527344</v>
      </c>
      <c r="G1394">
        <v>0</v>
      </c>
    </row>
    <row r="1395" spans="1:7" ht="15">
      <c r="A1395" s="963">
        <v>27974</v>
      </c>
      <c r="B1395">
        <v>91.269996643066406</v>
      </c>
      <c r="C1395">
        <v>91.269996643066406</v>
      </c>
      <c r="D1395">
        <v>91.269996643066406</v>
      </c>
      <c r="E1395">
        <v>91.269996643066406</v>
      </c>
      <c r="F1395">
        <v>91.269996643066406</v>
      </c>
      <c r="G1395">
        <v>0</v>
      </c>
    </row>
    <row r="1396" spans="1:7" ht="15">
      <c r="A1396" s="963">
        <v>27975</v>
      </c>
      <c r="B1396">
        <v>92.010002136230469</v>
      </c>
      <c r="C1396">
        <v>92.010002136230469</v>
      </c>
      <c r="D1396">
        <v>92.010002136230469</v>
      </c>
      <c r="E1396">
        <v>92.010002136230469</v>
      </c>
      <c r="F1396">
        <v>92.010002136230469</v>
      </c>
      <c r="G1396">
        <v>0</v>
      </c>
    </row>
    <row r="1397" spans="1:7" ht="15">
      <c r="A1397" s="963">
        <v>27976</v>
      </c>
      <c r="B1397">
        <v>91.870002746582031</v>
      </c>
      <c r="C1397">
        <v>91.870002746582031</v>
      </c>
      <c r="D1397">
        <v>91.870002746582031</v>
      </c>
      <c r="E1397">
        <v>91.870002746582031</v>
      </c>
      <c r="F1397">
        <v>91.870002746582031</v>
      </c>
      <c r="G1397">
        <v>0</v>
      </c>
    </row>
    <row r="1398" spans="1:7" ht="15">
      <c r="A1398" s="963">
        <v>27977</v>
      </c>
      <c r="B1398">
        <v>91.480003356933594</v>
      </c>
      <c r="C1398">
        <v>91.480003356933594</v>
      </c>
      <c r="D1398">
        <v>91.480003356933594</v>
      </c>
      <c r="E1398">
        <v>91.480003356933594</v>
      </c>
      <c r="F1398">
        <v>91.480003356933594</v>
      </c>
      <c r="G1398">
        <v>0</v>
      </c>
    </row>
    <row r="1399" spans="1:7" ht="15">
      <c r="A1399" s="963">
        <v>27978</v>
      </c>
      <c r="B1399">
        <v>91.639999389648438</v>
      </c>
      <c r="C1399">
        <v>91.639999389648438</v>
      </c>
      <c r="D1399">
        <v>91.639999389648438</v>
      </c>
      <c r="E1399">
        <v>91.639999389648438</v>
      </c>
      <c r="F1399">
        <v>91.639999389648438</v>
      </c>
      <c r="G1399">
        <v>0</v>
      </c>
    </row>
    <row r="1400" spans="1:7" ht="15">
      <c r="A1400" s="963">
        <v>27981</v>
      </c>
      <c r="B1400">
        <v>91.330001831054688</v>
      </c>
      <c r="C1400">
        <v>91.330001831054688</v>
      </c>
      <c r="D1400">
        <v>91.330001831054688</v>
      </c>
      <c r="E1400">
        <v>91.330001831054688</v>
      </c>
      <c r="F1400">
        <v>91.330001831054688</v>
      </c>
      <c r="G1400">
        <v>0</v>
      </c>
    </row>
    <row r="1401" spans="1:7" ht="15">
      <c r="A1401" s="963">
        <v>27982</v>
      </c>
      <c r="B1401">
        <v>91.889999389648438</v>
      </c>
      <c r="C1401">
        <v>91.889999389648438</v>
      </c>
      <c r="D1401">
        <v>91.889999389648438</v>
      </c>
      <c r="E1401">
        <v>91.889999389648438</v>
      </c>
      <c r="F1401">
        <v>91.889999389648438</v>
      </c>
      <c r="G1401">
        <v>0</v>
      </c>
    </row>
    <row r="1402" spans="1:7" ht="15">
      <c r="A1402" s="963">
        <v>27983</v>
      </c>
      <c r="B1402">
        <v>91.80999755859375</v>
      </c>
      <c r="C1402">
        <v>91.80999755859375</v>
      </c>
      <c r="D1402">
        <v>91.80999755859375</v>
      </c>
      <c r="E1402">
        <v>91.80999755859375</v>
      </c>
      <c r="F1402">
        <v>91.80999755859375</v>
      </c>
      <c r="G1402">
        <v>0</v>
      </c>
    </row>
    <row r="1403" spans="1:7" ht="15">
      <c r="A1403" s="963">
        <v>27984</v>
      </c>
      <c r="B1403">
        <v>91.889999389648438</v>
      </c>
      <c r="C1403">
        <v>91.889999389648438</v>
      </c>
      <c r="D1403">
        <v>91.889999389648438</v>
      </c>
      <c r="E1403">
        <v>91.889999389648438</v>
      </c>
      <c r="F1403">
        <v>91.889999389648438</v>
      </c>
      <c r="G1403">
        <v>0</v>
      </c>
    </row>
    <row r="1404" spans="1:7" ht="15">
      <c r="A1404" s="963">
        <v>27985</v>
      </c>
      <c r="B1404">
        <v>91.80999755859375</v>
      </c>
      <c r="C1404">
        <v>91.80999755859375</v>
      </c>
      <c r="D1404">
        <v>91.80999755859375</v>
      </c>
      <c r="E1404">
        <v>91.80999755859375</v>
      </c>
      <c r="F1404">
        <v>91.80999755859375</v>
      </c>
      <c r="G1404">
        <v>0</v>
      </c>
    </row>
    <row r="1405" spans="1:7" ht="15">
      <c r="A1405" s="963">
        <v>27988</v>
      </c>
      <c r="B1405">
        <v>91.769996643066406</v>
      </c>
      <c r="C1405">
        <v>91.769996643066406</v>
      </c>
      <c r="D1405">
        <v>91.769996643066406</v>
      </c>
      <c r="E1405">
        <v>91.769996643066406</v>
      </c>
      <c r="F1405">
        <v>91.769996643066406</v>
      </c>
      <c r="G1405">
        <v>0</v>
      </c>
    </row>
    <row r="1406" spans="1:7" ht="15">
      <c r="A1406" s="963">
        <v>27989</v>
      </c>
      <c r="B1406">
        <v>92.010002136230469</v>
      </c>
      <c r="C1406">
        <v>92.010002136230469</v>
      </c>
      <c r="D1406">
        <v>92.010002136230469</v>
      </c>
      <c r="E1406">
        <v>92.010002136230469</v>
      </c>
      <c r="F1406">
        <v>92.010002136230469</v>
      </c>
      <c r="G1406">
        <v>0</v>
      </c>
    </row>
    <row r="1407" spans="1:7" ht="15">
      <c r="A1407" s="963">
        <v>27990</v>
      </c>
      <c r="B1407">
        <v>91.849998474121094</v>
      </c>
      <c r="C1407">
        <v>91.849998474121094</v>
      </c>
      <c r="D1407">
        <v>91.849998474121094</v>
      </c>
      <c r="E1407">
        <v>91.849998474121094</v>
      </c>
      <c r="F1407">
        <v>91.849998474121094</v>
      </c>
      <c r="G1407">
        <v>0</v>
      </c>
    </row>
    <row r="1408" spans="1:7" ht="15">
      <c r="A1408" s="963">
        <v>27991</v>
      </c>
      <c r="B1408">
        <v>90.739997863769531</v>
      </c>
      <c r="C1408">
        <v>90.739997863769531</v>
      </c>
      <c r="D1408">
        <v>90.739997863769531</v>
      </c>
      <c r="E1408">
        <v>90.739997863769531</v>
      </c>
      <c r="F1408">
        <v>90.739997863769531</v>
      </c>
      <c r="G1408">
        <v>0</v>
      </c>
    </row>
    <row r="1409" spans="1:7" ht="15">
      <c r="A1409" s="963">
        <v>27992</v>
      </c>
      <c r="B1409">
        <v>90.19000244140625</v>
      </c>
      <c r="C1409">
        <v>90.19000244140625</v>
      </c>
      <c r="D1409">
        <v>90.19000244140625</v>
      </c>
      <c r="E1409">
        <v>90.19000244140625</v>
      </c>
      <c r="F1409">
        <v>90.19000244140625</v>
      </c>
      <c r="G1409">
        <v>0</v>
      </c>
    </row>
    <row r="1410" spans="1:7" ht="15">
      <c r="A1410" s="963">
        <v>27995</v>
      </c>
      <c r="B1410">
        <v>89.599998474121094</v>
      </c>
      <c r="C1410">
        <v>89.599998474121094</v>
      </c>
      <c r="D1410">
        <v>89.599998474121094</v>
      </c>
      <c r="E1410">
        <v>89.599998474121094</v>
      </c>
      <c r="F1410">
        <v>89.599998474121094</v>
      </c>
      <c r="G1410">
        <v>0</v>
      </c>
    </row>
    <row r="1411" spans="1:7" ht="15">
      <c r="A1411" s="963">
        <v>27996</v>
      </c>
      <c r="B1411">
        <v>89.129997253417969</v>
      </c>
      <c r="C1411">
        <v>89.129997253417969</v>
      </c>
      <c r="D1411">
        <v>89.129997253417969</v>
      </c>
      <c r="E1411">
        <v>89.129997253417969</v>
      </c>
      <c r="F1411">
        <v>89.129997253417969</v>
      </c>
      <c r="G1411">
        <v>0</v>
      </c>
    </row>
    <row r="1412" spans="1:7" ht="15">
      <c r="A1412" s="963">
        <v>27997</v>
      </c>
      <c r="B1412">
        <v>89.550003051757812</v>
      </c>
      <c r="C1412">
        <v>89.550003051757812</v>
      </c>
      <c r="D1412">
        <v>89.550003051757812</v>
      </c>
      <c r="E1412">
        <v>89.550003051757812</v>
      </c>
      <c r="F1412">
        <v>89.550003051757812</v>
      </c>
      <c r="G1412">
        <v>0</v>
      </c>
    </row>
    <row r="1413" spans="1:7" ht="15">
      <c r="A1413" s="963">
        <v>27998</v>
      </c>
      <c r="B1413">
        <v>89.199996948242188</v>
      </c>
      <c r="C1413">
        <v>89.199996948242188</v>
      </c>
      <c r="D1413">
        <v>89.199996948242188</v>
      </c>
      <c r="E1413">
        <v>89.199996948242188</v>
      </c>
      <c r="F1413">
        <v>89.199996948242188</v>
      </c>
      <c r="G1413">
        <v>0</v>
      </c>
    </row>
    <row r="1414" spans="1:7" ht="15">
      <c r="A1414" s="963">
        <v>27999</v>
      </c>
      <c r="B1414">
        <v>89.139999389648438</v>
      </c>
      <c r="C1414">
        <v>89.139999389648438</v>
      </c>
      <c r="D1414">
        <v>89.139999389648438</v>
      </c>
      <c r="E1414">
        <v>89.139999389648438</v>
      </c>
      <c r="F1414">
        <v>89.139999389648438</v>
      </c>
      <c r="G1414">
        <v>0</v>
      </c>
    </row>
    <row r="1415" spans="1:7" ht="15">
      <c r="A1415" s="963">
        <v>28002</v>
      </c>
      <c r="B1415">
        <v>89.279998779296875</v>
      </c>
      <c r="C1415">
        <v>89.279998779296875</v>
      </c>
      <c r="D1415">
        <v>89.279998779296875</v>
      </c>
      <c r="E1415">
        <v>89.279998779296875</v>
      </c>
      <c r="F1415">
        <v>89.279998779296875</v>
      </c>
      <c r="G1415">
        <v>0</v>
      </c>
    </row>
    <row r="1416" spans="1:7" ht="15">
      <c r="A1416" s="963">
        <v>28003</v>
      </c>
      <c r="B1416">
        <v>89.699996948242188</v>
      </c>
      <c r="C1416">
        <v>89.699996948242188</v>
      </c>
      <c r="D1416">
        <v>89.699996948242188</v>
      </c>
      <c r="E1416">
        <v>89.699996948242188</v>
      </c>
      <c r="F1416">
        <v>89.699996948242188</v>
      </c>
      <c r="G1416">
        <v>0</v>
      </c>
    </row>
    <row r="1417" spans="1:7" ht="15">
      <c r="A1417" s="963">
        <v>28004</v>
      </c>
      <c r="B1417">
        <v>90.589996337890625</v>
      </c>
      <c r="C1417">
        <v>90.589996337890625</v>
      </c>
      <c r="D1417">
        <v>90.589996337890625</v>
      </c>
      <c r="E1417">
        <v>90.589996337890625</v>
      </c>
      <c r="F1417">
        <v>90.589996337890625</v>
      </c>
      <c r="G1417">
        <v>0</v>
      </c>
    </row>
    <row r="1418" spans="1:7" ht="15">
      <c r="A1418" s="963">
        <v>28005</v>
      </c>
      <c r="B1418">
        <v>90.680000305175781</v>
      </c>
      <c r="C1418">
        <v>90.680000305175781</v>
      </c>
      <c r="D1418">
        <v>90.680000305175781</v>
      </c>
      <c r="E1418">
        <v>90.680000305175781</v>
      </c>
      <c r="F1418">
        <v>90.680000305175781</v>
      </c>
      <c r="G1418">
        <v>0</v>
      </c>
    </row>
    <row r="1419" spans="1:7" ht="15">
      <c r="A1419" s="963">
        <v>28006</v>
      </c>
      <c r="B1419">
        <v>91.019996643066406</v>
      </c>
      <c r="C1419">
        <v>91.019996643066406</v>
      </c>
      <c r="D1419">
        <v>91.019996643066406</v>
      </c>
      <c r="E1419">
        <v>91.019996643066406</v>
      </c>
      <c r="F1419">
        <v>91.019996643066406</v>
      </c>
      <c r="G1419">
        <v>0</v>
      </c>
    </row>
    <row r="1420" spans="1:7" ht="15">
      <c r="A1420" s="963">
        <v>28010</v>
      </c>
      <c r="B1420">
        <v>91.209999084472656</v>
      </c>
      <c r="C1420">
        <v>91.209999084472656</v>
      </c>
      <c r="D1420">
        <v>91.209999084472656</v>
      </c>
      <c r="E1420">
        <v>91.209999084472656</v>
      </c>
      <c r="F1420">
        <v>91.209999084472656</v>
      </c>
      <c r="G1420">
        <v>0</v>
      </c>
    </row>
    <row r="1421" spans="1:7" ht="15">
      <c r="A1421" s="963">
        <v>28011</v>
      </c>
      <c r="B1421">
        <v>91.260002136230469</v>
      </c>
      <c r="C1421">
        <v>91.260002136230469</v>
      </c>
      <c r="D1421">
        <v>91.260002136230469</v>
      </c>
      <c r="E1421">
        <v>91.260002136230469</v>
      </c>
      <c r="F1421">
        <v>91.260002136230469</v>
      </c>
      <c r="G1421">
        <v>0</v>
      </c>
    </row>
    <row r="1422" spans="1:7" ht="15">
      <c r="A1422" s="963">
        <v>28012</v>
      </c>
      <c r="B1422">
        <v>90.860000610351562</v>
      </c>
      <c r="C1422">
        <v>90.860000610351562</v>
      </c>
      <c r="D1422">
        <v>90.860000610351562</v>
      </c>
      <c r="E1422">
        <v>90.860000610351562</v>
      </c>
      <c r="F1422">
        <v>90.860000610351562</v>
      </c>
      <c r="G1422">
        <v>0</v>
      </c>
    </row>
    <row r="1423" spans="1:7" ht="15">
      <c r="A1423" s="963">
        <v>28013</v>
      </c>
      <c r="B1423">
        <v>91.19000244140625</v>
      </c>
      <c r="C1423">
        <v>91.19000244140625</v>
      </c>
      <c r="D1423">
        <v>91.19000244140625</v>
      </c>
      <c r="E1423">
        <v>91.19000244140625</v>
      </c>
      <c r="F1423">
        <v>91.19000244140625</v>
      </c>
      <c r="G1423">
        <v>0</v>
      </c>
    </row>
    <row r="1424" spans="1:7" ht="15">
      <c r="A1424" s="963">
        <v>28016</v>
      </c>
      <c r="B1424">
        <v>90.959999084472656</v>
      </c>
      <c r="C1424">
        <v>90.959999084472656</v>
      </c>
      <c r="D1424">
        <v>90.959999084472656</v>
      </c>
      <c r="E1424">
        <v>90.959999084472656</v>
      </c>
      <c r="F1424">
        <v>90.959999084472656</v>
      </c>
      <c r="G1424">
        <v>0</v>
      </c>
    </row>
    <row r="1425" spans="1:7" ht="15">
      <c r="A1425" s="963">
        <v>28017</v>
      </c>
      <c r="B1425">
        <v>90.529998779296875</v>
      </c>
      <c r="C1425">
        <v>90.529998779296875</v>
      </c>
      <c r="D1425">
        <v>90.529998779296875</v>
      </c>
      <c r="E1425">
        <v>90.529998779296875</v>
      </c>
      <c r="F1425">
        <v>90.529998779296875</v>
      </c>
      <c r="G1425">
        <v>0</v>
      </c>
    </row>
    <row r="1426" spans="1:7" ht="15">
      <c r="A1426" s="963">
        <v>28018</v>
      </c>
      <c r="B1426">
        <v>90.629997253417969</v>
      </c>
      <c r="C1426">
        <v>90.629997253417969</v>
      </c>
      <c r="D1426">
        <v>90.629997253417969</v>
      </c>
      <c r="E1426">
        <v>90.629997253417969</v>
      </c>
      <c r="F1426">
        <v>90.629997253417969</v>
      </c>
      <c r="G1426">
        <v>0</v>
      </c>
    </row>
    <row r="1427" spans="1:7" ht="15">
      <c r="A1427" s="963">
        <v>28019</v>
      </c>
      <c r="B1427">
        <v>91.040000915527344</v>
      </c>
      <c r="C1427">
        <v>91.040000915527344</v>
      </c>
      <c r="D1427">
        <v>91.040000915527344</v>
      </c>
      <c r="E1427">
        <v>91.040000915527344</v>
      </c>
      <c r="F1427">
        <v>91.040000915527344</v>
      </c>
      <c r="G1427">
        <v>0</v>
      </c>
    </row>
    <row r="1428" spans="1:7" ht="15">
      <c r="A1428" s="963">
        <v>28020</v>
      </c>
      <c r="B1428">
        <v>91.610000610351562</v>
      </c>
      <c r="C1428">
        <v>91.610000610351562</v>
      </c>
      <c r="D1428">
        <v>91.610000610351562</v>
      </c>
      <c r="E1428">
        <v>91.610000610351562</v>
      </c>
      <c r="F1428">
        <v>91.610000610351562</v>
      </c>
      <c r="G1428">
        <v>0</v>
      </c>
    </row>
    <row r="1429" spans="1:7" ht="15">
      <c r="A1429" s="963">
        <v>28023</v>
      </c>
      <c r="B1429">
        <v>91.889999389648438</v>
      </c>
      <c r="C1429">
        <v>91.889999389648438</v>
      </c>
      <c r="D1429">
        <v>91.889999389648438</v>
      </c>
      <c r="E1429">
        <v>91.889999389648438</v>
      </c>
      <c r="F1429">
        <v>91.889999389648438</v>
      </c>
      <c r="G1429">
        <v>0</v>
      </c>
    </row>
    <row r="1430" spans="1:7" ht="15">
      <c r="A1430" s="963">
        <v>28024</v>
      </c>
      <c r="B1430">
        <v>92.419998168945312</v>
      </c>
      <c r="C1430">
        <v>92.419998168945312</v>
      </c>
      <c r="D1430">
        <v>92.419998168945312</v>
      </c>
      <c r="E1430">
        <v>92.419998168945312</v>
      </c>
      <c r="F1430">
        <v>92.419998168945312</v>
      </c>
      <c r="G1430">
        <v>0</v>
      </c>
    </row>
    <row r="1431" spans="1:7" ht="15">
      <c r="A1431" s="963">
        <v>28025</v>
      </c>
      <c r="B1431">
        <v>92.44000244140625</v>
      </c>
      <c r="C1431">
        <v>92.44000244140625</v>
      </c>
      <c r="D1431">
        <v>92.44000244140625</v>
      </c>
      <c r="E1431">
        <v>92.44000244140625</v>
      </c>
      <c r="F1431">
        <v>92.44000244140625</v>
      </c>
      <c r="G1431">
        <v>0</v>
      </c>
    </row>
    <row r="1432" spans="1:7" ht="15">
      <c r="A1432" s="963">
        <v>28026</v>
      </c>
      <c r="B1432">
        <v>92.269996643066406</v>
      </c>
      <c r="C1432">
        <v>92.269996643066406</v>
      </c>
      <c r="D1432">
        <v>92.269996643066406</v>
      </c>
      <c r="E1432">
        <v>92.269996643066406</v>
      </c>
      <c r="F1432">
        <v>92.269996643066406</v>
      </c>
      <c r="G1432">
        <v>0</v>
      </c>
    </row>
    <row r="1433" spans="1:7" ht="15">
      <c r="A1433" s="963">
        <v>28027</v>
      </c>
      <c r="B1433">
        <v>92.30999755859375</v>
      </c>
      <c r="C1433">
        <v>92.30999755859375</v>
      </c>
      <c r="D1433">
        <v>92.30999755859375</v>
      </c>
      <c r="E1433">
        <v>92.30999755859375</v>
      </c>
      <c r="F1433">
        <v>92.30999755859375</v>
      </c>
      <c r="G1433">
        <v>0</v>
      </c>
    </row>
    <row r="1434" spans="1:7" ht="15">
      <c r="A1434" s="963">
        <v>28030</v>
      </c>
      <c r="B1434">
        <v>92.44000244140625</v>
      </c>
      <c r="C1434">
        <v>92.44000244140625</v>
      </c>
      <c r="D1434">
        <v>92.44000244140625</v>
      </c>
      <c r="E1434">
        <v>92.44000244140625</v>
      </c>
      <c r="F1434">
        <v>92.44000244140625</v>
      </c>
      <c r="G1434">
        <v>0</v>
      </c>
    </row>
    <row r="1435" spans="1:7" ht="15">
      <c r="A1435" s="963">
        <v>28031</v>
      </c>
      <c r="B1435">
        <v>91.639999389648438</v>
      </c>
      <c r="C1435">
        <v>91.639999389648438</v>
      </c>
      <c r="D1435">
        <v>91.639999389648438</v>
      </c>
      <c r="E1435">
        <v>91.639999389648438</v>
      </c>
      <c r="F1435">
        <v>91.639999389648438</v>
      </c>
      <c r="G1435">
        <v>0</v>
      </c>
    </row>
    <row r="1436" spans="1:7" ht="15">
      <c r="A1436" s="963">
        <v>28032</v>
      </c>
      <c r="B1436">
        <v>91.269996643066406</v>
      </c>
      <c r="C1436">
        <v>91.269996643066406</v>
      </c>
      <c r="D1436">
        <v>91.269996643066406</v>
      </c>
      <c r="E1436">
        <v>91.269996643066406</v>
      </c>
      <c r="F1436">
        <v>91.269996643066406</v>
      </c>
      <c r="G1436">
        <v>0</v>
      </c>
    </row>
    <row r="1437" spans="1:7" ht="15">
      <c r="A1437" s="963">
        <v>28033</v>
      </c>
      <c r="B1437">
        <v>91.260002136230469</v>
      </c>
      <c r="C1437">
        <v>91.260002136230469</v>
      </c>
      <c r="D1437">
        <v>91.260002136230469</v>
      </c>
      <c r="E1437">
        <v>91.260002136230469</v>
      </c>
      <c r="F1437">
        <v>91.260002136230469</v>
      </c>
      <c r="G1437">
        <v>0</v>
      </c>
    </row>
    <row r="1438" spans="1:7" ht="15">
      <c r="A1438" s="963">
        <v>28034</v>
      </c>
      <c r="B1438">
        <v>90.44000244140625</v>
      </c>
      <c r="C1438">
        <v>90.44000244140625</v>
      </c>
      <c r="D1438">
        <v>90.44000244140625</v>
      </c>
      <c r="E1438">
        <v>90.44000244140625</v>
      </c>
      <c r="F1438">
        <v>90.44000244140625</v>
      </c>
      <c r="G1438">
        <v>0</v>
      </c>
    </row>
    <row r="1439" spans="1:7" ht="15">
      <c r="A1439" s="963">
        <v>28037</v>
      </c>
      <c r="B1439">
        <v>90.459999084472656</v>
      </c>
      <c r="C1439">
        <v>90.459999084472656</v>
      </c>
      <c r="D1439">
        <v>90.459999084472656</v>
      </c>
      <c r="E1439">
        <v>90.459999084472656</v>
      </c>
      <c r="F1439">
        <v>90.459999084472656</v>
      </c>
      <c r="G1439">
        <v>0</v>
      </c>
    </row>
    <row r="1440" spans="1:7" ht="15">
      <c r="A1440" s="963">
        <v>28038</v>
      </c>
      <c r="B1440">
        <v>89.75</v>
      </c>
      <c r="C1440">
        <v>89.75</v>
      </c>
      <c r="D1440">
        <v>89.75</v>
      </c>
      <c r="E1440">
        <v>89.75</v>
      </c>
      <c r="F1440">
        <v>89.75</v>
      </c>
      <c r="G1440">
        <v>0</v>
      </c>
    </row>
    <row r="1441" spans="1:7" ht="15">
      <c r="A1441" s="963">
        <v>28039</v>
      </c>
      <c r="B1441">
        <v>89.069999694824219</v>
      </c>
      <c r="C1441">
        <v>89.069999694824219</v>
      </c>
      <c r="D1441">
        <v>89.069999694824219</v>
      </c>
      <c r="E1441">
        <v>89.069999694824219</v>
      </c>
      <c r="F1441">
        <v>89.069999694824219</v>
      </c>
      <c r="G1441">
        <v>0</v>
      </c>
    </row>
    <row r="1442" spans="1:7" ht="15">
      <c r="A1442" s="963">
        <v>28040</v>
      </c>
      <c r="B1442">
        <v>89.629997253417969</v>
      </c>
      <c r="C1442">
        <v>89.629997253417969</v>
      </c>
      <c r="D1442">
        <v>89.629997253417969</v>
      </c>
      <c r="E1442">
        <v>89.629997253417969</v>
      </c>
      <c r="F1442">
        <v>89.629997253417969</v>
      </c>
      <c r="G1442">
        <v>0</v>
      </c>
    </row>
    <row r="1443" spans="1:7" ht="15">
      <c r="A1443" s="963">
        <v>28041</v>
      </c>
      <c r="B1443">
        <v>89.379997253417969</v>
      </c>
      <c r="C1443">
        <v>89.379997253417969</v>
      </c>
      <c r="D1443">
        <v>89.379997253417969</v>
      </c>
      <c r="E1443">
        <v>89.379997253417969</v>
      </c>
      <c r="F1443">
        <v>89.379997253417969</v>
      </c>
      <c r="G1443">
        <v>0</v>
      </c>
    </row>
    <row r="1444" spans="1:7" ht="15">
      <c r="A1444" s="963">
        <v>28044</v>
      </c>
      <c r="B1444">
        <v>89.019996643066406</v>
      </c>
      <c r="C1444">
        <v>89.019996643066406</v>
      </c>
      <c r="D1444">
        <v>89.019996643066406</v>
      </c>
      <c r="E1444">
        <v>89.019996643066406</v>
      </c>
      <c r="F1444">
        <v>89.019996643066406</v>
      </c>
      <c r="G1444">
        <v>0</v>
      </c>
    </row>
    <row r="1445" spans="1:7" ht="15">
      <c r="A1445" s="963">
        <v>28045</v>
      </c>
      <c r="B1445">
        <v>88.760002136230469</v>
      </c>
      <c r="C1445">
        <v>88.760002136230469</v>
      </c>
      <c r="D1445">
        <v>88.760002136230469</v>
      </c>
      <c r="E1445">
        <v>88.760002136230469</v>
      </c>
      <c r="F1445">
        <v>88.760002136230469</v>
      </c>
      <c r="G1445">
        <v>0</v>
      </c>
    </row>
    <row r="1446" spans="1:7" ht="15">
      <c r="A1446" s="963">
        <v>28046</v>
      </c>
      <c r="B1446">
        <v>89.300003051757812</v>
      </c>
      <c r="C1446">
        <v>89.300003051757812</v>
      </c>
      <c r="D1446">
        <v>89.300003051757812</v>
      </c>
      <c r="E1446">
        <v>89.300003051757812</v>
      </c>
      <c r="F1446">
        <v>89.300003051757812</v>
      </c>
      <c r="G1446">
        <v>0</v>
      </c>
    </row>
    <row r="1447" spans="1:7" ht="15">
      <c r="A1447" s="963">
        <v>28047</v>
      </c>
      <c r="B1447">
        <v>88.730003356933594</v>
      </c>
      <c r="C1447">
        <v>88.730003356933594</v>
      </c>
      <c r="D1447">
        <v>88.730003356933594</v>
      </c>
      <c r="E1447">
        <v>88.730003356933594</v>
      </c>
      <c r="F1447">
        <v>88.730003356933594</v>
      </c>
      <c r="G1447">
        <v>0</v>
      </c>
    </row>
    <row r="1448" spans="1:7" ht="15">
      <c r="A1448" s="963">
        <v>28048</v>
      </c>
      <c r="B1448">
        <v>89.05999755859375</v>
      </c>
      <c r="C1448">
        <v>89.05999755859375</v>
      </c>
      <c r="D1448">
        <v>89.05999755859375</v>
      </c>
      <c r="E1448">
        <v>89.05999755859375</v>
      </c>
      <c r="F1448">
        <v>89.05999755859375</v>
      </c>
      <c r="G1448">
        <v>0</v>
      </c>
    </row>
    <row r="1449" spans="1:7" ht="15">
      <c r="A1449" s="963">
        <v>28051</v>
      </c>
      <c r="B1449">
        <v>89.459999084472656</v>
      </c>
      <c r="C1449">
        <v>89.459999084472656</v>
      </c>
      <c r="D1449">
        <v>89.459999084472656</v>
      </c>
      <c r="E1449">
        <v>89.459999084472656</v>
      </c>
      <c r="F1449">
        <v>89.459999084472656</v>
      </c>
      <c r="G1449">
        <v>0</v>
      </c>
    </row>
    <row r="1450" spans="1:7" ht="15">
      <c r="A1450" s="963">
        <v>28052</v>
      </c>
      <c r="B1450">
        <v>89.449996948242188</v>
      </c>
      <c r="C1450">
        <v>89.449996948242188</v>
      </c>
      <c r="D1450">
        <v>89.449996948242188</v>
      </c>
      <c r="E1450">
        <v>89.449996948242188</v>
      </c>
      <c r="F1450">
        <v>89.449996948242188</v>
      </c>
      <c r="G1450">
        <v>0</v>
      </c>
    </row>
    <row r="1451" spans="1:7" ht="15">
      <c r="A1451" s="963">
        <v>28053</v>
      </c>
      <c r="B1451">
        <v>89.629997253417969</v>
      </c>
      <c r="C1451">
        <v>89.629997253417969</v>
      </c>
      <c r="D1451">
        <v>89.629997253417969</v>
      </c>
      <c r="E1451">
        <v>89.629997253417969</v>
      </c>
      <c r="F1451">
        <v>89.629997253417969</v>
      </c>
      <c r="G1451">
        <v>0</v>
      </c>
    </row>
    <row r="1452" spans="1:7" ht="15">
      <c r="A1452" s="963">
        <v>28054</v>
      </c>
      <c r="B1452">
        <v>89.489997863769531</v>
      </c>
      <c r="C1452">
        <v>89.489997863769531</v>
      </c>
      <c r="D1452">
        <v>89.489997863769531</v>
      </c>
      <c r="E1452">
        <v>89.489997863769531</v>
      </c>
      <c r="F1452">
        <v>89.489997863769531</v>
      </c>
      <c r="G1452">
        <v>0</v>
      </c>
    </row>
    <row r="1453" spans="1:7" ht="15">
      <c r="A1453" s="963">
        <v>28055</v>
      </c>
      <c r="B1453">
        <v>89.260002136230469</v>
      </c>
      <c r="C1453">
        <v>89.260002136230469</v>
      </c>
      <c r="D1453">
        <v>89.260002136230469</v>
      </c>
      <c r="E1453">
        <v>89.260002136230469</v>
      </c>
      <c r="F1453">
        <v>89.260002136230469</v>
      </c>
      <c r="G1453">
        <v>0</v>
      </c>
    </row>
    <row r="1454" spans="1:7" ht="15">
      <c r="A1454" s="963">
        <v>28058</v>
      </c>
      <c r="B1454">
        <v>89.370002746582031</v>
      </c>
      <c r="C1454">
        <v>89.370002746582031</v>
      </c>
      <c r="D1454">
        <v>89.370002746582031</v>
      </c>
      <c r="E1454">
        <v>89.370002746582031</v>
      </c>
      <c r="F1454">
        <v>89.370002746582031</v>
      </c>
      <c r="G1454">
        <v>0</v>
      </c>
    </row>
    <row r="1455" spans="1:7" ht="15">
      <c r="A1455" s="963">
        <v>28059</v>
      </c>
      <c r="B1455">
        <v>89.419998168945312</v>
      </c>
      <c r="C1455">
        <v>89.419998168945312</v>
      </c>
      <c r="D1455">
        <v>89.419998168945312</v>
      </c>
      <c r="E1455">
        <v>89.419998168945312</v>
      </c>
      <c r="F1455">
        <v>89.419998168945312</v>
      </c>
      <c r="G1455">
        <v>0</v>
      </c>
    </row>
    <row r="1456" spans="1:7" ht="15">
      <c r="A1456" s="963">
        <v>28060</v>
      </c>
      <c r="B1456">
        <v>89.620002746582031</v>
      </c>
      <c r="C1456">
        <v>89.620002746582031</v>
      </c>
      <c r="D1456">
        <v>89.620002746582031</v>
      </c>
      <c r="E1456">
        <v>89.620002746582031</v>
      </c>
      <c r="F1456">
        <v>89.620002746582031</v>
      </c>
      <c r="G1456">
        <v>0</v>
      </c>
    </row>
    <row r="1457" spans="1:7" ht="15">
      <c r="A1457" s="963">
        <v>28061</v>
      </c>
      <c r="B1457">
        <v>89.849998474121094</v>
      </c>
      <c r="C1457">
        <v>89.849998474121094</v>
      </c>
      <c r="D1457">
        <v>89.849998474121094</v>
      </c>
      <c r="E1457">
        <v>89.849998474121094</v>
      </c>
      <c r="F1457">
        <v>89.849998474121094</v>
      </c>
      <c r="G1457">
        <v>0</v>
      </c>
    </row>
    <row r="1458" spans="1:7" ht="15">
      <c r="A1458" s="963">
        <v>28062</v>
      </c>
      <c r="B1458">
        <v>90.349998474121094</v>
      </c>
      <c r="C1458">
        <v>90.349998474121094</v>
      </c>
      <c r="D1458">
        <v>90.349998474121094</v>
      </c>
      <c r="E1458">
        <v>90.349998474121094</v>
      </c>
      <c r="F1458">
        <v>90.349998474121094</v>
      </c>
      <c r="G1458">
        <v>0</v>
      </c>
    </row>
    <row r="1459" spans="1:7" ht="15">
      <c r="A1459" s="963">
        <v>28065</v>
      </c>
      <c r="B1459">
        <v>90.389999389648438</v>
      </c>
      <c r="C1459">
        <v>90.389999389648438</v>
      </c>
      <c r="D1459">
        <v>90.389999389648438</v>
      </c>
      <c r="E1459">
        <v>90.389999389648438</v>
      </c>
      <c r="F1459">
        <v>90.389999389648438</v>
      </c>
      <c r="G1459">
        <v>0</v>
      </c>
    </row>
    <row r="1460" spans="1:7" ht="15">
      <c r="A1460" s="963">
        <v>28067</v>
      </c>
      <c r="B1460">
        <v>89.379997253417969</v>
      </c>
      <c r="C1460">
        <v>89.379997253417969</v>
      </c>
      <c r="D1460">
        <v>89.379997253417969</v>
      </c>
      <c r="E1460">
        <v>89.379997253417969</v>
      </c>
      <c r="F1460">
        <v>89.379997253417969</v>
      </c>
      <c r="G1460">
        <v>0</v>
      </c>
    </row>
    <row r="1461" spans="1:7" ht="15">
      <c r="A1461" s="963">
        <v>28068</v>
      </c>
      <c r="B1461">
        <v>90.05999755859375</v>
      </c>
      <c r="C1461">
        <v>90.05999755859375</v>
      </c>
      <c r="D1461">
        <v>90.05999755859375</v>
      </c>
      <c r="E1461">
        <v>90.05999755859375</v>
      </c>
      <c r="F1461">
        <v>90.05999755859375</v>
      </c>
      <c r="G1461">
        <v>0</v>
      </c>
    </row>
    <row r="1462" spans="1:7" ht="15">
      <c r="A1462" s="963">
        <v>28069</v>
      </c>
      <c r="B1462">
        <v>89.470001220703125</v>
      </c>
      <c r="C1462">
        <v>89.470001220703125</v>
      </c>
      <c r="D1462">
        <v>89.470001220703125</v>
      </c>
      <c r="E1462">
        <v>89.470001220703125</v>
      </c>
      <c r="F1462">
        <v>89.470001220703125</v>
      </c>
      <c r="G1462">
        <v>0</v>
      </c>
    </row>
    <row r="1463" spans="1:7" ht="15">
      <c r="A1463" s="963">
        <v>28072</v>
      </c>
      <c r="B1463">
        <v>88.739997863769531</v>
      </c>
      <c r="C1463">
        <v>88.739997863769531</v>
      </c>
      <c r="D1463">
        <v>88.739997863769531</v>
      </c>
      <c r="E1463">
        <v>88.739997863769531</v>
      </c>
      <c r="F1463">
        <v>88.739997863769531</v>
      </c>
      <c r="G1463">
        <v>0</v>
      </c>
    </row>
    <row r="1464" spans="1:7" ht="15">
      <c r="A1464" s="963">
        <v>28073</v>
      </c>
      <c r="B1464">
        <v>88.080001831054688</v>
      </c>
      <c r="C1464">
        <v>88.080001831054688</v>
      </c>
      <c r="D1464">
        <v>88.080001831054688</v>
      </c>
      <c r="E1464">
        <v>88.080001831054688</v>
      </c>
      <c r="F1464">
        <v>88.080001831054688</v>
      </c>
      <c r="G1464">
        <v>0</v>
      </c>
    </row>
    <row r="1465" spans="1:7" ht="15">
      <c r="A1465" s="963">
        <v>28074</v>
      </c>
      <c r="B1465">
        <v>87.819999694824219</v>
      </c>
      <c r="C1465">
        <v>87.819999694824219</v>
      </c>
      <c r="D1465">
        <v>87.819999694824219</v>
      </c>
      <c r="E1465">
        <v>87.819999694824219</v>
      </c>
      <c r="F1465">
        <v>87.819999694824219</v>
      </c>
      <c r="G1465">
        <v>0</v>
      </c>
    </row>
    <row r="1466" spans="1:7" ht="15">
      <c r="A1466" s="963">
        <v>28075</v>
      </c>
      <c r="B1466">
        <v>88.150001525878906</v>
      </c>
      <c r="C1466">
        <v>88.150001525878906</v>
      </c>
      <c r="D1466">
        <v>88.150001525878906</v>
      </c>
      <c r="E1466">
        <v>88.150001525878906</v>
      </c>
      <c r="F1466">
        <v>88.150001525878906</v>
      </c>
      <c r="G1466">
        <v>0</v>
      </c>
    </row>
    <row r="1467" spans="1:7" ht="15">
      <c r="A1467" s="963">
        <v>28076</v>
      </c>
      <c r="B1467">
        <v>88.099998474121094</v>
      </c>
      <c r="C1467">
        <v>88.099998474121094</v>
      </c>
      <c r="D1467">
        <v>88.099998474121094</v>
      </c>
      <c r="E1467">
        <v>88.099998474121094</v>
      </c>
      <c r="F1467">
        <v>88.099998474121094</v>
      </c>
      <c r="G1467">
        <v>0</v>
      </c>
    </row>
    <row r="1468" spans="1:7" ht="15">
      <c r="A1468" s="963">
        <v>28079</v>
      </c>
      <c r="B1468">
        <v>88.129997253417969</v>
      </c>
      <c r="C1468">
        <v>88.129997253417969</v>
      </c>
      <c r="D1468">
        <v>88.129997253417969</v>
      </c>
      <c r="E1468">
        <v>88.129997253417969</v>
      </c>
      <c r="F1468">
        <v>88.129997253417969</v>
      </c>
      <c r="G1468">
        <v>0</v>
      </c>
    </row>
    <row r="1469" spans="1:7" ht="15">
      <c r="A1469" s="963">
        <v>28080</v>
      </c>
      <c r="B1469">
        <v>88.519996643066406</v>
      </c>
      <c r="C1469">
        <v>88.519996643066406</v>
      </c>
      <c r="D1469">
        <v>88.519996643066406</v>
      </c>
      <c r="E1469">
        <v>88.519996643066406</v>
      </c>
      <c r="F1469">
        <v>88.519996643066406</v>
      </c>
      <c r="G1469">
        <v>0</v>
      </c>
    </row>
    <row r="1470" spans="1:7" ht="15">
      <c r="A1470" s="963">
        <v>28081</v>
      </c>
      <c r="B1470">
        <v>89.010002136230469</v>
      </c>
      <c r="C1470">
        <v>89.010002136230469</v>
      </c>
      <c r="D1470">
        <v>89.010002136230469</v>
      </c>
      <c r="E1470">
        <v>89.010002136230469</v>
      </c>
      <c r="F1470">
        <v>89.010002136230469</v>
      </c>
      <c r="G1470">
        <v>0</v>
      </c>
    </row>
    <row r="1471" spans="1:7" ht="15">
      <c r="A1471" s="963">
        <v>28082</v>
      </c>
      <c r="B1471">
        <v>89.80999755859375</v>
      </c>
      <c r="C1471">
        <v>89.80999755859375</v>
      </c>
      <c r="D1471">
        <v>89.80999755859375</v>
      </c>
      <c r="E1471">
        <v>89.80999755859375</v>
      </c>
      <c r="F1471">
        <v>89.80999755859375</v>
      </c>
      <c r="G1471">
        <v>0</v>
      </c>
    </row>
    <row r="1472" spans="1:7" ht="15">
      <c r="A1472" s="963">
        <v>28083</v>
      </c>
      <c r="B1472">
        <v>89.970001220703125</v>
      </c>
      <c r="C1472">
        <v>89.970001220703125</v>
      </c>
      <c r="D1472">
        <v>89.970001220703125</v>
      </c>
      <c r="E1472">
        <v>89.970001220703125</v>
      </c>
      <c r="F1472">
        <v>89.970001220703125</v>
      </c>
      <c r="G1472">
        <v>0</v>
      </c>
    </row>
    <row r="1473" spans="1:7" ht="15">
      <c r="A1473" s="963">
        <v>28086</v>
      </c>
      <c r="B1473">
        <v>90.470001220703125</v>
      </c>
      <c r="C1473">
        <v>90.470001220703125</v>
      </c>
      <c r="D1473">
        <v>90.470001220703125</v>
      </c>
      <c r="E1473">
        <v>90.470001220703125</v>
      </c>
      <c r="F1473">
        <v>90.470001220703125</v>
      </c>
      <c r="G1473">
        <v>0</v>
      </c>
    </row>
    <row r="1474" spans="1:7" ht="15">
      <c r="A1474" s="963">
        <v>28087</v>
      </c>
      <c r="B1474">
        <v>90.220001220703125</v>
      </c>
      <c r="C1474">
        <v>90.220001220703125</v>
      </c>
      <c r="D1474">
        <v>90.220001220703125</v>
      </c>
      <c r="E1474">
        <v>90.220001220703125</v>
      </c>
      <c r="F1474">
        <v>90.220001220703125</v>
      </c>
      <c r="G1474">
        <v>0</v>
      </c>
    </row>
    <row r="1475" spans="1:7" ht="15">
      <c r="A1475" s="963">
        <v>28088</v>
      </c>
      <c r="B1475">
        <v>90.69000244140625</v>
      </c>
      <c r="C1475">
        <v>90.69000244140625</v>
      </c>
      <c r="D1475">
        <v>90.69000244140625</v>
      </c>
      <c r="E1475">
        <v>90.69000244140625</v>
      </c>
      <c r="F1475">
        <v>90.69000244140625</v>
      </c>
      <c r="G1475">
        <v>0</v>
      </c>
    </row>
    <row r="1476" spans="1:7" ht="15">
      <c r="A1476" s="963">
        <v>28090</v>
      </c>
      <c r="B1476">
        <v>91.419998168945312</v>
      </c>
      <c r="C1476">
        <v>91.419998168945312</v>
      </c>
      <c r="D1476">
        <v>91.419998168945312</v>
      </c>
      <c r="E1476">
        <v>91.419998168945312</v>
      </c>
      <c r="F1476">
        <v>91.419998168945312</v>
      </c>
      <c r="G1476">
        <v>0</v>
      </c>
    </row>
    <row r="1477" spans="1:7" ht="15">
      <c r="A1477" s="963">
        <v>28093</v>
      </c>
      <c r="B1477">
        <v>91.080001831054688</v>
      </c>
      <c r="C1477">
        <v>91.080001831054688</v>
      </c>
      <c r="D1477">
        <v>91.080001831054688</v>
      </c>
      <c r="E1477">
        <v>91.080001831054688</v>
      </c>
      <c r="F1477">
        <v>91.080001831054688</v>
      </c>
      <c r="G1477">
        <v>0</v>
      </c>
    </row>
    <row r="1478" spans="1:7" ht="15">
      <c r="A1478" s="963">
        <v>28094</v>
      </c>
      <c r="B1478">
        <v>91.120002746582031</v>
      </c>
      <c r="C1478">
        <v>91.120002746582031</v>
      </c>
      <c r="D1478">
        <v>91.120002746582031</v>
      </c>
      <c r="E1478">
        <v>91.120002746582031</v>
      </c>
      <c r="F1478">
        <v>91.120002746582031</v>
      </c>
      <c r="G1478">
        <v>0</v>
      </c>
    </row>
    <row r="1479" spans="1:7" ht="15">
      <c r="A1479" s="963">
        <v>28095</v>
      </c>
      <c r="B1479">
        <v>91.830001831054688</v>
      </c>
      <c r="C1479">
        <v>91.830001831054688</v>
      </c>
      <c r="D1479">
        <v>91.830001831054688</v>
      </c>
      <c r="E1479">
        <v>91.830001831054688</v>
      </c>
      <c r="F1479">
        <v>91.830001831054688</v>
      </c>
      <c r="G1479">
        <v>0</v>
      </c>
    </row>
    <row r="1480" spans="1:7" ht="15">
      <c r="A1480" s="963">
        <v>28096</v>
      </c>
      <c r="B1480">
        <v>91.839996337890625</v>
      </c>
      <c r="C1480">
        <v>91.839996337890625</v>
      </c>
      <c r="D1480">
        <v>91.839996337890625</v>
      </c>
      <c r="E1480">
        <v>91.839996337890625</v>
      </c>
      <c r="F1480">
        <v>91.839996337890625</v>
      </c>
      <c r="G1480">
        <v>0</v>
      </c>
    </row>
    <row r="1481" spans="1:7" ht="15">
      <c r="A1481" s="963">
        <v>28097</v>
      </c>
      <c r="B1481">
        <v>92.30999755859375</v>
      </c>
      <c r="C1481">
        <v>92.30999755859375</v>
      </c>
      <c r="D1481">
        <v>92.30999755859375</v>
      </c>
      <c r="E1481">
        <v>92.30999755859375</v>
      </c>
      <c r="F1481">
        <v>92.30999755859375</v>
      </c>
      <c r="G1481">
        <v>0</v>
      </c>
    </row>
    <row r="1482" spans="1:7" ht="15">
      <c r="A1482" s="963">
        <v>28100</v>
      </c>
      <c r="B1482">
        <v>92.629997253417969</v>
      </c>
      <c r="C1482">
        <v>92.629997253417969</v>
      </c>
      <c r="D1482">
        <v>92.629997253417969</v>
      </c>
      <c r="E1482">
        <v>92.629997253417969</v>
      </c>
      <c r="F1482">
        <v>92.629997253417969</v>
      </c>
      <c r="G1482">
        <v>0</v>
      </c>
    </row>
    <row r="1483" spans="1:7" ht="15">
      <c r="A1483" s="963">
        <v>28101</v>
      </c>
      <c r="B1483">
        <v>93.010002136230469</v>
      </c>
      <c r="C1483">
        <v>93.010002136230469</v>
      </c>
      <c r="D1483">
        <v>93.010002136230469</v>
      </c>
      <c r="E1483">
        <v>93.010002136230469</v>
      </c>
      <c r="F1483">
        <v>93.010002136230469</v>
      </c>
      <c r="G1483">
        <v>0</v>
      </c>
    </row>
    <row r="1484" spans="1:7" ht="15">
      <c r="A1484" s="963">
        <v>28102</v>
      </c>
      <c r="B1484">
        <v>93.370002746582031</v>
      </c>
      <c r="C1484">
        <v>93.370002746582031</v>
      </c>
      <c r="D1484">
        <v>93.370002746582031</v>
      </c>
      <c r="E1484">
        <v>93.370002746582031</v>
      </c>
      <c r="F1484">
        <v>93.370002746582031</v>
      </c>
      <c r="G1484">
        <v>0</v>
      </c>
    </row>
    <row r="1485" spans="1:7" ht="15">
      <c r="A1485" s="963">
        <v>28103</v>
      </c>
      <c r="B1485">
        <v>94.099998474121094</v>
      </c>
      <c r="C1485">
        <v>94.099998474121094</v>
      </c>
      <c r="D1485">
        <v>94.099998474121094</v>
      </c>
      <c r="E1485">
        <v>94.099998474121094</v>
      </c>
      <c r="F1485">
        <v>94.099998474121094</v>
      </c>
      <c r="G1485">
        <v>0</v>
      </c>
    </row>
    <row r="1486" spans="1:7" ht="15">
      <c r="A1486" s="963">
        <v>28104</v>
      </c>
      <c r="B1486">
        <v>94.620002746582031</v>
      </c>
      <c r="C1486">
        <v>94.620002746582031</v>
      </c>
      <c r="D1486">
        <v>94.620002746582031</v>
      </c>
      <c r="E1486">
        <v>94.620002746582031</v>
      </c>
      <c r="F1486">
        <v>94.620002746582031</v>
      </c>
      <c r="G1486">
        <v>0</v>
      </c>
    </row>
    <row r="1487" spans="1:7" ht="15">
      <c r="A1487" s="963">
        <v>28107</v>
      </c>
      <c r="B1487">
        <v>94.620002746582031</v>
      </c>
      <c r="C1487">
        <v>94.620002746582031</v>
      </c>
      <c r="D1487">
        <v>94.620002746582031</v>
      </c>
      <c r="E1487">
        <v>94.620002746582031</v>
      </c>
      <c r="F1487">
        <v>94.620002746582031</v>
      </c>
      <c r="G1487">
        <v>0</v>
      </c>
    </row>
    <row r="1488" spans="1:7" ht="15">
      <c r="A1488" s="963">
        <v>28108</v>
      </c>
      <c r="B1488">
        <v>94.650001525878906</v>
      </c>
      <c r="C1488">
        <v>94.650001525878906</v>
      </c>
      <c r="D1488">
        <v>94.650001525878906</v>
      </c>
      <c r="E1488">
        <v>94.650001525878906</v>
      </c>
      <c r="F1488">
        <v>94.650001525878906</v>
      </c>
      <c r="G1488">
        <v>0</v>
      </c>
    </row>
    <row r="1489" spans="1:7" ht="15">
      <c r="A1489" s="963">
        <v>28109</v>
      </c>
      <c r="B1489">
        <v>94.919998168945312</v>
      </c>
      <c r="C1489">
        <v>94.919998168945312</v>
      </c>
      <c r="D1489">
        <v>94.919998168945312</v>
      </c>
      <c r="E1489">
        <v>94.919998168945312</v>
      </c>
      <c r="F1489">
        <v>94.919998168945312</v>
      </c>
      <c r="G1489">
        <v>0</v>
      </c>
    </row>
    <row r="1490" spans="1:7" ht="15">
      <c r="A1490" s="963">
        <v>28110</v>
      </c>
      <c r="B1490">
        <v>94.930000305175781</v>
      </c>
      <c r="C1490">
        <v>94.930000305175781</v>
      </c>
      <c r="D1490">
        <v>94.930000305175781</v>
      </c>
      <c r="E1490">
        <v>94.930000305175781</v>
      </c>
      <c r="F1490">
        <v>94.930000305175781</v>
      </c>
      <c r="G1490">
        <v>0</v>
      </c>
    </row>
    <row r="1491" spans="1:7" ht="15">
      <c r="A1491" s="963">
        <v>28111</v>
      </c>
      <c r="B1491">
        <v>94.639999389648438</v>
      </c>
      <c r="C1491">
        <v>94.639999389648438</v>
      </c>
      <c r="D1491">
        <v>94.639999389648438</v>
      </c>
      <c r="E1491">
        <v>94.639999389648438</v>
      </c>
      <c r="F1491">
        <v>94.639999389648438</v>
      </c>
      <c r="G1491">
        <v>0</v>
      </c>
    </row>
    <row r="1492" spans="1:7" ht="15">
      <c r="A1492" s="963">
        <v>28114</v>
      </c>
      <c r="B1492">
        <v>94.470001220703125</v>
      </c>
      <c r="C1492">
        <v>94.470001220703125</v>
      </c>
      <c r="D1492">
        <v>94.470001220703125</v>
      </c>
      <c r="E1492">
        <v>94.470001220703125</v>
      </c>
      <c r="F1492">
        <v>94.470001220703125</v>
      </c>
      <c r="G1492">
        <v>0</v>
      </c>
    </row>
    <row r="1493" spans="1:7" ht="15">
      <c r="A1493" s="963">
        <v>28115</v>
      </c>
      <c r="B1493">
        <v>94.680000305175781</v>
      </c>
      <c r="C1493">
        <v>94.680000305175781</v>
      </c>
      <c r="D1493">
        <v>94.680000305175781</v>
      </c>
      <c r="E1493">
        <v>94.680000305175781</v>
      </c>
      <c r="F1493">
        <v>94.680000305175781</v>
      </c>
      <c r="G1493">
        <v>0</v>
      </c>
    </row>
    <row r="1494" spans="1:7" ht="15">
      <c r="A1494" s="963">
        <v>28116</v>
      </c>
      <c r="B1494">
        <v>95.180000305175781</v>
      </c>
      <c r="C1494">
        <v>95.180000305175781</v>
      </c>
      <c r="D1494">
        <v>95.180000305175781</v>
      </c>
      <c r="E1494">
        <v>95.180000305175781</v>
      </c>
      <c r="F1494">
        <v>95.180000305175781</v>
      </c>
      <c r="G1494">
        <v>0</v>
      </c>
    </row>
    <row r="1495" spans="1:7" ht="15">
      <c r="A1495" s="963">
        <v>28117</v>
      </c>
      <c r="B1495">
        <v>95.220001220703125</v>
      </c>
      <c r="C1495">
        <v>95.220001220703125</v>
      </c>
      <c r="D1495">
        <v>95.220001220703125</v>
      </c>
      <c r="E1495">
        <v>95.220001220703125</v>
      </c>
      <c r="F1495">
        <v>95.220001220703125</v>
      </c>
      <c r="G1495">
        <v>0</v>
      </c>
    </row>
    <row r="1496" spans="1:7" ht="15">
      <c r="A1496" s="963">
        <v>28121</v>
      </c>
      <c r="B1496">
        <v>95.680000305175781</v>
      </c>
      <c r="C1496">
        <v>95.680000305175781</v>
      </c>
      <c r="D1496">
        <v>95.680000305175781</v>
      </c>
      <c r="E1496">
        <v>95.680000305175781</v>
      </c>
      <c r="F1496">
        <v>95.680000305175781</v>
      </c>
      <c r="G1496">
        <v>0</v>
      </c>
    </row>
    <row r="1497" spans="1:7" ht="15">
      <c r="A1497" s="963">
        <v>28122</v>
      </c>
      <c r="B1497">
        <v>96.220001220703125</v>
      </c>
      <c r="C1497">
        <v>96.220001220703125</v>
      </c>
      <c r="D1497">
        <v>96.220001220703125</v>
      </c>
      <c r="E1497">
        <v>96.220001220703125</v>
      </c>
      <c r="F1497">
        <v>96.220001220703125</v>
      </c>
      <c r="G1497">
        <v>0</v>
      </c>
    </row>
    <row r="1498" spans="1:7" ht="15">
      <c r="A1498" s="963">
        <v>28123</v>
      </c>
      <c r="B1498">
        <v>96.290000915527344</v>
      </c>
      <c r="C1498">
        <v>96.290000915527344</v>
      </c>
      <c r="D1498">
        <v>96.290000915527344</v>
      </c>
      <c r="E1498">
        <v>96.290000915527344</v>
      </c>
      <c r="F1498">
        <v>96.290000915527344</v>
      </c>
      <c r="G1498">
        <v>0</v>
      </c>
    </row>
    <row r="1499" spans="1:7" ht="15">
      <c r="A1499" s="963">
        <v>28124</v>
      </c>
      <c r="B1499">
        <v>97.050003051757812</v>
      </c>
      <c r="C1499">
        <v>97.050003051757812</v>
      </c>
      <c r="D1499">
        <v>97.050003051757812</v>
      </c>
      <c r="E1499">
        <v>97.050003051757812</v>
      </c>
      <c r="F1499">
        <v>97.050003051757812</v>
      </c>
      <c r="G1499">
        <v>0</v>
      </c>
    </row>
    <row r="1500" spans="1:7" ht="15">
      <c r="A1500" s="963">
        <v>28125</v>
      </c>
      <c r="B1500">
        <v>97.879997253417969</v>
      </c>
      <c r="C1500">
        <v>97.879997253417969</v>
      </c>
      <c r="D1500">
        <v>97.879997253417969</v>
      </c>
      <c r="E1500">
        <v>97.879997253417969</v>
      </c>
      <c r="F1500">
        <v>97.879997253417969</v>
      </c>
      <c r="G1500">
        <v>0</v>
      </c>
    </row>
    <row r="1501" spans="1:7" ht="15">
      <c r="A1501" s="963">
        <v>28128</v>
      </c>
      <c r="B1501">
        <v>97.69000244140625</v>
      </c>
      <c r="C1501">
        <v>97.69000244140625</v>
      </c>
      <c r="D1501">
        <v>97.69000244140625</v>
      </c>
      <c r="E1501">
        <v>97.69000244140625</v>
      </c>
      <c r="F1501">
        <v>97.69000244140625</v>
      </c>
      <c r="G1501">
        <v>0</v>
      </c>
    </row>
    <row r="1502" spans="1:7" ht="15">
      <c r="A1502" s="963">
        <v>28129</v>
      </c>
      <c r="B1502">
        <v>97.220001220703125</v>
      </c>
      <c r="C1502">
        <v>97.220001220703125</v>
      </c>
      <c r="D1502">
        <v>97.220001220703125</v>
      </c>
      <c r="E1502">
        <v>97.220001220703125</v>
      </c>
      <c r="F1502">
        <v>97.220001220703125</v>
      </c>
      <c r="G1502">
        <v>0</v>
      </c>
    </row>
    <row r="1503" spans="1:7" ht="15">
      <c r="A1503" s="963">
        <v>28130</v>
      </c>
      <c r="B1503">
        <v>96.889999389648438</v>
      </c>
      <c r="C1503">
        <v>96.889999389648438</v>
      </c>
      <c r="D1503">
        <v>96.889999389648438</v>
      </c>
      <c r="E1503">
        <v>96.889999389648438</v>
      </c>
      <c r="F1503">
        <v>96.889999389648438</v>
      </c>
      <c r="G1503">
        <v>0</v>
      </c>
    </row>
    <row r="1504" spans="1:7" ht="15">
      <c r="A1504" s="963">
        <v>28131</v>
      </c>
      <c r="B1504">
        <v>97.290000915527344</v>
      </c>
      <c r="C1504">
        <v>97.290000915527344</v>
      </c>
      <c r="D1504">
        <v>97.290000915527344</v>
      </c>
      <c r="E1504">
        <v>97.290000915527344</v>
      </c>
      <c r="F1504">
        <v>97.290000915527344</v>
      </c>
      <c r="G1504">
        <v>0</v>
      </c>
    </row>
    <row r="1505" spans="1:7" ht="15">
      <c r="A1505" s="963">
        <v>28132</v>
      </c>
      <c r="B1505">
        <v>97.529998779296875</v>
      </c>
      <c r="C1505">
        <v>97.529998779296875</v>
      </c>
      <c r="D1505">
        <v>97.529998779296875</v>
      </c>
      <c r="E1505">
        <v>97.529998779296875</v>
      </c>
      <c r="F1505">
        <v>97.529998779296875</v>
      </c>
      <c r="G1505">
        <v>0</v>
      </c>
    </row>
    <row r="1506" spans="1:7" ht="15">
      <c r="A1506" s="963">
        <v>28135</v>
      </c>
      <c r="B1506">
        <v>97.30999755859375</v>
      </c>
      <c r="C1506">
        <v>97.30999755859375</v>
      </c>
      <c r="D1506">
        <v>97.30999755859375</v>
      </c>
      <c r="E1506">
        <v>97.30999755859375</v>
      </c>
      <c r="F1506">
        <v>97.30999755859375</v>
      </c>
      <c r="G1506">
        <v>0</v>
      </c>
    </row>
    <row r="1507" spans="1:7" ht="15">
      <c r="A1507" s="963">
        <v>28136</v>
      </c>
      <c r="B1507">
        <v>96.410003662109375</v>
      </c>
      <c r="C1507">
        <v>96.410003662109375</v>
      </c>
      <c r="D1507">
        <v>96.410003662109375</v>
      </c>
      <c r="E1507">
        <v>96.410003662109375</v>
      </c>
      <c r="F1507">
        <v>96.410003662109375</v>
      </c>
      <c r="G1507">
        <v>0</v>
      </c>
    </row>
    <row r="1508" spans="1:7" ht="15">
      <c r="A1508" s="963">
        <v>28137</v>
      </c>
      <c r="B1508">
        <v>96.019996643066406</v>
      </c>
      <c r="C1508">
        <v>96.019996643066406</v>
      </c>
      <c r="D1508">
        <v>96.019996643066406</v>
      </c>
      <c r="E1508">
        <v>96.019996643066406</v>
      </c>
      <c r="F1508">
        <v>96.019996643066406</v>
      </c>
      <c r="G1508">
        <v>0</v>
      </c>
    </row>
    <row r="1509" spans="1:7" ht="15">
      <c r="A1509" s="963">
        <v>28138</v>
      </c>
      <c r="B1509">
        <v>96.839996337890625</v>
      </c>
      <c r="C1509">
        <v>96.839996337890625</v>
      </c>
      <c r="D1509">
        <v>96.839996337890625</v>
      </c>
      <c r="E1509">
        <v>96.839996337890625</v>
      </c>
      <c r="F1509">
        <v>96.839996337890625</v>
      </c>
      <c r="G1509">
        <v>0</v>
      </c>
    </row>
    <row r="1510" spans="1:7" ht="15">
      <c r="A1510" s="963">
        <v>28139</v>
      </c>
      <c r="B1510">
        <v>97.199996948242188</v>
      </c>
      <c r="C1510">
        <v>97.199996948242188</v>
      </c>
      <c r="D1510">
        <v>97.199996948242188</v>
      </c>
      <c r="E1510">
        <v>97.199996948242188</v>
      </c>
      <c r="F1510">
        <v>97.199996948242188</v>
      </c>
      <c r="G1510">
        <v>0</v>
      </c>
    </row>
    <row r="1511" spans="1:7" ht="15">
      <c r="A1511" s="963">
        <v>28142</v>
      </c>
      <c r="B1511">
        <v>97.139999389648438</v>
      </c>
      <c r="C1511">
        <v>97.139999389648438</v>
      </c>
      <c r="D1511">
        <v>97.139999389648438</v>
      </c>
      <c r="E1511">
        <v>97.139999389648438</v>
      </c>
      <c r="F1511">
        <v>97.139999389648438</v>
      </c>
      <c r="G1511">
        <v>0</v>
      </c>
    </row>
    <row r="1512" spans="1:7" ht="15">
      <c r="A1512" s="963">
        <v>28143</v>
      </c>
      <c r="B1512">
        <v>97.129997253417969</v>
      </c>
      <c r="C1512">
        <v>97.129997253417969</v>
      </c>
      <c r="D1512">
        <v>97.129997253417969</v>
      </c>
      <c r="E1512">
        <v>97.129997253417969</v>
      </c>
      <c r="F1512">
        <v>97.129997253417969</v>
      </c>
      <c r="G1512">
        <v>0</v>
      </c>
    </row>
    <row r="1513" spans="1:7" ht="15">
      <c r="A1513" s="963">
        <v>28144</v>
      </c>
      <c r="B1513">
        <v>97.550003051757812</v>
      </c>
      <c r="C1513">
        <v>97.550003051757812</v>
      </c>
      <c r="D1513">
        <v>97.550003051757812</v>
      </c>
      <c r="E1513">
        <v>97.550003051757812</v>
      </c>
      <c r="F1513">
        <v>97.550003051757812</v>
      </c>
      <c r="G1513">
        <v>0</v>
      </c>
    </row>
    <row r="1514" spans="1:7" ht="15">
      <c r="A1514" s="963">
        <v>28145</v>
      </c>
      <c r="B1514">
        <v>97.080001831054688</v>
      </c>
      <c r="C1514">
        <v>97.080001831054688</v>
      </c>
      <c r="D1514">
        <v>97.080001831054688</v>
      </c>
      <c r="E1514">
        <v>97.080001831054688</v>
      </c>
      <c r="F1514">
        <v>97.080001831054688</v>
      </c>
      <c r="G1514">
        <v>0</v>
      </c>
    </row>
    <row r="1515" spans="1:7" ht="15">
      <c r="A1515" s="963">
        <v>28146</v>
      </c>
      <c r="B1515">
        <v>97.319999694824219</v>
      </c>
      <c r="C1515">
        <v>97.319999694824219</v>
      </c>
      <c r="D1515">
        <v>97.319999694824219</v>
      </c>
      <c r="E1515">
        <v>97.319999694824219</v>
      </c>
      <c r="F1515">
        <v>97.319999694824219</v>
      </c>
      <c r="G1515">
        <v>0</v>
      </c>
    </row>
    <row r="1516" spans="1:7" ht="15">
      <c r="A1516" s="963">
        <v>28149</v>
      </c>
      <c r="B1516">
        <v>97.370002746582031</v>
      </c>
      <c r="C1516">
        <v>97.370002746582031</v>
      </c>
      <c r="D1516">
        <v>97.370002746582031</v>
      </c>
      <c r="E1516">
        <v>97.370002746582031</v>
      </c>
      <c r="F1516">
        <v>97.370002746582031</v>
      </c>
      <c r="G1516">
        <v>0</v>
      </c>
    </row>
    <row r="1517" spans="1:7" ht="15">
      <c r="A1517" s="963">
        <v>28150</v>
      </c>
      <c r="B1517">
        <v>97.05999755859375</v>
      </c>
      <c r="C1517">
        <v>97.05999755859375</v>
      </c>
      <c r="D1517">
        <v>97.05999755859375</v>
      </c>
      <c r="E1517">
        <v>97.05999755859375</v>
      </c>
      <c r="F1517">
        <v>97.05999755859375</v>
      </c>
      <c r="G1517">
        <v>0</v>
      </c>
    </row>
    <row r="1518" spans="1:7" ht="15">
      <c r="A1518" s="963">
        <v>28151</v>
      </c>
      <c r="B1518">
        <v>96.510002136230469</v>
      </c>
      <c r="C1518">
        <v>96.510002136230469</v>
      </c>
      <c r="D1518">
        <v>96.510002136230469</v>
      </c>
      <c r="E1518">
        <v>96.510002136230469</v>
      </c>
      <c r="F1518">
        <v>96.510002136230469</v>
      </c>
      <c r="G1518">
        <v>0</v>
      </c>
    </row>
    <row r="1519" spans="1:7" ht="15">
      <c r="A1519" s="963">
        <v>28152</v>
      </c>
      <c r="B1519">
        <v>96.040000915527344</v>
      </c>
      <c r="C1519">
        <v>96.040000915527344</v>
      </c>
      <c r="D1519">
        <v>96.040000915527344</v>
      </c>
      <c r="E1519">
        <v>96.040000915527344</v>
      </c>
      <c r="F1519">
        <v>96.040000915527344</v>
      </c>
      <c r="G1519">
        <v>0</v>
      </c>
    </row>
    <row r="1520" spans="1:7" ht="15">
      <c r="A1520" s="963">
        <v>28153</v>
      </c>
      <c r="B1520">
        <v>95.720001220703125</v>
      </c>
      <c r="C1520">
        <v>95.720001220703125</v>
      </c>
      <c r="D1520">
        <v>95.720001220703125</v>
      </c>
      <c r="E1520">
        <v>95.720001220703125</v>
      </c>
      <c r="F1520">
        <v>95.720001220703125</v>
      </c>
      <c r="G1520">
        <v>0</v>
      </c>
    </row>
    <row r="1521" spans="1:7" ht="15">
      <c r="A1521" s="963">
        <v>28156</v>
      </c>
      <c r="B1521">
        <v>95.540000915527344</v>
      </c>
      <c r="C1521">
        <v>95.540000915527344</v>
      </c>
      <c r="D1521">
        <v>95.540000915527344</v>
      </c>
      <c r="E1521">
        <v>95.540000915527344</v>
      </c>
      <c r="F1521">
        <v>95.540000915527344</v>
      </c>
      <c r="G1521">
        <v>0</v>
      </c>
    </row>
    <row r="1522" spans="1:7" ht="15">
      <c r="A1522" s="963">
        <v>28157</v>
      </c>
      <c r="B1522">
        <v>96.300003051757812</v>
      </c>
      <c r="C1522">
        <v>96.300003051757812</v>
      </c>
      <c r="D1522">
        <v>96.300003051757812</v>
      </c>
      <c r="E1522">
        <v>96.300003051757812</v>
      </c>
      <c r="F1522">
        <v>96.300003051757812</v>
      </c>
      <c r="G1522">
        <v>0</v>
      </c>
    </row>
    <row r="1523" spans="1:7" ht="15">
      <c r="A1523" s="963">
        <v>28158</v>
      </c>
      <c r="B1523">
        <v>96.459999084472656</v>
      </c>
      <c r="C1523">
        <v>96.459999084472656</v>
      </c>
      <c r="D1523">
        <v>96.459999084472656</v>
      </c>
      <c r="E1523">
        <v>96.459999084472656</v>
      </c>
      <c r="F1523">
        <v>96.459999084472656</v>
      </c>
      <c r="G1523">
        <v>0</v>
      </c>
    </row>
    <row r="1524" spans="1:7" ht="15">
      <c r="A1524" s="963">
        <v>28159</v>
      </c>
      <c r="B1524">
        <v>96.330001831054688</v>
      </c>
      <c r="C1524">
        <v>96.330001831054688</v>
      </c>
      <c r="D1524">
        <v>96.330001831054688</v>
      </c>
      <c r="E1524">
        <v>96.330001831054688</v>
      </c>
      <c r="F1524">
        <v>96.330001831054688</v>
      </c>
      <c r="G1524">
        <v>0</v>
      </c>
    </row>
    <row r="1525" spans="1:7" ht="15">
      <c r="A1525" s="963">
        <v>28160</v>
      </c>
      <c r="B1525">
        <v>96.739997863769531</v>
      </c>
      <c r="C1525">
        <v>96.739997863769531</v>
      </c>
      <c r="D1525">
        <v>96.739997863769531</v>
      </c>
      <c r="E1525">
        <v>96.739997863769531</v>
      </c>
      <c r="F1525">
        <v>96.739997863769531</v>
      </c>
      <c r="G1525">
        <v>0</v>
      </c>
    </row>
    <row r="1526" spans="1:7" ht="15">
      <c r="A1526" s="963">
        <v>28163</v>
      </c>
      <c r="B1526">
        <v>96.610000610351562</v>
      </c>
      <c r="C1526">
        <v>96.610000610351562</v>
      </c>
      <c r="D1526">
        <v>96.610000610351562</v>
      </c>
      <c r="E1526">
        <v>96.610000610351562</v>
      </c>
      <c r="F1526">
        <v>96.610000610351562</v>
      </c>
      <c r="G1526">
        <v>0</v>
      </c>
    </row>
    <row r="1527" spans="1:7" ht="15">
      <c r="A1527" s="963">
        <v>28164</v>
      </c>
      <c r="B1527">
        <v>96.589996337890625</v>
      </c>
      <c r="C1527">
        <v>96.589996337890625</v>
      </c>
      <c r="D1527">
        <v>96.589996337890625</v>
      </c>
      <c r="E1527">
        <v>96.589996337890625</v>
      </c>
      <c r="F1527">
        <v>96.589996337890625</v>
      </c>
      <c r="G1527">
        <v>0</v>
      </c>
    </row>
    <row r="1528" spans="1:7" ht="15">
      <c r="A1528" s="963">
        <v>28165</v>
      </c>
      <c r="B1528">
        <v>95.989997863769531</v>
      </c>
      <c r="C1528">
        <v>95.989997863769531</v>
      </c>
      <c r="D1528">
        <v>95.989997863769531</v>
      </c>
      <c r="E1528">
        <v>95.989997863769531</v>
      </c>
      <c r="F1528">
        <v>95.989997863769531</v>
      </c>
      <c r="G1528">
        <v>0</v>
      </c>
    </row>
    <row r="1529" spans="1:7" ht="15">
      <c r="A1529" s="963">
        <v>28166</v>
      </c>
      <c r="B1529">
        <v>96.290000915527344</v>
      </c>
      <c r="C1529">
        <v>96.290000915527344</v>
      </c>
      <c r="D1529">
        <v>96.290000915527344</v>
      </c>
      <c r="E1529">
        <v>96.290000915527344</v>
      </c>
      <c r="F1529">
        <v>96.290000915527344</v>
      </c>
      <c r="G1529">
        <v>0</v>
      </c>
    </row>
    <row r="1530" spans="1:7" ht="15">
      <c r="A1530" s="963">
        <v>28167</v>
      </c>
      <c r="B1530">
        <v>96.089996337890625</v>
      </c>
      <c r="C1530">
        <v>96.089996337890625</v>
      </c>
      <c r="D1530">
        <v>96.089996337890625</v>
      </c>
      <c r="E1530">
        <v>96.089996337890625</v>
      </c>
      <c r="F1530">
        <v>96.089996337890625</v>
      </c>
      <c r="G1530">
        <v>0</v>
      </c>
    </row>
    <row r="1531" spans="1:7" ht="15">
      <c r="A1531" s="963">
        <v>28170</v>
      </c>
      <c r="B1531">
        <v>96.129997253417969</v>
      </c>
      <c r="C1531">
        <v>96.129997253417969</v>
      </c>
      <c r="D1531">
        <v>96.129997253417969</v>
      </c>
      <c r="E1531">
        <v>96.129997253417969</v>
      </c>
      <c r="F1531">
        <v>96.129997253417969</v>
      </c>
      <c r="G1531">
        <v>0</v>
      </c>
    </row>
    <row r="1532" spans="1:7" ht="15">
      <c r="A1532" s="963">
        <v>28171</v>
      </c>
      <c r="B1532">
        <v>96.410003662109375</v>
      </c>
      <c r="C1532">
        <v>96.410003662109375</v>
      </c>
      <c r="D1532">
        <v>96.410003662109375</v>
      </c>
      <c r="E1532">
        <v>96.410003662109375</v>
      </c>
      <c r="F1532">
        <v>96.410003662109375</v>
      </c>
      <c r="G1532">
        <v>0</v>
      </c>
    </row>
    <row r="1533" spans="1:7" ht="15">
      <c r="A1533" s="963">
        <v>28172</v>
      </c>
      <c r="B1533">
        <v>96.620002746582031</v>
      </c>
      <c r="C1533">
        <v>96.620002746582031</v>
      </c>
      <c r="D1533">
        <v>96.620002746582031</v>
      </c>
      <c r="E1533">
        <v>96.620002746582031</v>
      </c>
      <c r="F1533">
        <v>96.620002746582031</v>
      </c>
      <c r="G1533">
        <v>0</v>
      </c>
    </row>
    <row r="1534" spans="1:7" ht="15">
      <c r="A1534" s="963">
        <v>28173</v>
      </c>
      <c r="B1534">
        <v>96.55999755859375</v>
      </c>
      <c r="C1534">
        <v>96.55999755859375</v>
      </c>
      <c r="D1534">
        <v>96.55999755859375</v>
      </c>
      <c r="E1534">
        <v>96.55999755859375</v>
      </c>
      <c r="F1534">
        <v>96.55999755859375</v>
      </c>
      <c r="G1534">
        <v>0</v>
      </c>
    </row>
    <row r="1535" spans="1:7" ht="15">
      <c r="A1535" s="963">
        <v>28174</v>
      </c>
      <c r="B1535">
        <v>96.379997253417969</v>
      </c>
      <c r="C1535">
        <v>96.379997253417969</v>
      </c>
      <c r="D1535">
        <v>96.379997253417969</v>
      </c>
      <c r="E1535">
        <v>96.379997253417969</v>
      </c>
      <c r="F1535">
        <v>96.379997253417969</v>
      </c>
      <c r="G1535">
        <v>0</v>
      </c>
    </row>
    <row r="1536" spans="1:7" ht="15">
      <c r="A1536" s="963">
        <v>28178</v>
      </c>
      <c r="B1536">
        <v>96.139999389648438</v>
      </c>
      <c r="C1536">
        <v>96.139999389648438</v>
      </c>
      <c r="D1536">
        <v>96.139999389648438</v>
      </c>
      <c r="E1536">
        <v>96.139999389648438</v>
      </c>
      <c r="F1536">
        <v>96.139999389648438</v>
      </c>
      <c r="G1536">
        <v>0</v>
      </c>
    </row>
    <row r="1537" spans="1:7" ht="15">
      <c r="A1537" s="963">
        <v>28179</v>
      </c>
      <c r="B1537">
        <v>95.760002136230469</v>
      </c>
      <c r="C1537">
        <v>95.760002136230469</v>
      </c>
      <c r="D1537">
        <v>95.760002136230469</v>
      </c>
      <c r="E1537">
        <v>95.760002136230469</v>
      </c>
      <c r="F1537">
        <v>95.760002136230469</v>
      </c>
      <c r="G1537">
        <v>0</v>
      </c>
    </row>
    <row r="1538" spans="1:7" ht="15">
      <c r="A1538" s="963">
        <v>28180</v>
      </c>
      <c r="B1538">
        <v>94.839996337890625</v>
      </c>
      <c r="C1538">
        <v>94.839996337890625</v>
      </c>
      <c r="D1538">
        <v>94.839996337890625</v>
      </c>
      <c r="E1538">
        <v>94.839996337890625</v>
      </c>
      <c r="F1538">
        <v>94.839996337890625</v>
      </c>
      <c r="G1538">
        <v>0</v>
      </c>
    </row>
    <row r="1539" spans="1:7" ht="15">
      <c r="A1539" s="963">
        <v>28181</v>
      </c>
      <c r="B1539">
        <v>94.900001525878906</v>
      </c>
      <c r="C1539">
        <v>94.900001525878906</v>
      </c>
      <c r="D1539">
        <v>94.900001525878906</v>
      </c>
      <c r="E1539">
        <v>94.900001525878906</v>
      </c>
      <c r="F1539">
        <v>94.900001525878906</v>
      </c>
      <c r="G1539">
        <v>0</v>
      </c>
    </row>
    <row r="1540" spans="1:7" ht="15">
      <c r="A1540" s="963">
        <v>28184</v>
      </c>
      <c r="B1540">
        <v>94.569999694824219</v>
      </c>
      <c r="C1540">
        <v>94.569999694824219</v>
      </c>
      <c r="D1540">
        <v>94.569999694824219</v>
      </c>
      <c r="E1540">
        <v>94.569999694824219</v>
      </c>
      <c r="F1540">
        <v>94.569999694824219</v>
      </c>
      <c r="G1540">
        <v>0</v>
      </c>
    </row>
    <row r="1541" spans="1:7" ht="15">
      <c r="A1541" s="963">
        <v>28185</v>
      </c>
      <c r="B1541">
        <v>95.139999389648438</v>
      </c>
      <c r="C1541">
        <v>95.139999389648438</v>
      </c>
      <c r="D1541">
        <v>95.139999389648438</v>
      </c>
      <c r="E1541">
        <v>95.139999389648438</v>
      </c>
      <c r="F1541">
        <v>95.139999389648438</v>
      </c>
      <c r="G1541">
        <v>0</v>
      </c>
    </row>
    <row r="1542" spans="1:7" ht="15">
      <c r="A1542" s="963">
        <v>28186</v>
      </c>
      <c r="B1542">
        <v>95.19000244140625</v>
      </c>
      <c r="C1542">
        <v>95.19000244140625</v>
      </c>
      <c r="D1542">
        <v>95.19000244140625</v>
      </c>
      <c r="E1542">
        <v>95.19000244140625</v>
      </c>
      <c r="F1542">
        <v>95.19000244140625</v>
      </c>
      <c r="G1542">
        <v>0</v>
      </c>
    </row>
    <row r="1543" spans="1:7" ht="15">
      <c r="A1543" s="963">
        <v>28187</v>
      </c>
      <c r="B1543">
        <v>95.529998779296875</v>
      </c>
      <c r="C1543">
        <v>95.529998779296875</v>
      </c>
      <c r="D1543">
        <v>95.529998779296875</v>
      </c>
      <c r="E1543">
        <v>95.529998779296875</v>
      </c>
      <c r="F1543">
        <v>95.529998779296875</v>
      </c>
      <c r="G1543">
        <v>0</v>
      </c>
    </row>
    <row r="1544" spans="1:7" ht="15">
      <c r="A1544" s="963">
        <v>28188</v>
      </c>
      <c r="B1544">
        <v>96.069999694824219</v>
      </c>
      <c r="C1544">
        <v>96.069999694824219</v>
      </c>
      <c r="D1544">
        <v>96.069999694824219</v>
      </c>
      <c r="E1544">
        <v>96.069999694824219</v>
      </c>
      <c r="F1544">
        <v>96.069999694824219</v>
      </c>
      <c r="G1544">
        <v>0</v>
      </c>
    </row>
    <row r="1545" spans="1:7" ht="15">
      <c r="A1545" s="963">
        <v>28191</v>
      </c>
      <c r="B1545">
        <v>96.169998168945312</v>
      </c>
      <c r="C1545">
        <v>96.169998168945312</v>
      </c>
      <c r="D1545">
        <v>96.169998168945312</v>
      </c>
      <c r="E1545">
        <v>96.169998168945312</v>
      </c>
      <c r="F1545">
        <v>96.169998168945312</v>
      </c>
      <c r="G1545">
        <v>0</v>
      </c>
    </row>
    <row r="1546" spans="1:7" ht="15">
      <c r="A1546" s="963">
        <v>28192</v>
      </c>
      <c r="B1546">
        <v>96.230003356933594</v>
      </c>
      <c r="C1546">
        <v>96.230003356933594</v>
      </c>
      <c r="D1546">
        <v>96.230003356933594</v>
      </c>
      <c r="E1546">
        <v>96.230003356933594</v>
      </c>
      <c r="F1546">
        <v>96.230003356933594</v>
      </c>
      <c r="G1546">
        <v>0</v>
      </c>
    </row>
    <row r="1547" spans="1:7" ht="15">
      <c r="A1547" s="963">
        <v>28193</v>
      </c>
      <c r="B1547">
        <v>95.75</v>
      </c>
      <c r="C1547">
        <v>95.75</v>
      </c>
      <c r="D1547">
        <v>95.75</v>
      </c>
      <c r="E1547">
        <v>95.75</v>
      </c>
      <c r="F1547">
        <v>95.75</v>
      </c>
      <c r="G1547">
        <v>0</v>
      </c>
    </row>
    <row r="1548" spans="1:7" ht="15">
      <c r="A1548" s="963">
        <v>28194</v>
      </c>
      <c r="B1548">
        <v>95.94000244140625</v>
      </c>
      <c r="C1548">
        <v>95.94000244140625</v>
      </c>
      <c r="D1548">
        <v>95.94000244140625</v>
      </c>
      <c r="E1548">
        <v>95.94000244140625</v>
      </c>
      <c r="F1548">
        <v>95.94000244140625</v>
      </c>
      <c r="G1548">
        <v>0</v>
      </c>
    </row>
    <row r="1549" spans="1:7" ht="15">
      <c r="A1549" s="963">
        <v>28195</v>
      </c>
      <c r="B1549">
        <v>96.069999694824219</v>
      </c>
      <c r="C1549">
        <v>96.069999694824219</v>
      </c>
      <c r="D1549">
        <v>96.069999694824219</v>
      </c>
      <c r="E1549">
        <v>96.069999694824219</v>
      </c>
      <c r="F1549">
        <v>96.069999694824219</v>
      </c>
      <c r="G1549">
        <v>0</v>
      </c>
    </row>
    <row r="1550" spans="1:7" ht="15">
      <c r="A1550" s="963">
        <v>28198</v>
      </c>
      <c r="B1550">
        <v>96.19000244140625</v>
      </c>
      <c r="C1550">
        <v>96.19000244140625</v>
      </c>
      <c r="D1550">
        <v>96.19000244140625</v>
      </c>
      <c r="E1550">
        <v>96.19000244140625</v>
      </c>
      <c r="F1550">
        <v>96.19000244140625</v>
      </c>
      <c r="G1550">
        <v>0</v>
      </c>
    </row>
    <row r="1551" spans="1:7" ht="15">
      <c r="A1551" s="963">
        <v>28199</v>
      </c>
      <c r="B1551">
        <v>96.389999389648438</v>
      </c>
      <c r="C1551">
        <v>96.389999389648438</v>
      </c>
      <c r="D1551">
        <v>96.389999389648438</v>
      </c>
      <c r="E1551">
        <v>96.389999389648438</v>
      </c>
      <c r="F1551">
        <v>96.389999389648438</v>
      </c>
      <c r="G1551">
        <v>0</v>
      </c>
    </row>
    <row r="1552" spans="1:7" ht="15">
      <c r="A1552" s="963">
        <v>28200</v>
      </c>
      <c r="B1552">
        <v>96.580001831054688</v>
      </c>
      <c r="C1552">
        <v>96.580001831054688</v>
      </c>
      <c r="D1552">
        <v>96.580001831054688</v>
      </c>
      <c r="E1552">
        <v>96.580001831054688</v>
      </c>
      <c r="F1552">
        <v>96.580001831054688</v>
      </c>
      <c r="G1552">
        <v>0</v>
      </c>
    </row>
    <row r="1553" spans="1:7" ht="15">
      <c r="A1553" s="963">
        <v>28201</v>
      </c>
      <c r="B1553">
        <v>96.419998168945312</v>
      </c>
      <c r="C1553">
        <v>96.419998168945312</v>
      </c>
      <c r="D1553">
        <v>96.419998168945312</v>
      </c>
      <c r="E1553">
        <v>96.419998168945312</v>
      </c>
      <c r="F1553">
        <v>96.419998168945312</v>
      </c>
      <c r="G1553">
        <v>0</v>
      </c>
    </row>
    <row r="1554" spans="1:7" ht="15">
      <c r="A1554" s="963">
        <v>28202</v>
      </c>
      <c r="B1554">
        <v>96.44000244140625</v>
      </c>
      <c r="C1554">
        <v>96.44000244140625</v>
      </c>
      <c r="D1554">
        <v>96.44000244140625</v>
      </c>
      <c r="E1554">
        <v>96.44000244140625</v>
      </c>
      <c r="F1554">
        <v>96.44000244140625</v>
      </c>
      <c r="G1554">
        <v>0</v>
      </c>
    </row>
    <row r="1555" spans="1:7" ht="15">
      <c r="A1555" s="963">
        <v>28205</v>
      </c>
      <c r="B1555">
        <v>96.260002136230469</v>
      </c>
      <c r="C1555">
        <v>96.260002136230469</v>
      </c>
      <c r="D1555">
        <v>96.260002136230469</v>
      </c>
      <c r="E1555">
        <v>96.260002136230469</v>
      </c>
      <c r="F1555">
        <v>96.260002136230469</v>
      </c>
      <c r="G1555">
        <v>0</v>
      </c>
    </row>
    <row r="1556" spans="1:7" ht="15">
      <c r="A1556" s="963">
        <v>28206</v>
      </c>
      <c r="B1556">
        <v>96.050003051757812</v>
      </c>
      <c r="C1556">
        <v>96.050003051757812</v>
      </c>
      <c r="D1556">
        <v>96.050003051757812</v>
      </c>
      <c r="E1556">
        <v>96.050003051757812</v>
      </c>
      <c r="F1556">
        <v>96.050003051757812</v>
      </c>
      <c r="G1556">
        <v>0</v>
      </c>
    </row>
    <row r="1557" spans="1:7" ht="15">
      <c r="A1557" s="963">
        <v>28207</v>
      </c>
      <c r="B1557">
        <v>95.760002136230469</v>
      </c>
      <c r="C1557">
        <v>95.760002136230469</v>
      </c>
      <c r="D1557">
        <v>95.760002136230469</v>
      </c>
      <c r="E1557">
        <v>95.760002136230469</v>
      </c>
      <c r="F1557">
        <v>95.760002136230469</v>
      </c>
      <c r="G1557">
        <v>0</v>
      </c>
    </row>
    <row r="1558" spans="1:7" ht="15">
      <c r="A1558" s="963">
        <v>28208</v>
      </c>
      <c r="B1558">
        <v>95.540000915527344</v>
      </c>
      <c r="C1558">
        <v>95.540000915527344</v>
      </c>
      <c r="D1558">
        <v>95.540000915527344</v>
      </c>
      <c r="E1558">
        <v>95.540000915527344</v>
      </c>
      <c r="F1558">
        <v>95.540000915527344</v>
      </c>
      <c r="G1558">
        <v>0</v>
      </c>
    </row>
    <row r="1559" spans="1:7" ht="15">
      <c r="A1559" s="963">
        <v>28209</v>
      </c>
      <c r="B1559">
        <v>95.279998779296875</v>
      </c>
      <c r="C1559">
        <v>95.279998779296875</v>
      </c>
      <c r="D1559">
        <v>95.279998779296875</v>
      </c>
      <c r="E1559">
        <v>95.279998779296875</v>
      </c>
      <c r="F1559">
        <v>95.279998779296875</v>
      </c>
      <c r="G1559">
        <v>0</v>
      </c>
    </row>
    <row r="1560" spans="1:7" ht="15">
      <c r="A1560" s="963">
        <v>28212</v>
      </c>
      <c r="B1560">
        <v>94.849998474121094</v>
      </c>
      <c r="C1560">
        <v>94.849998474121094</v>
      </c>
      <c r="D1560">
        <v>94.849998474121094</v>
      </c>
      <c r="E1560">
        <v>94.849998474121094</v>
      </c>
      <c r="F1560">
        <v>94.849998474121094</v>
      </c>
      <c r="G1560">
        <v>0</v>
      </c>
    </row>
    <row r="1561" spans="1:7" ht="15">
      <c r="A1561" s="963">
        <v>28213</v>
      </c>
      <c r="B1561">
        <v>94.919998168945312</v>
      </c>
      <c r="C1561">
        <v>94.919998168945312</v>
      </c>
      <c r="D1561">
        <v>94.919998168945312</v>
      </c>
      <c r="E1561">
        <v>94.919998168945312</v>
      </c>
      <c r="F1561">
        <v>94.919998168945312</v>
      </c>
      <c r="G1561">
        <v>0</v>
      </c>
    </row>
    <row r="1562" spans="1:7" ht="15">
      <c r="A1562" s="963">
        <v>28214</v>
      </c>
      <c r="B1562">
        <v>94.230003356933594</v>
      </c>
      <c r="C1562">
        <v>94.230003356933594</v>
      </c>
      <c r="D1562">
        <v>94.230003356933594</v>
      </c>
      <c r="E1562">
        <v>94.230003356933594</v>
      </c>
      <c r="F1562">
        <v>94.230003356933594</v>
      </c>
      <c r="G1562">
        <v>0</v>
      </c>
    </row>
    <row r="1563" spans="1:7" ht="15">
      <c r="A1563" s="963">
        <v>28215</v>
      </c>
      <c r="B1563">
        <v>94.129997253417969</v>
      </c>
      <c r="C1563">
        <v>94.129997253417969</v>
      </c>
      <c r="D1563">
        <v>94.129997253417969</v>
      </c>
      <c r="E1563">
        <v>94.129997253417969</v>
      </c>
      <c r="F1563">
        <v>94.129997253417969</v>
      </c>
      <c r="G1563">
        <v>0</v>
      </c>
    </row>
    <row r="1564" spans="1:7" ht="15">
      <c r="A1564" s="963">
        <v>28216</v>
      </c>
      <c r="B1564">
        <v>94.540000915527344</v>
      </c>
      <c r="C1564">
        <v>94.540000915527344</v>
      </c>
      <c r="D1564">
        <v>94.540000915527344</v>
      </c>
      <c r="E1564">
        <v>94.540000915527344</v>
      </c>
      <c r="F1564">
        <v>94.540000915527344</v>
      </c>
      <c r="G1564">
        <v>0</v>
      </c>
    </row>
    <row r="1565" spans="1:7" ht="15">
      <c r="A1565" s="963">
        <v>28219</v>
      </c>
      <c r="B1565">
        <v>93.900001525878906</v>
      </c>
      <c r="C1565">
        <v>93.900001525878906</v>
      </c>
      <c r="D1565">
        <v>93.900001525878906</v>
      </c>
      <c r="E1565">
        <v>93.900001525878906</v>
      </c>
      <c r="F1565">
        <v>93.900001525878906</v>
      </c>
      <c r="G1565">
        <v>0</v>
      </c>
    </row>
    <row r="1566" spans="1:7" ht="15">
      <c r="A1566" s="963">
        <v>28220</v>
      </c>
      <c r="B1566">
        <v>93.660003662109375</v>
      </c>
      <c r="C1566">
        <v>93.660003662109375</v>
      </c>
      <c r="D1566">
        <v>93.660003662109375</v>
      </c>
      <c r="E1566">
        <v>93.660003662109375</v>
      </c>
      <c r="F1566">
        <v>93.660003662109375</v>
      </c>
      <c r="G1566">
        <v>0</v>
      </c>
    </row>
    <row r="1567" spans="1:7" ht="15">
      <c r="A1567" s="963">
        <v>28221</v>
      </c>
      <c r="B1567">
        <v>93.889999389648438</v>
      </c>
      <c r="C1567">
        <v>93.889999389648438</v>
      </c>
      <c r="D1567">
        <v>93.889999389648438</v>
      </c>
      <c r="E1567">
        <v>93.889999389648438</v>
      </c>
      <c r="F1567">
        <v>93.889999389648438</v>
      </c>
      <c r="G1567">
        <v>0</v>
      </c>
    </row>
    <row r="1568" spans="1:7" ht="15">
      <c r="A1568" s="963">
        <v>28222</v>
      </c>
      <c r="B1568">
        <v>94.029998779296875</v>
      </c>
      <c r="C1568">
        <v>94.029998779296875</v>
      </c>
      <c r="D1568">
        <v>94.029998779296875</v>
      </c>
      <c r="E1568">
        <v>94.029998779296875</v>
      </c>
      <c r="F1568">
        <v>94.029998779296875</v>
      </c>
      <c r="G1568">
        <v>0</v>
      </c>
    </row>
    <row r="1569" spans="1:7" ht="15">
      <c r="A1569" s="963">
        <v>28226</v>
      </c>
      <c r="B1569">
        <v>94.370002746582031</v>
      </c>
      <c r="C1569">
        <v>94.370002746582031</v>
      </c>
      <c r="D1569">
        <v>94.370002746582031</v>
      </c>
      <c r="E1569">
        <v>94.370002746582031</v>
      </c>
      <c r="F1569">
        <v>94.370002746582031</v>
      </c>
      <c r="G1569">
        <v>0</v>
      </c>
    </row>
    <row r="1570" spans="1:7" ht="15">
      <c r="A1570" s="963">
        <v>28227</v>
      </c>
      <c r="B1570">
        <v>95.05999755859375</v>
      </c>
      <c r="C1570">
        <v>95.05999755859375</v>
      </c>
      <c r="D1570">
        <v>95.05999755859375</v>
      </c>
      <c r="E1570">
        <v>95.05999755859375</v>
      </c>
      <c r="F1570">
        <v>95.05999755859375</v>
      </c>
      <c r="G1570">
        <v>0</v>
      </c>
    </row>
    <row r="1571" spans="1:7" ht="15">
      <c r="A1571" s="963">
        <v>28228</v>
      </c>
      <c r="B1571">
        <v>95.099998474121094</v>
      </c>
      <c r="C1571">
        <v>95.099998474121094</v>
      </c>
      <c r="D1571">
        <v>95.099998474121094</v>
      </c>
      <c r="E1571">
        <v>95.099998474121094</v>
      </c>
      <c r="F1571">
        <v>95.099998474121094</v>
      </c>
      <c r="G1571">
        <v>0</v>
      </c>
    </row>
    <row r="1572" spans="1:7" ht="15">
      <c r="A1572" s="963">
        <v>28229</v>
      </c>
      <c r="B1572">
        <v>96</v>
      </c>
      <c r="C1572">
        <v>96</v>
      </c>
      <c r="D1572">
        <v>96</v>
      </c>
      <c r="E1572">
        <v>96</v>
      </c>
      <c r="F1572">
        <v>96</v>
      </c>
      <c r="G1572">
        <v>0</v>
      </c>
    </row>
    <row r="1573" spans="1:7" ht="15">
      <c r="A1573" s="963">
        <v>28230</v>
      </c>
      <c r="B1573">
        <v>96.260002136230469</v>
      </c>
      <c r="C1573">
        <v>96.260002136230469</v>
      </c>
      <c r="D1573">
        <v>96.260002136230469</v>
      </c>
      <c r="E1573">
        <v>96.260002136230469</v>
      </c>
      <c r="F1573">
        <v>96.260002136230469</v>
      </c>
      <c r="G1573">
        <v>0</v>
      </c>
    </row>
    <row r="1574" spans="1:7" ht="15">
      <c r="A1574" s="963">
        <v>28233</v>
      </c>
      <c r="B1574">
        <v>96.169998168945312</v>
      </c>
      <c r="C1574">
        <v>96.169998168945312</v>
      </c>
      <c r="D1574">
        <v>96.169998168945312</v>
      </c>
      <c r="E1574">
        <v>96.169998168945312</v>
      </c>
      <c r="F1574">
        <v>96.169998168945312</v>
      </c>
      <c r="G1574">
        <v>0</v>
      </c>
    </row>
    <row r="1575" spans="1:7" ht="15">
      <c r="A1575" s="963">
        <v>28234</v>
      </c>
      <c r="B1575">
        <v>96.099998474121094</v>
      </c>
      <c r="C1575">
        <v>96.099998474121094</v>
      </c>
      <c r="D1575">
        <v>96.099998474121094</v>
      </c>
      <c r="E1575">
        <v>96.099998474121094</v>
      </c>
      <c r="F1575">
        <v>96.099998474121094</v>
      </c>
      <c r="G1575">
        <v>0</v>
      </c>
    </row>
    <row r="1576" spans="1:7" ht="15">
      <c r="A1576" s="963">
        <v>28235</v>
      </c>
      <c r="B1576">
        <v>96.360000610351562</v>
      </c>
      <c r="C1576">
        <v>96.360000610351562</v>
      </c>
      <c r="D1576">
        <v>96.360000610351562</v>
      </c>
      <c r="E1576">
        <v>96.360000610351562</v>
      </c>
      <c r="F1576">
        <v>96.360000610351562</v>
      </c>
      <c r="G1576">
        <v>0</v>
      </c>
    </row>
    <row r="1577" spans="1:7" ht="15">
      <c r="A1577" s="963">
        <v>28236</v>
      </c>
      <c r="B1577">
        <v>95.819999694824219</v>
      </c>
      <c r="C1577">
        <v>95.819999694824219</v>
      </c>
      <c r="D1577">
        <v>95.819999694824219</v>
      </c>
      <c r="E1577">
        <v>95.819999694824219</v>
      </c>
      <c r="F1577">
        <v>95.819999694824219</v>
      </c>
      <c r="G1577">
        <v>0</v>
      </c>
    </row>
    <row r="1578" spans="1:7" ht="15">
      <c r="A1578" s="963">
        <v>28237</v>
      </c>
      <c r="B1578">
        <v>95.120002746582031</v>
      </c>
      <c r="C1578">
        <v>95.120002746582031</v>
      </c>
      <c r="D1578">
        <v>95.120002746582031</v>
      </c>
      <c r="E1578">
        <v>95.120002746582031</v>
      </c>
      <c r="F1578">
        <v>95.120002746582031</v>
      </c>
      <c r="G1578">
        <v>0</v>
      </c>
    </row>
    <row r="1579" spans="1:7" ht="15">
      <c r="A1579" s="963">
        <v>28240</v>
      </c>
      <c r="B1579">
        <v>94.260002136230469</v>
      </c>
      <c r="C1579">
        <v>94.260002136230469</v>
      </c>
      <c r="D1579">
        <v>94.260002136230469</v>
      </c>
      <c r="E1579">
        <v>94.260002136230469</v>
      </c>
      <c r="F1579">
        <v>94.260002136230469</v>
      </c>
      <c r="G1579">
        <v>0</v>
      </c>
    </row>
    <row r="1580" spans="1:7" ht="15">
      <c r="A1580" s="963">
        <v>28241</v>
      </c>
      <c r="B1580">
        <v>94.120002746582031</v>
      </c>
      <c r="C1580">
        <v>94.120002746582031</v>
      </c>
      <c r="D1580">
        <v>94.120002746582031</v>
      </c>
      <c r="E1580">
        <v>94.120002746582031</v>
      </c>
      <c r="F1580">
        <v>94.120002746582031</v>
      </c>
      <c r="G1580">
        <v>0</v>
      </c>
    </row>
    <row r="1581" spans="1:7" ht="15">
      <c r="A1581" s="963">
        <v>28242</v>
      </c>
      <c r="B1581">
        <v>94.790000915527344</v>
      </c>
      <c r="C1581">
        <v>94.790000915527344</v>
      </c>
      <c r="D1581">
        <v>94.790000915527344</v>
      </c>
      <c r="E1581">
        <v>94.790000915527344</v>
      </c>
      <c r="F1581">
        <v>94.790000915527344</v>
      </c>
      <c r="G1581">
        <v>0</v>
      </c>
    </row>
    <row r="1582" spans="1:7" ht="15">
      <c r="A1582" s="963">
        <v>28243</v>
      </c>
      <c r="B1582">
        <v>95.05999755859375</v>
      </c>
      <c r="C1582">
        <v>95.05999755859375</v>
      </c>
      <c r="D1582">
        <v>95.05999755859375</v>
      </c>
      <c r="E1582">
        <v>95.05999755859375</v>
      </c>
      <c r="F1582">
        <v>95.05999755859375</v>
      </c>
      <c r="G1582">
        <v>0</v>
      </c>
    </row>
    <row r="1583" spans="1:7" ht="15">
      <c r="A1583" s="963">
        <v>28244</v>
      </c>
      <c r="B1583">
        <v>95.480003356933594</v>
      </c>
      <c r="C1583">
        <v>95.480003356933594</v>
      </c>
      <c r="D1583">
        <v>95.480003356933594</v>
      </c>
      <c r="E1583">
        <v>95.480003356933594</v>
      </c>
      <c r="F1583">
        <v>95.480003356933594</v>
      </c>
      <c r="G1583">
        <v>0</v>
      </c>
    </row>
    <row r="1584" spans="1:7" ht="15">
      <c r="A1584" s="963">
        <v>28247</v>
      </c>
      <c r="B1584">
        <v>95.830001831054688</v>
      </c>
      <c r="C1584">
        <v>95.830001831054688</v>
      </c>
      <c r="D1584">
        <v>95.830001831054688</v>
      </c>
      <c r="E1584">
        <v>95.830001831054688</v>
      </c>
      <c r="F1584">
        <v>95.830001831054688</v>
      </c>
      <c r="G1584">
        <v>0</v>
      </c>
    </row>
    <row r="1585" spans="1:7" ht="15">
      <c r="A1585" s="963">
        <v>28248</v>
      </c>
      <c r="B1585">
        <v>96.209999084472656</v>
      </c>
      <c r="C1585">
        <v>96.209999084472656</v>
      </c>
      <c r="D1585">
        <v>96.209999084472656</v>
      </c>
      <c r="E1585">
        <v>96.209999084472656</v>
      </c>
      <c r="F1585">
        <v>96.209999084472656</v>
      </c>
      <c r="G1585">
        <v>0</v>
      </c>
    </row>
    <row r="1586" spans="1:7" ht="15">
      <c r="A1586" s="963">
        <v>28249</v>
      </c>
      <c r="B1586">
        <v>96.629997253417969</v>
      </c>
      <c r="C1586">
        <v>96.629997253417969</v>
      </c>
      <c r="D1586">
        <v>96.629997253417969</v>
      </c>
      <c r="E1586">
        <v>96.629997253417969</v>
      </c>
      <c r="F1586">
        <v>96.629997253417969</v>
      </c>
      <c r="G1586">
        <v>0</v>
      </c>
    </row>
    <row r="1587" spans="1:7" ht="15">
      <c r="A1587" s="963">
        <v>28250</v>
      </c>
      <c r="B1587">
        <v>96.889999389648438</v>
      </c>
      <c r="C1587">
        <v>96.889999389648438</v>
      </c>
      <c r="D1587">
        <v>96.889999389648438</v>
      </c>
      <c r="E1587">
        <v>96.889999389648438</v>
      </c>
      <c r="F1587">
        <v>96.889999389648438</v>
      </c>
      <c r="G1587">
        <v>0</v>
      </c>
    </row>
    <row r="1588" spans="1:7" ht="15">
      <c r="A1588" s="963">
        <v>28251</v>
      </c>
      <c r="B1588">
        <v>96.900001525878906</v>
      </c>
      <c r="C1588">
        <v>96.900001525878906</v>
      </c>
      <c r="D1588">
        <v>96.900001525878906</v>
      </c>
      <c r="E1588">
        <v>96.900001525878906</v>
      </c>
      <c r="F1588">
        <v>96.900001525878906</v>
      </c>
      <c r="G1588">
        <v>0</v>
      </c>
    </row>
    <row r="1589" spans="1:7" ht="15">
      <c r="A1589" s="963">
        <v>28254</v>
      </c>
      <c r="B1589">
        <v>96.760002136230469</v>
      </c>
      <c r="C1589">
        <v>96.760002136230469</v>
      </c>
      <c r="D1589">
        <v>96.760002136230469</v>
      </c>
      <c r="E1589">
        <v>96.760002136230469</v>
      </c>
      <c r="F1589">
        <v>96.760002136230469</v>
      </c>
      <c r="G1589">
        <v>0</v>
      </c>
    </row>
    <row r="1590" spans="1:7" ht="15">
      <c r="A1590" s="963">
        <v>28255</v>
      </c>
      <c r="B1590">
        <v>97.160003662109375</v>
      </c>
      <c r="C1590">
        <v>97.160003662109375</v>
      </c>
      <c r="D1590">
        <v>97.160003662109375</v>
      </c>
      <c r="E1590">
        <v>97.160003662109375</v>
      </c>
      <c r="F1590">
        <v>97.160003662109375</v>
      </c>
      <c r="G1590">
        <v>0</v>
      </c>
    </row>
    <row r="1591" spans="1:7" ht="15">
      <c r="A1591" s="963">
        <v>28256</v>
      </c>
      <c r="B1591">
        <v>96.919998168945312</v>
      </c>
      <c r="C1591">
        <v>96.919998168945312</v>
      </c>
      <c r="D1591">
        <v>96.919998168945312</v>
      </c>
      <c r="E1591">
        <v>96.919998168945312</v>
      </c>
      <c r="F1591">
        <v>96.919998168945312</v>
      </c>
      <c r="G1591">
        <v>0</v>
      </c>
    </row>
    <row r="1592" spans="1:7" ht="15">
      <c r="A1592" s="963">
        <v>28257</v>
      </c>
      <c r="B1592">
        <v>96.959999084472656</v>
      </c>
      <c r="C1592">
        <v>96.959999084472656</v>
      </c>
      <c r="D1592">
        <v>96.959999084472656</v>
      </c>
      <c r="E1592">
        <v>96.959999084472656</v>
      </c>
      <c r="F1592">
        <v>96.959999084472656</v>
      </c>
      <c r="G1592">
        <v>0</v>
      </c>
    </row>
    <row r="1593" spans="1:7" ht="15">
      <c r="A1593" s="963">
        <v>28258</v>
      </c>
      <c r="B1593">
        <v>97.410003662109375</v>
      </c>
      <c r="C1593">
        <v>97.410003662109375</v>
      </c>
      <c r="D1593">
        <v>97.410003662109375</v>
      </c>
      <c r="E1593">
        <v>97.410003662109375</v>
      </c>
      <c r="F1593">
        <v>97.410003662109375</v>
      </c>
      <c r="G1593">
        <v>0</v>
      </c>
    </row>
    <row r="1594" spans="1:7" ht="15">
      <c r="A1594" s="963">
        <v>28261</v>
      </c>
      <c r="B1594">
        <v>97.790000915527344</v>
      </c>
      <c r="C1594">
        <v>97.790000915527344</v>
      </c>
      <c r="D1594">
        <v>97.790000915527344</v>
      </c>
      <c r="E1594">
        <v>97.790000915527344</v>
      </c>
      <c r="F1594">
        <v>97.790000915527344</v>
      </c>
      <c r="G1594">
        <v>0</v>
      </c>
    </row>
    <row r="1595" spans="1:7" ht="15">
      <c r="A1595" s="963">
        <v>28262</v>
      </c>
      <c r="B1595">
        <v>97.900001525878906</v>
      </c>
      <c r="C1595">
        <v>97.900001525878906</v>
      </c>
      <c r="D1595">
        <v>97.900001525878906</v>
      </c>
      <c r="E1595">
        <v>97.900001525878906</v>
      </c>
      <c r="F1595">
        <v>97.900001525878906</v>
      </c>
      <c r="G1595">
        <v>0</v>
      </c>
    </row>
    <row r="1596" spans="1:7" ht="15">
      <c r="A1596" s="963">
        <v>28263</v>
      </c>
      <c r="B1596">
        <v>98.470001220703125</v>
      </c>
      <c r="C1596">
        <v>98.470001220703125</v>
      </c>
      <c r="D1596">
        <v>98.470001220703125</v>
      </c>
      <c r="E1596">
        <v>98.470001220703125</v>
      </c>
      <c r="F1596">
        <v>98.470001220703125</v>
      </c>
      <c r="G1596">
        <v>0</v>
      </c>
    </row>
    <row r="1597" spans="1:7" ht="15">
      <c r="A1597" s="963">
        <v>28264</v>
      </c>
      <c r="B1597">
        <v>98.360000610351562</v>
      </c>
      <c r="C1597">
        <v>98.360000610351562</v>
      </c>
      <c r="D1597">
        <v>98.360000610351562</v>
      </c>
      <c r="E1597">
        <v>98.360000610351562</v>
      </c>
      <c r="F1597">
        <v>98.360000610351562</v>
      </c>
      <c r="G1597">
        <v>0</v>
      </c>
    </row>
    <row r="1598" spans="1:7" ht="15">
      <c r="A1598" s="963">
        <v>28265</v>
      </c>
      <c r="B1598">
        <v>98</v>
      </c>
      <c r="C1598">
        <v>98</v>
      </c>
      <c r="D1598">
        <v>98</v>
      </c>
      <c r="E1598">
        <v>98</v>
      </c>
      <c r="F1598">
        <v>98</v>
      </c>
      <c r="G1598">
        <v>0</v>
      </c>
    </row>
    <row r="1599" spans="1:7" ht="15">
      <c r="A1599" s="963">
        <v>28268</v>
      </c>
      <c r="B1599">
        <v>97.150001525878906</v>
      </c>
      <c r="C1599">
        <v>97.150001525878906</v>
      </c>
      <c r="D1599">
        <v>97.150001525878906</v>
      </c>
      <c r="E1599">
        <v>97.150001525878906</v>
      </c>
      <c r="F1599">
        <v>97.150001525878906</v>
      </c>
      <c r="G1599">
        <v>0</v>
      </c>
    </row>
    <row r="1600" spans="1:7" ht="15">
      <c r="A1600" s="963">
        <v>28269</v>
      </c>
      <c r="B1600">
        <v>96.660003662109375</v>
      </c>
      <c r="C1600">
        <v>96.660003662109375</v>
      </c>
      <c r="D1600">
        <v>96.660003662109375</v>
      </c>
      <c r="E1600">
        <v>96.660003662109375</v>
      </c>
      <c r="F1600">
        <v>96.660003662109375</v>
      </c>
      <c r="G1600">
        <v>0</v>
      </c>
    </row>
    <row r="1601" spans="1:7" ht="15">
      <c r="A1601" s="963">
        <v>28270</v>
      </c>
      <c r="B1601">
        <v>96.180000305175781</v>
      </c>
      <c r="C1601">
        <v>96.180000305175781</v>
      </c>
      <c r="D1601">
        <v>96.180000305175781</v>
      </c>
      <c r="E1601">
        <v>96.180000305175781</v>
      </c>
      <c r="F1601">
        <v>96.180000305175781</v>
      </c>
      <c r="G1601">
        <v>0</v>
      </c>
    </row>
    <row r="1602" spans="1:7" ht="15">
      <c r="A1602" s="963">
        <v>28271</v>
      </c>
      <c r="B1602">
        <v>96.169998168945312</v>
      </c>
      <c r="C1602">
        <v>96.169998168945312</v>
      </c>
      <c r="D1602">
        <v>96.169998168945312</v>
      </c>
      <c r="E1602">
        <v>96.169998168945312</v>
      </c>
      <c r="F1602">
        <v>96.169998168945312</v>
      </c>
      <c r="G1602">
        <v>0</v>
      </c>
    </row>
    <row r="1603" spans="1:7" ht="15">
      <c r="A1603" s="963">
        <v>28272</v>
      </c>
      <c r="B1603">
        <v>95.900001525878906</v>
      </c>
      <c r="C1603">
        <v>95.900001525878906</v>
      </c>
      <c r="D1603">
        <v>95.900001525878906</v>
      </c>
      <c r="E1603">
        <v>95.900001525878906</v>
      </c>
      <c r="F1603">
        <v>95.900001525878906</v>
      </c>
      <c r="G1603">
        <v>0</v>
      </c>
    </row>
    <row r="1604" spans="1:7" ht="15">
      <c r="A1604" s="963">
        <v>28276</v>
      </c>
      <c r="B1604">
        <v>95.589996337890625</v>
      </c>
      <c r="C1604">
        <v>95.589996337890625</v>
      </c>
      <c r="D1604">
        <v>95.589996337890625</v>
      </c>
      <c r="E1604">
        <v>95.589996337890625</v>
      </c>
      <c r="F1604">
        <v>95.589996337890625</v>
      </c>
      <c r="G1604">
        <v>0</v>
      </c>
    </row>
    <row r="1605" spans="1:7" ht="15">
      <c r="A1605" s="963">
        <v>28277</v>
      </c>
      <c r="B1605">
        <v>95.860000610351562</v>
      </c>
      <c r="C1605">
        <v>95.860000610351562</v>
      </c>
      <c r="D1605">
        <v>95.860000610351562</v>
      </c>
      <c r="E1605">
        <v>95.860000610351562</v>
      </c>
      <c r="F1605">
        <v>95.860000610351562</v>
      </c>
      <c r="G1605">
        <v>0</v>
      </c>
    </row>
    <row r="1606" spans="1:7" ht="15">
      <c r="A1606" s="963">
        <v>28278</v>
      </c>
      <c r="B1606">
        <v>95.800003051757812</v>
      </c>
      <c r="C1606">
        <v>95.800003051757812</v>
      </c>
      <c r="D1606">
        <v>95.800003051757812</v>
      </c>
      <c r="E1606">
        <v>95.800003051757812</v>
      </c>
      <c r="F1606">
        <v>95.800003051757812</v>
      </c>
      <c r="G1606">
        <v>0</v>
      </c>
    </row>
    <row r="1607" spans="1:7" ht="15">
      <c r="A1607" s="963">
        <v>28279</v>
      </c>
      <c r="B1607">
        <v>96.19000244140625</v>
      </c>
      <c r="C1607">
        <v>96.19000244140625</v>
      </c>
      <c r="D1607">
        <v>96.19000244140625</v>
      </c>
      <c r="E1607">
        <v>96.19000244140625</v>
      </c>
      <c r="F1607">
        <v>96.19000244140625</v>
      </c>
      <c r="G1607">
        <v>0</v>
      </c>
    </row>
    <row r="1608" spans="1:7" ht="15">
      <c r="A1608" s="963">
        <v>28282</v>
      </c>
      <c r="B1608">
        <v>96.110000610351562</v>
      </c>
      <c r="C1608">
        <v>96.110000610351562</v>
      </c>
      <c r="D1608">
        <v>96.110000610351562</v>
      </c>
      <c r="E1608">
        <v>96.110000610351562</v>
      </c>
      <c r="F1608">
        <v>96.110000610351562</v>
      </c>
      <c r="G1608">
        <v>0</v>
      </c>
    </row>
    <row r="1609" spans="1:7" ht="15">
      <c r="A1609" s="963">
        <v>28283</v>
      </c>
      <c r="B1609">
        <v>96.169998168945312</v>
      </c>
      <c r="C1609">
        <v>96.169998168945312</v>
      </c>
      <c r="D1609">
        <v>96.169998168945312</v>
      </c>
      <c r="E1609">
        <v>96.169998168945312</v>
      </c>
      <c r="F1609">
        <v>96.169998168945312</v>
      </c>
      <c r="G1609">
        <v>0</v>
      </c>
    </row>
    <row r="1610" spans="1:7" ht="15">
      <c r="A1610" s="963">
        <v>28284</v>
      </c>
      <c r="B1610">
        <v>96.589996337890625</v>
      </c>
      <c r="C1610">
        <v>96.589996337890625</v>
      </c>
      <c r="D1610">
        <v>96.589996337890625</v>
      </c>
      <c r="E1610">
        <v>96.589996337890625</v>
      </c>
      <c r="F1610">
        <v>96.589996337890625</v>
      </c>
      <c r="G1610">
        <v>0</v>
      </c>
    </row>
    <row r="1611" spans="1:7" ht="15">
      <c r="A1611" s="963">
        <v>28285</v>
      </c>
      <c r="B1611">
        <v>96.629997253417969</v>
      </c>
      <c r="C1611">
        <v>96.629997253417969</v>
      </c>
      <c r="D1611">
        <v>96.629997253417969</v>
      </c>
      <c r="E1611">
        <v>96.629997253417969</v>
      </c>
      <c r="F1611">
        <v>96.629997253417969</v>
      </c>
      <c r="G1611">
        <v>0</v>
      </c>
    </row>
    <row r="1612" spans="1:7" ht="15">
      <c r="A1612" s="963">
        <v>28286</v>
      </c>
      <c r="B1612">
        <v>97.069999694824219</v>
      </c>
      <c r="C1612">
        <v>97.069999694824219</v>
      </c>
      <c r="D1612">
        <v>97.069999694824219</v>
      </c>
      <c r="E1612">
        <v>97.069999694824219</v>
      </c>
      <c r="F1612">
        <v>97.069999694824219</v>
      </c>
      <c r="G1612">
        <v>0</v>
      </c>
    </row>
    <row r="1613" spans="1:7" ht="15">
      <c r="A1613" s="963">
        <v>28289</v>
      </c>
      <c r="B1613">
        <v>97.279998779296875</v>
      </c>
      <c r="C1613">
        <v>97.279998779296875</v>
      </c>
      <c r="D1613">
        <v>97.279998779296875</v>
      </c>
      <c r="E1613">
        <v>97.279998779296875</v>
      </c>
      <c r="F1613">
        <v>97.279998779296875</v>
      </c>
      <c r="G1613">
        <v>0</v>
      </c>
    </row>
    <row r="1614" spans="1:7" ht="15">
      <c r="A1614" s="963">
        <v>28290</v>
      </c>
      <c r="B1614">
        <v>97.699996948242188</v>
      </c>
      <c r="C1614">
        <v>97.699996948242188</v>
      </c>
      <c r="D1614">
        <v>97.699996948242188</v>
      </c>
      <c r="E1614">
        <v>97.699996948242188</v>
      </c>
      <c r="F1614">
        <v>97.699996948242188</v>
      </c>
      <c r="G1614">
        <v>0</v>
      </c>
    </row>
    <row r="1615" spans="1:7" ht="15">
      <c r="A1615" s="963">
        <v>28291</v>
      </c>
      <c r="B1615">
        <v>97.669998168945312</v>
      </c>
      <c r="C1615">
        <v>97.669998168945312</v>
      </c>
      <c r="D1615">
        <v>97.669998168945312</v>
      </c>
      <c r="E1615">
        <v>97.669998168945312</v>
      </c>
      <c r="F1615">
        <v>97.669998168945312</v>
      </c>
      <c r="G1615">
        <v>0</v>
      </c>
    </row>
    <row r="1616" spans="1:7" ht="15">
      <c r="A1616" s="963">
        <v>28292</v>
      </c>
      <c r="B1616">
        <v>98.220001220703125</v>
      </c>
      <c r="C1616">
        <v>98.220001220703125</v>
      </c>
      <c r="D1616">
        <v>98.220001220703125</v>
      </c>
      <c r="E1616">
        <v>98.220001220703125</v>
      </c>
      <c r="F1616">
        <v>98.220001220703125</v>
      </c>
      <c r="G1616">
        <v>0</v>
      </c>
    </row>
    <row r="1617" spans="1:7" ht="15">
      <c r="A1617" s="963">
        <v>28293</v>
      </c>
      <c r="B1617">
        <v>98.610000610351562</v>
      </c>
      <c r="C1617">
        <v>98.610000610351562</v>
      </c>
      <c r="D1617">
        <v>98.610000610351562</v>
      </c>
      <c r="E1617">
        <v>98.610000610351562</v>
      </c>
      <c r="F1617">
        <v>98.610000610351562</v>
      </c>
      <c r="G1617">
        <v>0</v>
      </c>
    </row>
    <row r="1618" spans="1:7" ht="15">
      <c r="A1618" s="963">
        <v>28296</v>
      </c>
      <c r="B1618">
        <v>98.720001220703125</v>
      </c>
      <c r="C1618">
        <v>98.720001220703125</v>
      </c>
      <c r="D1618">
        <v>98.720001220703125</v>
      </c>
      <c r="E1618">
        <v>98.720001220703125</v>
      </c>
      <c r="F1618">
        <v>98.720001220703125</v>
      </c>
      <c r="G1618">
        <v>0</v>
      </c>
    </row>
    <row r="1619" spans="1:7" ht="15">
      <c r="A1619" s="963">
        <v>28297</v>
      </c>
      <c r="B1619">
        <v>98.830001831054688</v>
      </c>
      <c r="C1619">
        <v>98.830001831054688</v>
      </c>
      <c r="D1619">
        <v>98.830001831054688</v>
      </c>
      <c r="E1619">
        <v>98.830001831054688</v>
      </c>
      <c r="F1619">
        <v>98.830001831054688</v>
      </c>
      <c r="G1619">
        <v>0</v>
      </c>
    </row>
    <row r="1620" spans="1:7" ht="15">
      <c r="A1620" s="963">
        <v>28298</v>
      </c>
      <c r="B1620">
        <v>98.779998779296875</v>
      </c>
      <c r="C1620">
        <v>98.779998779296875</v>
      </c>
      <c r="D1620">
        <v>98.779998779296875</v>
      </c>
      <c r="E1620">
        <v>98.779998779296875</v>
      </c>
      <c r="F1620">
        <v>98.779998779296875</v>
      </c>
      <c r="G1620">
        <v>0</v>
      </c>
    </row>
    <row r="1621" spans="1:7" ht="15">
      <c r="A1621" s="963">
        <v>28299</v>
      </c>
      <c r="B1621">
        <v>99.169998168945312</v>
      </c>
      <c r="C1621">
        <v>99.169998168945312</v>
      </c>
      <c r="D1621">
        <v>99.169998168945312</v>
      </c>
      <c r="E1621">
        <v>99.169998168945312</v>
      </c>
      <c r="F1621">
        <v>99.169998168945312</v>
      </c>
      <c r="G1621">
        <v>0</v>
      </c>
    </row>
    <row r="1622" spans="1:7" ht="15">
      <c r="A1622" s="963">
        <v>28300</v>
      </c>
      <c r="B1622">
        <v>99.660003662109375</v>
      </c>
      <c r="C1622">
        <v>99.660003662109375</v>
      </c>
      <c r="D1622">
        <v>99.660003662109375</v>
      </c>
      <c r="E1622">
        <v>99.660003662109375</v>
      </c>
      <c r="F1622">
        <v>99.660003662109375</v>
      </c>
      <c r="G1622">
        <v>0</v>
      </c>
    </row>
    <row r="1623" spans="1:7" ht="15">
      <c r="A1623" s="963">
        <v>28303</v>
      </c>
      <c r="B1623">
        <v>99.629997253417969</v>
      </c>
      <c r="C1623">
        <v>99.629997253417969</v>
      </c>
      <c r="D1623">
        <v>99.629997253417969</v>
      </c>
      <c r="E1623">
        <v>99.629997253417969</v>
      </c>
      <c r="F1623">
        <v>99.629997253417969</v>
      </c>
      <c r="G1623">
        <v>0</v>
      </c>
    </row>
    <row r="1624" spans="1:7" ht="15">
      <c r="A1624" s="963">
        <v>28304</v>
      </c>
      <c r="B1624">
        <v>99.279998779296875</v>
      </c>
      <c r="C1624">
        <v>99.279998779296875</v>
      </c>
      <c r="D1624">
        <v>99.279998779296875</v>
      </c>
      <c r="E1624">
        <v>99.279998779296875</v>
      </c>
      <c r="F1624">
        <v>99.279998779296875</v>
      </c>
      <c r="G1624">
        <v>0</v>
      </c>
    </row>
    <row r="1625" spans="1:7" ht="15">
      <c r="A1625" s="963">
        <v>28305</v>
      </c>
      <c r="B1625">
        <v>99.339996337890625</v>
      </c>
      <c r="C1625">
        <v>99.339996337890625</v>
      </c>
      <c r="D1625">
        <v>99.339996337890625</v>
      </c>
      <c r="E1625">
        <v>99.339996337890625</v>
      </c>
      <c r="F1625">
        <v>99.339996337890625</v>
      </c>
      <c r="G1625">
        <v>0</v>
      </c>
    </row>
    <row r="1626" spans="1:7" ht="15">
      <c r="A1626" s="963">
        <v>28306</v>
      </c>
      <c r="B1626">
        <v>99.730003356933594</v>
      </c>
      <c r="C1626">
        <v>99.730003356933594</v>
      </c>
      <c r="D1626">
        <v>99.730003356933594</v>
      </c>
      <c r="E1626">
        <v>99.730003356933594</v>
      </c>
      <c r="F1626">
        <v>99.730003356933594</v>
      </c>
      <c r="G1626">
        <v>0</v>
      </c>
    </row>
    <row r="1627" spans="1:7" ht="15">
      <c r="A1627" s="963">
        <v>28307</v>
      </c>
      <c r="B1627">
        <v>99.900001525878906</v>
      </c>
      <c r="C1627">
        <v>99.900001525878906</v>
      </c>
      <c r="D1627">
        <v>99.900001525878906</v>
      </c>
      <c r="E1627">
        <v>99.900001525878906</v>
      </c>
      <c r="F1627">
        <v>99.900001525878906</v>
      </c>
      <c r="G1627">
        <v>0</v>
      </c>
    </row>
    <row r="1628" spans="1:7" ht="15">
      <c r="A1628" s="963">
        <v>28311</v>
      </c>
      <c r="B1628">
        <v>100.120002746582</v>
      </c>
      <c r="C1628">
        <v>100.120002746582</v>
      </c>
      <c r="D1628">
        <v>100.120002746582</v>
      </c>
      <c r="E1628">
        <v>100.120002746582</v>
      </c>
      <c r="F1628">
        <v>100.120002746582</v>
      </c>
      <c r="G1628">
        <v>0</v>
      </c>
    </row>
    <row r="1629" spans="1:7" ht="15">
      <c r="A1629" s="963">
        <v>28312</v>
      </c>
      <c r="B1629">
        <v>99.959999084472656</v>
      </c>
      <c r="C1629">
        <v>99.959999084472656</v>
      </c>
      <c r="D1629">
        <v>99.959999084472656</v>
      </c>
      <c r="E1629">
        <v>99.959999084472656</v>
      </c>
      <c r="F1629">
        <v>99.959999084472656</v>
      </c>
      <c r="G1629">
        <v>0</v>
      </c>
    </row>
    <row r="1630" spans="1:7" ht="15">
      <c r="A1630" s="963">
        <v>28313</v>
      </c>
      <c r="B1630">
        <v>100.2799987792969</v>
      </c>
      <c r="C1630">
        <v>100.2799987792969</v>
      </c>
      <c r="D1630">
        <v>100.2799987792969</v>
      </c>
      <c r="E1630">
        <v>100.2799987792969</v>
      </c>
      <c r="F1630">
        <v>100.2799987792969</v>
      </c>
      <c r="G1630">
        <v>0</v>
      </c>
    </row>
    <row r="1631" spans="1:7" ht="15">
      <c r="A1631" s="963">
        <v>28314</v>
      </c>
      <c r="B1631">
        <v>100.80999755859381</v>
      </c>
      <c r="C1631">
        <v>100.80999755859381</v>
      </c>
      <c r="D1631">
        <v>100.80999755859381</v>
      </c>
      <c r="E1631">
        <v>100.80999755859381</v>
      </c>
      <c r="F1631">
        <v>100.80999755859381</v>
      </c>
      <c r="G1631">
        <v>0</v>
      </c>
    </row>
    <row r="1632" spans="1:7" ht="15">
      <c r="A1632" s="963">
        <v>28317</v>
      </c>
      <c r="B1632">
        <v>100.84999847412109</v>
      </c>
      <c r="C1632">
        <v>100.84999847412109</v>
      </c>
      <c r="D1632">
        <v>100.84999847412109</v>
      </c>
      <c r="E1632">
        <v>100.84999847412109</v>
      </c>
      <c r="F1632">
        <v>100.84999847412109</v>
      </c>
      <c r="G1632">
        <v>0</v>
      </c>
    </row>
    <row r="1633" spans="1:7" ht="15">
      <c r="A1633" s="963">
        <v>28318</v>
      </c>
      <c r="B1633">
        <v>100.75</v>
      </c>
      <c r="C1633">
        <v>100.75</v>
      </c>
      <c r="D1633">
        <v>100.75</v>
      </c>
      <c r="E1633">
        <v>100.75</v>
      </c>
      <c r="F1633">
        <v>100.75</v>
      </c>
      <c r="G1633">
        <v>0</v>
      </c>
    </row>
    <row r="1634" spans="1:7" ht="15">
      <c r="A1634" s="963">
        <v>28319</v>
      </c>
      <c r="B1634">
        <v>100.9300003051758</v>
      </c>
      <c r="C1634">
        <v>100.9300003051758</v>
      </c>
      <c r="D1634">
        <v>100.9300003051758</v>
      </c>
      <c r="E1634">
        <v>100.9300003051758</v>
      </c>
      <c r="F1634">
        <v>100.9300003051758</v>
      </c>
      <c r="G1634">
        <v>0</v>
      </c>
    </row>
    <row r="1635" spans="1:7" ht="15">
      <c r="A1635" s="963">
        <v>28321</v>
      </c>
      <c r="B1635">
        <v>101.4100036621094</v>
      </c>
      <c r="C1635">
        <v>101.4100036621094</v>
      </c>
      <c r="D1635">
        <v>101.4100036621094</v>
      </c>
      <c r="E1635">
        <v>101.4100036621094</v>
      </c>
      <c r="F1635">
        <v>101.4100036621094</v>
      </c>
      <c r="G1635">
        <v>0</v>
      </c>
    </row>
    <row r="1636" spans="1:7" ht="15">
      <c r="A1636" s="963">
        <v>28324</v>
      </c>
      <c r="B1636">
        <v>102.0100021362305</v>
      </c>
      <c r="C1636">
        <v>102.0100021362305</v>
      </c>
      <c r="D1636">
        <v>102.0100021362305</v>
      </c>
      <c r="E1636">
        <v>102.0100021362305</v>
      </c>
      <c r="F1636">
        <v>102.0100021362305</v>
      </c>
      <c r="G1636">
        <v>0</v>
      </c>
    </row>
    <row r="1637" spans="1:7" ht="15">
      <c r="A1637" s="963">
        <v>28325</v>
      </c>
      <c r="B1637">
        <v>102.379997253418</v>
      </c>
      <c r="C1637">
        <v>102.379997253418</v>
      </c>
      <c r="D1637">
        <v>102.379997253418</v>
      </c>
      <c r="E1637">
        <v>102.379997253418</v>
      </c>
      <c r="F1637">
        <v>102.379997253418</v>
      </c>
      <c r="G1637">
        <v>0</v>
      </c>
    </row>
    <row r="1638" spans="1:7" ht="15">
      <c r="A1638" s="963">
        <v>28326</v>
      </c>
      <c r="B1638">
        <v>102.4300003051758</v>
      </c>
      <c r="C1638">
        <v>102.4300003051758</v>
      </c>
      <c r="D1638">
        <v>102.4300003051758</v>
      </c>
      <c r="E1638">
        <v>102.4300003051758</v>
      </c>
      <c r="F1638">
        <v>102.4300003051758</v>
      </c>
      <c r="G1638">
        <v>0</v>
      </c>
    </row>
    <row r="1639" spans="1:7" ht="15">
      <c r="A1639" s="963">
        <v>28327</v>
      </c>
      <c r="B1639">
        <v>102.6999969482422</v>
      </c>
      <c r="C1639">
        <v>102.6999969482422</v>
      </c>
      <c r="D1639">
        <v>102.6999969482422</v>
      </c>
      <c r="E1639">
        <v>102.6999969482422</v>
      </c>
      <c r="F1639">
        <v>102.6999969482422</v>
      </c>
      <c r="G1639">
        <v>0</v>
      </c>
    </row>
    <row r="1640" spans="1:7" ht="15">
      <c r="A1640" s="963">
        <v>28328</v>
      </c>
      <c r="B1640">
        <v>103.11000061035161</v>
      </c>
      <c r="C1640">
        <v>103.11000061035161</v>
      </c>
      <c r="D1640">
        <v>103.11000061035161</v>
      </c>
      <c r="E1640">
        <v>103.11000061035161</v>
      </c>
      <c r="F1640">
        <v>103.11000061035161</v>
      </c>
      <c r="G1640">
        <v>0</v>
      </c>
    </row>
    <row r="1641" spans="1:7" ht="15">
      <c r="A1641" s="963">
        <v>28331</v>
      </c>
      <c r="B1641">
        <v>103.0100021362305</v>
      </c>
      <c r="C1641">
        <v>103.0100021362305</v>
      </c>
      <c r="D1641">
        <v>103.0100021362305</v>
      </c>
      <c r="E1641">
        <v>103.0100021362305</v>
      </c>
      <c r="F1641">
        <v>103.0100021362305</v>
      </c>
      <c r="G1641">
        <v>0</v>
      </c>
    </row>
    <row r="1642" spans="1:7" ht="15">
      <c r="A1642" s="963">
        <v>28332</v>
      </c>
      <c r="B1642">
        <v>102.40000152587891</v>
      </c>
      <c r="C1642">
        <v>102.40000152587891</v>
      </c>
      <c r="D1642">
        <v>102.40000152587891</v>
      </c>
      <c r="E1642">
        <v>102.40000152587891</v>
      </c>
      <c r="F1642">
        <v>102.40000152587891</v>
      </c>
      <c r="G1642">
        <v>0</v>
      </c>
    </row>
    <row r="1643" spans="1:7" ht="15">
      <c r="A1643" s="963">
        <v>28333</v>
      </c>
      <c r="B1643">
        <v>101.25</v>
      </c>
      <c r="C1643">
        <v>101.25</v>
      </c>
      <c r="D1643">
        <v>101.25</v>
      </c>
      <c r="E1643">
        <v>101.25</v>
      </c>
      <c r="F1643">
        <v>101.25</v>
      </c>
      <c r="G1643">
        <v>0</v>
      </c>
    </row>
    <row r="1644" spans="1:7" ht="15">
      <c r="A1644" s="963">
        <v>28334</v>
      </c>
      <c r="B1644">
        <v>100.6800003051758</v>
      </c>
      <c r="C1644">
        <v>100.6800003051758</v>
      </c>
      <c r="D1644">
        <v>100.6800003051758</v>
      </c>
      <c r="E1644">
        <v>100.6800003051758</v>
      </c>
      <c r="F1644">
        <v>100.6800003051758</v>
      </c>
      <c r="G1644">
        <v>0</v>
      </c>
    </row>
    <row r="1645" spans="1:7" ht="15">
      <c r="A1645" s="963">
        <v>28335</v>
      </c>
      <c r="B1645">
        <v>100.65000152587891</v>
      </c>
      <c r="C1645">
        <v>100.65000152587891</v>
      </c>
      <c r="D1645">
        <v>100.65000152587891</v>
      </c>
      <c r="E1645">
        <v>100.65000152587891</v>
      </c>
      <c r="F1645">
        <v>100.65000152587891</v>
      </c>
      <c r="G1645">
        <v>0</v>
      </c>
    </row>
    <row r="1646" spans="1:7" ht="15">
      <c r="A1646" s="963">
        <v>28338</v>
      </c>
      <c r="B1646">
        <v>100.7600021362305</v>
      </c>
      <c r="C1646">
        <v>100.7600021362305</v>
      </c>
      <c r="D1646">
        <v>100.7600021362305</v>
      </c>
      <c r="E1646">
        <v>100.7600021362305</v>
      </c>
      <c r="F1646">
        <v>100.7600021362305</v>
      </c>
      <c r="G1646">
        <v>0</v>
      </c>
    </row>
    <row r="1647" spans="1:7" ht="15">
      <c r="A1647" s="963">
        <v>28339</v>
      </c>
      <c r="B1647">
        <v>100.40000152587891</v>
      </c>
      <c r="C1647">
        <v>100.40000152587891</v>
      </c>
      <c r="D1647">
        <v>100.40000152587891</v>
      </c>
      <c r="E1647">
        <v>100.40000152587891</v>
      </c>
      <c r="F1647">
        <v>100.40000152587891</v>
      </c>
      <c r="G1647">
        <v>0</v>
      </c>
    </row>
    <row r="1648" spans="1:7" ht="15">
      <c r="A1648" s="963">
        <v>28340</v>
      </c>
      <c r="B1648">
        <v>100.01999664306641</v>
      </c>
      <c r="C1648">
        <v>100.01999664306641</v>
      </c>
      <c r="D1648">
        <v>100.01999664306641</v>
      </c>
      <c r="E1648">
        <v>100.01999664306641</v>
      </c>
      <c r="F1648">
        <v>100.01999664306641</v>
      </c>
      <c r="G1648">
        <v>0</v>
      </c>
    </row>
    <row r="1649" spans="1:7" ht="15">
      <c r="A1649" s="963">
        <v>28341</v>
      </c>
      <c r="B1649">
        <v>100.38999938964839</v>
      </c>
      <c r="C1649">
        <v>100.38999938964839</v>
      </c>
      <c r="D1649">
        <v>100.38999938964839</v>
      </c>
      <c r="E1649">
        <v>100.38999938964839</v>
      </c>
      <c r="F1649">
        <v>100.38999938964839</v>
      </c>
      <c r="G1649">
        <v>0</v>
      </c>
    </row>
    <row r="1650" spans="1:7" ht="15">
      <c r="A1650" s="963">
        <v>28342</v>
      </c>
      <c r="B1650">
        <v>100.86000061035161</v>
      </c>
      <c r="C1650">
        <v>100.86000061035161</v>
      </c>
      <c r="D1650">
        <v>100.86000061035161</v>
      </c>
      <c r="E1650">
        <v>100.86000061035161</v>
      </c>
      <c r="F1650">
        <v>100.86000061035161</v>
      </c>
      <c r="G1650">
        <v>0</v>
      </c>
    </row>
    <row r="1651" spans="1:7" ht="15">
      <c r="A1651" s="963">
        <v>28345</v>
      </c>
      <c r="B1651">
        <v>100.5500030517578</v>
      </c>
      <c r="C1651">
        <v>100.5500030517578</v>
      </c>
      <c r="D1651">
        <v>100.5500030517578</v>
      </c>
      <c r="E1651">
        <v>100.5500030517578</v>
      </c>
      <c r="F1651">
        <v>100.5500030517578</v>
      </c>
      <c r="G1651">
        <v>0</v>
      </c>
    </row>
    <row r="1652" spans="1:7" ht="15">
      <c r="A1652" s="963">
        <v>28346</v>
      </c>
      <c r="B1652">
        <v>100.51999664306641</v>
      </c>
      <c r="C1652">
        <v>100.51999664306641</v>
      </c>
      <c r="D1652">
        <v>100.51999664306641</v>
      </c>
      <c r="E1652">
        <v>100.51999664306641</v>
      </c>
      <c r="F1652">
        <v>100.51999664306641</v>
      </c>
      <c r="G1652">
        <v>0</v>
      </c>
    </row>
    <row r="1653" spans="1:7" ht="15">
      <c r="A1653" s="963">
        <v>28347</v>
      </c>
      <c r="B1653">
        <v>100.80999755859381</v>
      </c>
      <c r="C1653">
        <v>100.80999755859381</v>
      </c>
      <c r="D1653">
        <v>100.80999755859381</v>
      </c>
      <c r="E1653">
        <v>100.80999755859381</v>
      </c>
      <c r="F1653">
        <v>100.80999755859381</v>
      </c>
      <c r="G1653">
        <v>0</v>
      </c>
    </row>
    <row r="1654" spans="1:7" ht="15">
      <c r="A1654" s="963">
        <v>28348</v>
      </c>
      <c r="B1654">
        <v>100.94000244140619</v>
      </c>
      <c r="C1654">
        <v>100.94000244140619</v>
      </c>
      <c r="D1654">
        <v>100.94000244140619</v>
      </c>
      <c r="E1654">
        <v>100.94000244140619</v>
      </c>
      <c r="F1654">
        <v>100.94000244140619</v>
      </c>
      <c r="G1654">
        <v>0</v>
      </c>
    </row>
    <row r="1655" spans="1:7" ht="15">
      <c r="A1655" s="963">
        <v>28349</v>
      </c>
      <c r="B1655">
        <v>100.7600021362305</v>
      </c>
      <c r="C1655">
        <v>100.7600021362305</v>
      </c>
      <c r="D1655">
        <v>100.7600021362305</v>
      </c>
      <c r="E1655">
        <v>100.7600021362305</v>
      </c>
      <c r="F1655">
        <v>100.7600021362305</v>
      </c>
      <c r="G1655">
        <v>0</v>
      </c>
    </row>
    <row r="1656" spans="1:7" ht="15">
      <c r="A1656" s="963">
        <v>28352</v>
      </c>
      <c r="B1656">
        <v>100.88999938964839</v>
      </c>
      <c r="C1656">
        <v>100.88999938964839</v>
      </c>
      <c r="D1656">
        <v>100.88999938964839</v>
      </c>
      <c r="E1656">
        <v>100.88999938964839</v>
      </c>
      <c r="F1656">
        <v>100.88999938964839</v>
      </c>
      <c r="G1656">
        <v>0</v>
      </c>
    </row>
    <row r="1657" spans="1:7" ht="15">
      <c r="A1657" s="963">
        <v>28353</v>
      </c>
      <c r="B1657">
        <v>100.65000152587891</v>
      </c>
      <c r="C1657">
        <v>100.65000152587891</v>
      </c>
      <c r="D1657">
        <v>100.65000152587891</v>
      </c>
      <c r="E1657">
        <v>100.65000152587891</v>
      </c>
      <c r="F1657">
        <v>100.65000152587891</v>
      </c>
      <c r="G1657">
        <v>0</v>
      </c>
    </row>
    <row r="1658" spans="1:7" ht="15">
      <c r="A1658" s="963">
        <v>28354</v>
      </c>
      <c r="B1658">
        <v>100.7200012207031</v>
      </c>
      <c r="C1658">
        <v>100.7200012207031</v>
      </c>
      <c r="D1658">
        <v>100.7200012207031</v>
      </c>
      <c r="E1658">
        <v>100.7200012207031</v>
      </c>
      <c r="F1658">
        <v>100.7200012207031</v>
      </c>
      <c r="G1658">
        <v>0</v>
      </c>
    </row>
    <row r="1659" spans="1:7" ht="15">
      <c r="A1659" s="963">
        <v>28355</v>
      </c>
      <c r="B1659">
        <v>100.86000061035161</v>
      </c>
      <c r="C1659">
        <v>100.86000061035161</v>
      </c>
      <c r="D1659">
        <v>100.86000061035161</v>
      </c>
      <c r="E1659">
        <v>100.86000061035161</v>
      </c>
      <c r="F1659">
        <v>100.86000061035161</v>
      </c>
      <c r="G1659">
        <v>0</v>
      </c>
    </row>
    <row r="1660" spans="1:7" ht="15">
      <c r="A1660" s="963">
        <v>28356</v>
      </c>
      <c r="B1660">
        <v>100.84999847412109</v>
      </c>
      <c r="C1660">
        <v>100.84999847412109</v>
      </c>
      <c r="D1660">
        <v>100.84999847412109</v>
      </c>
      <c r="E1660">
        <v>100.84999847412109</v>
      </c>
      <c r="F1660">
        <v>100.84999847412109</v>
      </c>
      <c r="G1660">
        <v>0</v>
      </c>
    </row>
    <row r="1661" spans="1:7" ht="15">
      <c r="A1661" s="963">
        <v>28359</v>
      </c>
      <c r="B1661">
        <v>101.0500030517578</v>
      </c>
      <c r="C1661">
        <v>101.0500030517578</v>
      </c>
      <c r="D1661">
        <v>101.0500030517578</v>
      </c>
      <c r="E1661">
        <v>101.0500030517578</v>
      </c>
      <c r="F1661">
        <v>101.0500030517578</v>
      </c>
      <c r="G1661">
        <v>0</v>
      </c>
    </row>
    <row r="1662" spans="1:7" ht="15">
      <c r="A1662" s="963">
        <v>28360</v>
      </c>
      <c r="B1662">
        <v>100.94000244140619</v>
      </c>
      <c r="C1662">
        <v>100.94000244140619</v>
      </c>
      <c r="D1662">
        <v>100.94000244140619</v>
      </c>
      <c r="E1662">
        <v>100.94000244140619</v>
      </c>
      <c r="F1662">
        <v>100.94000244140619</v>
      </c>
      <c r="G1662">
        <v>0</v>
      </c>
    </row>
    <row r="1663" spans="1:7" ht="15">
      <c r="A1663" s="963">
        <v>28361</v>
      </c>
      <c r="B1663">
        <v>100.75</v>
      </c>
      <c r="C1663">
        <v>100.75</v>
      </c>
      <c r="D1663">
        <v>100.75</v>
      </c>
      <c r="E1663">
        <v>100.75</v>
      </c>
      <c r="F1663">
        <v>100.75</v>
      </c>
      <c r="G1663">
        <v>0</v>
      </c>
    </row>
    <row r="1664" spans="1:7" ht="15">
      <c r="A1664" s="963">
        <v>28362</v>
      </c>
      <c r="B1664">
        <v>100.13999938964839</v>
      </c>
      <c r="C1664">
        <v>100.13999938964839</v>
      </c>
      <c r="D1664">
        <v>100.13999938964839</v>
      </c>
      <c r="E1664">
        <v>100.13999938964839</v>
      </c>
      <c r="F1664">
        <v>100.13999938964839</v>
      </c>
      <c r="G1664">
        <v>0</v>
      </c>
    </row>
    <row r="1665" spans="1:7" ht="15">
      <c r="A1665" s="963">
        <v>28363</v>
      </c>
      <c r="B1665">
        <v>99.889999389648438</v>
      </c>
      <c r="C1665">
        <v>99.889999389648438</v>
      </c>
      <c r="D1665">
        <v>99.889999389648438</v>
      </c>
      <c r="E1665">
        <v>99.889999389648438</v>
      </c>
      <c r="F1665">
        <v>99.889999389648438</v>
      </c>
      <c r="G1665">
        <v>0</v>
      </c>
    </row>
    <row r="1666" spans="1:7" ht="15">
      <c r="A1666" s="963">
        <v>28366</v>
      </c>
      <c r="B1666">
        <v>100.370002746582</v>
      </c>
      <c r="C1666">
        <v>100.370002746582</v>
      </c>
      <c r="D1666">
        <v>100.370002746582</v>
      </c>
      <c r="E1666">
        <v>100.370002746582</v>
      </c>
      <c r="F1666">
        <v>100.370002746582</v>
      </c>
      <c r="G1666">
        <v>0</v>
      </c>
    </row>
    <row r="1667" spans="1:7" ht="15">
      <c r="A1667" s="963">
        <v>28367</v>
      </c>
      <c r="B1667">
        <v>100.11000061035161</v>
      </c>
      <c r="C1667">
        <v>100.11000061035161</v>
      </c>
      <c r="D1667">
        <v>100.11000061035161</v>
      </c>
      <c r="E1667">
        <v>100.11000061035161</v>
      </c>
      <c r="F1667">
        <v>100.11000061035161</v>
      </c>
      <c r="G1667">
        <v>0</v>
      </c>
    </row>
    <row r="1668" spans="1:7" ht="15">
      <c r="A1668" s="963">
        <v>28368</v>
      </c>
      <c r="B1668">
        <v>100.09999847412109</v>
      </c>
      <c r="C1668">
        <v>100.09999847412109</v>
      </c>
      <c r="D1668">
        <v>100.09999847412109</v>
      </c>
      <c r="E1668">
        <v>100.09999847412109</v>
      </c>
      <c r="F1668">
        <v>100.09999847412109</v>
      </c>
      <c r="G1668">
        <v>0</v>
      </c>
    </row>
    <row r="1669" spans="1:7" ht="15">
      <c r="A1669" s="963">
        <v>28369</v>
      </c>
      <c r="B1669">
        <v>100.40000152587891</v>
      </c>
      <c r="C1669">
        <v>100.40000152587891</v>
      </c>
      <c r="D1669">
        <v>100.40000152587891</v>
      </c>
      <c r="E1669">
        <v>100.40000152587891</v>
      </c>
      <c r="F1669">
        <v>100.40000152587891</v>
      </c>
      <c r="G1669">
        <v>0</v>
      </c>
    </row>
    <row r="1670" spans="1:7" ht="15">
      <c r="A1670" s="963">
        <v>28370</v>
      </c>
      <c r="B1670">
        <v>100.8300018310547</v>
      </c>
      <c r="C1670">
        <v>100.8300018310547</v>
      </c>
      <c r="D1670">
        <v>100.8300018310547</v>
      </c>
      <c r="E1670">
        <v>100.8300018310547</v>
      </c>
      <c r="F1670">
        <v>100.8300018310547</v>
      </c>
      <c r="G1670">
        <v>0</v>
      </c>
    </row>
    <row r="1671" spans="1:7" ht="15">
      <c r="A1671" s="963">
        <v>28374</v>
      </c>
      <c r="B1671">
        <v>100.7799987792969</v>
      </c>
      <c r="C1671">
        <v>100.7799987792969</v>
      </c>
      <c r="D1671">
        <v>100.7799987792969</v>
      </c>
      <c r="E1671">
        <v>100.7799987792969</v>
      </c>
      <c r="F1671">
        <v>100.7799987792969</v>
      </c>
      <c r="G1671">
        <v>0</v>
      </c>
    </row>
    <row r="1672" spans="1:7" ht="15">
      <c r="A1672" s="963">
        <v>28375</v>
      </c>
      <c r="B1672">
        <v>101.1600036621094</v>
      </c>
      <c r="C1672">
        <v>101.1600036621094</v>
      </c>
      <c r="D1672">
        <v>101.1600036621094</v>
      </c>
      <c r="E1672">
        <v>101.1600036621094</v>
      </c>
      <c r="F1672">
        <v>101.1600036621094</v>
      </c>
      <c r="G1672">
        <v>0</v>
      </c>
    </row>
    <row r="1673" spans="1:7" ht="15">
      <c r="A1673" s="963">
        <v>28376</v>
      </c>
      <c r="B1673">
        <v>101.2799987792969</v>
      </c>
      <c r="C1673">
        <v>101.2799987792969</v>
      </c>
      <c r="D1673">
        <v>101.2799987792969</v>
      </c>
      <c r="E1673">
        <v>101.2799987792969</v>
      </c>
      <c r="F1673">
        <v>101.2799987792969</v>
      </c>
      <c r="G1673">
        <v>0</v>
      </c>
    </row>
    <row r="1674" spans="1:7" ht="15">
      <c r="A1674" s="963">
        <v>28377</v>
      </c>
      <c r="B1674">
        <v>100.9100036621094</v>
      </c>
      <c r="C1674">
        <v>100.9100036621094</v>
      </c>
      <c r="D1674">
        <v>100.9100036621094</v>
      </c>
      <c r="E1674">
        <v>100.9100036621094</v>
      </c>
      <c r="F1674">
        <v>100.9100036621094</v>
      </c>
      <c r="G1674">
        <v>0</v>
      </c>
    </row>
    <row r="1675" spans="1:7" ht="15">
      <c r="A1675" s="963">
        <v>28380</v>
      </c>
      <c r="B1675">
        <v>100.59999847412109</v>
      </c>
      <c r="C1675">
        <v>100.59999847412109</v>
      </c>
      <c r="D1675">
        <v>100.59999847412109</v>
      </c>
      <c r="E1675">
        <v>100.59999847412109</v>
      </c>
      <c r="F1675">
        <v>100.59999847412109</v>
      </c>
      <c r="G1675">
        <v>0</v>
      </c>
    </row>
    <row r="1676" spans="1:7" ht="15">
      <c r="A1676" s="963">
        <v>28381</v>
      </c>
      <c r="B1676">
        <v>100.4599990844727</v>
      </c>
      <c r="C1676">
        <v>100.4599990844727</v>
      </c>
      <c r="D1676">
        <v>100.4599990844727</v>
      </c>
      <c r="E1676">
        <v>100.4599990844727</v>
      </c>
      <c r="F1676">
        <v>100.4599990844727</v>
      </c>
      <c r="G1676">
        <v>0</v>
      </c>
    </row>
    <row r="1677" spans="1:7" ht="15">
      <c r="A1677" s="963">
        <v>28382</v>
      </c>
      <c r="B1677">
        <v>100.61000061035161</v>
      </c>
      <c r="C1677">
        <v>100.61000061035161</v>
      </c>
      <c r="D1677">
        <v>100.61000061035161</v>
      </c>
      <c r="E1677">
        <v>100.61000061035161</v>
      </c>
      <c r="F1677">
        <v>100.61000061035161</v>
      </c>
      <c r="G1677">
        <v>0</v>
      </c>
    </row>
    <row r="1678" spans="1:7" ht="15">
      <c r="A1678" s="963">
        <v>28383</v>
      </c>
      <c r="B1678">
        <v>100.9700012207031</v>
      </c>
      <c r="C1678">
        <v>100.9700012207031</v>
      </c>
      <c r="D1678">
        <v>100.9700012207031</v>
      </c>
      <c r="E1678">
        <v>100.9700012207031</v>
      </c>
      <c r="F1678">
        <v>100.9700012207031</v>
      </c>
      <c r="G1678">
        <v>0</v>
      </c>
    </row>
    <row r="1679" spans="1:7" ht="15">
      <c r="A1679" s="963">
        <v>28384</v>
      </c>
      <c r="B1679">
        <v>100.7399978637695</v>
      </c>
      <c r="C1679">
        <v>100.7399978637695</v>
      </c>
      <c r="D1679">
        <v>100.7399978637695</v>
      </c>
      <c r="E1679">
        <v>100.7399978637695</v>
      </c>
      <c r="F1679">
        <v>100.7399978637695</v>
      </c>
      <c r="G1679">
        <v>0</v>
      </c>
    </row>
    <row r="1680" spans="1:7" ht="15">
      <c r="A1680" s="963">
        <v>28387</v>
      </c>
      <c r="B1680">
        <v>100.34999847412109</v>
      </c>
      <c r="C1680">
        <v>100.34999847412109</v>
      </c>
      <c r="D1680">
        <v>100.34999847412109</v>
      </c>
      <c r="E1680">
        <v>100.34999847412109</v>
      </c>
      <c r="F1680">
        <v>100.34999847412109</v>
      </c>
      <c r="G1680">
        <v>0</v>
      </c>
    </row>
    <row r="1681" spans="1:7" ht="15">
      <c r="A1681" s="963">
        <v>28388</v>
      </c>
      <c r="B1681">
        <v>100.23000335693359</v>
      </c>
      <c r="C1681">
        <v>100.23000335693359</v>
      </c>
      <c r="D1681">
        <v>100.23000335693359</v>
      </c>
      <c r="E1681">
        <v>100.23000335693359</v>
      </c>
      <c r="F1681">
        <v>100.23000335693359</v>
      </c>
      <c r="G1681">
        <v>0</v>
      </c>
    </row>
    <row r="1682" spans="1:7" ht="15">
      <c r="A1682" s="963">
        <v>28389</v>
      </c>
      <c r="B1682">
        <v>99.760002136230469</v>
      </c>
      <c r="C1682">
        <v>99.760002136230469</v>
      </c>
      <c r="D1682">
        <v>99.760002136230469</v>
      </c>
      <c r="E1682">
        <v>99.760002136230469</v>
      </c>
      <c r="F1682">
        <v>99.760002136230469</v>
      </c>
      <c r="G1682">
        <v>0</v>
      </c>
    </row>
    <row r="1683" spans="1:7" ht="15">
      <c r="A1683" s="963">
        <v>28390</v>
      </c>
      <c r="B1683">
        <v>99.470001220703125</v>
      </c>
      <c r="C1683">
        <v>99.470001220703125</v>
      </c>
      <c r="D1683">
        <v>99.470001220703125</v>
      </c>
      <c r="E1683">
        <v>99.470001220703125</v>
      </c>
      <c r="F1683">
        <v>99.470001220703125</v>
      </c>
      <c r="G1683">
        <v>0</v>
      </c>
    </row>
    <row r="1684" spans="1:7" ht="15">
      <c r="A1684" s="963">
        <v>28391</v>
      </c>
      <c r="B1684">
        <v>99.569999694824219</v>
      </c>
      <c r="C1684">
        <v>99.569999694824219</v>
      </c>
      <c r="D1684">
        <v>99.569999694824219</v>
      </c>
      <c r="E1684">
        <v>99.569999694824219</v>
      </c>
      <c r="F1684">
        <v>99.569999694824219</v>
      </c>
      <c r="G1684">
        <v>0</v>
      </c>
    </row>
    <row r="1685" spans="1:7" ht="15">
      <c r="A1685" s="963">
        <v>28394</v>
      </c>
      <c r="B1685">
        <v>99.739997863769531</v>
      </c>
      <c r="C1685">
        <v>99.739997863769531</v>
      </c>
      <c r="D1685">
        <v>99.739997863769531</v>
      </c>
      <c r="E1685">
        <v>99.739997863769531</v>
      </c>
      <c r="F1685">
        <v>99.739997863769531</v>
      </c>
      <c r="G1685">
        <v>0</v>
      </c>
    </row>
    <row r="1686" spans="1:7" ht="15">
      <c r="A1686" s="963">
        <v>28395</v>
      </c>
      <c r="B1686">
        <v>99.739997863769531</v>
      </c>
      <c r="C1686">
        <v>99.739997863769531</v>
      </c>
      <c r="D1686">
        <v>99.739997863769531</v>
      </c>
      <c r="E1686">
        <v>99.739997863769531</v>
      </c>
      <c r="F1686">
        <v>99.739997863769531</v>
      </c>
      <c r="G1686">
        <v>0</v>
      </c>
    </row>
    <row r="1687" spans="1:7" ht="15">
      <c r="A1687" s="963">
        <v>28396</v>
      </c>
      <c r="B1687">
        <v>99.959999084472656</v>
      </c>
      <c r="C1687">
        <v>99.959999084472656</v>
      </c>
      <c r="D1687">
        <v>99.959999084472656</v>
      </c>
      <c r="E1687">
        <v>99.959999084472656</v>
      </c>
      <c r="F1687">
        <v>99.959999084472656</v>
      </c>
      <c r="G1687">
        <v>0</v>
      </c>
    </row>
    <row r="1688" spans="1:7" ht="15">
      <c r="A1688" s="963">
        <v>28397</v>
      </c>
      <c r="B1688">
        <v>100.26999664306641</v>
      </c>
      <c r="C1688">
        <v>100.26999664306641</v>
      </c>
      <c r="D1688">
        <v>100.26999664306641</v>
      </c>
      <c r="E1688">
        <v>100.26999664306641</v>
      </c>
      <c r="F1688">
        <v>100.26999664306641</v>
      </c>
      <c r="G1688">
        <v>0</v>
      </c>
    </row>
    <row r="1689" spans="1:7" ht="15">
      <c r="A1689" s="963">
        <v>28398</v>
      </c>
      <c r="B1689">
        <v>100.84999847412109</v>
      </c>
      <c r="C1689">
        <v>100.84999847412109</v>
      </c>
      <c r="D1689">
        <v>100.84999847412109</v>
      </c>
      <c r="E1689">
        <v>100.84999847412109</v>
      </c>
      <c r="F1689">
        <v>100.84999847412109</v>
      </c>
      <c r="G1689">
        <v>0</v>
      </c>
    </row>
    <row r="1690" spans="1:7" ht="15">
      <c r="A1690" s="963">
        <v>28401</v>
      </c>
      <c r="B1690">
        <v>101.1600036621094</v>
      </c>
      <c r="C1690">
        <v>101.1600036621094</v>
      </c>
      <c r="D1690">
        <v>101.1600036621094</v>
      </c>
      <c r="E1690">
        <v>101.1600036621094</v>
      </c>
      <c r="F1690">
        <v>101.1600036621094</v>
      </c>
      <c r="G1690">
        <v>0</v>
      </c>
    </row>
    <row r="1691" spans="1:7" ht="15">
      <c r="A1691" s="963">
        <v>28402</v>
      </c>
      <c r="B1691">
        <v>100.80999755859381</v>
      </c>
      <c r="C1691">
        <v>100.80999755859381</v>
      </c>
      <c r="D1691">
        <v>100.80999755859381</v>
      </c>
      <c r="E1691">
        <v>100.80999755859381</v>
      </c>
      <c r="F1691">
        <v>100.80999755859381</v>
      </c>
      <c r="G1691">
        <v>0</v>
      </c>
    </row>
    <row r="1692" spans="1:7" ht="15">
      <c r="A1692" s="963">
        <v>28403</v>
      </c>
      <c r="B1692">
        <v>100.8199996948242</v>
      </c>
      <c r="C1692">
        <v>100.8199996948242</v>
      </c>
      <c r="D1692">
        <v>100.8199996948242</v>
      </c>
      <c r="E1692">
        <v>100.8199996948242</v>
      </c>
      <c r="F1692">
        <v>100.8199996948242</v>
      </c>
      <c r="G1692">
        <v>0</v>
      </c>
    </row>
    <row r="1693" spans="1:7" ht="15">
      <c r="A1693" s="963">
        <v>28404</v>
      </c>
      <c r="B1693">
        <v>101.30999755859381</v>
      </c>
      <c r="C1693">
        <v>101.30999755859381</v>
      </c>
      <c r="D1693">
        <v>101.30999755859381</v>
      </c>
      <c r="E1693">
        <v>101.30999755859381</v>
      </c>
      <c r="F1693">
        <v>101.30999755859381</v>
      </c>
      <c r="G1693">
        <v>0</v>
      </c>
    </row>
    <row r="1694" spans="1:7" ht="15">
      <c r="A1694" s="963">
        <v>28405</v>
      </c>
      <c r="B1694">
        <v>101.620002746582</v>
      </c>
      <c r="C1694">
        <v>101.620002746582</v>
      </c>
      <c r="D1694">
        <v>101.620002746582</v>
      </c>
      <c r="E1694">
        <v>101.620002746582</v>
      </c>
      <c r="F1694">
        <v>101.620002746582</v>
      </c>
      <c r="G1694">
        <v>0</v>
      </c>
    </row>
    <row r="1695" spans="1:7" ht="15">
      <c r="A1695" s="963">
        <v>28408</v>
      </c>
      <c r="B1695">
        <v>101.69000244140619</v>
      </c>
      <c r="C1695">
        <v>101.69000244140619</v>
      </c>
      <c r="D1695">
        <v>101.69000244140619</v>
      </c>
      <c r="E1695">
        <v>101.69000244140619</v>
      </c>
      <c r="F1695">
        <v>101.69000244140619</v>
      </c>
      <c r="G1695">
        <v>0</v>
      </c>
    </row>
    <row r="1696" spans="1:7" ht="15">
      <c r="A1696" s="963">
        <v>28409</v>
      </c>
      <c r="B1696">
        <v>101.23000335693359</v>
      </c>
      <c r="C1696">
        <v>101.23000335693359</v>
      </c>
      <c r="D1696">
        <v>101.23000335693359</v>
      </c>
      <c r="E1696">
        <v>101.23000335693359</v>
      </c>
      <c r="F1696">
        <v>101.23000335693359</v>
      </c>
      <c r="G1696">
        <v>0</v>
      </c>
    </row>
    <row r="1697" spans="1:7" ht="15">
      <c r="A1697" s="963">
        <v>28410</v>
      </c>
      <c r="B1697">
        <v>99.830001831054688</v>
      </c>
      <c r="C1697">
        <v>99.830001831054688</v>
      </c>
      <c r="D1697">
        <v>99.830001831054688</v>
      </c>
      <c r="E1697">
        <v>99.830001831054688</v>
      </c>
      <c r="F1697">
        <v>99.830001831054688</v>
      </c>
      <c r="G1697">
        <v>0</v>
      </c>
    </row>
    <row r="1698" spans="1:7" ht="15">
      <c r="A1698" s="963">
        <v>28411</v>
      </c>
      <c r="B1698">
        <v>99.029998779296875</v>
      </c>
      <c r="C1698">
        <v>99.029998779296875</v>
      </c>
      <c r="D1698">
        <v>99.029998779296875</v>
      </c>
      <c r="E1698">
        <v>99.029998779296875</v>
      </c>
      <c r="F1698">
        <v>99.029998779296875</v>
      </c>
      <c r="G1698">
        <v>0</v>
      </c>
    </row>
    <row r="1699" spans="1:7" ht="15">
      <c r="A1699" s="963">
        <v>28412</v>
      </c>
      <c r="B1699">
        <v>99.050003051757812</v>
      </c>
      <c r="C1699">
        <v>99.050003051757812</v>
      </c>
      <c r="D1699">
        <v>99.050003051757812</v>
      </c>
      <c r="E1699">
        <v>99.050003051757812</v>
      </c>
      <c r="F1699">
        <v>99.050003051757812</v>
      </c>
      <c r="G1699">
        <v>0</v>
      </c>
    </row>
    <row r="1700" spans="1:7" ht="15">
      <c r="A1700" s="963">
        <v>28415</v>
      </c>
      <c r="B1700">
        <v>99.139999389648438</v>
      </c>
      <c r="C1700">
        <v>99.139999389648438</v>
      </c>
      <c r="D1700">
        <v>99.139999389648438</v>
      </c>
      <c r="E1700">
        <v>99.139999389648438</v>
      </c>
      <c r="F1700">
        <v>99.139999389648438</v>
      </c>
      <c r="G1700">
        <v>0</v>
      </c>
    </row>
    <row r="1701" spans="1:7" ht="15">
      <c r="A1701" s="963">
        <v>28416</v>
      </c>
      <c r="B1701">
        <v>99.25</v>
      </c>
      <c r="C1701">
        <v>99.25</v>
      </c>
      <c r="D1701">
        <v>99.25</v>
      </c>
      <c r="E1701">
        <v>99.25</v>
      </c>
      <c r="F1701">
        <v>99.25</v>
      </c>
      <c r="G1701">
        <v>0</v>
      </c>
    </row>
    <row r="1702" spans="1:7" ht="15">
      <c r="A1702" s="963">
        <v>28417</v>
      </c>
      <c r="B1702">
        <v>98.449996948242188</v>
      </c>
      <c r="C1702">
        <v>98.449996948242188</v>
      </c>
      <c r="D1702">
        <v>98.449996948242188</v>
      </c>
      <c r="E1702">
        <v>98.449996948242188</v>
      </c>
      <c r="F1702">
        <v>98.449996948242188</v>
      </c>
      <c r="G1702">
        <v>0</v>
      </c>
    </row>
    <row r="1703" spans="1:7" ht="15">
      <c r="A1703" s="963">
        <v>28418</v>
      </c>
      <c r="B1703">
        <v>98.599998474121094</v>
      </c>
      <c r="C1703">
        <v>98.599998474121094</v>
      </c>
      <c r="D1703">
        <v>98.599998474121094</v>
      </c>
      <c r="E1703">
        <v>98.599998474121094</v>
      </c>
      <c r="F1703">
        <v>98.599998474121094</v>
      </c>
      <c r="G1703">
        <v>0</v>
      </c>
    </row>
    <row r="1704" spans="1:7" ht="15">
      <c r="A1704" s="963">
        <v>28419</v>
      </c>
      <c r="B1704">
        <v>98.540000915527344</v>
      </c>
      <c r="C1704">
        <v>98.540000915527344</v>
      </c>
      <c r="D1704">
        <v>98.540000915527344</v>
      </c>
      <c r="E1704">
        <v>98.540000915527344</v>
      </c>
      <c r="F1704">
        <v>98.540000915527344</v>
      </c>
      <c r="G1704">
        <v>0</v>
      </c>
    </row>
    <row r="1705" spans="1:7" ht="15">
      <c r="A1705" s="963">
        <v>28422</v>
      </c>
      <c r="B1705">
        <v>97.889999389648438</v>
      </c>
      <c r="C1705">
        <v>97.889999389648438</v>
      </c>
      <c r="D1705">
        <v>97.889999389648438</v>
      </c>
      <c r="E1705">
        <v>97.889999389648438</v>
      </c>
      <c r="F1705">
        <v>97.889999389648438</v>
      </c>
      <c r="G1705">
        <v>0</v>
      </c>
    </row>
    <row r="1706" spans="1:7" ht="15">
      <c r="A1706" s="963">
        <v>28423</v>
      </c>
      <c r="B1706">
        <v>96.830001831054688</v>
      </c>
      <c r="C1706">
        <v>96.830001831054688</v>
      </c>
      <c r="D1706">
        <v>96.830001831054688</v>
      </c>
      <c r="E1706">
        <v>96.830001831054688</v>
      </c>
      <c r="F1706">
        <v>96.830001831054688</v>
      </c>
      <c r="G1706">
        <v>0</v>
      </c>
    </row>
    <row r="1707" spans="1:7" ht="15">
      <c r="A1707" s="963">
        <v>28424</v>
      </c>
      <c r="B1707">
        <v>96.860000610351562</v>
      </c>
      <c r="C1707">
        <v>96.860000610351562</v>
      </c>
      <c r="D1707">
        <v>96.860000610351562</v>
      </c>
      <c r="E1707">
        <v>96.860000610351562</v>
      </c>
      <c r="F1707">
        <v>96.860000610351562</v>
      </c>
      <c r="G1707">
        <v>0</v>
      </c>
    </row>
    <row r="1708" spans="1:7" ht="15">
      <c r="A1708" s="963">
        <v>28425</v>
      </c>
      <c r="B1708">
        <v>97.069999694824219</v>
      </c>
      <c r="C1708">
        <v>97.069999694824219</v>
      </c>
      <c r="D1708">
        <v>97.069999694824219</v>
      </c>
      <c r="E1708">
        <v>97.069999694824219</v>
      </c>
      <c r="F1708">
        <v>97.069999694824219</v>
      </c>
      <c r="G1708">
        <v>0</v>
      </c>
    </row>
    <row r="1709" spans="1:7" ht="15">
      <c r="A1709" s="963">
        <v>28426</v>
      </c>
      <c r="B1709">
        <v>97.489997863769531</v>
      </c>
      <c r="C1709">
        <v>97.489997863769531</v>
      </c>
      <c r="D1709">
        <v>97.489997863769531</v>
      </c>
      <c r="E1709">
        <v>97.489997863769531</v>
      </c>
      <c r="F1709">
        <v>97.489997863769531</v>
      </c>
      <c r="G1709">
        <v>0</v>
      </c>
    </row>
    <row r="1710" spans="1:7" ht="15">
      <c r="A1710" s="963">
        <v>28429</v>
      </c>
      <c r="B1710">
        <v>97.519996643066406</v>
      </c>
      <c r="C1710">
        <v>97.519996643066406</v>
      </c>
      <c r="D1710">
        <v>97.519996643066406</v>
      </c>
      <c r="E1710">
        <v>97.519996643066406</v>
      </c>
      <c r="F1710">
        <v>97.519996643066406</v>
      </c>
      <c r="G1710">
        <v>0</v>
      </c>
    </row>
    <row r="1711" spans="1:7" ht="15">
      <c r="A1711" s="963">
        <v>28430</v>
      </c>
      <c r="B1711">
        <v>96.739997863769531</v>
      </c>
      <c r="C1711">
        <v>96.739997863769531</v>
      </c>
      <c r="D1711">
        <v>96.739997863769531</v>
      </c>
      <c r="E1711">
        <v>96.739997863769531</v>
      </c>
      <c r="F1711">
        <v>96.739997863769531</v>
      </c>
      <c r="G1711">
        <v>0</v>
      </c>
    </row>
    <row r="1712" spans="1:7" ht="15">
      <c r="A1712" s="963">
        <v>28431</v>
      </c>
      <c r="B1712">
        <v>96.510002136230469</v>
      </c>
      <c r="C1712">
        <v>96.510002136230469</v>
      </c>
      <c r="D1712">
        <v>96.510002136230469</v>
      </c>
      <c r="E1712">
        <v>96.510002136230469</v>
      </c>
      <c r="F1712">
        <v>96.510002136230469</v>
      </c>
      <c r="G1712">
        <v>0</v>
      </c>
    </row>
    <row r="1713" spans="1:7" ht="15">
      <c r="A1713" s="963">
        <v>28432</v>
      </c>
      <c r="B1713">
        <v>96.489997863769531</v>
      </c>
      <c r="C1713">
        <v>96.489997863769531</v>
      </c>
      <c r="D1713">
        <v>96.489997863769531</v>
      </c>
      <c r="E1713">
        <v>96.489997863769531</v>
      </c>
      <c r="F1713">
        <v>96.489997863769531</v>
      </c>
      <c r="G1713">
        <v>0</v>
      </c>
    </row>
    <row r="1714" spans="1:7" ht="15">
      <c r="A1714" s="963">
        <v>28433</v>
      </c>
      <c r="B1714">
        <v>97.209999084472656</v>
      </c>
      <c r="C1714">
        <v>97.209999084472656</v>
      </c>
      <c r="D1714">
        <v>97.209999084472656</v>
      </c>
      <c r="E1714">
        <v>97.209999084472656</v>
      </c>
      <c r="F1714">
        <v>97.209999084472656</v>
      </c>
      <c r="G1714">
        <v>0</v>
      </c>
    </row>
    <row r="1715" spans="1:7" ht="15">
      <c r="A1715" s="963">
        <v>28436</v>
      </c>
      <c r="B1715">
        <v>97.849998474121094</v>
      </c>
      <c r="C1715">
        <v>97.849998474121094</v>
      </c>
      <c r="D1715">
        <v>97.849998474121094</v>
      </c>
      <c r="E1715">
        <v>97.849998474121094</v>
      </c>
      <c r="F1715">
        <v>97.849998474121094</v>
      </c>
      <c r="G1715">
        <v>0</v>
      </c>
    </row>
    <row r="1716" spans="1:7" ht="15">
      <c r="A1716" s="963">
        <v>28437</v>
      </c>
      <c r="B1716">
        <v>98.209999084472656</v>
      </c>
      <c r="C1716">
        <v>98.209999084472656</v>
      </c>
      <c r="D1716">
        <v>98.209999084472656</v>
      </c>
      <c r="E1716">
        <v>98.209999084472656</v>
      </c>
      <c r="F1716">
        <v>98.209999084472656</v>
      </c>
      <c r="G1716">
        <v>0</v>
      </c>
    </row>
    <row r="1717" spans="1:7" ht="15">
      <c r="A1717" s="963">
        <v>28438</v>
      </c>
      <c r="B1717">
        <v>98.699996948242188</v>
      </c>
      <c r="C1717">
        <v>98.699996948242188</v>
      </c>
      <c r="D1717">
        <v>98.699996948242188</v>
      </c>
      <c r="E1717">
        <v>98.699996948242188</v>
      </c>
      <c r="F1717">
        <v>98.699996948242188</v>
      </c>
      <c r="G1717">
        <v>0</v>
      </c>
    </row>
    <row r="1718" spans="1:7" ht="15">
      <c r="A1718" s="963">
        <v>28439</v>
      </c>
      <c r="B1718">
        <v>99.980003356933594</v>
      </c>
      <c r="C1718">
        <v>99.980003356933594</v>
      </c>
      <c r="D1718">
        <v>99.980003356933594</v>
      </c>
      <c r="E1718">
        <v>99.980003356933594</v>
      </c>
      <c r="F1718">
        <v>99.980003356933594</v>
      </c>
      <c r="G1718">
        <v>0</v>
      </c>
    </row>
    <row r="1719" spans="1:7" ht="15">
      <c r="A1719" s="963">
        <v>28440</v>
      </c>
      <c r="B1719">
        <v>100.94000244140619</v>
      </c>
      <c r="C1719">
        <v>100.94000244140619</v>
      </c>
      <c r="D1719">
        <v>100.94000244140619</v>
      </c>
      <c r="E1719">
        <v>100.94000244140619</v>
      </c>
      <c r="F1719">
        <v>100.94000244140619</v>
      </c>
      <c r="G1719">
        <v>0</v>
      </c>
    </row>
    <row r="1720" spans="1:7" ht="15">
      <c r="A1720" s="963">
        <v>28443</v>
      </c>
      <c r="B1720">
        <v>100.98000335693359</v>
      </c>
      <c r="C1720">
        <v>100.98000335693359</v>
      </c>
      <c r="D1720">
        <v>100.98000335693359</v>
      </c>
      <c r="E1720">
        <v>100.98000335693359</v>
      </c>
      <c r="F1720">
        <v>100.98000335693359</v>
      </c>
      <c r="G1720">
        <v>0</v>
      </c>
    </row>
    <row r="1721" spans="1:7" ht="15">
      <c r="A1721" s="963">
        <v>28444</v>
      </c>
      <c r="B1721">
        <v>101.51999664306641</v>
      </c>
      <c r="C1721">
        <v>101.51999664306641</v>
      </c>
      <c r="D1721">
        <v>101.51999664306641</v>
      </c>
      <c r="E1721">
        <v>101.51999664306641</v>
      </c>
      <c r="F1721">
        <v>101.51999664306641</v>
      </c>
      <c r="G1721">
        <v>0</v>
      </c>
    </row>
    <row r="1722" spans="1:7" ht="15">
      <c r="A1722" s="963">
        <v>28445</v>
      </c>
      <c r="B1722">
        <v>101.55999755859381</v>
      </c>
      <c r="C1722">
        <v>101.55999755859381</v>
      </c>
      <c r="D1722">
        <v>101.55999755859381</v>
      </c>
      <c r="E1722">
        <v>101.55999755859381</v>
      </c>
      <c r="F1722">
        <v>101.55999755859381</v>
      </c>
      <c r="G1722">
        <v>0</v>
      </c>
    </row>
    <row r="1723" spans="1:7" ht="15">
      <c r="A1723" s="963">
        <v>28446</v>
      </c>
      <c r="B1723">
        <v>101.86000061035161</v>
      </c>
      <c r="C1723">
        <v>101.86000061035161</v>
      </c>
      <c r="D1723">
        <v>101.86000061035161</v>
      </c>
      <c r="E1723">
        <v>101.86000061035161</v>
      </c>
      <c r="F1723">
        <v>101.86000061035161</v>
      </c>
      <c r="G1723">
        <v>0</v>
      </c>
    </row>
    <row r="1724" spans="1:7" ht="15">
      <c r="A1724" s="963">
        <v>28447</v>
      </c>
      <c r="B1724">
        <v>102.2200012207031</v>
      </c>
      <c r="C1724">
        <v>102.2200012207031</v>
      </c>
      <c r="D1724">
        <v>102.2200012207031</v>
      </c>
      <c r="E1724">
        <v>102.2200012207031</v>
      </c>
      <c r="F1724">
        <v>102.2200012207031</v>
      </c>
      <c r="G1724">
        <v>0</v>
      </c>
    </row>
    <row r="1725" spans="1:7" ht="15">
      <c r="A1725" s="963">
        <v>28450</v>
      </c>
      <c r="B1725">
        <v>102.34999847412109</v>
      </c>
      <c r="C1725">
        <v>102.34999847412109</v>
      </c>
      <c r="D1725">
        <v>102.34999847412109</v>
      </c>
      <c r="E1725">
        <v>102.34999847412109</v>
      </c>
      <c r="F1725">
        <v>102.34999847412109</v>
      </c>
      <c r="G1725">
        <v>0</v>
      </c>
    </row>
    <row r="1726" spans="1:7" ht="15">
      <c r="A1726" s="963">
        <v>28451</v>
      </c>
      <c r="B1726">
        <v>102.9300003051758</v>
      </c>
      <c r="C1726">
        <v>102.9300003051758</v>
      </c>
      <c r="D1726">
        <v>102.9300003051758</v>
      </c>
      <c r="E1726">
        <v>102.9300003051758</v>
      </c>
      <c r="F1726">
        <v>102.9300003051758</v>
      </c>
      <c r="G1726">
        <v>0</v>
      </c>
    </row>
    <row r="1727" spans="1:7" ht="15">
      <c r="A1727" s="963">
        <v>28452</v>
      </c>
      <c r="B1727">
        <v>103.7399978637695</v>
      </c>
      <c r="C1727">
        <v>103.7399978637695</v>
      </c>
      <c r="D1727">
        <v>103.7399978637695</v>
      </c>
      <c r="E1727">
        <v>103.7399978637695</v>
      </c>
      <c r="F1727">
        <v>103.7399978637695</v>
      </c>
      <c r="G1727">
        <v>0</v>
      </c>
    </row>
    <row r="1728" spans="1:7" ht="15">
      <c r="A1728" s="963">
        <v>28454</v>
      </c>
      <c r="B1728">
        <v>104.3300018310547</v>
      </c>
      <c r="C1728">
        <v>104.3300018310547</v>
      </c>
      <c r="D1728">
        <v>104.3300018310547</v>
      </c>
      <c r="E1728">
        <v>104.3300018310547</v>
      </c>
      <c r="F1728">
        <v>104.3300018310547</v>
      </c>
      <c r="G1728">
        <v>0</v>
      </c>
    </row>
    <row r="1729" spans="1:7" ht="15">
      <c r="A1729" s="963">
        <v>28457</v>
      </c>
      <c r="B1729">
        <v>104.05999755859381</v>
      </c>
      <c r="C1729">
        <v>104.05999755859381</v>
      </c>
      <c r="D1729">
        <v>104.05999755859381</v>
      </c>
      <c r="E1729">
        <v>104.05999755859381</v>
      </c>
      <c r="F1729">
        <v>104.05999755859381</v>
      </c>
      <c r="G1729">
        <v>0</v>
      </c>
    </row>
    <row r="1730" spans="1:7" ht="15">
      <c r="A1730" s="963">
        <v>28458</v>
      </c>
      <c r="B1730">
        <v>103.1999969482422</v>
      </c>
      <c r="C1730">
        <v>103.1999969482422</v>
      </c>
      <c r="D1730">
        <v>103.1999969482422</v>
      </c>
      <c r="E1730">
        <v>103.1999969482422</v>
      </c>
      <c r="F1730">
        <v>103.1999969482422</v>
      </c>
      <c r="G1730">
        <v>0</v>
      </c>
    </row>
    <row r="1731" spans="1:7" ht="15">
      <c r="A1731" s="963">
        <v>28459</v>
      </c>
      <c r="B1731">
        <v>103.15000152587891</v>
      </c>
      <c r="C1731">
        <v>103.15000152587891</v>
      </c>
      <c r="D1731">
        <v>103.15000152587891</v>
      </c>
      <c r="E1731">
        <v>103.15000152587891</v>
      </c>
      <c r="F1731">
        <v>103.15000152587891</v>
      </c>
      <c r="G1731">
        <v>0</v>
      </c>
    </row>
    <row r="1732" spans="1:7" ht="15">
      <c r="A1732" s="963">
        <v>28460</v>
      </c>
      <c r="B1732">
        <v>103.6800003051758</v>
      </c>
      <c r="C1732">
        <v>103.6800003051758</v>
      </c>
      <c r="D1732">
        <v>103.6800003051758</v>
      </c>
      <c r="E1732">
        <v>103.6800003051758</v>
      </c>
      <c r="F1732">
        <v>103.6800003051758</v>
      </c>
      <c r="G1732">
        <v>0</v>
      </c>
    </row>
    <row r="1733" spans="1:7" ht="15">
      <c r="A1733" s="963">
        <v>28461</v>
      </c>
      <c r="B1733">
        <v>104.09999847412109</v>
      </c>
      <c r="C1733">
        <v>104.09999847412109</v>
      </c>
      <c r="D1733">
        <v>104.09999847412109</v>
      </c>
      <c r="E1733">
        <v>104.09999847412109</v>
      </c>
      <c r="F1733">
        <v>104.09999847412109</v>
      </c>
      <c r="G1733">
        <v>0</v>
      </c>
    </row>
    <row r="1734" spans="1:7" ht="15">
      <c r="A1734" s="963">
        <v>28464</v>
      </c>
      <c r="B1734">
        <v>104.15000152587891</v>
      </c>
      <c r="C1734">
        <v>104.15000152587891</v>
      </c>
      <c r="D1734">
        <v>104.15000152587891</v>
      </c>
      <c r="E1734">
        <v>104.15000152587891</v>
      </c>
      <c r="F1734">
        <v>104.15000152587891</v>
      </c>
      <c r="G1734">
        <v>0</v>
      </c>
    </row>
    <row r="1735" spans="1:7" ht="15">
      <c r="A1735" s="963">
        <v>28465</v>
      </c>
      <c r="B1735">
        <v>102.9700012207031</v>
      </c>
      <c r="C1735">
        <v>102.9700012207031</v>
      </c>
      <c r="D1735">
        <v>102.9700012207031</v>
      </c>
      <c r="E1735">
        <v>102.9700012207031</v>
      </c>
      <c r="F1735">
        <v>102.9700012207031</v>
      </c>
      <c r="G1735">
        <v>0</v>
      </c>
    </row>
    <row r="1736" spans="1:7" ht="15">
      <c r="A1736" s="963">
        <v>28466</v>
      </c>
      <c r="B1736">
        <v>102.84999847412109</v>
      </c>
      <c r="C1736">
        <v>102.84999847412109</v>
      </c>
      <c r="D1736">
        <v>102.84999847412109</v>
      </c>
      <c r="E1736">
        <v>102.84999847412109</v>
      </c>
      <c r="F1736">
        <v>102.84999847412109</v>
      </c>
      <c r="G1736">
        <v>0</v>
      </c>
    </row>
    <row r="1737" spans="1:7" ht="15">
      <c r="A1737" s="963">
        <v>28467</v>
      </c>
      <c r="B1737">
        <v>103.05999755859381</v>
      </c>
      <c r="C1737">
        <v>103.05999755859381</v>
      </c>
      <c r="D1737">
        <v>103.05999755859381</v>
      </c>
      <c r="E1737">
        <v>103.05999755859381</v>
      </c>
      <c r="F1737">
        <v>103.05999755859381</v>
      </c>
      <c r="G1737">
        <v>0</v>
      </c>
    </row>
    <row r="1738" spans="1:7" ht="15">
      <c r="A1738" s="963">
        <v>28468</v>
      </c>
      <c r="B1738">
        <v>103.5699996948242</v>
      </c>
      <c r="C1738">
        <v>103.5699996948242</v>
      </c>
      <c r="D1738">
        <v>103.5699996948242</v>
      </c>
      <c r="E1738">
        <v>103.5699996948242</v>
      </c>
      <c r="F1738">
        <v>103.5699996948242</v>
      </c>
      <c r="G1738">
        <v>0</v>
      </c>
    </row>
    <row r="1739" spans="1:7" ht="15">
      <c r="A1739" s="963">
        <v>28471</v>
      </c>
      <c r="B1739">
        <v>103.88999938964839</v>
      </c>
      <c r="C1739">
        <v>103.88999938964839</v>
      </c>
      <c r="D1739">
        <v>103.88999938964839</v>
      </c>
      <c r="E1739">
        <v>103.88999938964839</v>
      </c>
      <c r="F1739">
        <v>103.88999938964839</v>
      </c>
      <c r="G1739">
        <v>0</v>
      </c>
    </row>
    <row r="1740" spans="1:7" ht="15">
      <c r="A1740" s="963">
        <v>28472</v>
      </c>
      <c r="B1740">
        <v>104.09999847412109</v>
      </c>
      <c r="C1740">
        <v>104.09999847412109</v>
      </c>
      <c r="D1740">
        <v>104.09999847412109</v>
      </c>
      <c r="E1740">
        <v>104.09999847412109</v>
      </c>
      <c r="F1740">
        <v>104.09999847412109</v>
      </c>
      <c r="G1740">
        <v>0</v>
      </c>
    </row>
    <row r="1741" spans="1:7" ht="15">
      <c r="A1741" s="963">
        <v>28473</v>
      </c>
      <c r="B1741">
        <v>103.9599990844727</v>
      </c>
      <c r="C1741">
        <v>103.9599990844727</v>
      </c>
      <c r="D1741">
        <v>103.9599990844727</v>
      </c>
      <c r="E1741">
        <v>103.9599990844727</v>
      </c>
      <c r="F1741">
        <v>103.9599990844727</v>
      </c>
      <c r="G1741">
        <v>0</v>
      </c>
    </row>
    <row r="1742" spans="1:7" ht="15">
      <c r="A1742" s="963">
        <v>28474</v>
      </c>
      <c r="B1742">
        <v>103.88999938964839</v>
      </c>
      <c r="C1742">
        <v>103.88999938964839</v>
      </c>
      <c r="D1742">
        <v>103.88999938964839</v>
      </c>
      <c r="E1742">
        <v>103.88999938964839</v>
      </c>
      <c r="F1742">
        <v>103.88999938964839</v>
      </c>
      <c r="G1742">
        <v>0</v>
      </c>
    </row>
    <row r="1743" spans="1:7" ht="15">
      <c r="A1743" s="963">
        <v>28475</v>
      </c>
      <c r="B1743">
        <v>104.0500030517578</v>
      </c>
      <c r="C1743">
        <v>104.0500030517578</v>
      </c>
      <c r="D1743">
        <v>104.0500030517578</v>
      </c>
      <c r="E1743">
        <v>104.0500030517578</v>
      </c>
      <c r="F1743">
        <v>104.0500030517578</v>
      </c>
      <c r="G1743">
        <v>0</v>
      </c>
    </row>
    <row r="1744" spans="1:7" ht="15">
      <c r="A1744" s="963">
        <v>28478</v>
      </c>
      <c r="B1744">
        <v>103.3000030517578</v>
      </c>
      <c r="C1744">
        <v>103.3000030517578</v>
      </c>
      <c r="D1744">
        <v>103.3000030517578</v>
      </c>
      <c r="E1744">
        <v>103.3000030517578</v>
      </c>
      <c r="F1744">
        <v>103.3000030517578</v>
      </c>
      <c r="G1744">
        <v>0</v>
      </c>
    </row>
    <row r="1745" spans="1:7" ht="15">
      <c r="A1745" s="963">
        <v>28479</v>
      </c>
      <c r="B1745">
        <v>102.5</v>
      </c>
      <c r="C1745">
        <v>102.5</v>
      </c>
      <c r="D1745">
        <v>102.5</v>
      </c>
      <c r="E1745">
        <v>102.5</v>
      </c>
      <c r="F1745">
        <v>102.5</v>
      </c>
      <c r="G1745">
        <v>0</v>
      </c>
    </row>
    <row r="1746" spans="1:7" ht="15">
      <c r="A1746" s="963">
        <v>28480</v>
      </c>
      <c r="B1746">
        <v>103.0299987792969</v>
      </c>
      <c r="C1746">
        <v>103.0299987792969</v>
      </c>
      <c r="D1746">
        <v>103.0299987792969</v>
      </c>
      <c r="E1746">
        <v>103.0299987792969</v>
      </c>
      <c r="F1746">
        <v>103.0299987792969</v>
      </c>
      <c r="G1746">
        <v>0</v>
      </c>
    </row>
    <row r="1747" spans="1:7" ht="15">
      <c r="A1747" s="963">
        <v>28481</v>
      </c>
      <c r="B1747">
        <v>103.4100036621094</v>
      </c>
      <c r="C1747">
        <v>103.4100036621094</v>
      </c>
      <c r="D1747">
        <v>103.4100036621094</v>
      </c>
      <c r="E1747">
        <v>103.4100036621094</v>
      </c>
      <c r="F1747">
        <v>103.4100036621094</v>
      </c>
      <c r="G1747">
        <v>0</v>
      </c>
    </row>
    <row r="1748" spans="1:7" ht="15">
      <c r="A1748" s="963">
        <v>28482</v>
      </c>
      <c r="B1748">
        <v>103.94000244140619</v>
      </c>
      <c r="C1748">
        <v>103.94000244140619</v>
      </c>
      <c r="D1748">
        <v>103.94000244140619</v>
      </c>
      <c r="E1748">
        <v>103.94000244140619</v>
      </c>
      <c r="F1748">
        <v>103.94000244140619</v>
      </c>
      <c r="G1748">
        <v>0</v>
      </c>
    </row>
    <row r="1749" spans="1:7" ht="15">
      <c r="A1749" s="963">
        <v>28486</v>
      </c>
      <c r="B1749">
        <v>103.9599990844727</v>
      </c>
      <c r="C1749">
        <v>103.9599990844727</v>
      </c>
      <c r="D1749">
        <v>103.9599990844727</v>
      </c>
      <c r="E1749">
        <v>103.9599990844727</v>
      </c>
      <c r="F1749">
        <v>103.9599990844727</v>
      </c>
      <c r="G1749">
        <v>0</v>
      </c>
    </row>
    <row r="1750" spans="1:7" ht="15">
      <c r="A1750" s="963">
        <v>28487</v>
      </c>
      <c r="B1750">
        <v>104.0400009155273</v>
      </c>
      <c r="C1750">
        <v>104.0400009155273</v>
      </c>
      <c r="D1750">
        <v>104.0400009155273</v>
      </c>
      <c r="E1750">
        <v>104.0400009155273</v>
      </c>
      <c r="F1750">
        <v>104.0400009155273</v>
      </c>
      <c r="G1750">
        <v>0</v>
      </c>
    </row>
    <row r="1751" spans="1:7" ht="15">
      <c r="A1751" s="963">
        <v>28488</v>
      </c>
      <c r="B1751">
        <v>104.4199981689453</v>
      </c>
      <c r="C1751">
        <v>104.4199981689453</v>
      </c>
      <c r="D1751">
        <v>104.4199981689453</v>
      </c>
      <c r="E1751">
        <v>104.4199981689453</v>
      </c>
      <c r="F1751">
        <v>104.4199981689453</v>
      </c>
      <c r="G1751">
        <v>0</v>
      </c>
    </row>
    <row r="1752" spans="1:7" ht="15">
      <c r="A1752" s="963">
        <v>28489</v>
      </c>
      <c r="B1752">
        <v>105.0500030517578</v>
      </c>
      <c r="C1752">
        <v>105.0500030517578</v>
      </c>
      <c r="D1752">
        <v>105.0500030517578</v>
      </c>
      <c r="E1752">
        <v>105.0500030517578</v>
      </c>
      <c r="F1752">
        <v>105.0500030517578</v>
      </c>
      <c r="G1752">
        <v>0</v>
      </c>
    </row>
    <row r="1753" spans="1:7" ht="15">
      <c r="A1753" s="963">
        <v>28493</v>
      </c>
      <c r="B1753">
        <v>104</v>
      </c>
      <c r="C1753">
        <v>104</v>
      </c>
      <c r="D1753">
        <v>104</v>
      </c>
      <c r="E1753">
        <v>104</v>
      </c>
      <c r="F1753">
        <v>104</v>
      </c>
      <c r="G1753">
        <v>0</v>
      </c>
    </row>
    <row r="1754" spans="1:7" ht="15">
      <c r="A1754" s="963">
        <v>28494</v>
      </c>
      <c r="B1754">
        <v>103.6600036621094</v>
      </c>
      <c r="C1754">
        <v>103.6600036621094</v>
      </c>
      <c r="D1754">
        <v>103.6600036621094</v>
      </c>
      <c r="E1754">
        <v>103.6600036621094</v>
      </c>
      <c r="F1754">
        <v>103.6600036621094</v>
      </c>
      <c r="G1754">
        <v>0</v>
      </c>
    </row>
    <row r="1755" spans="1:7" ht="15">
      <c r="A1755" s="963">
        <v>28495</v>
      </c>
      <c r="B1755">
        <v>103.2099990844727</v>
      </c>
      <c r="C1755">
        <v>103.2099990844727</v>
      </c>
      <c r="D1755">
        <v>103.2099990844727</v>
      </c>
      <c r="E1755">
        <v>103.2099990844727</v>
      </c>
      <c r="F1755">
        <v>103.2099990844727</v>
      </c>
      <c r="G1755">
        <v>0</v>
      </c>
    </row>
    <row r="1756" spans="1:7" ht="15">
      <c r="A1756" s="963">
        <v>28496</v>
      </c>
      <c r="B1756">
        <v>101.6600036621094</v>
      </c>
      <c r="C1756">
        <v>101.6600036621094</v>
      </c>
      <c r="D1756">
        <v>101.6600036621094</v>
      </c>
      <c r="E1756">
        <v>101.6600036621094</v>
      </c>
      <c r="F1756">
        <v>101.6600036621094</v>
      </c>
      <c r="G1756">
        <v>0</v>
      </c>
    </row>
    <row r="1757" spans="1:7" ht="15">
      <c r="A1757" s="963">
        <v>28499</v>
      </c>
      <c r="B1757">
        <v>100.1999969482422</v>
      </c>
      <c r="C1757">
        <v>100.1999969482422</v>
      </c>
      <c r="D1757">
        <v>100.1999969482422</v>
      </c>
      <c r="E1757">
        <v>100.1999969482422</v>
      </c>
      <c r="F1757">
        <v>100.1999969482422</v>
      </c>
      <c r="G1757">
        <v>0</v>
      </c>
    </row>
    <row r="1758" spans="1:7" ht="15">
      <c r="A1758" s="963">
        <v>28500</v>
      </c>
      <c r="B1758">
        <v>99.580001831054688</v>
      </c>
      <c r="C1758">
        <v>99.580001831054688</v>
      </c>
      <c r="D1758">
        <v>99.580001831054688</v>
      </c>
      <c r="E1758">
        <v>99.580001831054688</v>
      </c>
      <c r="F1758">
        <v>99.580001831054688</v>
      </c>
      <c r="G1758">
        <v>0</v>
      </c>
    </row>
    <row r="1759" spans="1:7" ht="15">
      <c r="A1759" s="963">
        <v>28501</v>
      </c>
      <c r="B1759">
        <v>99.089996337890625</v>
      </c>
      <c r="C1759">
        <v>99.089996337890625</v>
      </c>
      <c r="D1759">
        <v>99.089996337890625</v>
      </c>
      <c r="E1759">
        <v>99.089996337890625</v>
      </c>
      <c r="F1759">
        <v>99.089996337890625</v>
      </c>
      <c r="G1759">
        <v>0</v>
      </c>
    </row>
    <row r="1760" spans="1:7" ht="15">
      <c r="A1760" s="963">
        <v>28502</v>
      </c>
      <c r="B1760">
        <v>99.540000915527344</v>
      </c>
      <c r="C1760">
        <v>99.540000915527344</v>
      </c>
      <c r="D1760">
        <v>99.540000915527344</v>
      </c>
      <c r="E1760">
        <v>99.540000915527344</v>
      </c>
      <c r="F1760">
        <v>99.540000915527344</v>
      </c>
      <c r="G1760">
        <v>0</v>
      </c>
    </row>
    <row r="1761" spans="1:7" ht="15">
      <c r="A1761" s="963">
        <v>28503</v>
      </c>
      <c r="B1761">
        <v>99.769996643066406</v>
      </c>
      <c r="C1761">
        <v>99.769996643066406</v>
      </c>
      <c r="D1761">
        <v>99.769996643066406</v>
      </c>
      <c r="E1761">
        <v>99.769996643066406</v>
      </c>
      <c r="F1761">
        <v>99.769996643066406</v>
      </c>
      <c r="G1761">
        <v>0</v>
      </c>
    </row>
    <row r="1762" spans="1:7" ht="15">
      <c r="A1762" s="963">
        <v>28506</v>
      </c>
      <c r="B1762">
        <v>99.360000610351562</v>
      </c>
      <c r="C1762">
        <v>99.360000610351562</v>
      </c>
      <c r="D1762">
        <v>99.360000610351562</v>
      </c>
      <c r="E1762">
        <v>99.360000610351562</v>
      </c>
      <c r="F1762">
        <v>99.360000610351562</v>
      </c>
      <c r="G1762">
        <v>0</v>
      </c>
    </row>
    <row r="1763" spans="1:7" ht="15">
      <c r="A1763" s="963">
        <v>28507</v>
      </c>
      <c r="B1763">
        <v>99.980003356933594</v>
      </c>
      <c r="C1763">
        <v>99.980003356933594</v>
      </c>
      <c r="D1763">
        <v>99.980003356933594</v>
      </c>
      <c r="E1763">
        <v>99.980003356933594</v>
      </c>
      <c r="F1763">
        <v>99.980003356933594</v>
      </c>
      <c r="G1763">
        <v>0</v>
      </c>
    </row>
    <row r="1764" spans="1:7" ht="15">
      <c r="A1764" s="963">
        <v>28508</v>
      </c>
      <c r="B1764">
        <v>100.4199981689453</v>
      </c>
      <c r="C1764">
        <v>100.4199981689453</v>
      </c>
      <c r="D1764">
        <v>100.4199981689453</v>
      </c>
      <c r="E1764">
        <v>100.4199981689453</v>
      </c>
      <c r="F1764">
        <v>100.4199981689453</v>
      </c>
      <c r="G1764">
        <v>0</v>
      </c>
    </row>
    <row r="1765" spans="1:7" ht="15">
      <c r="A1765" s="963">
        <v>28509</v>
      </c>
      <c r="B1765">
        <v>100.5800018310547</v>
      </c>
      <c r="C1765">
        <v>100.5800018310547</v>
      </c>
      <c r="D1765">
        <v>100.5800018310547</v>
      </c>
      <c r="E1765">
        <v>100.5800018310547</v>
      </c>
      <c r="F1765">
        <v>100.5800018310547</v>
      </c>
      <c r="G1765">
        <v>0</v>
      </c>
    </row>
    <row r="1766" spans="1:7" ht="15">
      <c r="A1766" s="963">
        <v>28510</v>
      </c>
      <c r="B1766">
        <v>100.629997253418</v>
      </c>
      <c r="C1766">
        <v>100.629997253418</v>
      </c>
      <c r="D1766">
        <v>100.629997253418</v>
      </c>
      <c r="E1766">
        <v>100.629997253418</v>
      </c>
      <c r="F1766">
        <v>100.629997253418</v>
      </c>
      <c r="G1766">
        <v>0</v>
      </c>
    </row>
    <row r="1767" spans="1:7" ht="15">
      <c r="A1767" s="963">
        <v>28513</v>
      </c>
      <c r="B1767">
        <v>100.3399963378906</v>
      </c>
      <c r="C1767">
        <v>100.3399963378906</v>
      </c>
      <c r="D1767">
        <v>100.3399963378906</v>
      </c>
      <c r="E1767">
        <v>100.3399963378906</v>
      </c>
      <c r="F1767">
        <v>100.3399963378906</v>
      </c>
      <c r="G1767">
        <v>0</v>
      </c>
    </row>
    <row r="1768" spans="1:7" ht="15">
      <c r="A1768" s="963">
        <v>28514</v>
      </c>
      <c r="B1768">
        <v>100.5400009155273</v>
      </c>
      <c r="C1768">
        <v>100.5400009155273</v>
      </c>
      <c r="D1768">
        <v>100.5400009155273</v>
      </c>
      <c r="E1768">
        <v>100.5400009155273</v>
      </c>
      <c r="F1768">
        <v>100.5400009155273</v>
      </c>
      <c r="G1768">
        <v>0</v>
      </c>
    </row>
    <row r="1769" spans="1:7" ht="15">
      <c r="A1769" s="963">
        <v>28515</v>
      </c>
      <c r="B1769">
        <v>100.870002746582</v>
      </c>
      <c r="C1769">
        <v>100.870002746582</v>
      </c>
      <c r="D1769">
        <v>100.870002746582</v>
      </c>
      <c r="E1769">
        <v>100.870002746582</v>
      </c>
      <c r="F1769">
        <v>100.870002746582</v>
      </c>
      <c r="G1769">
        <v>0</v>
      </c>
    </row>
    <row r="1770" spans="1:7" ht="15">
      <c r="A1770" s="963">
        <v>28516</v>
      </c>
      <c r="B1770">
        <v>100.5299987792969</v>
      </c>
      <c r="C1770">
        <v>100.5299987792969</v>
      </c>
      <c r="D1770">
        <v>100.5299987792969</v>
      </c>
      <c r="E1770">
        <v>100.5299987792969</v>
      </c>
      <c r="F1770">
        <v>100.5299987792969</v>
      </c>
      <c r="G1770">
        <v>0</v>
      </c>
    </row>
    <row r="1771" spans="1:7" ht="15">
      <c r="A1771" s="963">
        <v>28517</v>
      </c>
      <c r="B1771">
        <v>100.620002746582</v>
      </c>
      <c r="C1771">
        <v>100.620002746582</v>
      </c>
      <c r="D1771">
        <v>100.620002746582</v>
      </c>
      <c r="E1771">
        <v>100.620002746582</v>
      </c>
      <c r="F1771">
        <v>100.620002746582</v>
      </c>
      <c r="G1771">
        <v>0</v>
      </c>
    </row>
    <row r="1772" spans="1:7" ht="15">
      <c r="A1772" s="963">
        <v>28520</v>
      </c>
      <c r="B1772">
        <v>100.9700012207031</v>
      </c>
      <c r="C1772">
        <v>100.9700012207031</v>
      </c>
      <c r="D1772">
        <v>100.9700012207031</v>
      </c>
      <c r="E1772">
        <v>100.9700012207031</v>
      </c>
      <c r="F1772">
        <v>100.9700012207031</v>
      </c>
      <c r="G1772">
        <v>0</v>
      </c>
    </row>
    <row r="1773" spans="1:7" ht="15">
      <c r="A1773" s="963">
        <v>28521</v>
      </c>
      <c r="B1773">
        <v>100.8399963378906</v>
      </c>
      <c r="C1773">
        <v>100.8399963378906</v>
      </c>
      <c r="D1773">
        <v>100.8399963378906</v>
      </c>
      <c r="E1773">
        <v>100.8399963378906</v>
      </c>
      <c r="F1773">
        <v>100.8399963378906</v>
      </c>
      <c r="G1773">
        <v>0</v>
      </c>
    </row>
    <row r="1774" spans="1:7" ht="15">
      <c r="A1774" s="963">
        <v>28522</v>
      </c>
      <c r="B1774">
        <v>101.5400009155273</v>
      </c>
      <c r="C1774">
        <v>101.5400009155273</v>
      </c>
      <c r="D1774">
        <v>101.5400009155273</v>
      </c>
      <c r="E1774">
        <v>101.5400009155273</v>
      </c>
      <c r="F1774">
        <v>101.5400009155273</v>
      </c>
      <c r="G1774">
        <v>0</v>
      </c>
    </row>
    <row r="1775" spans="1:7" ht="15">
      <c r="A1775" s="963">
        <v>28523</v>
      </c>
      <c r="B1775">
        <v>101.94000244140619</v>
      </c>
      <c r="C1775">
        <v>101.94000244140619</v>
      </c>
      <c r="D1775">
        <v>101.94000244140619</v>
      </c>
      <c r="E1775">
        <v>101.94000244140619</v>
      </c>
      <c r="F1775">
        <v>101.94000244140619</v>
      </c>
      <c r="G1775">
        <v>0</v>
      </c>
    </row>
    <row r="1776" spans="1:7" ht="15">
      <c r="A1776" s="963">
        <v>28524</v>
      </c>
      <c r="B1776">
        <v>102.2200012207031</v>
      </c>
      <c r="C1776">
        <v>102.2200012207031</v>
      </c>
      <c r="D1776">
        <v>102.2200012207031</v>
      </c>
      <c r="E1776">
        <v>102.2200012207031</v>
      </c>
      <c r="F1776">
        <v>102.2200012207031</v>
      </c>
      <c r="G1776">
        <v>0</v>
      </c>
    </row>
    <row r="1777" spans="1:7" ht="15">
      <c r="A1777" s="963">
        <v>28527</v>
      </c>
      <c r="B1777">
        <v>102.26999664306641</v>
      </c>
      <c r="C1777">
        <v>102.26999664306641</v>
      </c>
      <c r="D1777">
        <v>102.26999664306641</v>
      </c>
      <c r="E1777">
        <v>102.26999664306641</v>
      </c>
      <c r="F1777">
        <v>102.26999664306641</v>
      </c>
      <c r="G1777">
        <v>0</v>
      </c>
    </row>
    <row r="1778" spans="1:7" ht="15">
      <c r="A1778" s="963">
        <v>28528</v>
      </c>
      <c r="B1778">
        <v>102.75</v>
      </c>
      <c r="C1778">
        <v>102.75</v>
      </c>
      <c r="D1778">
        <v>102.75</v>
      </c>
      <c r="E1778">
        <v>102.75</v>
      </c>
      <c r="F1778">
        <v>102.75</v>
      </c>
      <c r="G1778">
        <v>0</v>
      </c>
    </row>
    <row r="1779" spans="1:7" ht="15">
      <c r="A1779" s="963">
        <v>28529</v>
      </c>
      <c r="B1779">
        <v>103.1800003051758</v>
      </c>
      <c r="C1779">
        <v>103.1800003051758</v>
      </c>
      <c r="D1779">
        <v>103.1800003051758</v>
      </c>
      <c r="E1779">
        <v>103.1800003051758</v>
      </c>
      <c r="F1779">
        <v>103.1800003051758</v>
      </c>
      <c r="G1779">
        <v>0</v>
      </c>
    </row>
    <row r="1780" spans="1:7" ht="15">
      <c r="A1780" s="963">
        <v>28530</v>
      </c>
      <c r="B1780">
        <v>103.1999969482422</v>
      </c>
      <c r="C1780">
        <v>103.1999969482422</v>
      </c>
      <c r="D1780">
        <v>103.1999969482422</v>
      </c>
      <c r="E1780">
        <v>103.1999969482422</v>
      </c>
      <c r="F1780">
        <v>103.1999969482422</v>
      </c>
      <c r="G1780">
        <v>0</v>
      </c>
    </row>
    <row r="1781" spans="1:7" ht="15">
      <c r="A1781" s="963">
        <v>28531</v>
      </c>
      <c r="B1781">
        <v>103.5800018310547</v>
      </c>
      <c r="C1781">
        <v>103.5800018310547</v>
      </c>
      <c r="D1781">
        <v>103.5800018310547</v>
      </c>
      <c r="E1781">
        <v>103.5800018310547</v>
      </c>
      <c r="F1781">
        <v>103.5800018310547</v>
      </c>
      <c r="G1781">
        <v>0</v>
      </c>
    </row>
    <row r="1782" spans="1:7" ht="15">
      <c r="A1782" s="963">
        <v>28534</v>
      </c>
      <c r="B1782">
        <v>103.3399963378906</v>
      </c>
      <c r="C1782">
        <v>103.3399963378906</v>
      </c>
      <c r="D1782">
        <v>103.3399963378906</v>
      </c>
      <c r="E1782">
        <v>103.3399963378906</v>
      </c>
      <c r="F1782">
        <v>103.3399963378906</v>
      </c>
      <c r="G1782">
        <v>0</v>
      </c>
    </row>
    <row r="1783" spans="1:7" ht="15">
      <c r="A1783" s="963">
        <v>28535</v>
      </c>
      <c r="B1783">
        <v>102.7799987792969</v>
      </c>
      <c r="C1783">
        <v>102.7799987792969</v>
      </c>
      <c r="D1783">
        <v>102.7799987792969</v>
      </c>
      <c r="E1783">
        <v>102.7799987792969</v>
      </c>
      <c r="F1783">
        <v>102.7799987792969</v>
      </c>
      <c r="G1783">
        <v>0</v>
      </c>
    </row>
    <row r="1784" spans="1:7" ht="15">
      <c r="A1784" s="963">
        <v>28536</v>
      </c>
      <c r="B1784">
        <v>102.55999755859381</v>
      </c>
      <c r="C1784">
        <v>102.55999755859381</v>
      </c>
      <c r="D1784">
        <v>102.55999755859381</v>
      </c>
      <c r="E1784">
        <v>102.55999755859381</v>
      </c>
      <c r="F1784">
        <v>102.55999755859381</v>
      </c>
      <c r="G1784">
        <v>0</v>
      </c>
    </row>
    <row r="1785" spans="1:7" ht="15">
      <c r="A1785" s="963">
        <v>28537</v>
      </c>
      <c r="B1785">
        <v>102.1699981689453</v>
      </c>
      <c r="C1785">
        <v>102.1699981689453</v>
      </c>
      <c r="D1785">
        <v>102.1699981689453</v>
      </c>
      <c r="E1785">
        <v>102.1699981689453</v>
      </c>
      <c r="F1785">
        <v>102.1699981689453</v>
      </c>
      <c r="G1785">
        <v>0</v>
      </c>
    </row>
    <row r="1786" spans="1:7" ht="15">
      <c r="A1786" s="963">
        <v>28538</v>
      </c>
      <c r="B1786">
        <v>102.25</v>
      </c>
      <c r="C1786">
        <v>102.25</v>
      </c>
      <c r="D1786">
        <v>102.25</v>
      </c>
      <c r="E1786">
        <v>102.25</v>
      </c>
      <c r="F1786">
        <v>102.25</v>
      </c>
      <c r="G1786">
        <v>0</v>
      </c>
    </row>
    <row r="1787" spans="1:7" ht="15">
      <c r="A1787" s="963">
        <v>28542</v>
      </c>
      <c r="B1787">
        <v>101.9899978637695</v>
      </c>
      <c r="C1787">
        <v>101.9899978637695</v>
      </c>
      <c r="D1787">
        <v>101.9899978637695</v>
      </c>
      <c r="E1787">
        <v>101.9899978637695</v>
      </c>
      <c r="F1787">
        <v>101.9899978637695</v>
      </c>
      <c r="G1787">
        <v>0</v>
      </c>
    </row>
    <row r="1788" spans="1:7" ht="15">
      <c r="A1788" s="963">
        <v>28543</v>
      </c>
      <c r="B1788">
        <v>102.129997253418</v>
      </c>
      <c r="C1788">
        <v>102.129997253418</v>
      </c>
      <c r="D1788">
        <v>102.129997253418</v>
      </c>
      <c r="E1788">
        <v>102.129997253418</v>
      </c>
      <c r="F1788">
        <v>102.129997253418</v>
      </c>
      <c r="G1788">
        <v>0</v>
      </c>
    </row>
    <row r="1789" spans="1:7" ht="15">
      <c r="A1789" s="963">
        <v>28544</v>
      </c>
      <c r="B1789">
        <v>102.1600036621094</v>
      </c>
      <c r="C1789">
        <v>102.1600036621094</v>
      </c>
      <c r="D1789">
        <v>102.1600036621094</v>
      </c>
      <c r="E1789">
        <v>102.1600036621094</v>
      </c>
      <c r="F1789">
        <v>102.1600036621094</v>
      </c>
      <c r="G1789">
        <v>0</v>
      </c>
    </row>
    <row r="1790" spans="1:7" ht="15">
      <c r="A1790" s="963">
        <v>28545</v>
      </c>
      <c r="B1790">
        <v>102.6999969482422</v>
      </c>
      <c r="C1790">
        <v>102.6999969482422</v>
      </c>
      <c r="D1790">
        <v>102.6999969482422</v>
      </c>
      <c r="E1790">
        <v>102.6999969482422</v>
      </c>
      <c r="F1790">
        <v>102.6999969482422</v>
      </c>
      <c r="G1790">
        <v>0</v>
      </c>
    </row>
    <row r="1791" spans="1:7" ht="15">
      <c r="A1791" s="963">
        <v>28548</v>
      </c>
      <c r="B1791">
        <v>102.2200012207031</v>
      </c>
      <c r="C1791">
        <v>102.2200012207031</v>
      </c>
      <c r="D1791">
        <v>102.2200012207031</v>
      </c>
      <c r="E1791">
        <v>102.2200012207031</v>
      </c>
      <c r="F1791">
        <v>102.2200012207031</v>
      </c>
      <c r="G1791">
        <v>0</v>
      </c>
    </row>
    <row r="1792" spans="1:7" ht="15">
      <c r="A1792" s="963">
        <v>28549</v>
      </c>
      <c r="B1792">
        <v>101.4700012207031</v>
      </c>
      <c r="C1792">
        <v>101.4700012207031</v>
      </c>
      <c r="D1792">
        <v>101.4700012207031</v>
      </c>
      <c r="E1792">
        <v>101.4700012207031</v>
      </c>
      <c r="F1792">
        <v>101.4700012207031</v>
      </c>
      <c r="G1792">
        <v>0</v>
      </c>
    </row>
    <row r="1793" spans="1:7" ht="15">
      <c r="A1793" s="963">
        <v>28550</v>
      </c>
      <c r="B1793">
        <v>101.4700012207031</v>
      </c>
      <c r="C1793">
        <v>101.4700012207031</v>
      </c>
      <c r="D1793">
        <v>101.4700012207031</v>
      </c>
      <c r="E1793">
        <v>101.4700012207031</v>
      </c>
      <c r="F1793">
        <v>101.4700012207031</v>
      </c>
      <c r="G1793">
        <v>0</v>
      </c>
    </row>
    <row r="1794" spans="1:7" ht="15">
      <c r="A1794" s="963">
        <v>28551</v>
      </c>
      <c r="B1794">
        <v>101.7099990844727</v>
      </c>
      <c r="C1794">
        <v>101.7099990844727</v>
      </c>
      <c r="D1794">
        <v>101.7099990844727</v>
      </c>
      <c r="E1794">
        <v>101.7099990844727</v>
      </c>
      <c r="F1794">
        <v>101.7099990844727</v>
      </c>
      <c r="G1794">
        <v>0</v>
      </c>
    </row>
    <row r="1795" spans="1:7" ht="15">
      <c r="A1795" s="963">
        <v>28552</v>
      </c>
      <c r="B1795">
        <v>101.9499969482422</v>
      </c>
      <c r="C1795">
        <v>101.9499969482422</v>
      </c>
      <c r="D1795">
        <v>101.9499969482422</v>
      </c>
      <c r="E1795">
        <v>101.9499969482422</v>
      </c>
      <c r="F1795">
        <v>101.9499969482422</v>
      </c>
      <c r="G1795">
        <v>0</v>
      </c>
    </row>
    <row r="1796" spans="1:7" ht="15">
      <c r="A1796" s="963">
        <v>28555</v>
      </c>
      <c r="B1796">
        <v>101.7399978637695</v>
      </c>
      <c r="C1796">
        <v>101.7399978637695</v>
      </c>
      <c r="D1796">
        <v>101.7399978637695</v>
      </c>
      <c r="E1796">
        <v>101.7399978637695</v>
      </c>
      <c r="F1796">
        <v>101.7399978637695</v>
      </c>
      <c r="G1796">
        <v>0</v>
      </c>
    </row>
    <row r="1797" spans="1:7" ht="15">
      <c r="A1797" s="963">
        <v>28556</v>
      </c>
      <c r="B1797">
        <v>102.01999664306641</v>
      </c>
      <c r="C1797">
        <v>102.01999664306641</v>
      </c>
      <c r="D1797">
        <v>102.01999664306641</v>
      </c>
      <c r="E1797">
        <v>102.01999664306641</v>
      </c>
      <c r="F1797">
        <v>102.01999664306641</v>
      </c>
      <c r="G1797">
        <v>0</v>
      </c>
    </row>
    <row r="1798" spans="1:7" ht="15">
      <c r="A1798" s="963">
        <v>28557</v>
      </c>
      <c r="B1798">
        <v>102.4100036621094</v>
      </c>
      <c r="C1798">
        <v>102.4100036621094</v>
      </c>
      <c r="D1798">
        <v>102.4100036621094</v>
      </c>
      <c r="E1798">
        <v>102.4100036621094</v>
      </c>
      <c r="F1798">
        <v>102.4100036621094</v>
      </c>
      <c r="G1798">
        <v>0</v>
      </c>
    </row>
    <row r="1799" spans="1:7" ht="15">
      <c r="A1799" s="963">
        <v>28558</v>
      </c>
      <c r="B1799">
        <v>102.8199996948242</v>
      </c>
      <c r="C1799">
        <v>102.8199996948242</v>
      </c>
      <c r="D1799">
        <v>102.8199996948242</v>
      </c>
      <c r="E1799">
        <v>102.8199996948242</v>
      </c>
      <c r="F1799">
        <v>102.8199996948242</v>
      </c>
      <c r="G1799">
        <v>0</v>
      </c>
    </row>
    <row r="1800" spans="1:7" ht="15">
      <c r="A1800" s="963">
        <v>28559</v>
      </c>
      <c r="B1800">
        <v>103.4199981689453</v>
      </c>
      <c r="C1800">
        <v>103.4199981689453</v>
      </c>
      <c r="D1800">
        <v>103.4199981689453</v>
      </c>
      <c r="E1800">
        <v>103.4199981689453</v>
      </c>
      <c r="F1800">
        <v>103.4199981689453</v>
      </c>
      <c r="G1800">
        <v>0</v>
      </c>
    </row>
    <row r="1801" spans="1:7" ht="15">
      <c r="A1801" s="963">
        <v>28562</v>
      </c>
      <c r="B1801">
        <v>103.5299987792969</v>
      </c>
      <c r="C1801">
        <v>103.5299987792969</v>
      </c>
      <c r="D1801">
        <v>103.5299987792969</v>
      </c>
      <c r="E1801">
        <v>103.5299987792969</v>
      </c>
      <c r="F1801">
        <v>103.5299987792969</v>
      </c>
      <c r="G1801">
        <v>0</v>
      </c>
    </row>
    <row r="1802" spans="1:7" ht="15">
      <c r="A1802" s="963">
        <v>28563</v>
      </c>
      <c r="B1802">
        <v>103.6600036621094</v>
      </c>
      <c r="C1802">
        <v>103.6600036621094</v>
      </c>
      <c r="D1802">
        <v>103.6600036621094</v>
      </c>
      <c r="E1802">
        <v>103.6600036621094</v>
      </c>
      <c r="F1802">
        <v>103.6600036621094</v>
      </c>
      <c r="G1802">
        <v>0</v>
      </c>
    </row>
    <row r="1803" spans="1:7" ht="15">
      <c r="A1803" s="963">
        <v>28564</v>
      </c>
      <c r="B1803">
        <v>103.8000030517578</v>
      </c>
      <c r="C1803">
        <v>103.8000030517578</v>
      </c>
      <c r="D1803">
        <v>103.8000030517578</v>
      </c>
      <c r="E1803">
        <v>103.8000030517578</v>
      </c>
      <c r="F1803">
        <v>103.8000030517578</v>
      </c>
      <c r="G1803">
        <v>0</v>
      </c>
    </row>
    <row r="1804" spans="1:7" ht="15">
      <c r="A1804" s="963">
        <v>28565</v>
      </c>
      <c r="B1804">
        <v>104.379997253418</v>
      </c>
      <c r="C1804">
        <v>104.379997253418</v>
      </c>
      <c r="D1804">
        <v>104.379997253418</v>
      </c>
      <c r="E1804">
        <v>104.379997253418</v>
      </c>
      <c r="F1804">
        <v>104.379997253418</v>
      </c>
      <c r="G1804">
        <v>0</v>
      </c>
    </row>
    <row r="1805" spans="1:7" ht="15">
      <c r="A1805" s="963">
        <v>28566</v>
      </c>
      <c r="B1805">
        <v>104.94000244140619</v>
      </c>
      <c r="C1805">
        <v>104.94000244140619</v>
      </c>
      <c r="D1805">
        <v>104.94000244140619</v>
      </c>
      <c r="E1805">
        <v>104.94000244140619</v>
      </c>
      <c r="F1805">
        <v>104.94000244140619</v>
      </c>
      <c r="G1805">
        <v>0</v>
      </c>
    </row>
    <row r="1806" spans="1:7" ht="15">
      <c r="A1806" s="963">
        <v>28569</v>
      </c>
      <c r="B1806">
        <v>105.36000061035161</v>
      </c>
      <c r="C1806">
        <v>105.36000061035161</v>
      </c>
      <c r="D1806">
        <v>105.36000061035161</v>
      </c>
      <c r="E1806">
        <v>105.36000061035161</v>
      </c>
      <c r="F1806">
        <v>105.36000061035161</v>
      </c>
      <c r="G1806">
        <v>0</v>
      </c>
    </row>
    <row r="1807" spans="1:7" ht="15">
      <c r="A1807" s="963">
        <v>28570</v>
      </c>
      <c r="B1807">
        <v>105.01999664306641</v>
      </c>
      <c r="C1807">
        <v>105.01999664306641</v>
      </c>
      <c r="D1807">
        <v>105.01999664306641</v>
      </c>
      <c r="E1807">
        <v>105.01999664306641</v>
      </c>
      <c r="F1807">
        <v>105.01999664306641</v>
      </c>
      <c r="G1807">
        <v>0</v>
      </c>
    </row>
    <row r="1808" spans="1:7" ht="15">
      <c r="A1808" s="963">
        <v>28571</v>
      </c>
      <c r="B1808">
        <v>105.1600036621094</v>
      </c>
      <c r="C1808">
        <v>105.1600036621094</v>
      </c>
      <c r="D1808">
        <v>105.1600036621094</v>
      </c>
      <c r="E1808">
        <v>105.1600036621094</v>
      </c>
      <c r="F1808">
        <v>105.1600036621094</v>
      </c>
      <c r="G1808">
        <v>0</v>
      </c>
    </row>
    <row r="1809" spans="1:7" ht="15">
      <c r="A1809" s="963">
        <v>28572</v>
      </c>
      <c r="B1809">
        <v>105.38999938964839</v>
      </c>
      <c r="C1809">
        <v>105.38999938964839</v>
      </c>
      <c r="D1809">
        <v>105.38999938964839</v>
      </c>
      <c r="E1809">
        <v>105.38999938964839</v>
      </c>
      <c r="F1809">
        <v>105.38999938964839</v>
      </c>
      <c r="G1809">
        <v>0</v>
      </c>
    </row>
    <row r="1810" spans="1:7" ht="15">
      <c r="A1810" s="963">
        <v>28576</v>
      </c>
      <c r="B1810">
        <v>105.3000030517578</v>
      </c>
      <c r="C1810">
        <v>105.3000030517578</v>
      </c>
      <c r="D1810">
        <v>105.3000030517578</v>
      </c>
      <c r="E1810">
        <v>105.3000030517578</v>
      </c>
      <c r="F1810">
        <v>105.3000030517578</v>
      </c>
      <c r="G1810">
        <v>0</v>
      </c>
    </row>
    <row r="1811" spans="1:7" ht="15">
      <c r="A1811" s="963">
        <v>28577</v>
      </c>
      <c r="B1811">
        <v>105.6800003051758</v>
      </c>
      <c r="C1811">
        <v>105.6800003051758</v>
      </c>
      <c r="D1811">
        <v>105.6800003051758</v>
      </c>
      <c r="E1811">
        <v>105.6800003051758</v>
      </c>
      <c r="F1811">
        <v>105.6800003051758</v>
      </c>
      <c r="G1811">
        <v>0</v>
      </c>
    </row>
    <row r="1812" spans="1:7" ht="15">
      <c r="A1812" s="963">
        <v>28578</v>
      </c>
      <c r="B1812">
        <v>106.0800018310547</v>
      </c>
      <c r="C1812">
        <v>106.0800018310547</v>
      </c>
      <c r="D1812">
        <v>106.0800018310547</v>
      </c>
      <c r="E1812">
        <v>106.0800018310547</v>
      </c>
      <c r="F1812">
        <v>106.0800018310547</v>
      </c>
      <c r="G1812">
        <v>0</v>
      </c>
    </row>
    <row r="1813" spans="1:7" ht="15">
      <c r="A1813" s="963">
        <v>28579</v>
      </c>
      <c r="B1813">
        <v>106.1800003051758</v>
      </c>
      <c r="C1813">
        <v>106.1800003051758</v>
      </c>
      <c r="D1813">
        <v>106.1800003051758</v>
      </c>
      <c r="E1813">
        <v>106.1800003051758</v>
      </c>
      <c r="F1813">
        <v>106.1800003051758</v>
      </c>
      <c r="G1813">
        <v>0</v>
      </c>
    </row>
    <row r="1814" spans="1:7" ht="15">
      <c r="A1814" s="963">
        <v>28580</v>
      </c>
      <c r="B1814">
        <v>106.1999969482422</v>
      </c>
      <c r="C1814">
        <v>106.1999969482422</v>
      </c>
      <c r="D1814">
        <v>106.1999969482422</v>
      </c>
      <c r="E1814">
        <v>106.1999969482422</v>
      </c>
      <c r="F1814">
        <v>106.1999969482422</v>
      </c>
      <c r="G1814">
        <v>0</v>
      </c>
    </row>
    <row r="1815" spans="1:7" ht="15">
      <c r="A1815" s="963">
        <v>28583</v>
      </c>
      <c r="B1815">
        <v>105.88999938964839</v>
      </c>
      <c r="C1815">
        <v>105.88999938964839</v>
      </c>
      <c r="D1815">
        <v>105.88999938964839</v>
      </c>
      <c r="E1815">
        <v>105.88999938964839</v>
      </c>
      <c r="F1815">
        <v>105.88999938964839</v>
      </c>
      <c r="G1815">
        <v>0</v>
      </c>
    </row>
    <row r="1816" spans="1:7" ht="15">
      <c r="A1816" s="963">
        <v>28584</v>
      </c>
      <c r="B1816">
        <v>106.1999969482422</v>
      </c>
      <c r="C1816">
        <v>106.1999969482422</v>
      </c>
      <c r="D1816">
        <v>106.1999969482422</v>
      </c>
      <c r="E1816">
        <v>106.1999969482422</v>
      </c>
      <c r="F1816">
        <v>106.1999969482422</v>
      </c>
      <c r="G1816">
        <v>0</v>
      </c>
    </row>
    <row r="1817" spans="1:7" ht="15">
      <c r="A1817" s="963">
        <v>28585</v>
      </c>
      <c r="B1817">
        <v>106.9499969482422</v>
      </c>
      <c r="C1817">
        <v>106.9499969482422</v>
      </c>
      <c r="D1817">
        <v>106.9499969482422</v>
      </c>
      <c r="E1817">
        <v>106.9499969482422</v>
      </c>
      <c r="F1817">
        <v>106.9499969482422</v>
      </c>
      <c r="G1817">
        <v>0</v>
      </c>
    </row>
    <row r="1818" spans="1:7" ht="15">
      <c r="A1818" s="963">
        <v>28586</v>
      </c>
      <c r="B1818">
        <v>107.4700012207031</v>
      </c>
      <c r="C1818">
        <v>107.4700012207031</v>
      </c>
      <c r="D1818">
        <v>107.4700012207031</v>
      </c>
      <c r="E1818">
        <v>107.4700012207031</v>
      </c>
      <c r="F1818">
        <v>107.4700012207031</v>
      </c>
      <c r="G1818">
        <v>0</v>
      </c>
    </row>
    <row r="1819" spans="1:7" ht="15">
      <c r="A1819" s="963">
        <v>28587</v>
      </c>
      <c r="B1819">
        <v>108.23000335693359</v>
      </c>
      <c r="C1819">
        <v>108.23000335693359</v>
      </c>
      <c r="D1819">
        <v>108.23000335693359</v>
      </c>
      <c r="E1819">
        <v>108.23000335693359</v>
      </c>
      <c r="F1819">
        <v>108.23000335693359</v>
      </c>
      <c r="G1819">
        <v>0</v>
      </c>
    </row>
    <row r="1820" spans="1:7" ht="15">
      <c r="A1820" s="963">
        <v>28590</v>
      </c>
      <c r="B1820">
        <v>108.5299987792969</v>
      </c>
      <c r="C1820">
        <v>108.5299987792969</v>
      </c>
      <c r="D1820">
        <v>108.5299987792969</v>
      </c>
      <c r="E1820">
        <v>108.5299987792969</v>
      </c>
      <c r="F1820">
        <v>108.5299987792969</v>
      </c>
      <c r="G1820">
        <v>0</v>
      </c>
    </row>
    <row r="1821" spans="1:7" ht="15">
      <c r="A1821" s="963">
        <v>28591</v>
      </c>
      <c r="B1821">
        <v>108.44000244140619</v>
      </c>
      <c r="C1821">
        <v>108.44000244140619</v>
      </c>
      <c r="D1821">
        <v>108.44000244140619</v>
      </c>
      <c r="E1821">
        <v>108.44000244140619</v>
      </c>
      <c r="F1821">
        <v>108.44000244140619</v>
      </c>
      <c r="G1821">
        <v>0</v>
      </c>
    </row>
    <row r="1822" spans="1:7" ht="15">
      <c r="A1822" s="963">
        <v>28592</v>
      </c>
      <c r="B1822">
        <v>108.870002746582</v>
      </c>
      <c r="C1822">
        <v>108.870002746582</v>
      </c>
      <c r="D1822">
        <v>108.870002746582</v>
      </c>
      <c r="E1822">
        <v>108.870002746582</v>
      </c>
      <c r="F1822">
        <v>108.870002746582</v>
      </c>
      <c r="G1822">
        <v>0</v>
      </c>
    </row>
    <row r="1823" spans="1:7" ht="15">
      <c r="A1823" s="963">
        <v>28593</v>
      </c>
      <c r="B1823">
        <v>109.9899978637695</v>
      </c>
      <c r="C1823">
        <v>109.9899978637695</v>
      </c>
      <c r="D1823">
        <v>109.9899978637695</v>
      </c>
      <c r="E1823">
        <v>109.9899978637695</v>
      </c>
      <c r="F1823">
        <v>109.9899978637695</v>
      </c>
      <c r="G1823">
        <v>0</v>
      </c>
    </row>
    <row r="1824" spans="1:7" ht="15">
      <c r="A1824" s="963">
        <v>28594</v>
      </c>
      <c r="B1824">
        <v>111.2900009155273</v>
      </c>
      <c r="C1824">
        <v>111.2900009155273</v>
      </c>
      <c r="D1824">
        <v>111.2900009155273</v>
      </c>
      <c r="E1824">
        <v>111.2900009155273</v>
      </c>
      <c r="F1824">
        <v>111.2900009155273</v>
      </c>
      <c r="G1824">
        <v>0</v>
      </c>
    </row>
    <row r="1825" spans="1:7" ht="15">
      <c r="A1825" s="963">
        <v>28597</v>
      </c>
      <c r="B1825">
        <v>111.9100036621094</v>
      </c>
      <c r="C1825">
        <v>111.9100036621094</v>
      </c>
      <c r="D1825">
        <v>111.9100036621094</v>
      </c>
      <c r="E1825">
        <v>111.9100036621094</v>
      </c>
      <c r="F1825">
        <v>111.9100036621094</v>
      </c>
      <c r="G1825">
        <v>0</v>
      </c>
    </row>
    <row r="1826" spans="1:7" ht="15">
      <c r="A1826" s="963">
        <v>28598</v>
      </c>
      <c r="B1826">
        <v>111.4300003051758</v>
      </c>
      <c r="C1826">
        <v>111.4300003051758</v>
      </c>
      <c r="D1826">
        <v>111.4300003051758</v>
      </c>
      <c r="E1826">
        <v>111.4300003051758</v>
      </c>
      <c r="F1826">
        <v>111.4300003051758</v>
      </c>
      <c r="G1826">
        <v>0</v>
      </c>
    </row>
    <row r="1827" spans="1:7" ht="15">
      <c r="A1827" s="963">
        <v>28599</v>
      </c>
      <c r="B1827">
        <v>111.63999938964839</v>
      </c>
      <c r="C1827">
        <v>111.63999938964839</v>
      </c>
      <c r="D1827">
        <v>111.63999938964839</v>
      </c>
      <c r="E1827">
        <v>111.63999938964839</v>
      </c>
      <c r="F1827">
        <v>111.63999938964839</v>
      </c>
      <c r="G1827">
        <v>0</v>
      </c>
    </row>
    <row r="1828" spans="1:7" ht="15">
      <c r="A1828" s="963">
        <v>28600</v>
      </c>
      <c r="B1828">
        <v>112.86000061035161</v>
      </c>
      <c r="C1828">
        <v>112.86000061035161</v>
      </c>
      <c r="D1828">
        <v>112.86000061035161</v>
      </c>
      <c r="E1828">
        <v>112.86000061035161</v>
      </c>
      <c r="F1828">
        <v>112.86000061035161</v>
      </c>
      <c r="G1828">
        <v>0</v>
      </c>
    </row>
    <row r="1829" spans="1:7" ht="15">
      <c r="A1829" s="963">
        <v>28601</v>
      </c>
      <c r="B1829">
        <v>113.3199996948242</v>
      </c>
      <c r="C1829">
        <v>113.3199996948242</v>
      </c>
      <c r="D1829">
        <v>113.3199996948242</v>
      </c>
      <c r="E1829">
        <v>113.3199996948242</v>
      </c>
      <c r="F1829">
        <v>113.3199996948242</v>
      </c>
      <c r="G1829">
        <v>0</v>
      </c>
    </row>
    <row r="1830" spans="1:7" ht="15">
      <c r="A1830" s="963">
        <v>28604</v>
      </c>
      <c r="B1830">
        <v>113.59999847412109</v>
      </c>
      <c r="C1830">
        <v>113.59999847412109</v>
      </c>
      <c r="D1830">
        <v>113.59999847412109</v>
      </c>
      <c r="E1830">
        <v>113.59999847412109</v>
      </c>
      <c r="F1830">
        <v>113.59999847412109</v>
      </c>
      <c r="G1830">
        <v>0</v>
      </c>
    </row>
    <row r="1831" spans="1:7" ht="15">
      <c r="A1831" s="963">
        <v>28605</v>
      </c>
      <c r="B1831">
        <v>114.2799987792969</v>
      </c>
      <c r="C1831">
        <v>114.2799987792969</v>
      </c>
      <c r="D1831">
        <v>114.2799987792969</v>
      </c>
      <c r="E1831">
        <v>114.2799987792969</v>
      </c>
      <c r="F1831">
        <v>114.2799987792969</v>
      </c>
      <c r="G1831">
        <v>0</v>
      </c>
    </row>
    <row r="1832" spans="1:7" ht="15">
      <c r="A1832" s="963">
        <v>28606</v>
      </c>
      <c r="B1832">
        <v>114.6999969482422</v>
      </c>
      <c r="C1832">
        <v>114.6999969482422</v>
      </c>
      <c r="D1832">
        <v>114.6999969482422</v>
      </c>
      <c r="E1832">
        <v>114.6999969482422</v>
      </c>
      <c r="F1832">
        <v>114.6999969482422</v>
      </c>
      <c r="G1832">
        <v>0</v>
      </c>
    </row>
    <row r="1833" spans="1:7" ht="15">
      <c r="A1833" s="963">
        <v>28607</v>
      </c>
      <c r="B1833">
        <v>114.5899963378906</v>
      </c>
      <c r="C1833">
        <v>114.5899963378906</v>
      </c>
      <c r="D1833">
        <v>114.5899963378906</v>
      </c>
      <c r="E1833">
        <v>114.5899963378906</v>
      </c>
      <c r="F1833">
        <v>114.5899963378906</v>
      </c>
      <c r="G1833">
        <v>0</v>
      </c>
    </row>
    <row r="1834" spans="1:7" ht="15">
      <c r="A1834" s="963">
        <v>28608</v>
      </c>
      <c r="B1834">
        <v>115.1800003051758</v>
      </c>
      <c r="C1834">
        <v>115.1800003051758</v>
      </c>
      <c r="D1834">
        <v>115.1800003051758</v>
      </c>
      <c r="E1834">
        <v>115.1800003051758</v>
      </c>
      <c r="F1834">
        <v>115.1800003051758</v>
      </c>
      <c r="G1834">
        <v>0</v>
      </c>
    </row>
    <row r="1835" spans="1:7" ht="15">
      <c r="A1835" s="963">
        <v>28611</v>
      </c>
      <c r="B1835">
        <v>115.9599990844727</v>
      </c>
      <c r="C1835">
        <v>115.9599990844727</v>
      </c>
      <c r="D1835">
        <v>115.9599990844727</v>
      </c>
      <c r="E1835">
        <v>115.9599990844727</v>
      </c>
      <c r="F1835">
        <v>115.9599990844727</v>
      </c>
      <c r="G1835">
        <v>0</v>
      </c>
    </row>
    <row r="1836" spans="1:7" ht="15">
      <c r="A1836" s="963">
        <v>28612</v>
      </c>
      <c r="B1836">
        <v>116.120002746582</v>
      </c>
      <c r="C1836">
        <v>116.120002746582</v>
      </c>
      <c r="D1836">
        <v>116.120002746582</v>
      </c>
      <c r="E1836">
        <v>116.120002746582</v>
      </c>
      <c r="F1836">
        <v>116.120002746582</v>
      </c>
      <c r="G1836">
        <v>0</v>
      </c>
    </row>
    <row r="1837" spans="1:7" ht="15">
      <c r="A1837" s="963">
        <v>28613</v>
      </c>
      <c r="B1837">
        <v>116.2099990844727</v>
      </c>
      <c r="C1837">
        <v>116.2099990844727</v>
      </c>
      <c r="D1837">
        <v>116.2099990844727</v>
      </c>
      <c r="E1837">
        <v>116.2099990844727</v>
      </c>
      <c r="F1837">
        <v>116.2099990844727</v>
      </c>
      <c r="G1837">
        <v>0</v>
      </c>
    </row>
    <row r="1838" spans="1:7" ht="15">
      <c r="A1838" s="963">
        <v>28614</v>
      </c>
      <c r="B1838">
        <v>116.48000335693359</v>
      </c>
      <c r="C1838">
        <v>116.48000335693359</v>
      </c>
      <c r="D1838">
        <v>116.48000335693359</v>
      </c>
      <c r="E1838">
        <v>116.48000335693359</v>
      </c>
      <c r="F1838">
        <v>116.48000335693359</v>
      </c>
      <c r="G1838">
        <v>0</v>
      </c>
    </row>
    <row r="1839" spans="1:7" ht="15">
      <c r="A1839" s="963">
        <v>28615</v>
      </c>
      <c r="B1839">
        <v>117.26999664306641</v>
      </c>
      <c r="C1839">
        <v>117.26999664306641</v>
      </c>
      <c r="D1839">
        <v>117.26999664306641</v>
      </c>
      <c r="E1839">
        <v>117.26999664306641</v>
      </c>
      <c r="F1839">
        <v>117.26999664306641</v>
      </c>
      <c r="G1839">
        <v>0</v>
      </c>
    </row>
    <row r="1840" spans="1:7" ht="15">
      <c r="A1840" s="963">
        <v>28618</v>
      </c>
      <c r="B1840">
        <v>117.13999938964839</v>
      </c>
      <c r="C1840">
        <v>117.13999938964839</v>
      </c>
      <c r="D1840">
        <v>117.13999938964839</v>
      </c>
      <c r="E1840">
        <v>117.13999938964839</v>
      </c>
      <c r="F1840">
        <v>117.13999938964839</v>
      </c>
      <c r="G1840">
        <v>0</v>
      </c>
    </row>
    <row r="1841" spans="1:7" ht="15">
      <c r="A1841" s="963">
        <v>28619</v>
      </c>
      <c r="B1841">
        <v>117.0500030517578</v>
      </c>
      <c r="C1841">
        <v>117.0500030517578</v>
      </c>
      <c r="D1841">
        <v>117.0500030517578</v>
      </c>
      <c r="E1841">
        <v>117.0500030517578</v>
      </c>
      <c r="F1841">
        <v>117.0500030517578</v>
      </c>
      <c r="G1841">
        <v>0</v>
      </c>
    </row>
    <row r="1842" spans="1:7" ht="15">
      <c r="A1842" s="963">
        <v>28620</v>
      </c>
      <c r="B1842">
        <v>117.5500030517578</v>
      </c>
      <c r="C1842">
        <v>117.5500030517578</v>
      </c>
      <c r="D1842">
        <v>117.5500030517578</v>
      </c>
      <c r="E1842">
        <v>117.5500030517578</v>
      </c>
      <c r="F1842">
        <v>117.5500030517578</v>
      </c>
      <c r="G1842">
        <v>0</v>
      </c>
    </row>
    <row r="1843" spans="1:7" ht="15">
      <c r="A1843" s="963">
        <v>28621</v>
      </c>
      <c r="B1843">
        <v>118.25</v>
      </c>
      <c r="C1843">
        <v>118.25</v>
      </c>
      <c r="D1843">
        <v>118.25</v>
      </c>
      <c r="E1843">
        <v>118.25</v>
      </c>
      <c r="F1843">
        <v>118.25</v>
      </c>
      <c r="G1843">
        <v>0</v>
      </c>
    </row>
    <row r="1844" spans="1:7" ht="15">
      <c r="A1844" s="963">
        <v>28622</v>
      </c>
      <c r="B1844">
        <v>119.40000152587891</v>
      </c>
      <c r="C1844">
        <v>119.40000152587891</v>
      </c>
      <c r="D1844">
        <v>119.40000152587891</v>
      </c>
      <c r="E1844">
        <v>119.40000152587891</v>
      </c>
      <c r="F1844">
        <v>119.40000152587891</v>
      </c>
      <c r="G1844">
        <v>0</v>
      </c>
    </row>
    <row r="1845" spans="1:7" ht="15">
      <c r="A1845" s="963">
        <v>28625</v>
      </c>
      <c r="B1845">
        <v>119.8000030517578</v>
      </c>
      <c r="C1845">
        <v>119.8000030517578</v>
      </c>
      <c r="D1845">
        <v>119.8000030517578</v>
      </c>
      <c r="E1845">
        <v>119.8000030517578</v>
      </c>
      <c r="F1845">
        <v>119.8000030517578</v>
      </c>
      <c r="G1845">
        <v>0</v>
      </c>
    </row>
    <row r="1846" spans="1:7" ht="15">
      <c r="A1846" s="963">
        <v>28626</v>
      </c>
      <c r="B1846">
        <v>120.7799987792969</v>
      </c>
      <c r="C1846">
        <v>120.7799987792969</v>
      </c>
      <c r="D1846">
        <v>120.7799987792969</v>
      </c>
      <c r="E1846">
        <v>120.7799987792969</v>
      </c>
      <c r="F1846">
        <v>120.7799987792969</v>
      </c>
      <c r="G1846">
        <v>0</v>
      </c>
    </row>
    <row r="1847" spans="1:7" ht="15">
      <c r="A1847" s="963">
        <v>28627</v>
      </c>
      <c r="B1847">
        <v>121.8399963378906</v>
      </c>
      <c r="C1847">
        <v>121.8399963378906</v>
      </c>
      <c r="D1847">
        <v>121.8399963378906</v>
      </c>
      <c r="E1847">
        <v>121.8399963378906</v>
      </c>
      <c r="F1847">
        <v>121.8399963378906</v>
      </c>
      <c r="G1847">
        <v>0</v>
      </c>
    </row>
    <row r="1848" spans="1:7" ht="15">
      <c r="A1848" s="963">
        <v>28628</v>
      </c>
      <c r="B1848">
        <v>121.6600036621094</v>
      </c>
      <c r="C1848">
        <v>121.6600036621094</v>
      </c>
      <c r="D1848">
        <v>121.6600036621094</v>
      </c>
      <c r="E1848">
        <v>121.6600036621094</v>
      </c>
      <c r="F1848">
        <v>121.6600036621094</v>
      </c>
      <c r="G1848">
        <v>0</v>
      </c>
    </row>
    <row r="1849" spans="1:7" ht="15">
      <c r="A1849" s="963">
        <v>28629</v>
      </c>
      <c r="B1849">
        <v>121.5699996948242</v>
      </c>
      <c r="C1849">
        <v>121.5699996948242</v>
      </c>
      <c r="D1849">
        <v>121.5699996948242</v>
      </c>
      <c r="E1849">
        <v>121.5699996948242</v>
      </c>
      <c r="F1849">
        <v>121.5699996948242</v>
      </c>
      <c r="G1849">
        <v>0</v>
      </c>
    </row>
    <row r="1850" spans="1:7" ht="15">
      <c r="A1850" s="963">
        <v>28632</v>
      </c>
      <c r="B1850">
        <v>121.9300003051758</v>
      </c>
      <c r="C1850">
        <v>121.9300003051758</v>
      </c>
      <c r="D1850">
        <v>121.9300003051758</v>
      </c>
      <c r="E1850">
        <v>121.9300003051758</v>
      </c>
      <c r="F1850">
        <v>121.9300003051758</v>
      </c>
      <c r="G1850">
        <v>0</v>
      </c>
    </row>
    <row r="1851" spans="1:7" ht="15">
      <c r="A1851" s="963">
        <v>28633</v>
      </c>
      <c r="B1851">
        <v>120.9700012207031</v>
      </c>
      <c r="C1851">
        <v>120.9700012207031</v>
      </c>
      <c r="D1851">
        <v>120.9700012207031</v>
      </c>
      <c r="E1851">
        <v>120.9700012207031</v>
      </c>
      <c r="F1851">
        <v>120.9700012207031</v>
      </c>
      <c r="G1851">
        <v>0</v>
      </c>
    </row>
    <row r="1852" spans="1:7" ht="15">
      <c r="A1852" s="963">
        <v>28634</v>
      </c>
      <c r="B1852">
        <v>119.8000030517578</v>
      </c>
      <c r="C1852">
        <v>119.8000030517578</v>
      </c>
      <c r="D1852">
        <v>119.8000030517578</v>
      </c>
      <c r="E1852">
        <v>119.8000030517578</v>
      </c>
      <c r="F1852">
        <v>119.8000030517578</v>
      </c>
      <c r="G1852">
        <v>0</v>
      </c>
    </row>
    <row r="1853" spans="1:7" ht="15">
      <c r="A1853" s="963">
        <v>28635</v>
      </c>
      <c r="B1853">
        <v>119.8199996948242</v>
      </c>
      <c r="C1853">
        <v>119.8199996948242</v>
      </c>
      <c r="D1853">
        <v>119.8199996948242</v>
      </c>
      <c r="E1853">
        <v>119.8199996948242</v>
      </c>
      <c r="F1853">
        <v>119.8199996948242</v>
      </c>
      <c r="G1853">
        <v>0</v>
      </c>
    </row>
    <row r="1854" spans="1:7" ht="15">
      <c r="A1854" s="963">
        <v>28636</v>
      </c>
      <c r="B1854">
        <v>119.86000061035161</v>
      </c>
      <c r="C1854">
        <v>119.86000061035161</v>
      </c>
      <c r="D1854">
        <v>119.86000061035161</v>
      </c>
      <c r="E1854">
        <v>119.86000061035161</v>
      </c>
      <c r="F1854">
        <v>119.86000061035161</v>
      </c>
      <c r="G1854">
        <v>0</v>
      </c>
    </row>
    <row r="1855" spans="1:7" ht="15">
      <c r="A1855" s="963">
        <v>28640</v>
      </c>
      <c r="B1855">
        <v>120</v>
      </c>
      <c r="C1855">
        <v>120</v>
      </c>
      <c r="D1855">
        <v>120</v>
      </c>
      <c r="E1855">
        <v>120</v>
      </c>
      <c r="F1855">
        <v>120</v>
      </c>
      <c r="G1855">
        <v>0</v>
      </c>
    </row>
    <row r="1856" spans="1:7" ht="15">
      <c r="A1856" s="963">
        <v>28641</v>
      </c>
      <c r="B1856">
        <v>120.2399978637695</v>
      </c>
      <c r="C1856">
        <v>120.2399978637695</v>
      </c>
      <c r="D1856">
        <v>120.2399978637695</v>
      </c>
      <c r="E1856">
        <v>120.2399978637695</v>
      </c>
      <c r="F1856">
        <v>120.2399978637695</v>
      </c>
      <c r="G1856">
        <v>0</v>
      </c>
    </row>
    <row r="1857" spans="1:7" ht="15">
      <c r="A1857" s="963">
        <v>28642</v>
      </c>
      <c r="B1857">
        <v>120.3399963378906</v>
      </c>
      <c r="C1857">
        <v>120.3399963378906</v>
      </c>
      <c r="D1857">
        <v>120.3399963378906</v>
      </c>
      <c r="E1857">
        <v>120.3399963378906</v>
      </c>
      <c r="F1857">
        <v>120.3399963378906</v>
      </c>
      <c r="G1857">
        <v>0</v>
      </c>
    </row>
    <row r="1858" spans="1:7" ht="15">
      <c r="A1858" s="963">
        <v>28643</v>
      </c>
      <c r="B1858">
        <v>121.0299987792969</v>
      </c>
      <c r="C1858">
        <v>121.0299987792969</v>
      </c>
      <c r="D1858">
        <v>121.0299987792969</v>
      </c>
      <c r="E1858">
        <v>121.0299987792969</v>
      </c>
      <c r="F1858">
        <v>121.0299987792969</v>
      </c>
      <c r="G1858">
        <v>0</v>
      </c>
    </row>
    <row r="1859" spans="1:7" ht="15">
      <c r="A1859" s="963">
        <v>28646</v>
      </c>
      <c r="B1859">
        <v>122.09999847412109</v>
      </c>
      <c r="C1859">
        <v>122.09999847412109</v>
      </c>
      <c r="D1859">
        <v>122.09999847412109</v>
      </c>
      <c r="E1859">
        <v>122.09999847412109</v>
      </c>
      <c r="F1859">
        <v>122.09999847412109</v>
      </c>
      <c r="G1859">
        <v>0</v>
      </c>
    </row>
    <row r="1860" spans="1:7" ht="15">
      <c r="A1860" s="963">
        <v>28647</v>
      </c>
      <c r="B1860">
        <v>122.84999847412109</v>
      </c>
      <c r="C1860">
        <v>122.84999847412109</v>
      </c>
      <c r="D1860">
        <v>122.84999847412109</v>
      </c>
      <c r="E1860">
        <v>122.84999847412109</v>
      </c>
      <c r="F1860">
        <v>122.84999847412109</v>
      </c>
      <c r="G1860">
        <v>0</v>
      </c>
    </row>
    <row r="1861" spans="1:7" ht="15">
      <c r="A1861" s="963">
        <v>28648</v>
      </c>
      <c r="B1861">
        <v>123.09999847412109</v>
      </c>
      <c r="C1861">
        <v>123.09999847412109</v>
      </c>
      <c r="D1861">
        <v>123.09999847412109</v>
      </c>
      <c r="E1861">
        <v>123.09999847412109</v>
      </c>
      <c r="F1861">
        <v>123.09999847412109</v>
      </c>
      <c r="G1861">
        <v>0</v>
      </c>
    </row>
    <row r="1862" spans="1:7" ht="15">
      <c r="A1862" s="963">
        <v>28649</v>
      </c>
      <c r="B1862">
        <v>123.9899978637695</v>
      </c>
      <c r="C1862">
        <v>123.9899978637695</v>
      </c>
      <c r="D1862">
        <v>123.9899978637695</v>
      </c>
      <c r="E1862">
        <v>123.9899978637695</v>
      </c>
      <c r="F1862">
        <v>123.9899978637695</v>
      </c>
      <c r="G1862">
        <v>0</v>
      </c>
    </row>
    <row r="1863" spans="1:7" ht="15">
      <c r="A1863" s="963">
        <v>28650</v>
      </c>
      <c r="B1863">
        <v>124.4100036621094</v>
      </c>
      <c r="C1863">
        <v>124.4100036621094</v>
      </c>
      <c r="D1863">
        <v>124.4100036621094</v>
      </c>
      <c r="E1863">
        <v>124.4100036621094</v>
      </c>
      <c r="F1863">
        <v>124.4100036621094</v>
      </c>
      <c r="G1863">
        <v>0</v>
      </c>
    </row>
    <row r="1864" spans="1:7" ht="15">
      <c r="A1864" s="963">
        <v>28653</v>
      </c>
      <c r="B1864">
        <v>124.2900009155273</v>
      </c>
      <c r="C1864">
        <v>124.2900009155273</v>
      </c>
      <c r="D1864">
        <v>124.2900009155273</v>
      </c>
      <c r="E1864">
        <v>124.2900009155273</v>
      </c>
      <c r="F1864">
        <v>124.2900009155273</v>
      </c>
      <c r="G1864">
        <v>0</v>
      </c>
    </row>
    <row r="1865" spans="1:7" ht="15">
      <c r="A1865" s="963">
        <v>28654</v>
      </c>
      <c r="B1865">
        <v>124.2399978637695</v>
      </c>
      <c r="C1865">
        <v>124.2399978637695</v>
      </c>
      <c r="D1865">
        <v>124.2399978637695</v>
      </c>
      <c r="E1865">
        <v>124.2399978637695</v>
      </c>
      <c r="F1865">
        <v>124.2399978637695</v>
      </c>
      <c r="G1865">
        <v>0</v>
      </c>
    </row>
    <row r="1866" spans="1:7" ht="15">
      <c r="A1866" s="963">
        <v>28655</v>
      </c>
      <c r="B1866">
        <v>124.5100021362305</v>
      </c>
      <c r="C1866">
        <v>124.5100021362305</v>
      </c>
      <c r="D1866">
        <v>124.5100021362305</v>
      </c>
      <c r="E1866">
        <v>124.5100021362305</v>
      </c>
      <c r="F1866">
        <v>124.5100021362305</v>
      </c>
      <c r="G1866">
        <v>0</v>
      </c>
    </row>
    <row r="1867" spans="1:7" ht="15">
      <c r="A1867" s="963">
        <v>28656</v>
      </c>
      <c r="B1867">
        <v>124.19000244140619</v>
      </c>
      <c r="C1867">
        <v>124.19000244140619</v>
      </c>
      <c r="D1867">
        <v>124.19000244140619</v>
      </c>
      <c r="E1867">
        <v>124.19000244140619</v>
      </c>
      <c r="F1867">
        <v>124.19000244140619</v>
      </c>
      <c r="G1867">
        <v>0</v>
      </c>
    </row>
    <row r="1868" spans="1:7" ht="15">
      <c r="A1868" s="963">
        <v>28657</v>
      </c>
      <c r="B1868">
        <v>123.69000244140619</v>
      </c>
      <c r="C1868">
        <v>123.69000244140619</v>
      </c>
      <c r="D1868">
        <v>123.69000244140619</v>
      </c>
      <c r="E1868">
        <v>123.69000244140619</v>
      </c>
      <c r="F1868">
        <v>123.69000244140619</v>
      </c>
      <c r="G1868">
        <v>0</v>
      </c>
    </row>
    <row r="1869" spans="1:7" ht="15">
      <c r="A1869" s="963">
        <v>28660</v>
      </c>
      <c r="B1869">
        <v>122.9199981689453</v>
      </c>
      <c r="C1869">
        <v>122.9199981689453</v>
      </c>
      <c r="D1869">
        <v>122.9199981689453</v>
      </c>
      <c r="E1869">
        <v>122.9199981689453</v>
      </c>
      <c r="F1869">
        <v>122.9199981689453</v>
      </c>
      <c r="G1869">
        <v>0</v>
      </c>
    </row>
    <row r="1870" spans="1:7" ht="15">
      <c r="A1870" s="963">
        <v>28661</v>
      </c>
      <c r="B1870">
        <v>122.0299987792969</v>
      </c>
      <c r="C1870">
        <v>122.0299987792969</v>
      </c>
      <c r="D1870">
        <v>122.0299987792969</v>
      </c>
      <c r="E1870">
        <v>122.0299987792969</v>
      </c>
      <c r="F1870">
        <v>122.0299987792969</v>
      </c>
      <c r="G1870">
        <v>0</v>
      </c>
    </row>
    <row r="1871" spans="1:7" ht="15">
      <c r="A1871" s="963">
        <v>28662</v>
      </c>
      <c r="B1871">
        <v>120.629997253418</v>
      </c>
      <c r="C1871">
        <v>120.629997253418</v>
      </c>
      <c r="D1871">
        <v>120.629997253418</v>
      </c>
      <c r="E1871">
        <v>120.629997253418</v>
      </c>
      <c r="F1871">
        <v>120.629997253418</v>
      </c>
      <c r="G1871">
        <v>0</v>
      </c>
    </row>
    <row r="1872" spans="1:7" ht="15">
      <c r="A1872" s="963">
        <v>28663</v>
      </c>
      <c r="B1872">
        <v>120.6800003051758</v>
      </c>
      <c r="C1872">
        <v>120.6800003051758</v>
      </c>
      <c r="D1872">
        <v>120.6800003051758</v>
      </c>
      <c r="E1872">
        <v>120.6800003051758</v>
      </c>
      <c r="F1872">
        <v>120.6800003051758</v>
      </c>
      <c r="G1872">
        <v>0</v>
      </c>
    </row>
    <row r="1873" spans="1:7" ht="15">
      <c r="A1873" s="963">
        <v>28664</v>
      </c>
      <c r="B1873">
        <v>120.7399978637695</v>
      </c>
      <c r="C1873">
        <v>120.7399978637695</v>
      </c>
      <c r="D1873">
        <v>120.7399978637695</v>
      </c>
      <c r="E1873">
        <v>120.7399978637695</v>
      </c>
      <c r="F1873">
        <v>120.7399978637695</v>
      </c>
      <c r="G1873">
        <v>0</v>
      </c>
    </row>
    <row r="1874" spans="1:7" ht="15">
      <c r="A1874" s="963">
        <v>28667</v>
      </c>
      <c r="B1874">
        <v>119.5400009155273</v>
      </c>
      <c r="C1874">
        <v>119.5400009155273</v>
      </c>
      <c r="D1874">
        <v>119.5400009155273</v>
      </c>
      <c r="E1874">
        <v>119.5400009155273</v>
      </c>
      <c r="F1874">
        <v>119.5400009155273</v>
      </c>
      <c r="G1874">
        <v>0</v>
      </c>
    </row>
    <row r="1875" spans="1:7" ht="15">
      <c r="A1875" s="963">
        <v>28668</v>
      </c>
      <c r="B1875">
        <v>119.1800003051758</v>
      </c>
      <c r="C1875">
        <v>119.1800003051758</v>
      </c>
      <c r="D1875">
        <v>119.1800003051758</v>
      </c>
      <c r="E1875">
        <v>119.1800003051758</v>
      </c>
      <c r="F1875">
        <v>119.1800003051758</v>
      </c>
      <c r="G1875">
        <v>0</v>
      </c>
    </row>
    <row r="1876" spans="1:7" ht="15">
      <c r="A1876" s="963">
        <v>28669</v>
      </c>
      <c r="B1876">
        <v>119.51999664306641</v>
      </c>
      <c r="C1876">
        <v>119.51999664306641</v>
      </c>
      <c r="D1876">
        <v>119.51999664306641</v>
      </c>
      <c r="E1876">
        <v>119.51999664306641</v>
      </c>
      <c r="F1876">
        <v>119.51999664306641</v>
      </c>
      <c r="G1876">
        <v>0</v>
      </c>
    </row>
    <row r="1877" spans="1:7" ht="15">
      <c r="A1877" s="963">
        <v>28670</v>
      </c>
      <c r="B1877">
        <v>119.98000335693359</v>
      </c>
      <c r="C1877">
        <v>119.98000335693359</v>
      </c>
      <c r="D1877">
        <v>119.98000335693359</v>
      </c>
      <c r="E1877">
        <v>119.98000335693359</v>
      </c>
      <c r="F1877">
        <v>119.98000335693359</v>
      </c>
      <c r="G1877">
        <v>0</v>
      </c>
    </row>
    <row r="1878" spans="1:7" ht="15">
      <c r="A1878" s="963">
        <v>28671</v>
      </c>
      <c r="B1878">
        <v>120.3000030517578</v>
      </c>
      <c r="C1878">
        <v>120.3000030517578</v>
      </c>
      <c r="D1878">
        <v>120.3000030517578</v>
      </c>
      <c r="E1878">
        <v>120.3000030517578</v>
      </c>
      <c r="F1878">
        <v>120.3000030517578</v>
      </c>
      <c r="G1878">
        <v>0</v>
      </c>
    </row>
    <row r="1879" spans="1:7" ht="15">
      <c r="A1879" s="963">
        <v>28674</v>
      </c>
      <c r="B1879">
        <v>120.15000152587891</v>
      </c>
      <c r="C1879">
        <v>120.15000152587891</v>
      </c>
      <c r="D1879">
        <v>120.15000152587891</v>
      </c>
      <c r="E1879">
        <v>120.15000152587891</v>
      </c>
      <c r="F1879">
        <v>120.15000152587891</v>
      </c>
      <c r="G1879">
        <v>0</v>
      </c>
    </row>
    <row r="1880" spans="1:7" ht="15">
      <c r="A1880" s="963">
        <v>28676</v>
      </c>
      <c r="B1880">
        <v>119.2200012207031</v>
      </c>
      <c r="C1880">
        <v>119.2200012207031</v>
      </c>
      <c r="D1880">
        <v>119.2200012207031</v>
      </c>
      <c r="E1880">
        <v>119.2200012207031</v>
      </c>
      <c r="F1880">
        <v>119.2200012207031</v>
      </c>
      <c r="G1880">
        <v>0</v>
      </c>
    </row>
    <row r="1881" spans="1:7" ht="15">
      <c r="A1881" s="963">
        <v>28677</v>
      </c>
      <c r="B1881">
        <v>118.8199996948242</v>
      </c>
      <c r="C1881">
        <v>118.8199996948242</v>
      </c>
      <c r="D1881">
        <v>118.8199996948242</v>
      </c>
      <c r="E1881">
        <v>118.8199996948242</v>
      </c>
      <c r="F1881">
        <v>118.8199996948242</v>
      </c>
      <c r="G1881">
        <v>0</v>
      </c>
    </row>
    <row r="1882" spans="1:7" ht="15">
      <c r="A1882" s="963">
        <v>28678</v>
      </c>
      <c r="B1882">
        <v>119.1600036621094</v>
      </c>
      <c r="C1882">
        <v>119.1600036621094</v>
      </c>
      <c r="D1882">
        <v>119.1600036621094</v>
      </c>
      <c r="E1882">
        <v>119.1600036621094</v>
      </c>
      <c r="F1882">
        <v>119.1600036621094</v>
      </c>
      <c r="G1882">
        <v>0</v>
      </c>
    </row>
    <row r="1883" spans="1:7" ht="15">
      <c r="A1883" s="963">
        <v>28681</v>
      </c>
      <c r="B1883">
        <v>119.379997253418</v>
      </c>
      <c r="C1883">
        <v>119.379997253418</v>
      </c>
      <c r="D1883">
        <v>119.379997253418</v>
      </c>
      <c r="E1883">
        <v>119.379997253418</v>
      </c>
      <c r="F1883">
        <v>119.379997253418</v>
      </c>
      <c r="G1883">
        <v>0</v>
      </c>
    </row>
    <row r="1884" spans="1:7" ht="15">
      <c r="A1884" s="963">
        <v>28682</v>
      </c>
      <c r="B1884">
        <v>119.8300018310547</v>
      </c>
      <c r="C1884">
        <v>119.8300018310547</v>
      </c>
      <c r="D1884">
        <v>119.8300018310547</v>
      </c>
      <c r="E1884">
        <v>119.8300018310547</v>
      </c>
      <c r="F1884">
        <v>119.8300018310547</v>
      </c>
      <c r="G1884">
        <v>0</v>
      </c>
    </row>
    <row r="1885" spans="1:7" ht="15">
      <c r="A1885" s="963">
        <v>28683</v>
      </c>
      <c r="B1885">
        <v>120.2799987792969</v>
      </c>
      <c r="C1885">
        <v>120.2799987792969</v>
      </c>
      <c r="D1885">
        <v>120.2799987792969</v>
      </c>
      <c r="E1885">
        <v>120.2799987792969</v>
      </c>
      <c r="F1885">
        <v>120.2799987792969</v>
      </c>
      <c r="G1885">
        <v>0</v>
      </c>
    </row>
    <row r="1886" spans="1:7" ht="15">
      <c r="A1886" s="963">
        <v>28684</v>
      </c>
      <c r="B1886">
        <v>120.4300003051758</v>
      </c>
      <c r="C1886">
        <v>120.4300003051758</v>
      </c>
      <c r="D1886">
        <v>120.4300003051758</v>
      </c>
      <c r="E1886">
        <v>120.4300003051758</v>
      </c>
      <c r="F1886">
        <v>120.4300003051758</v>
      </c>
      <c r="G1886">
        <v>0</v>
      </c>
    </row>
    <row r="1887" spans="1:7" ht="15">
      <c r="A1887" s="963">
        <v>28685</v>
      </c>
      <c r="B1887">
        <v>121.5800018310547</v>
      </c>
      <c r="C1887">
        <v>121.5800018310547</v>
      </c>
      <c r="D1887">
        <v>121.5800018310547</v>
      </c>
      <c r="E1887">
        <v>121.5800018310547</v>
      </c>
      <c r="F1887">
        <v>121.5800018310547</v>
      </c>
      <c r="G1887">
        <v>0</v>
      </c>
    </row>
    <row r="1888" spans="1:7" ht="15">
      <c r="A1888" s="963">
        <v>28688</v>
      </c>
      <c r="B1888">
        <v>122.36000061035161</v>
      </c>
      <c r="C1888">
        <v>122.36000061035161</v>
      </c>
      <c r="D1888">
        <v>122.36000061035161</v>
      </c>
      <c r="E1888">
        <v>122.36000061035161</v>
      </c>
      <c r="F1888">
        <v>122.36000061035161</v>
      </c>
      <c r="G1888">
        <v>0</v>
      </c>
    </row>
    <row r="1889" spans="1:7" ht="15">
      <c r="A1889" s="963">
        <v>28689</v>
      </c>
      <c r="B1889">
        <v>122.0899963378906</v>
      </c>
      <c r="C1889">
        <v>122.0899963378906</v>
      </c>
      <c r="D1889">
        <v>122.0899963378906</v>
      </c>
      <c r="E1889">
        <v>122.0899963378906</v>
      </c>
      <c r="F1889">
        <v>122.0899963378906</v>
      </c>
      <c r="G1889">
        <v>0</v>
      </c>
    </row>
    <row r="1890" spans="1:7" ht="15">
      <c r="A1890" s="963">
        <v>28690</v>
      </c>
      <c r="B1890">
        <v>122.8000030517578</v>
      </c>
      <c r="C1890">
        <v>122.8000030517578</v>
      </c>
      <c r="D1890">
        <v>122.8000030517578</v>
      </c>
      <c r="E1890">
        <v>122.8000030517578</v>
      </c>
      <c r="F1890">
        <v>122.8000030517578</v>
      </c>
      <c r="G1890">
        <v>0</v>
      </c>
    </row>
    <row r="1891" spans="1:7" ht="15">
      <c r="A1891" s="963">
        <v>28691</v>
      </c>
      <c r="B1891">
        <v>123.75</v>
      </c>
      <c r="C1891">
        <v>123.75</v>
      </c>
      <c r="D1891">
        <v>123.75</v>
      </c>
      <c r="E1891">
        <v>123.75</v>
      </c>
      <c r="F1891">
        <v>123.75</v>
      </c>
      <c r="G1891">
        <v>0</v>
      </c>
    </row>
    <row r="1892" spans="1:7" ht="15">
      <c r="A1892" s="963">
        <v>28692</v>
      </c>
      <c r="B1892">
        <v>123.59999847412109</v>
      </c>
      <c r="C1892">
        <v>123.59999847412109</v>
      </c>
      <c r="D1892">
        <v>123.59999847412109</v>
      </c>
      <c r="E1892">
        <v>123.59999847412109</v>
      </c>
      <c r="F1892">
        <v>123.59999847412109</v>
      </c>
      <c r="G1892">
        <v>0</v>
      </c>
    </row>
    <row r="1893" spans="1:7" ht="15">
      <c r="A1893" s="963">
        <v>28695</v>
      </c>
      <c r="B1893">
        <v>123.5899963378906</v>
      </c>
      <c r="C1893">
        <v>123.5899963378906</v>
      </c>
      <c r="D1893">
        <v>123.5899963378906</v>
      </c>
      <c r="E1893">
        <v>123.5899963378906</v>
      </c>
      <c r="F1893">
        <v>123.5899963378906</v>
      </c>
      <c r="G1893">
        <v>0</v>
      </c>
    </row>
    <row r="1894" spans="1:7" ht="15">
      <c r="A1894" s="963">
        <v>28696</v>
      </c>
      <c r="B1894">
        <v>123.7900009155273</v>
      </c>
      <c r="C1894">
        <v>123.7900009155273</v>
      </c>
      <c r="D1894">
        <v>123.7900009155273</v>
      </c>
      <c r="E1894">
        <v>123.7900009155273</v>
      </c>
      <c r="F1894">
        <v>123.7900009155273</v>
      </c>
      <c r="G1894">
        <v>0</v>
      </c>
    </row>
    <row r="1895" spans="1:7" ht="15">
      <c r="A1895" s="963">
        <v>28697</v>
      </c>
      <c r="B1895">
        <v>124.48000335693359</v>
      </c>
      <c r="C1895">
        <v>124.48000335693359</v>
      </c>
      <c r="D1895">
        <v>124.48000335693359</v>
      </c>
      <c r="E1895">
        <v>124.48000335693359</v>
      </c>
      <c r="F1895">
        <v>124.48000335693359</v>
      </c>
      <c r="G1895">
        <v>0</v>
      </c>
    </row>
    <row r="1896" spans="1:7" ht="15">
      <c r="A1896" s="963">
        <v>28698</v>
      </c>
      <c r="B1896">
        <v>125.129997253418</v>
      </c>
      <c r="C1896">
        <v>125.129997253418</v>
      </c>
      <c r="D1896">
        <v>125.129997253418</v>
      </c>
      <c r="E1896">
        <v>125.129997253418</v>
      </c>
      <c r="F1896">
        <v>125.129997253418</v>
      </c>
      <c r="G1896">
        <v>0</v>
      </c>
    </row>
    <row r="1897" spans="1:7" ht="15">
      <c r="A1897" s="963">
        <v>28699</v>
      </c>
      <c r="B1897">
        <v>125.620002746582</v>
      </c>
      <c r="C1897">
        <v>125.620002746582</v>
      </c>
      <c r="D1897">
        <v>125.620002746582</v>
      </c>
      <c r="E1897">
        <v>125.620002746582</v>
      </c>
      <c r="F1897">
        <v>125.620002746582</v>
      </c>
      <c r="G1897">
        <v>0</v>
      </c>
    </row>
    <row r="1898" spans="1:7" ht="15">
      <c r="A1898" s="963">
        <v>28702</v>
      </c>
      <c r="B1898">
        <v>126.3199996948242</v>
      </c>
      <c r="C1898">
        <v>126.3199996948242</v>
      </c>
      <c r="D1898">
        <v>126.3199996948242</v>
      </c>
      <c r="E1898">
        <v>126.3199996948242</v>
      </c>
      <c r="F1898">
        <v>126.3199996948242</v>
      </c>
      <c r="G1898">
        <v>0</v>
      </c>
    </row>
    <row r="1899" spans="1:7" ht="15">
      <c r="A1899" s="963">
        <v>28703</v>
      </c>
      <c r="B1899">
        <v>126.80999755859381</v>
      </c>
      <c r="C1899">
        <v>126.80999755859381</v>
      </c>
      <c r="D1899">
        <v>126.80999755859381</v>
      </c>
      <c r="E1899">
        <v>126.80999755859381</v>
      </c>
      <c r="F1899">
        <v>126.80999755859381</v>
      </c>
      <c r="G1899">
        <v>0</v>
      </c>
    </row>
    <row r="1900" spans="1:7" ht="15">
      <c r="A1900" s="963">
        <v>28704</v>
      </c>
      <c r="B1900">
        <v>128.1600036621094</v>
      </c>
      <c r="C1900">
        <v>128.1600036621094</v>
      </c>
      <c r="D1900">
        <v>128.1600036621094</v>
      </c>
      <c r="E1900">
        <v>128.1600036621094</v>
      </c>
      <c r="F1900">
        <v>128.1600036621094</v>
      </c>
      <c r="G1900">
        <v>0</v>
      </c>
    </row>
    <row r="1901" spans="1:7" ht="15">
      <c r="A1901" s="963">
        <v>28705</v>
      </c>
      <c r="B1901">
        <v>129.02000427246091</v>
      </c>
      <c r="C1901">
        <v>129.02000427246091</v>
      </c>
      <c r="D1901">
        <v>129.02000427246091</v>
      </c>
      <c r="E1901">
        <v>129.02000427246091</v>
      </c>
      <c r="F1901">
        <v>129.02000427246091</v>
      </c>
      <c r="G1901">
        <v>0</v>
      </c>
    </row>
    <row r="1902" spans="1:7" ht="15">
      <c r="A1902" s="963">
        <v>28706</v>
      </c>
      <c r="B1902">
        <v>129.71000671386719</v>
      </c>
      <c r="C1902">
        <v>129.71000671386719</v>
      </c>
      <c r="D1902">
        <v>129.71000671386719</v>
      </c>
      <c r="E1902">
        <v>129.71000671386719</v>
      </c>
      <c r="F1902">
        <v>129.71000671386719</v>
      </c>
      <c r="G1902">
        <v>0</v>
      </c>
    </row>
    <row r="1903" spans="1:7" ht="15">
      <c r="A1903" s="963">
        <v>28709</v>
      </c>
      <c r="B1903">
        <v>130.21000671386719</v>
      </c>
      <c r="C1903">
        <v>130.21000671386719</v>
      </c>
      <c r="D1903">
        <v>130.21000671386719</v>
      </c>
      <c r="E1903">
        <v>130.21000671386719</v>
      </c>
      <c r="F1903">
        <v>130.21000671386719</v>
      </c>
      <c r="G1903">
        <v>0</v>
      </c>
    </row>
    <row r="1904" spans="1:7" ht="15">
      <c r="A1904" s="963">
        <v>28710</v>
      </c>
      <c r="B1904">
        <v>130.49000549316409</v>
      </c>
      <c r="C1904">
        <v>130.49000549316409</v>
      </c>
      <c r="D1904">
        <v>130.49000549316409</v>
      </c>
      <c r="E1904">
        <v>130.49000549316409</v>
      </c>
      <c r="F1904">
        <v>130.49000549316409</v>
      </c>
      <c r="G1904">
        <v>0</v>
      </c>
    </row>
    <row r="1905" spans="1:7" ht="15">
      <c r="A1905" s="963">
        <v>28711</v>
      </c>
      <c r="B1905">
        <v>131.63999938964841</v>
      </c>
      <c r="C1905">
        <v>131.63999938964841</v>
      </c>
      <c r="D1905">
        <v>131.63999938964841</v>
      </c>
      <c r="E1905">
        <v>131.63999938964841</v>
      </c>
      <c r="F1905">
        <v>131.63999938964841</v>
      </c>
      <c r="G1905">
        <v>0</v>
      </c>
    </row>
    <row r="1906" spans="1:7" ht="15">
      <c r="A1906" s="963">
        <v>28712</v>
      </c>
      <c r="B1906">
        <v>131.58000183105469</v>
      </c>
      <c r="C1906">
        <v>131.58000183105469</v>
      </c>
      <c r="D1906">
        <v>131.58000183105469</v>
      </c>
      <c r="E1906">
        <v>131.58000183105469</v>
      </c>
      <c r="F1906">
        <v>131.58000183105469</v>
      </c>
      <c r="G1906">
        <v>0</v>
      </c>
    </row>
    <row r="1907" spans="1:7" ht="15">
      <c r="A1907" s="963">
        <v>28713</v>
      </c>
      <c r="B1907">
        <v>132</v>
      </c>
      <c r="C1907">
        <v>132</v>
      </c>
      <c r="D1907">
        <v>132</v>
      </c>
      <c r="E1907">
        <v>132</v>
      </c>
      <c r="F1907">
        <v>132</v>
      </c>
      <c r="G1907">
        <v>0</v>
      </c>
    </row>
    <row r="1908" spans="1:7" ht="15">
      <c r="A1908" s="963">
        <v>28716</v>
      </c>
      <c r="B1908">
        <v>132.11000061035159</v>
      </c>
      <c r="C1908">
        <v>132.11000061035159</v>
      </c>
      <c r="D1908">
        <v>132.11000061035159</v>
      </c>
      <c r="E1908">
        <v>132.11000061035159</v>
      </c>
      <c r="F1908">
        <v>132.11000061035159</v>
      </c>
      <c r="G1908">
        <v>0</v>
      </c>
    </row>
    <row r="1909" spans="1:7" ht="15">
      <c r="A1909" s="963">
        <v>28717</v>
      </c>
      <c r="B1909">
        <v>131.94999694824219</v>
      </c>
      <c r="C1909">
        <v>131.94999694824219</v>
      </c>
      <c r="D1909">
        <v>131.94999694824219</v>
      </c>
      <c r="E1909">
        <v>131.94999694824219</v>
      </c>
      <c r="F1909">
        <v>131.94999694824219</v>
      </c>
      <c r="G1909">
        <v>0</v>
      </c>
    </row>
    <row r="1910" spans="1:7" ht="15">
      <c r="A1910" s="963">
        <v>28718</v>
      </c>
      <c r="B1910">
        <v>132.77000427246091</v>
      </c>
      <c r="C1910">
        <v>132.77000427246091</v>
      </c>
      <c r="D1910">
        <v>132.77000427246091</v>
      </c>
      <c r="E1910">
        <v>132.77000427246091</v>
      </c>
      <c r="F1910">
        <v>132.77000427246091</v>
      </c>
      <c r="G1910">
        <v>0</v>
      </c>
    </row>
    <row r="1911" spans="1:7" ht="15">
      <c r="A1911" s="963">
        <v>28719</v>
      </c>
      <c r="B1911">
        <v>134.13999938964841</v>
      </c>
      <c r="C1911">
        <v>134.13999938964841</v>
      </c>
      <c r="D1911">
        <v>134.13999938964841</v>
      </c>
      <c r="E1911">
        <v>134.13999938964841</v>
      </c>
      <c r="F1911">
        <v>134.13999938964841</v>
      </c>
      <c r="G1911">
        <v>0</v>
      </c>
    </row>
    <row r="1912" spans="1:7" ht="15">
      <c r="A1912" s="963">
        <v>28720</v>
      </c>
      <c r="B1912">
        <v>134.71000671386719</v>
      </c>
      <c r="C1912">
        <v>134.71000671386719</v>
      </c>
      <c r="D1912">
        <v>134.71000671386719</v>
      </c>
      <c r="E1912">
        <v>134.71000671386719</v>
      </c>
      <c r="F1912">
        <v>134.71000671386719</v>
      </c>
      <c r="G1912">
        <v>0</v>
      </c>
    </row>
    <row r="1913" spans="1:7" ht="15">
      <c r="A1913" s="963">
        <v>28723</v>
      </c>
      <c r="B1913">
        <v>133.77000427246091</v>
      </c>
      <c r="C1913">
        <v>133.77000427246091</v>
      </c>
      <c r="D1913">
        <v>133.77000427246091</v>
      </c>
      <c r="E1913">
        <v>133.77000427246091</v>
      </c>
      <c r="F1913">
        <v>133.77000427246091</v>
      </c>
      <c r="G1913">
        <v>0</v>
      </c>
    </row>
    <row r="1914" spans="1:7" ht="15">
      <c r="A1914" s="963">
        <v>28724</v>
      </c>
      <c r="B1914">
        <v>133.8699951171875</v>
      </c>
      <c r="C1914">
        <v>133.8699951171875</v>
      </c>
      <c r="D1914">
        <v>133.8699951171875</v>
      </c>
      <c r="E1914">
        <v>133.8699951171875</v>
      </c>
      <c r="F1914">
        <v>133.8699951171875</v>
      </c>
      <c r="G1914">
        <v>0</v>
      </c>
    </row>
    <row r="1915" spans="1:7" ht="15">
      <c r="A1915" s="963">
        <v>28725</v>
      </c>
      <c r="B1915">
        <v>134.72999572753909</v>
      </c>
      <c r="C1915">
        <v>134.72999572753909</v>
      </c>
      <c r="D1915">
        <v>134.72999572753909</v>
      </c>
      <c r="E1915">
        <v>134.72999572753909</v>
      </c>
      <c r="F1915">
        <v>134.72999572753909</v>
      </c>
      <c r="G1915">
        <v>0</v>
      </c>
    </row>
    <row r="1916" spans="1:7" ht="15">
      <c r="A1916" s="963">
        <v>28726</v>
      </c>
      <c r="B1916">
        <v>135.2799987792969</v>
      </c>
      <c r="C1916">
        <v>135.2799987792969</v>
      </c>
      <c r="D1916">
        <v>135.2799987792969</v>
      </c>
      <c r="E1916">
        <v>135.2799987792969</v>
      </c>
      <c r="F1916">
        <v>135.2799987792969</v>
      </c>
      <c r="G1916">
        <v>0</v>
      </c>
    </row>
    <row r="1917" spans="1:7" ht="15">
      <c r="A1917" s="963">
        <v>28727</v>
      </c>
      <c r="B1917">
        <v>135.8399963378906</v>
      </c>
      <c r="C1917">
        <v>135.8399963378906</v>
      </c>
      <c r="D1917">
        <v>135.8399963378906</v>
      </c>
      <c r="E1917">
        <v>135.8399963378906</v>
      </c>
      <c r="F1917">
        <v>135.8399963378906</v>
      </c>
      <c r="G1917">
        <v>0</v>
      </c>
    </row>
    <row r="1918" spans="1:7" ht="15">
      <c r="A1918" s="963">
        <v>28730</v>
      </c>
      <c r="B1918">
        <v>135.24000549316409</v>
      </c>
      <c r="C1918">
        <v>135.24000549316409</v>
      </c>
      <c r="D1918">
        <v>135.24000549316409</v>
      </c>
      <c r="E1918">
        <v>135.24000549316409</v>
      </c>
      <c r="F1918">
        <v>135.24000549316409</v>
      </c>
      <c r="G1918">
        <v>0</v>
      </c>
    </row>
    <row r="1919" spans="1:7" ht="15">
      <c r="A1919" s="963">
        <v>28731</v>
      </c>
      <c r="B1919">
        <v>134.6300048828125</v>
      </c>
      <c r="C1919">
        <v>134.6300048828125</v>
      </c>
      <c r="D1919">
        <v>134.6300048828125</v>
      </c>
      <c r="E1919">
        <v>134.6300048828125</v>
      </c>
      <c r="F1919">
        <v>134.6300048828125</v>
      </c>
      <c r="G1919">
        <v>0</v>
      </c>
    </row>
    <row r="1920" spans="1:7" ht="15">
      <c r="A1920" s="963">
        <v>28732</v>
      </c>
      <c r="B1920">
        <v>134.75</v>
      </c>
      <c r="C1920">
        <v>134.75</v>
      </c>
      <c r="D1920">
        <v>134.75</v>
      </c>
      <c r="E1920">
        <v>134.75</v>
      </c>
      <c r="F1920">
        <v>134.75</v>
      </c>
      <c r="G1920">
        <v>0</v>
      </c>
    </row>
    <row r="1921" spans="1:7" ht="15">
      <c r="A1921" s="963">
        <v>28733</v>
      </c>
      <c r="B1921">
        <v>135.00999450683591</v>
      </c>
      <c r="C1921">
        <v>135.00999450683591</v>
      </c>
      <c r="D1921">
        <v>135.00999450683591</v>
      </c>
      <c r="E1921">
        <v>135.00999450683591</v>
      </c>
      <c r="F1921">
        <v>135.00999450683591</v>
      </c>
      <c r="G1921">
        <v>0</v>
      </c>
    </row>
    <row r="1922" spans="1:7" ht="15">
      <c r="A1922" s="963">
        <v>28734</v>
      </c>
      <c r="B1922">
        <v>135.3500061035156</v>
      </c>
      <c r="C1922">
        <v>135.3500061035156</v>
      </c>
      <c r="D1922">
        <v>135.3500061035156</v>
      </c>
      <c r="E1922">
        <v>135.3500061035156</v>
      </c>
      <c r="F1922">
        <v>135.3500061035156</v>
      </c>
      <c r="G1922">
        <v>0</v>
      </c>
    </row>
    <row r="1923" spans="1:7" ht="15">
      <c r="A1923" s="963">
        <v>28738</v>
      </c>
      <c r="B1923">
        <v>135.46000671386719</v>
      </c>
      <c r="C1923">
        <v>135.46000671386719</v>
      </c>
      <c r="D1923">
        <v>135.46000671386719</v>
      </c>
      <c r="E1923">
        <v>135.46000671386719</v>
      </c>
      <c r="F1923">
        <v>135.46000671386719</v>
      </c>
      <c r="G1923">
        <v>0</v>
      </c>
    </row>
    <row r="1924" spans="1:7" ht="15">
      <c r="A1924" s="963">
        <v>28739</v>
      </c>
      <c r="B1924">
        <v>136.47999572753909</v>
      </c>
      <c r="C1924">
        <v>136.47999572753909</v>
      </c>
      <c r="D1924">
        <v>136.47999572753909</v>
      </c>
      <c r="E1924">
        <v>136.47999572753909</v>
      </c>
      <c r="F1924">
        <v>136.47999572753909</v>
      </c>
      <c r="G1924">
        <v>0</v>
      </c>
    </row>
    <row r="1925" spans="1:7" ht="15">
      <c r="A1925" s="963">
        <v>28740</v>
      </c>
      <c r="B1925">
        <v>137.0899963378906</v>
      </c>
      <c r="C1925">
        <v>137.0899963378906</v>
      </c>
      <c r="D1925">
        <v>137.0899963378906</v>
      </c>
      <c r="E1925">
        <v>137.0899963378906</v>
      </c>
      <c r="F1925">
        <v>137.0899963378906</v>
      </c>
      <c r="G1925">
        <v>0</v>
      </c>
    </row>
    <row r="1926" spans="1:7" ht="15">
      <c r="A1926" s="963">
        <v>28741</v>
      </c>
      <c r="B1926">
        <v>138.36000061035159</v>
      </c>
      <c r="C1926">
        <v>138.36000061035159</v>
      </c>
      <c r="D1926">
        <v>138.36000061035159</v>
      </c>
      <c r="E1926">
        <v>138.36000061035159</v>
      </c>
      <c r="F1926">
        <v>138.36000061035159</v>
      </c>
      <c r="G1926">
        <v>0</v>
      </c>
    </row>
    <row r="1927" spans="1:7" ht="15">
      <c r="A1927" s="963">
        <v>28744</v>
      </c>
      <c r="B1927">
        <v>138.94999694824219</v>
      </c>
      <c r="C1927">
        <v>138.94999694824219</v>
      </c>
      <c r="D1927">
        <v>138.94999694824219</v>
      </c>
      <c r="E1927">
        <v>138.94999694824219</v>
      </c>
      <c r="F1927">
        <v>138.94999694824219</v>
      </c>
      <c r="G1927">
        <v>0</v>
      </c>
    </row>
    <row r="1928" spans="1:7" ht="15">
      <c r="A1928" s="963">
        <v>28745</v>
      </c>
      <c r="B1928">
        <v>139.24000549316409</v>
      </c>
      <c r="C1928">
        <v>139.24000549316409</v>
      </c>
      <c r="D1928">
        <v>139.24000549316409</v>
      </c>
      <c r="E1928">
        <v>139.24000549316409</v>
      </c>
      <c r="F1928">
        <v>139.24000549316409</v>
      </c>
      <c r="G1928">
        <v>0</v>
      </c>
    </row>
    <row r="1929" spans="1:7" ht="15">
      <c r="A1929" s="963">
        <v>28746</v>
      </c>
      <c r="B1929">
        <v>139.25</v>
      </c>
      <c r="C1929">
        <v>139.25</v>
      </c>
      <c r="D1929">
        <v>139.25</v>
      </c>
      <c r="E1929">
        <v>139.25</v>
      </c>
      <c r="F1929">
        <v>139.25</v>
      </c>
      <c r="G1929">
        <v>0</v>
      </c>
    </row>
    <row r="1930" spans="1:7" ht="15">
      <c r="A1930" s="963">
        <v>28747</v>
      </c>
      <c r="B1930">
        <v>138.3399963378906</v>
      </c>
      <c r="C1930">
        <v>138.3399963378906</v>
      </c>
      <c r="D1930">
        <v>138.3399963378906</v>
      </c>
      <c r="E1930">
        <v>138.3399963378906</v>
      </c>
      <c r="F1930">
        <v>138.3399963378906</v>
      </c>
      <c r="G1930">
        <v>0</v>
      </c>
    </row>
    <row r="1931" spans="1:7" ht="15">
      <c r="A1931" s="963">
        <v>28748</v>
      </c>
      <c r="B1931">
        <v>137.36000061035159</v>
      </c>
      <c r="C1931">
        <v>137.36000061035159</v>
      </c>
      <c r="D1931">
        <v>137.36000061035159</v>
      </c>
      <c r="E1931">
        <v>137.36000061035159</v>
      </c>
      <c r="F1931">
        <v>137.36000061035159</v>
      </c>
      <c r="G1931">
        <v>0</v>
      </c>
    </row>
    <row r="1932" spans="1:7" ht="15">
      <c r="A1932" s="963">
        <v>28751</v>
      </c>
      <c r="B1932">
        <v>135.6499938964844</v>
      </c>
      <c r="C1932">
        <v>135.6499938964844</v>
      </c>
      <c r="D1932">
        <v>135.6499938964844</v>
      </c>
      <c r="E1932">
        <v>135.6499938964844</v>
      </c>
      <c r="F1932">
        <v>135.6499938964844</v>
      </c>
      <c r="G1932">
        <v>0</v>
      </c>
    </row>
    <row r="1933" spans="1:7" ht="15">
      <c r="A1933" s="963">
        <v>28752</v>
      </c>
      <c r="B1933">
        <v>134.05999755859381</v>
      </c>
      <c r="C1933">
        <v>134.05999755859381</v>
      </c>
      <c r="D1933">
        <v>134.05999755859381</v>
      </c>
      <c r="E1933">
        <v>134.05999755859381</v>
      </c>
      <c r="F1933">
        <v>134.05999755859381</v>
      </c>
      <c r="G1933">
        <v>0</v>
      </c>
    </row>
    <row r="1934" spans="1:7" ht="15">
      <c r="A1934" s="963">
        <v>28753</v>
      </c>
      <c r="B1934">
        <v>132.6600036621094</v>
      </c>
      <c r="C1934">
        <v>132.6600036621094</v>
      </c>
      <c r="D1934">
        <v>132.6600036621094</v>
      </c>
      <c r="E1934">
        <v>132.6600036621094</v>
      </c>
      <c r="F1934">
        <v>132.6600036621094</v>
      </c>
      <c r="G1934">
        <v>0</v>
      </c>
    </row>
    <row r="1935" spans="1:7" ht="15">
      <c r="A1935" s="963">
        <v>28754</v>
      </c>
      <c r="B1935">
        <v>132.1000061035156</v>
      </c>
      <c r="C1935">
        <v>132.1000061035156</v>
      </c>
      <c r="D1935">
        <v>132.1000061035156</v>
      </c>
      <c r="E1935">
        <v>132.1000061035156</v>
      </c>
      <c r="F1935">
        <v>132.1000061035156</v>
      </c>
      <c r="G1935">
        <v>0</v>
      </c>
    </row>
    <row r="1936" spans="1:7" ht="15">
      <c r="A1936" s="963">
        <v>28755</v>
      </c>
      <c r="B1936">
        <v>132.30000305175781</v>
      </c>
      <c r="C1936">
        <v>132.30000305175781</v>
      </c>
      <c r="D1936">
        <v>132.30000305175781</v>
      </c>
      <c r="E1936">
        <v>132.30000305175781</v>
      </c>
      <c r="F1936">
        <v>132.30000305175781</v>
      </c>
      <c r="G1936">
        <v>0</v>
      </c>
    </row>
    <row r="1937" spans="1:7" ht="15">
      <c r="A1937" s="963">
        <v>28758</v>
      </c>
      <c r="B1937">
        <v>132.11000061035159</v>
      </c>
      <c r="C1937">
        <v>132.11000061035159</v>
      </c>
      <c r="D1937">
        <v>132.11000061035159</v>
      </c>
      <c r="E1937">
        <v>132.11000061035159</v>
      </c>
      <c r="F1937">
        <v>132.11000061035159</v>
      </c>
      <c r="G1937">
        <v>0</v>
      </c>
    </row>
    <row r="1938" spans="1:7" ht="15">
      <c r="A1938" s="963">
        <v>28759</v>
      </c>
      <c r="B1938">
        <v>132.91999816894531</v>
      </c>
      <c r="C1938">
        <v>132.91999816894531</v>
      </c>
      <c r="D1938">
        <v>132.91999816894531</v>
      </c>
      <c r="E1938">
        <v>132.91999816894531</v>
      </c>
      <c r="F1938">
        <v>132.91999816894531</v>
      </c>
      <c r="G1938">
        <v>0</v>
      </c>
    </row>
    <row r="1939" spans="1:7" ht="15">
      <c r="A1939" s="963">
        <v>28760</v>
      </c>
      <c r="B1939">
        <v>132.00999450683591</v>
      </c>
      <c r="C1939">
        <v>132.00999450683591</v>
      </c>
      <c r="D1939">
        <v>132.00999450683591</v>
      </c>
      <c r="E1939">
        <v>132.00999450683591</v>
      </c>
      <c r="F1939">
        <v>132.00999450683591</v>
      </c>
      <c r="G1939">
        <v>0</v>
      </c>
    </row>
    <row r="1940" spans="1:7" ht="15">
      <c r="A1940" s="963">
        <v>28761</v>
      </c>
      <c r="B1940">
        <v>132.11000061035159</v>
      </c>
      <c r="C1940">
        <v>132.11000061035159</v>
      </c>
      <c r="D1940">
        <v>132.11000061035159</v>
      </c>
      <c r="E1940">
        <v>132.11000061035159</v>
      </c>
      <c r="F1940">
        <v>132.11000061035159</v>
      </c>
      <c r="G1940">
        <v>0</v>
      </c>
    </row>
    <row r="1941" spans="1:7" ht="15">
      <c r="A1941" s="963">
        <v>28762</v>
      </c>
      <c r="B1941">
        <v>132.88999938964841</v>
      </c>
      <c r="C1941">
        <v>132.88999938964841</v>
      </c>
      <c r="D1941">
        <v>132.88999938964841</v>
      </c>
      <c r="E1941">
        <v>132.88999938964841</v>
      </c>
      <c r="F1941">
        <v>132.88999938964841</v>
      </c>
      <c r="G1941">
        <v>0</v>
      </c>
    </row>
    <row r="1942" spans="1:7" ht="15">
      <c r="A1942" s="963">
        <v>28765</v>
      </c>
      <c r="B1942">
        <v>133.30000305175781</v>
      </c>
      <c r="C1942">
        <v>133.30000305175781</v>
      </c>
      <c r="D1942">
        <v>133.30000305175781</v>
      </c>
      <c r="E1942">
        <v>133.30000305175781</v>
      </c>
      <c r="F1942">
        <v>133.30000305175781</v>
      </c>
      <c r="G1942">
        <v>0</v>
      </c>
    </row>
    <row r="1943" spans="1:7" ht="15">
      <c r="A1943" s="963">
        <v>28766</v>
      </c>
      <c r="B1943">
        <v>133.11000061035159</v>
      </c>
      <c r="C1943">
        <v>133.11000061035159</v>
      </c>
      <c r="D1943">
        <v>133.11000061035159</v>
      </c>
      <c r="E1943">
        <v>133.11000061035159</v>
      </c>
      <c r="F1943">
        <v>133.11000061035159</v>
      </c>
      <c r="G1943">
        <v>0</v>
      </c>
    </row>
    <row r="1944" spans="1:7" ht="15">
      <c r="A1944" s="963">
        <v>28767</v>
      </c>
      <c r="B1944">
        <v>133.1000061035156</v>
      </c>
      <c r="C1944">
        <v>133.1000061035156</v>
      </c>
      <c r="D1944">
        <v>133.1000061035156</v>
      </c>
      <c r="E1944">
        <v>133.1000061035156</v>
      </c>
      <c r="F1944">
        <v>133.1000061035156</v>
      </c>
      <c r="G1944">
        <v>0</v>
      </c>
    </row>
    <row r="1945" spans="1:7" ht="15">
      <c r="A1945" s="963">
        <v>28768</v>
      </c>
      <c r="B1945">
        <v>133.53999328613281</v>
      </c>
      <c r="C1945">
        <v>133.53999328613281</v>
      </c>
      <c r="D1945">
        <v>133.53999328613281</v>
      </c>
      <c r="E1945">
        <v>133.53999328613281</v>
      </c>
      <c r="F1945">
        <v>133.53999328613281</v>
      </c>
      <c r="G1945">
        <v>0</v>
      </c>
    </row>
    <row r="1946" spans="1:7" ht="15">
      <c r="A1946" s="963">
        <v>28769</v>
      </c>
      <c r="B1946">
        <v>134</v>
      </c>
      <c r="C1946">
        <v>134</v>
      </c>
      <c r="D1946">
        <v>134</v>
      </c>
      <c r="E1946">
        <v>134</v>
      </c>
      <c r="F1946">
        <v>134</v>
      </c>
      <c r="G1946">
        <v>0</v>
      </c>
    </row>
    <row r="1947" spans="1:7" ht="15">
      <c r="A1947" s="963">
        <v>28772</v>
      </c>
      <c r="B1947">
        <v>134.63999938964841</v>
      </c>
      <c r="C1947">
        <v>134.63999938964841</v>
      </c>
      <c r="D1947">
        <v>134.63999938964841</v>
      </c>
      <c r="E1947">
        <v>134.63999938964841</v>
      </c>
      <c r="F1947">
        <v>134.63999938964841</v>
      </c>
      <c r="G1947">
        <v>0</v>
      </c>
    </row>
    <row r="1948" spans="1:7" ht="15">
      <c r="A1948" s="963">
        <v>28773</v>
      </c>
      <c r="B1948">
        <v>134.92999267578119</v>
      </c>
      <c r="C1948">
        <v>134.92999267578119</v>
      </c>
      <c r="D1948">
        <v>134.92999267578119</v>
      </c>
      <c r="E1948">
        <v>134.92999267578119</v>
      </c>
      <c r="F1948">
        <v>134.92999267578119</v>
      </c>
      <c r="G1948">
        <v>0</v>
      </c>
    </row>
    <row r="1949" spans="1:7" ht="15">
      <c r="A1949" s="963">
        <v>28774</v>
      </c>
      <c r="B1949">
        <v>135.27000427246091</v>
      </c>
      <c r="C1949">
        <v>135.27000427246091</v>
      </c>
      <c r="D1949">
        <v>135.27000427246091</v>
      </c>
      <c r="E1949">
        <v>135.27000427246091</v>
      </c>
      <c r="F1949">
        <v>135.27000427246091</v>
      </c>
      <c r="G1949">
        <v>0</v>
      </c>
    </row>
    <row r="1950" spans="1:7" ht="15">
      <c r="A1950" s="963">
        <v>28775</v>
      </c>
      <c r="B1950">
        <v>135.57000732421881</v>
      </c>
      <c r="C1950">
        <v>135.57000732421881</v>
      </c>
      <c r="D1950">
        <v>135.57000732421881</v>
      </c>
      <c r="E1950">
        <v>135.57000732421881</v>
      </c>
      <c r="F1950">
        <v>135.57000732421881</v>
      </c>
      <c r="G1950">
        <v>0</v>
      </c>
    </row>
    <row r="1951" spans="1:7" ht="15">
      <c r="A1951" s="963">
        <v>28776</v>
      </c>
      <c r="B1951">
        <v>135.58000183105469</v>
      </c>
      <c r="C1951">
        <v>135.58000183105469</v>
      </c>
      <c r="D1951">
        <v>135.58000183105469</v>
      </c>
      <c r="E1951">
        <v>135.58000183105469</v>
      </c>
      <c r="F1951">
        <v>135.58000183105469</v>
      </c>
      <c r="G1951">
        <v>0</v>
      </c>
    </row>
    <row r="1952" spans="1:7" ht="15">
      <c r="A1952" s="963">
        <v>28779</v>
      </c>
      <c r="B1952">
        <v>133.94000244140619</v>
      </c>
      <c r="C1952">
        <v>133.94000244140619</v>
      </c>
      <c r="D1952">
        <v>133.94000244140619</v>
      </c>
      <c r="E1952">
        <v>133.94000244140619</v>
      </c>
      <c r="F1952">
        <v>133.94000244140619</v>
      </c>
      <c r="G1952">
        <v>0</v>
      </c>
    </row>
    <row r="1953" spans="1:7" ht="15">
      <c r="A1953" s="963">
        <v>28780</v>
      </c>
      <c r="B1953">
        <v>130.96000671386719</v>
      </c>
      <c r="C1953">
        <v>130.96000671386719</v>
      </c>
      <c r="D1953">
        <v>130.96000671386719</v>
      </c>
      <c r="E1953">
        <v>130.96000671386719</v>
      </c>
      <c r="F1953">
        <v>130.96000671386719</v>
      </c>
      <c r="G1953">
        <v>0</v>
      </c>
    </row>
    <row r="1954" spans="1:7" ht="15">
      <c r="A1954" s="963">
        <v>28781</v>
      </c>
      <c r="B1954">
        <v>128.91999816894531</v>
      </c>
      <c r="C1954">
        <v>128.91999816894531</v>
      </c>
      <c r="D1954">
        <v>128.91999816894531</v>
      </c>
      <c r="E1954">
        <v>128.91999816894531</v>
      </c>
      <c r="F1954">
        <v>128.91999816894531</v>
      </c>
      <c r="G1954">
        <v>0</v>
      </c>
    </row>
    <row r="1955" spans="1:7" ht="15">
      <c r="A1955" s="963">
        <v>28782</v>
      </c>
      <c r="B1955">
        <v>127.2200012207031</v>
      </c>
      <c r="C1955">
        <v>127.2200012207031</v>
      </c>
      <c r="D1955">
        <v>127.2200012207031</v>
      </c>
      <c r="E1955">
        <v>127.2200012207031</v>
      </c>
      <c r="F1955">
        <v>127.2200012207031</v>
      </c>
      <c r="G1955">
        <v>0</v>
      </c>
    </row>
    <row r="1956" spans="1:7" ht="15">
      <c r="A1956" s="963">
        <v>28783</v>
      </c>
      <c r="B1956">
        <v>123.8199996948242</v>
      </c>
      <c r="C1956">
        <v>123.8199996948242</v>
      </c>
      <c r="D1956">
        <v>123.8199996948242</v>
      </c>
      <c r="E1956">
        <v>123.8199996948242</v>
      </c>
      <c r="F1956">
        <v>123.8199996948242</v>
      </c>
      <c r="G1956">
        <v>0</v>
      </c>
    </row>
    <row r="1957" spans="1:7" ht="15">
      <c r="A1957" s="963">
        <v>28786</v>
      </c>
      <c r="B1957">
        <v>121.94000244140619</v>
      </c>
      <c r="C1957">
        <v>121.94000244140619</v>
      </c>
      <c r="D1957">
        <v>121.94000244140619</v>
      </c>
      <c r="E1957">
        <v>121.94000244140619</v>
      </c>
      <c r="F1957">
        <v>121.94000244140619</v>
      </c>
      <c r="G1957">
        <v>0</v>
      </c>
    </row>
    <row r="1958" spans="1:7" ht="15">
      <c r="A1958" s="963">
        <v>28787</v>
      </c>
      <c r="B1958">
        <v>121.13999938964839</v>
      </c>
      <c r="C1958">
        <v>121.13999938964839</v>
      </c>
      <c r="D1958">
        <v>121.13999938964839</v>
      </c>
      <c r="E1958">
        <v>121.13999938964839</v>
      </c>
      <c r="F1958">
        <v>121.13999938964839</v>
      </c>
      <c r="G1958">
        <v>0</v>
      </c>
    </row>
    <row r="1959" spans="1:7" ht="15">
      <c r="A1959" s="963">
        <v>28788</v>
      </c>
      <c r="B1959">
        <v>121.1600036621094</v>
      </c>
      <c r="C1959">
        <v>121.1600036621094</v>
      </c>
      <c r="D1959">
        <v>121.1600036621094</v>
      </c>
      <c r="E1959">
        <v>121.1600036621094</v>
      </c>
      <c r="F1959">
        <v>121.1600036621094</v>
      </c>
      <c r="G1959">
        <v>0</v>
      </c>
    </row>
    <row r="1960" spans="1:7" ht="15">
      <c r="A1960" s="963">
        <v>28789</v>
      </c>
      <c r="B1960">
        <v>118</v>
      </c>
      <c r="C1960">
        <v>118</v>
      </c>
      <c r="D1960">
        <v>118</v>
      </c>
      <c r="E1960">
        <v>118</v>
      </c>
      <c r="F1960">
        <v>118</v>
      </c>
      <c r="G1960">
        <v>0</v>
      </c>
    </row>
    <row r="1961" spans="1:7" ht="15">
      <c r="A1961" s="963">
        <v>28790</v>
      </c>
      <c r="B1961">
        <v>115.25</v>
      </c>
      <c r="C1961">
        <v>115.25</v>
      </c>
      <c r="D1961">
        <v>115.25</v>
      </c>
      <c r="E1961">
        <v>115.25</v>
      </c>
      <c r="F1961">
        <v>115.25</v>
      </c>
      <c r="G1961">
        <v>0</v>
      </c>
    </row>
    <row r="1962" spans="1:7" ht="15">
      <c r="A1962" s="963">
        <v>28793</v>
      </c>
      <c r="B1962">
        <v>112.40000152587891</v>
      </c>
      <c r="C1962">
        <v>112.40000152587891</v>
      </c>
      <c r="D1962">
        <v>112.40000152587891</v>
      </c>
      <c r="E1962">
        <v>112.40000152587891</v>
      </c>
      <c r="F1962">
        <v>112.40000152587891</v>
      </c>
      <c r="G1962">
        <v>0</v>
      </c>
    </row>
    <row r="1963" spans="1:7" ht="15">
      <c r="A1963" s="963">
        <v>28794</v>
      </c>
      <c r="B1963">
        <v>111.120002746582</v>
      </c>
      <c r="C1963">
        <v>111.120002746582</v>
      </c>
      <c r="D1963">
        <v>111.120002746582</v>
      </c>
      <c r="E1963">
        <v>111.120002746582</v>
      </c>
      <c r="F1963">
        <v>111.120002746582</v>
      </c>
      <c r="G1963">
        <v>0</v>
      </c>
    </row>
    <row r="1964" spans="1:7" ht="15">
      <c r="A1964" s="963">
        <v>28795</v>
      </c>
      <c r="B1964">
        <v>114.65000152587891</v>
      </c>
      <c r="C1964">
        <v>114.65000152587891</v>
      </c>
      <c r="D1964">
        <v>114.65000152587891</v>
      </c>
      <c r="E1964">
        <v>114.65000152587891</v>
      </c>
      <c r="F1964">
        <v>114.65000152587891</v>
      </c>
      <c r="G1964">
        <v>0</v>
      </c>
    </row>
    <row r="1965" spans="1:7" ht="15">
      <c r="A1965" s="963">
        <v>28796</v>
      </c>
      <c r="B1965">
        <v>114.629997253418</v>
      </c>
      <c r="C1965">
        <v>114.629997253418</v>
      </c>
      <c r="D1965">
        <v>114.629997253418</v>
      </c>
      <c r="E1965">
        <v>114.629997253418</v>
      </c>
      <c r="F1965">
        <v>114.629997253418</v>
      </c>
      <c r="G1965">
        <v>0</v>
      </c>
    </row>
    <row r="1966" spans="1:7" ht="15">
      <c r="A1966" s="963">
        <v>28797</v>
      </c>
      <c r="B1966">
        <v>115.4899978637695</v>
      </c>
      <c r="C1966">
        <v>115.4899978637695</v>
      </c>
      <c r="D1966">
        <v>115.4899978637695</v>
      </c>
      <c r="E1966">
        <v>115.4899978637695</v>
      </c>
      <c r="F1966">
        <v>115.4899978637695</v>
      </c>
      <c r="G1966">
        <v>0</v>
      </c>
    </row>
    <row r="1967" spans="1:7" ht="15">
      <c r="A1967" s="963">
        <v>28800</v>
      </c>
      <c r="B1967">
        <v>115.0800018310547</v>
      </c>
      <c r="C1967">
        <v>115.0800018310547</v>
      </c>
      <c r="D1967">
        <v>115.0800018310547</v>
      </c>
      <c r="E1967">
        <v>115.0800018310547</v>
      </c>
      <c r="F1967">
        <v>115.0800018310547</v>
      </c>
      <c r="G1967">
        <v>0</v>
      </c>
    </row>
    <row r="1968" spans="1:7" ht="15">
      <c r="A1968" s="963">
        <v>28801</v>
      </c>
      <c r="B1968">
        <v>112.8300018310547</v>
      </c>
      <c r="C1968">
        <v>112.8300018310547</v>
      </c>
      <c r="D1968">
        <v>112.8300018310547</v>
      </c>
      <c r="E1968">
        <v>112.8300018310547</v>
      </c>
      <c r="F1968">
        <v>112.8300018310547</v>
      </c>
      <c r="G1968">
        <v>0</v>
      </c>
    </row>
    <row r="1969" spans="1:7" ht="15">
      <c r="A1969" s="963">
        <v>28802</v>
      </c>
      <c r="B1969">
        <v>112.9899978637695</v>
      </c>
      <c r="C1969">
        <v>112.9899978637695</v>
      </c>
      <c r="D1969">
        <v>112.9899978637695</v>
      </c>
      <c r="E1969">
        <v>112.9899978637695</v>
      </c>
      <c r="F1969">
        <v>112.9899978637695</v>
      </c>
      <c r="G1969">
        <v>0</v>
      </c>
    </row>
    <row r="1970" spans="1:7" ht="15">
      <c r="A1970" s="963">
        <v>28803</v>
      </c>
      <c r="B1970">
        <v>113.879997253418</v>
      </c>
      <c r="C1970">
        <v>113.879997253418</v>
      </c>
      <c r="D1970">
        <v>113.879997253418</v>
      </c>
      <c r="E1970">
        <v>113.879997253418</v>
      </c>
      <c r="F1970">
        <v>113.879997253418</v>
      </c>
      <c r="G1970">
        <v>0</v>
      </c>
    </row>
    <row r="1971" spans="1:7" ht="15">
      <c r="A1971" s="963">
        <v>28804</v>
      </c>
      <c r="B1971">
        <v>114.8399963378906</v>
      </c>
      <c r="C1971">
        <v>114.8399963378906</v>
      </c>
      <c r="D1971">
        <v>114.8399963378906</v>
      </c>
      <c r="E1971">
        <v>114.8399963378906</v>
      </c>
      <c r="F1971">
        <v>114.8399963378906</v>
      </c>
      <c r="G1971">
        <v>0</v>
      </c>
    </row>
    <row r="1972" spans="1:7" ht="15">
      <c r="A1972" s="963">
        <v>28807</v>
      </c>
      <c r="B1972">
        <v>113</v>
      </c>
      <c r="C1972">
        <v>113</v>
      </c>
      <c r="D1972">
        <v>113</v>
      </c>
      <c r="E1972">
        <v>113</v>
      </c>
      <c r="F1972">
        <v>113</v>
      </c>
      <c r="G1972">
        <v>0</v>
      </c>
    </row>
    <row r="1973" spans="1:7" ht="15">
      <c r="A1973" s="963">
        <v>28808</v>
      </c>
      <c r="B1973">
        <v>110.879997253418</v>
      </c>
      <c r="C1973">
        <v>110.879997253418</v>
      </c>
      <c r="D1973">
        <v>110.879997253418</v>
      </c>
      <c r="E1973">
        <v>110.879997253418</v>
      </c>
      <c r="F1973">
        <v>110.879997253418</v>
      </c>
      <c r="G1973">
        <v>0</v>
      </c>
    </row>
    <row r="1974" spans="1:7" ht="15">
      <c r="A1974" s="963">
        <v>28809</v>
      </c>
      <c r="B1974">
        <v>111.44000244140619</v>
      </c>
      <c r="C1974">
        <v>111.44000244140619</v>
      </c>
      <c r="D1974">
        <v>111.44000244140619</v>
      </c>
      <c r="E1974">
        <v>111.44000244140619</v>
      </c>
      <c r="F1974">
        <v>111.44000244140619</v>
      </c>
      <c r="G1974">
        <v>0</v>
      </c>
    </row>
    <row r="1975" spans="1:7" ht="15">
      <c r="A1975" s="963">
        <v>28810</v>
      </c>
      <c r="B1975">
        <v>112.2099990844727</v>
      </c>
      <c r="C1975">
        <v>112.2099990844727</v>
      </c>
      <c r="D1975">
        <v>112.2099990844727</v>
      </c>
      <c r="E1975">
        <v>112.2099990844727</v>
      </c>
      <c r="F1975">
        <v>112.2099990844727</v>
      </c>
      <c r="G1975">
        <v>0</v>
      </c>
    </row>
    <row r="1976" spans="1:7" ht="15">
      <c r="A1976" s="963">
        <v>28811</v>
      </c>
      <c r="B1976">
        <v>113.69000244140619</v>
      </c>
      <c r="C1976">
        <v>113.69000244140619</v>
      </c>
      <c r="D1976">
        <v>113.69000244140619</v>
      </c>
      <c r="E1976">
        <v>113.69000244140619</v>
      </c>
      <c r="F1976">
        <v>113.69000244140619</v>
      </c>
      <c r="G1976">
        <v>0</v>
      </c>
    </row>
    <row r="1977" spans="1:7" ht="15">
      <c r="A1977" s="963">
        <v>28814</v>
      </c>
      <c r="B1977">
        <v>114.5100021362305</v>
      </c>
      <c r="C1977">
        <v>114.5100021362305</v>
      </c>
      <c r="D1977">
        <v>114.5100021362305</v>
      </c>
      <c r="E1977">
        <v>114.5100021362305</v>
      </c>
      <c r="F1977">
        <v>114.5100021362305</v>
      </c>
      <c r="G1977">
        <v>0</v>
      </c>
    </row>
    <row r="1978" spans="1:7" ht="15">
      <c r="A1978" s="963">
        <v>28815</v>
      </c>
      <c r="B1978">
        <v>114.55999755859381</v>
      </c>
      <c r="C1978">
        <v>114.55999755859381</v>
      </c>
      <c r="D1978">
        <v>114.55999755859381</v>
      </c>
      <c r="E1978">
        <v>114.55999755859381</v>
      </c>
      <c r="F1978">
        <v>114.55999755859381</v>
      </c>
      <c r="G1978">
        <v>0</v>
      </c>
    </row>
    <row r="1979" spans="1:7" ht="15">
      <c r="A1979" s="963">
        <v>28816</v>
      </c>
      <c r="B1979">
        <v>115.370002746582</v>
      </c>
      <c r="C1979">
        <v>115.370002746582</v>
      </c>
      <c r="D1979">
        <v>115.370002746582</v>
      </c>
      <c r="E1979">
        <v>115.370002746582</v>
      </c>
      <c r="F1979">
        <v>115.370002746582</v>
      </c>
      <c r="G1979">
        <v>0</v>
      </c>
    </row>
    <row r="1980" spans="1:7" ht="15">
      <c r="A1980" s="963">
        <v>28818</v>
      </c>
      <c r="B1980">
        <v>116.1699981689453</v>
      </c>
      <c r="C1980">
        <v>116.1699981689453</v>
      </c>
      <c r="D1980">
        <v>116.1699981689453</v>
      </c>
      <c r="E1980">
        <v>116.1699981689453</v>
      </c>
      <c r="F1980">
        <v>116.1699981689453</v>
      </c>
      <c r="G1980">
        <v>0</v>
      </c>
    </row>
    <row r="1981" spans="1:7" ht="15">
      <c r="A1981" s="963">
        <v>28821</v>
      </c>
      <c r="B1981">
        <v>115.9700012207031</v>
      </c>
      <c r="C1981">
        <v>115.9700012207031</v>
      </c>
      <c r="D1981">
        <v>115.9700012207031</v>
      </c>
      <c r="E1981">
        <v>115.9700012207031</v>
      </c>
      <c r="F1981">
        <v>115.9700012207031</v>
      </c>
      <c r="G1981">
        <v>0</v>
      </c>
    </row>
    <row r="1982" spans="1:7" ht="15">
      <c r="A1982" s="963">
        <v>28822</v>
      </c>
      <c r="B1982">
        <v>115.59999847412109</v>
      </c>
      <c r="C1982">
        <v>115.59999847412109</v>
      </c>
      <c r="D1982">
        <v>115.59999847412109</v>
      </c>
      <c r="E1982">
        <v>115.59999847412109</v>
      </c>
      <c r="F1982">
        <v>115.59999847412109</v>
      </c>
      <c r="G1982">
        <v>0</v>
      </c>
    </row>
    <row r="1983" spans="1:7" ht="15">
      <c r="A1983" s="963">
        <v>28823</v>
      </c>
      <c r="B1983">
        <v>114.0899963378906</v>
      </c>
      <c r="C1983">
        <v>114.0899963378906</v>
      </c>
      <c r="D1983">
        <v>114.0899963378906</v>
      </c>
      <c r="E1983">
        <v>114.0899963378906</v>
      </c>
      <c r="F1983">
        <v>114.0899963378906</v>
      </c>
      <c r="G1983">
        <v>0</v>
      </c>
    </row>
    <row r="1984" spans="1:7" ht="15">
      <c r="A1984" s="963">
        <v>28824</v>
      </c>
      <c r="B1984">
        <v>114.69000244140619</v>
      </c>
      <c r="C1984">
        <v>114.69000244140619</v>
      </c>
      <c r="D1984">
        <v>114.69000244140619</v>
      </c>
      <c r="E1984">
        <v>114.69000244140619</v>
      </c>
      <c r="F1984">
        <v>114.69000244140619</v>
      </c>
      <c r="G1984">
        <v>0</v>
      </c>
    </row>
    <row r="1985" spans="1:7" ht="15">
      <c r="A1985" s="963">
        <v>28825</v>
      </c>
      <c r="B1985">
        <v>116.19000244140619</v>
      </c>
      <c r="C1985">
        <v>116.19000244140619</v>
      </c>
      <c r="D1985">
        <v>116.19000244140619</v>
      </c>
      <c r="E1985">
        <v>116.19000244140619</v>
      </c>
      <c r="F1985">
        <v>116.19000244140619</v>
      </c>
      <c r="G1985">
        <v>0</v>
      </c>
    </row>
    <row r="1986" spans="1:7" ht="15">
      <c r="A1986" s="963">
        <v>28828</v>
      </c>
      <c r="B1986">
        <v>116.5699996948242</v>
      </c>
      <c r="C1986">
        <v>116.5699996948242</v>
      </c>
      <c r="D1986">
        <v>116.5699996948242</v>
      </c>
      <c r="E1986">
        <v>116.5699996948242</v>
      </c>
      <c r="F1986">
        <v>116.5699996948242</v>
      </c>
      <c r="G1986">
        <v>0</v>
      </c>
    </row>
    <row r="1987" spans="1:7" ht="15">
      <c r="A1987" s="963">
        <v>28829</v>
      </c>
      <c r="B1987">
        <v>117.6699981689453</v>
      </c>
      <c r="C1987">
        <v>117.6699981689453</v>
      </c>
      <c r="D1987">
        <v>117.6699981689453</v>
      </c>
      <c r="E1987">
        <v>117.6699981689453</v>
      </c>
      <c r="F1987">
        <v>117.6699981689453</v>
      </c>
      <c r="G1987">
        <v>0</v>
      </c>
    </row>
    <row r="1988" spans="1:7" ht="15">
      <c r="A1988" s="963">
        <v>28830</v>
      </c>
      <c r="B1988">
        <v>118.4499969482422</v>
      </c>
      <c r="C1988">
        <v>118.4499969482422</v>
      </c>
      <c r="D1988">
        <v>118.4499969482422</v>
      </c>
      <c r="E1988">
        <v>118.4499969482422</v>
      </c>
      <c r="F1988">
        <v>118.4499969482422</v>
      </c>
      <c r="G1988">
        <v>0</v>
      </c>
    </row>
    <row r="1989" spans="1:7" ht="15">
      <c r="A1989" s="963">
        <v>28831</v>
      </c>
      <c r="B1989">
        <v>118.5500030517578</v>
      </c>
      <c r="C1989">
        <v>118.5500030517578</v>
      </c>
      <c r="D1989">
        <v>118.5500030517578</v>
      </c>
      <c r="E1989">
        <v>118.5500030517578</v>
      </c>
      <c r="F1989">
        <v>118.5500030517578</v>
      </c>
      <c r="G1989">
        <v>0</v>
      </c>
    </row>
    <row r="1990" spans="1:7" ht="15">
      <c r="A1990" s="963">
        <v>28832</v>
      </c>
      <c r="B1990">
        <v>118.76999664306641</v>
      </c>
      <c r="C1990">
        <v>118.76999664306641</v>
      </c>
      <c r="D1990">
        <v>118.76999664306641</v>
      </c>
      <c r="E1990">
        <v>118.76999664306641</v>
      </c>
      <c r="F1990">
        <v>118.76999664306641</v>
      </c>
      <c r="G1990">
        <v>0</v>
      </c>
    </row>
    <row r="1991" spans="1:7" ht="15">
      <c r="A1991" s="963">
        <v>28835</v>
      </c>
      <c r="B1991">
        <v>119.15000152587891</v>
      </c>
      <c r="C1991">
        <v>119.15000152587891</v>
      </c>
      <c r="D1991">
        <v>119.15000152587891</v>
      </c>
      <c r="E1991">
        <v>119.15000152587891</v>
      </c>
      <c r="F1991">
        <v>119.15000152587891</v>
      </c>
      <c r="G1991">
        <v>0</v>
      </c>
    </row>
    <row r="1992" spans="1:7" ht="15">
      <c r="A1992" s="963">
        <v>28836</v>
      </c>
      <c r="B1992">
        <v>118.5</v>
      </c>
      <c r="C1992">
        <v>118.5</v>
      </c>
      <c r="D1992">
        <v>118.5</v>
      </c>
      <c r="E1992">
        <v>118.5</v>
      </c>
      <c r="F1992">
        <v>118.5</v>
      </c>
      <c r="G1992">
        <v>0</v>
      </c>
    </row>
    <row r="1993" spans="1:7" ht="15">
      <c r="A1993" s="963">
        <v>28837</v>
      </c>
      <c r="B1993">
        <v>118.129997253418</v>
      </c>
      <c r="C1993">
        <v>118.129997253418</v>
      </c>
      <c r="D1993">
        <v>118.129997253418</v>
      </c>
      <c r="E1993">
        <v>118.129997253418</v>
      </c>
      <c r="F1993">
        <v>118.129997253418</v>
      </c>
      <c r="G1993">
        <v>0</v>
      </c>
    </row>
    <row r="1994" spans="1:7" ht="15">
      <c r="A1994" s="963">
        <v>28838</v>
      </c>
      <c r="B1994">
        <v>118.15000152587891</v>
      </c>
      <c r="C1994">
        <v>118.15000152587891</v>
      </c>
      <c r="D1994">
        <v>118.15000152587891</v>
      </c>
      <c r="E1994">
        <v>118.15000152587891</v>
      </c>
      <c r="F1994">
        <v>118.15000152587891</v>
      </c>
      <c r="G1994">
        <v>0</v>
      </c>
    </row>
    <row r="1995" spans="1:7" ht="15">
      <c r="A1995" s="963">
        <v>28839</v>
      </c>
      <c r="B1995">
        <v>117.4100036621094</v>
      </c>
      <c r="C1995">
        <v>117.4100036621094</v>
      </c>
      <c r="D1995">
        <v>117.4100036621094</v>
      </c>
      <c r="E1995">
        <v>117.4100036621094</v>
      </c>
      <c r="F1995">
        <v>117.4100036621094</v>
      </c>
      <c r="G1995">
        <v>0</v>
      </c>
    </row>
    <row r="1996" spans="1:7" ht="15">
      <c r="A1996" s="963">
        <v>28842</v>
      </c>
      <c r="B1996">
        <v>114.3300018310547</v>
      </c>
      <c r="C1996">
        <v>114.3300018310547</v>
      </c>
      <c r="D1996">
        <v>114.3300018310547</v>
      </c>
      <c r="E1996">
        <v>114.3300018310547</v>
      </c>
      <c r="F1996">
        <v>114.3300018310547</v>
      </c>
      <c r="G1996">
        <v>0</v>
      </c>
    </row>
    <row r="1997" spans="1:7" ht="15">
      <c r="A1997" s="963">
        <v>28843</v>
      </c>
      <c r="B1997">
        <v>114.73000335693359</v>
      </c>
      <c r="C1997">
        <v>114.73000335693359</v>
      </c>
      <c r="D1997">
        <v>114.73000335693359</v>
      </c>
      <c r="E1997">
        <v>114.73000335693359</v>
      </c>
      <c r="F1997">
        <v>114.73000335693359</v>
      </c>
      <c r="G1997">
        <v>0</v>
      </c>
    </row>
    <row r="1998" spans="1:7" ht="15">
      <c r="A1998" s="963">
        <v>28844</v>
      </c>
      <c r="B1998">
        <v>115.3000030517578</v>
      </c>
      <c r="C1998">
        <v>115.3000030517578</v>
      </c>
      <c r="D1998">
        <v>115.3000030517578</v>
      </c>
      <c r="E1998">
        <v>115.3000030517578</v>
      </c>
      <c r="F1998">
        <v>115.3000030517578</v>
      </c>
      <c r="G1998">
        <v>0</v>
      </c>
    </row>
    <row r="1999" spans="1:7" ht="15">
      <c r="A1999" s="963">
        <v>28845</v>
      </c>
      <c r="B1999">
        <v>115.84999847412109</v>
      </c>
      <c r="C1999">
        <v>115.84999847412109</v>
      </c>
      <c r="D1999">
        <v>115.84999847412109</v>
      </c>
      <c r="E1999">
        <v>115.84999847412109</v>
      </c>
      <c r="F1999">
        <v>115.84999847412109</v>
      </c>
      <c r="G1999">
        <v>0</v>
      </c>
    </row>
    <row r="2000" spans="1:7" ht="15">
      <c r="A2000" s="963">
        <v>28846</v>
      </c>
      <c r="B2000">
        <v>116.9300003051758</v>
      </c>
      <c r="C2000">
        <v>116.9300003051758</v>
      </c>
      <c r="D2000">
        <v>116.9300003051758</v>
      </c>
      <c r="E2000">
        <v>116.9300003051758</v>
      </c>
      <c r="F2000">
        <v>116.9300003051758</v>
      </c>
      <c r="G2000">
        <v>0</v>
      </c>
    </row>
    <row r="2001" spans="1:7" ht="15">
      <c r="A2001" s="963">
        <v>28850</v>
      </c>
      <c r="B2001">
        <v>117.6800003051758</v>
      </c>
      <c r="C2001">
        <v>117.6800003051758</v>
      </c>
      <c r="D2001">
        <v>117.6800003051758</v>
      </c>
      <c r="E2001">
        <v>117.6800003051758</v>
      </c>
      <c r="F2001">
        <v>117.6800003051758</v>
      </c>
      <c r="G2001">
        <v>0</v>
      </c>
    </row>
    <row r="2002" spans="1:7" ht="15">
      <c r="A2002" s="963">
        <v>28851</v>
      </c>
      <c r="B2002">
        <v>117.3300018310547</v>
      </c>
      <c r="C2002">
        <v>117.3300018310547</v>
      </c>
      <c r="D2002">
        <v>117.3300018310547</v>
      </c>
      <c r="E2002">
        <v>117.3300018310547</v>
      </c>
      <c r="F2002">
        <v>117.3300018310547</v>
      </c>
      <c r="G2002">
        <v>0</v>
      </c>
    </row>
    <row r="2003" spans="1:7" ht="15">
      <c r="A2003" s="963">
        <v>28852</v>
      </c>
      <c r="B2003">
        <v>117.3000030517578</v>
      </c>
      <c r="C2003">
        <v>117.3000030517578</v>
      </c>
      <c r="D2003">
        <v>117.3000030517578</v>
      </c>
      <c r="E2003">
        <v>117.3000030517578</v>
      </c>
      <c r="F2003">
        <v>117.3000030517578</v>
      </c>
      <c r="G2003">
        <v>0</v>
      </c>
    </row>
    <row r="2004" spans="1:7" ht="15">
      <c r="A2004" s="963">
        <v>28853</v>
      </c>
      <c r="B2004">
        <v>117.98000335693359</v>
      </c>
      <c r="C2004">
        <v>117.98000335693359</v>
      </c>
      <c r="D2004">
        <v>117.98000335693359</v>
      </c>
      <c r="E2004">
        <v>117.98000335693359</v>
      </c>
      <c r="F2004">
        <v>117.98000335693359</v>
      </c>
      <c r="G2004">
        <v>0</v>
      </c>
    </row>
    <row r="2005" spans="1:7" ht="15">
      <c r="A2005" s="963">
        <v>28857</v>
      </c>
      <c r="B2005">
        <v>117.8399963378906</v>
      </c>
      <c r="C2005">
        <v>117.8399963378906</v>
      </c>
      <c r="D2005">
        <v>117.8399963378906</v>
      </c>
      <c r="E2005">
        <v>117.8399963378906</v>
      </c>
      <c r="F2005">
        <v>117.8399963378906</v>
      </c>
      <c r="G2005">
        <v>0</v>
      </c>
    </row>
    <row r="2006" spans="1:7" ht="15">
      <c r="A2006" s="963">
        <v>28858</v>
      </c>
      <c r="B2006">
        <v>119.11000061035161</v>
      </c>
      <c r="C2006">
        <v>119.11000061035161</v>
      </c>
      <c r="D2006">
        <v>119.11000061035161</v>
      </c>
      <c r="E2006">
        <v>119.11000061035161</v>
      </c>
      <c r="F2006">
        <v>119.11000061035161</v>
      </c>
      <c r="G2006">
        <v>0</v>
      </c>
    </row>
    <row r="2007" spans="1:7" ht="15">
      <c r="A2007" s="963">
        <v>28859</v>
      </c>
      <c r="B2007">
        <v>120.6600036621094</v>
      </c>
      <c r="C2007">
        <v>120.6600036621094</v>
      </c>
      <c r="D2007">
        <v>120.6600036621094</v>
      </c>
      <c r="E2007">
        <v>120.6600036621094</v>
      </c>
      <c r="F2007">
        <v>120.6600036621094</v>
      </c>
      <c r="G2007">
        <v>0</v>
      </c>
    </row>
    <row r="2008" spans="1:7" ht="15">
      <c r="A2008" s="963">
        <v>28860</v>
      </c>
      <c r="B2008">
        <v>122.0500030517578</v>
      </c>
      <c r="C2008">
        <v>122.0500030517578</v>
      </c>
      <c r="D2008">
        <v>122.0500030517578</v>
      </c>
      <c r="E2008">
        <v>122.0500030517578</v>
      </c>
      <c r="F2008">
        <v>122.0500030517578</v>
      </c>
      <c r="G2008">
        <v>0</v>
      </c>
    </row>
    <row r="2009" spans="1:7" ht="15">
      <c r="A2009" s="963">
        <v>28863</v>
      </c>
      <c r="B2009">
        <v>121.9199981689453</v>
      </c>
      <c r="C2009">
        <v>121.9199981689453</v>
      </c>
      <c r="D2009">
        <v>121.9199981689453</v>
      </c>
      <c r="E2009">
        <v>121.9199981689453</v>
      </c>
      <c r="F2009">
        <v>121.9199981689453</v>
      </c>
      <c r="G2009">
        <v>0</v>
      </c>
    </row>
    <row r="2010" spans="1:7" ht="15">
      <c r="A2010" s="963">
        <v>28864</v>
      </c>
      <c r="B2010">
        <v>122.6600036621094</v>
      </c>
      <c r="C2010">
        <v>122.6600036621094</v>
      </c>
      <c r="D2010">
        <v>122.6600036621094</v>
      </c>
      <c r="E2010">
        <v>122.6600036621094</v>
      </c>
      <c r="F2010">
        <v>122.6600036621094</v>
      </c>
      <c r="G2010">
        <v>0</v>
      </c>
    </row>
    <row r="2011" spans="1:7" ht="15">
      <c r="A2011" s="963">
        <v>28865</v>
      </c>
      <c r="B2011">
        <v>122.2799987792969</v>
      </c>
      <c r="C2011">
        <v>122.2799987792969</v>
      </c>
      <c r="D2011">
        <v>122.2799987792969</v>
      </c>
      <c r="E2011">
        <v>122.2799987792969</v>
      </c>
      <c r="F2011">
        <v>122.2799987792969</v>
      </c>
      <c r="G2011">
        <v>0</v>
      </c>
    </row>
    <row r="2012" spans="1:7" ht="15">
      <c r="A2012" s="963">
        <v>28866</v>
      </c>
      <c r="B2012">
        <v>122.7600021362305</v>
      </c>
      <c r="C2012">
        <v>122.7600021362305</v>
      </c>
      <c r="D2012">
        <v>122.7600021362305</v>
      </c>
      <c r="E2012">
        <v>122.7600021362305</v>
      </c>
      <c r="F2012">
        <v>122.7600021362305</v>
      </c>
      <c r="G2012">
        <v>0</v>
      </c>
    </row>
    <row r="2013" spans="1:7" ht="15">
      <c r="A2013" s="963">
        <v>28867</v>
      </c>
      <c r="B2013">
        <v>123.7399978637695</v>
      </c>
      <c r="C2013">
        <v>123.7399978637695</v>
      </c>
      <c r="D2013">
        <v>123.7399978637695</v>
      </c>
      <c r="E2013">
        <v>123.7399978637695</v>
      </c>
      <c r="F2013">
        <v>123.7399978637695</v>
      </c>
      <c r="G2013">
        <v>0</v>
      </c>
    </row>
    <row r="2014" spans="1:7" ht="15">
      <c r="A2014" s="963">
        <v>28870</v>
      </c>
      <c r="B2014">
        <v>124.4700012207031</v>
      </c>
      <c r="C2014">
        <v>124.4700012207031</v>
      </c>
      <c r="D2014">
        <v>124.4700012207031</v>
      </c>
      <c r="E2014">
        <v>124.4700012207031</v>
      </c>
      <c r="F2014">
        <v>124.4700012207031</v>
      </c>
      <c r="G2014">
        <v>0</v>
      </c>
    </row>
    <row r="2015" spans="1:7" ht="15">
      <c r="A2015" s="963">
        <v>28871</v>
      </c>
      <c r="B2015">
        <v>123.7399978637695</v>
      </c>
      <c r="C2015">
        <v>123.7399978637695</v>
      </c>
      <c r="D2015">
        <v>123.7399978637695</v>
      </c>
      <c r="E2015">
        <v>123.7399978637695</v>
      </c>
      <c r="F2015">
        <v>123.7399978637695</v>
      </c>
      <c r="G2015">
        <v>0</v>
      </c>
    </row>
    <row r="2016" spans="1:7" ht="15">
      <c r="A2016" s="963">
        <v>28872</v>
      </c>
      <c r="B2016">
        <v>123.5899963378906</v>
      </c>
      <c r="C2016">
        <v>123.5899963378906</v>
      </c>
      <c r="D2016">
        <v>123.5899963378906</v>
      </c>
      <c r="E2016">
        <v>123.5899963378906</v>
      </c>
      <c r="F2016">
        <v>123.5899963378906</v>
      </c>
      <c r="G2016">
        <v>0</v>
      </c>
    </row>
    <row r="2017" spans="1:7" ht="15">
      <c r="A2017" s="963">
        <v>28873</v>
      </c>
      <c r="B2017">
        <v>124.30999755859381</v>
      </c>
      <c r="C2017">
        <v>124.30999755859381</v>
      </c>
      <c r="D2017">
        <v>124.30999755859381</v>
      </c>
      <c r="E2017">
        <v>124.30999755859381</v>
      </c>
      <c r="F2017">
        <v>124.30999755859381</v>
      </c>
      <c r="G2017">
        <v>0</v>
      </c>
    </row>
    <row r="2018" spans="1:7" ht="15">
      <c r="A2018" s="963">
        <v>28874</v>
      </c>
      <c r="B2018">
        <v>124.65000152587891</v>
      </c>
      <c r="C2018">
        <v>124.65000152587891</v>
      </c>
      <c r="D2018">
        <v>124.65000152587891</v>
      </c>
      <c r="E2018">
        <v>124.65000152587891</v>
      </c>
      <c r="F2018">
        <v>124.65000152587891</v>
      </c>
      <c r="G2018">
        <v>0</v>
      </c>
    </row>
    <row r="2019" spans="1:7" ht="15">
      <c r="A2019" s="963">
        <v>28877</v>
      </c>
      <c r="B2019">
        <v>124.6600036621094</v>
      </c>
      <c r="C2019">
        <v>124.6600036621094</v>
      </c>
      <c r="D2019">
        <v>124.6600036621094</v>
      </c>
      <c r="E2019">
        <v>124.6600036621094</v>
      </c>
      <c r="F2019">
        <v>124.6600036621094</v>
      </c>
      <c r="G2019">
        <v>0</v>
      </c>
    </row>
    <row r="2020" spans="1:7" ht="15">
      <c r="A2020" s="963">
        <v>28878</v>
      </c>
      <c r="B2020">
        <v>125.4599990844727</v>
      </c>
      <c r="C2020">
        <v>125.4599990844727</v>
      </c>
      <c r="D2020">
        <v>125.4599990844727</v>
      </c>
      <c r="E2020">
        <v>125.4599990844727</v>
      </c>
      <c r="F2020">
        <v>125.4599990844727</v>
      </c>
      <c r="G2020">
        <v>0</v>
      </c>
    </row>
    <row r="2021" spans="1:7" ht="15">
      <c r="A2021" s="963">
        <v>28879</v>
      </c>
      <c r="B2021">
        <v>125.3399963378906</v>
      </c>
      <c r="C2021">
        <v>125.3399963378906</v>
      </c>
      <c r="D2021">
        <v>125.3399963378906</v>
      </c>
      <c r="E2021">
        <v>125.3399963378906</v>
      </c>
      <c r="F2021">
        <v>125.3399963378906</v>
      </c>
      <c r="G2021">
        <v>0</v>
      </c>
    </row>
    <row r="2022" spans="1:7" ht="15">
      <c r="A2022" s="963">
        <v>28880</v>
      </c>
      <c r="B2022">
        <v>126.4199981689453</v>
      </c>
      <c r="C2022">
        <v>126.4199981689453</v>
      </c>
      <c r="D2022">
        <v>126.4199981689453</v>
      </c>
      <c r="E2022">
        <v>126.4199981689453</v>
      </c>
      <c r="F2022">
        <v>126.4199981689453</v>
      </c>
      <c r="G2022">
        <v>0</v>
      </c>
    </row>
    <row r="2023" spans="1:7" ht="15">
      <c r="A2023" s="963">
        <v>28881</v>
      </c>
      <c r="B2023">
        <v>127.0400009155273</v>
      </c>
      <c r="C2023">
        <v>127.0400009155273</v>
      </c>
      <c r="D2023">
        <v>127.0400009155273</v>
      </c>
      <c r="E2023">
        <v>127.0400009155273</v>
      </c>
      <c r="F2023">
        <v>127.0400009155273</v>
      </c>
      <c r="G2023">
        <v>0</v>
      </c>
    </row>
    <row r="2024" spans="1:7" ht="15">
      <c r="A2024" s="963">
        <v>28884</v>
      </c>
      <c r="B2024">
        <v>126.76999664306641</v>
      </c>
      <c r="C2024">
        <v>126.76999664306641</v>
      </c>
      <c r="D2024">
        <v>126.76999664306641</v>
      </c>
      <c r="E2024">
        <v>126.76999664306641</v>
      </c>
      <c r="F2024">
        <v>126.76999664306641</v>
      </c>
      <c r="G2024">
        <v>0</v>
      </c>
    </row>
    <row r="2025" spans="1:7" ht="15">
      <c r="A2025" s="963">
        <v>28885</v>
      </c>
      <c r="B2025">
        <v>126.5100021362305</v>
      </c>
      <c r="C2025">
        <v>126.5100021362305</v>
      </c>
      <c r="D2025">
        <v>126.5100021362305</v>
      </c>
      <c r="E2025">
        <v>126.5100021362305</v>
      </c>
      <c r="F2025">
        <v>126.5100021362305</v>
      </c>
      <c r="G2025">
        <v>0</v>
      </c>
    </row>
    <row r="2026" spans="1:7" ht="15">
      <c r="A2026" s="963">
        <v>28886</v>
      </c>
      <c r="B2026">
        <v>125.8199996948242</v>
      </c>
      <c r="C2026">
        <v>125.8199996948242</v>
      </c>
      <c r="D2026">
        <v>125.8199996948242</v>
      </c>
      <c r="E2026">
        <v>125.8199996948242</v>
      </c>
      <c r="F2026">
        <v>125.8199996948242</v>
      </c>
      <c r="G2026">
        <v>0</v>
      </c>
    </row>
    <row r="2027" spans="1:7" ht="15">
      <c r="A2027" s="963">
        <v>28887</v>
      </c>
      <c r="B2027">
        <v>125.7600021362305</v>
      </c>
      <c r="C2027">
        <v>125.7600021362305</v>
      </c>
      <c r="D2027">
        <v>125.7600021362305</v>
      </c>
      <c r="E2027">
        <v>125.7600021362305</v>
      </c>
      <c r="F2027">
        <v>125.7600021362305</v>
      </c>
      <c r="G2027">
        <v>0</v>
      </c>
    </row>
    <row r="2028" spans="1:7" ht="15">
      <c r="A2028" s="963">
        <v>28888</v>
      </c>
      <c r="B2028">
        <v>125.8199996948242</v>
      </c>
      <c r="C2028">
        <v>125.8199996948242</v>
      </c>
      <c r="D2028">
        <v>125.8199996948242</v>
      </c>
      <c r="E2028">
        <v>125.8199996948242</v>
      </c>
      <c r="F2028">
        <v>125.8199996948242</v>
      </c>
      <c r="G2028">
        <v>0</v>
      </c>
    </row>
    <row r="2029" spans="1:7" ht="15">
      <c r="A2029" s="963">
        <v>28891</v>
      </c>
      <c r="B2029">
        <v>124.3399963378906</v>
      </c>
      <c r="C2029">
        <v>124.3399963378906</v>
      </c>
      <c r="D2029">
        <v>124.3399963378906</v>
      </c>
      <c r="E2029">
        <v>124.3399963378906</v>
      </c>
      <c r="F2029">
        <v>124.3399963378906</v>
      </c>
      <c r="G2029">
        <v>0</v>
      </c>
    </row>
    <row r="2030" spans="1:7" ht="15">
      <c r="A2030" s="963">
        <v>28892</v>
      </c>
      <c r="B2030">
        <v>124.30999755859381</v>
      </c>
      <c r="C2030">
        <v>124.30999755859381</v>
      </c>
      <c r="D2030">
        <v>124.30999755859381</v>
      </c>
      <c r="E2030">
        <v>124.30999755859381</v>
      </c>
      <c r="F2030">
        <v>124.30999755859381</v>
      </c>
      <c r="G2030">
        <v>0</v>
      </c>
    </row>
    <row r="2031" spans="1:7" ht="15">
      <c r="A2031" s="963">
        <v>28893</v>
      </c>
      <c r="B2031">
        <v>122.8000030517578</v>
      </c>
      <c r="C2031">
        <v>122.8000030517578</v>
      </c>
      <c r="D2031">
        <v>122.8000030517578</v>
      </c>
      <c r="E2031">
        <v>122.8000030517578</v>
      </c>
      <c r="F2031">
        <v>122.8000030517578</v>
      </c>
      <c r="G2031">
        <v>0</v>
      </c>
    </row>
    <row r="2032" spans="1:7" ht="15">
      <c r="A2032" s="963">
        <v>28894</v>
      </c>
      <c r="B2032">
        <v>123.4100036621094</v>
      </c>
      <c r="C2032">
        <v>123.4100036621094</v>
      </c>
      <c r="D2032">
        <v>123.4100036621094</v>
      </c>
      <c r="E2032">
        <v>123.4100036621094</v>
      </c>
      <c r="F2032">
        <v>123.4100036621094</v>
      </c>
      <c r="G2032">
        <v>0</v>
      </c>
    </row>
    <row r="2033" spans="1:7" ht="15">
      <c r="A2033" s="963">
        <v>28895</v>
      </c>
      <c r="B2033">
        <v>123.7600021362305</v>
      </c>
      <c r="C2033">
        <v>123.7600021362305</v>
      </c>
      <c r="D2033">
        <v>123.7600021362305</v>
      </c>
      <c r="E2033">
        <v>123.7600021362305</v>
      </c>
      <c r="F2033">
        <v>123.7600021362305</v>
      </c>
      <c r="G2033">
        <v>0</v>
      </c>
    </row>
    <row r="2034" spans="1:7" ht="15">
      <c r="A2034" s="963">
        <v>28898</v>
      </c>
      <c r="B2034">
        <v>124.0500030517578</v>
      </c>
      <c r="C2034">
        <v>124.0500030517578</v>
      </c>
      <c r="D2034">
        <v>124.0500030517578</v>
      </c>
      <c r="E2034">
        <v>124.0500030517578</v>
      </c>
      <c r="F2034">
        <v>124.0500030517578</v>
      </c>
      <c r="G2034">
        <v>0</v>
      </c>
    </row>
    <row r="2035" spans="1:7" ht="15">
      <c r="A2035" s="963">
        <v>28899</v>
      </c>
      <c r="B2035">
        <v>124.88999938964839</v>
      </c>
      <c r="C2035">
        <v>124.88999938964839</v>
      </c>
      <c r="D2035">
        <v>124.88999938964839</v>
      </c>
      <c r="E2035">
        <v>124.88999938964839</v>
      </c>
      <c r="F2035">
        <v>124.88999938964839</v>
      </c>
      <c r="G2035">
        <v>0</v>
      </c>
    </row>
    <row r="2036" spans="1:7" ht="15">
      <c r="A2036" s="963">
        <v>28900</v>
      </c>
      <c r="B2036">
        <v>124.61000061035161</v>
      </c>
      <c r="C2036">
        <v>124.61000061035161</v>
      </c>
      <c r="D2036">
        <v>124.61000061035161</v>
      </c>
      <c r="E2036">
        <v>124.61000061035161</v>
      </c>
      <c r="F2036">
        <v>124.61000061035161</v>
      </c>
      <c r="G2036">
        <v>0</v>
      </c>
    </row>
    <row r="2037" spans="1:7" ht="15">
      <c r="A2037" s="963">
        <v>28901</v>
      </c>
      <c r="B2037">
        <v>124.9300003051758</v>
      </c>
      <c r="C2037">
        <v>124.9300003051758</v>
      </c>
      <c r="D2037">
        <v>124.9300003051758</v>
      </c>
      <c r="E2037">
        <v>124.9300003051758</v>
      </c>
      <c r="F2037">
        <v>124.9300003051758</v>
      </c>
      <c r="G2037">
        <v>0</v>
      </c>
    </row>
    <row r="2038" spans="1:7" ht="15">
      <c r="A2038" s="963">
        <v>28902</v>
      </c>
      <c r="B2038">
        <v>125.5699996948242</v>
      </c>
      <c r="C2038">
        <v>125.5699996948242</v>
      </c>
      <c r="D2038">
        <v>125.5699996948242</v>
      </c>
      <c r="E2038">
        <v>125.5699996948242</v>
      </c>
      <c r="F2038">
        <v>125.5699996948242</v>
      </c>
      <c r="G2038">
        <v>0</v>
      </c>
    </row>
    <row r="2039" spans="1:7" ht="15">
      <c r="A2039" s="963">
        <v>28906</v>
      </c>
      <c r="B2039">
        <v>125.8300018310547</v>
      </c>
      <c r="C2039">
        <v>125.8300018310547</v>
      </c>
      <c r="D2039">
        <v>125.8300018310547</v>
      </c>
      <c r="E2039">
        <v>125.8300018310547</v>
      </c>
      <c r="F2039">
        <v>125.8300018310547</v>
      </c>
      <c r="G2039">
        <v>0</v>
      </c>
    </row>
    <row r="2040" spans="1:7" ht="15">
      <c r="A2040" s="963">
        <v>28907</v>
      </c>
      <c r="B2040">
        <v>125.7600021362305</v>
      </c>
      <c r="C2040">
        <v>125.7600021362305</v>
      </c>
      <c r="D2040">
        <v>125.7600021362305</v>
      </c>
      <c r="E2040">
        <v>125.7600021362305</v>
      </c>
      <c r="F2040">
        <v>125.7600021362305</v>
      </c>
      <c r="G2040">
        <v>0</v>
      </c>
    </row>
    <row r="2041" spans="1:7" ht="15">
      <c r="A2041" s="963">
        <v>28908</v>
      </c>
      <c r="B2041">
        <v>125.4499969482422</v>
      </c>
      <c r="C2041">
        <v>125.4499969482422</v>
      </c>
      <c r="D2041">
        <v>125.4499969482422</v>
      </c>
      <c r="E2041">
        <v>125.4499969482422</v>
      </c>
      <c r="F2041">
        <v>125.4499969482422</v>
      </c>
      <c r="G2041">
        <v>0</v>
      </c>
    </row>
    <row r="2042" spans="1:7" ht="15">
      <c r="A2042" s="963">
        <v>28909</v>
      </c>
      <c r="B2042">
        <v>125.0400009155273</v>
      </c>
      <c r="C2042">
        <v>125.0400009155273</v>
      </c>
      <c r="D2042">
        <v>125.0400009155273</v>
      </c>
      <c r="E2042">
        <v>125.0400009155273</v>
      </c>
      <c r="F2042">
        <v>125.0400009155273</v>
      </c>
      <c r="G2042">
        <v>0</v>
      </c>
    </row>
    <row r="2043" spans="1:7" ht="15">
      <c r="A2043" s="963">
        <v>28912</v>
      </c>
      <c r="B2043">
        <v>124.90000152587891</v>
      </c>
      <c r="C2043">
        <v>124.90000152587891</v>
      </c>
      <c r="D2043">
        <v>124.90000152587891</v>
      </c>
      <c r="E2043">
        <v>124.90000152587891</v>
      </c>
      <c r="F2043">
        <v>124.90000152587891</v>
      </c>
      <c r="G2043">
        <v>0</v>
      </c>
    </row>
    <row r="2044" spans="1:7" ht="15">
      <c r="A2044" s="963">
        <v>28913</v>
      </c>
      <c r="B2044">
        <v>122.63999938964839</v>
      </c>
      <c r="C2044">
        <v>122.63999938964839</v>
      </c>
      <c r="D2044">
        <v>122.63999938964839</v>
      </c>
      <c r="E2044">
        <v>122.63999938964839</v>
      </c>
      <c r="F2044">
        <v>122.63999938964839</v>
      </c>
      <c r="G2044">
        <v>0</v>
      </c>
    </row>
    <row r="2045" spans="1:7" ht="15">
      <c r="A2045" s="963">
        <v>28914</v>
      </c>
      <c r="B2045">
        <v>122.55999755859381</v>
      </c>
      <c r="C2045">
        <v>122.55999755859381</v>
      </c>
      <c r="D2045">
        <v>122.55999755859381</v>
      </c>
      <c r="E2045">
        <v>122.55999755859381</v>
      </c>
      <c r="F2045">
        <v>122.55999755859381</v>
      </c>
      <c r="G2045">
        <v>0</v>
      </c>
    </row>
    <row r="2046" spans="1:7" ht="15">
      <c r="A2046" s="963">
        <v>28915</v>
      </c>
      <c r="B2046">
        <v>123.3300018310547</v>
      </c>
      <c r="C2046">
        <v>123.3300018310547</v>
      </c>
      <c r="D2046">
        <v>123.3300018310547</v>
      </c>
      <c r="E2046">
        <v>123.3300018310547</v>
      </c>
      <c r="F2046">
        <v>123.3300018310547</v>
      </c>
      <c r="G2046">
        <v>0</v>
      </c>
    </row>
    <row r="2047" spans="1:7" ht="15">
      <c r="A2047" s="963">
        <v>28916</v>
      </c>
      <c r="B2047">
        <v>123.6699981689453</v>
      </c>
      <c r="C2047">
        <v>123.6699981689453</v>
      </c>
      <c r="D2047">
        <v>123.6699981689453</v>
      </c>
      <c r="E2047">
        <v>123.6699981689453</v>
      </c>
      <c r="F2047">
        <v>123.6699981689453</v>
      </c>
      <c r="G2047">
        <v>0</v>
      </c>
    </row>
    <row r="2048" spans="1:7" ht="15">
      <c r="A2048" s="963">
        <v>28919</v>
      </c>
      <c r="B2048">
        <v>124.7200012207031</v>
      </c>
      <c r="C2048">
        <v>124.7200012207031</v>
      </c>
      <c r="D2048">
        <v>124.7200012207031</v>
      </c>
      <c r="E2048">
        <v>124.7200012207031</v>
      </c>
      <c r="F2048">
        <v>124.7200012207031</v>
      </c>
      <c r="G2048">
        <v>0</v>
      </c>
    </row>
    <row r="2049" spans="1:7" ht="15">
      <c r="A2049" s="963">
        <v>28920</v>
      </c>
      <c r="B2049">
        <v>124.4300003051758</v>
      </c>
      <c r="C2049">
        <v>124.4300003051758</v>
      </c>
      <c r="D2049">
        <v>124.4300003051758</v>
      </c>
      <c r="E2049">
        <v>124.4300003051758</v>
      </c>
      <c r="F2049">
        <v>124.4300003051758</v>
      </c>
      <c r="G2049">
        <v>0</v>
      </c>
    </row>
    <row r="2050" spans="1:7" ht="15">
      <c r="A2050" s="963">
        <v>28921</v>
      </c>
      <c r="B2050">
        <v>125.61000061035161</v>
      </c>
      <c r="C2050">
        <v>125.61000061035161</v>
      </c>
      <c r="D2050">
        <v>125.61000061035161</v>
      </c>
      <c r="E2050">
        <v>125.61000061035161</v>
      </c>
      <c r="F2050">
        <v>125.61000061035161</v>
      </c>
      <c r="G2050">
        <v>0</v>
      </c>
    </row>
    <row r="2051" spans="1:7" ht="15">
      <c r="A2051" s="963">
        <v>28922</v>
      </c>
      <c r="B2051">
        <v>127.0500030517578</v>
      </c>
      <c r="C2051">
        <v>127.0500030517578</v>
      </c>
      <c r="D2051">
        <v>127.0500030517578</v>
      </c>
      <c r="E2051">
        <v>127.0500030517578</v>
      </c>
      <c r="F2051">
        <v>127.0500030517578</v>
      </c>
      <c r="G2051">
        <v>0</v>
      </c>
    </row>
    <row r="2052" spans="1:7" ht="15">
      <c r="A2052" s="963">
        <v>28923</v>
      </c>
      <c r="B2052">
        <v>127.25</v>
      </c>
      <c r="C2052">
        <v>127.25</v>
      </c>
      <c r="D2052">
        <v>127.25</v>
      </c>
      <c r="E2052">
        <v>127.25</v>
      </c>
      <c r="F2052">
        <v>127.25</v>
      </c>
      <c r="G2052">
        <v>0</v>
      </c>
    </row>
    <row r="2053" spans="1:7" ht="15">
      <c r="A2053" s="963">
        <v>28926</v>
      </c>
      <c r="B2053">
        <v>127.19000244140619</v>
      </c>
      <c r="C2053">
        <v>127.19000244140619</v>
      </c>
      <c r="D2053">
        <v>127.19000244140619</v>
      </c>
      <c r="E2053">
        <v>127.19000244140619</v>
      </c>
      <c r="F2053">
        <v>127.19000244140619</v>
      </c>
      <c r="G2053">
        <v>0</v>
      </c>
    </row>
    <row r="2054" spans="1:7" ht="15">
      <c r="A2054" s="963">
        <v>28927</v>
      </c>
      <c r="B2054">
        <v>127.69000244140619</v>
      </c>
      <c r="C2054">
        <v>127.69000244140619</v>
      </c>
      <c r="D2054">
        <v>127.69000244140619</v>
      </c>
      <c r="E2054">
        <v>127.69000244140619</v>
      </c>
      <c r="F2054">
        <v>127.69000244140619</v>
      </c>
      <c r="G2054">
        <v>0</v>
      </c>
    </row>
    <row r="2055" spans="1:7" ht="15">
      <c r="A2055" s="963">
        <v>28928</v>
      </c>
      <c r="B2055">
        <v>127.5899963378906</v>
      </c>
      <c r="C2055">
        <v>127.5899963378906</v>
      </c>
      <c r="D2055">
        <v>127.5899963378906</v>
      </c>
      <c r="E2055">
        <v>127.5899963378906</v>
      </c>
      <c r="F2055">
        <v>127.5899963378906</v>
      </c>
      <c r="G2055">
        <v>0</v>
      </c>
    </row>
    <row r="2056" spans="1:7" ht="15">
      <c r="A2056" s="963">
        <v>28929</v>
      </c>
      <c r="B2056">
        <v>127.84999847412109</v>
      </c>
      <c r="C2056">
        <v>127.84999847412109</v>
      </c>
      <c r="D2056">
        <v>127.84999847412109</v>
      </c>
      <c r="E2056">
        <v>127.84999847412109</v>
      </c>
      <c r="F2056">
        <v>127.84999847412109</v>
      </c>
      <c r="G2056">
        <v>0</v>
      </c>
    </row>
    <row r="2057" spans="1:7" ht="15">
      <c r="A2057" s="963">
        <v>28930</v>
      </c>
      <c r="B2057">
        <v>128.55000305175781</v>
      </c>
      <c r="C2057">
        <v>128.55000305175781</v>
      </c>
      <c r="D2057">
        <v>128.55000305175781</v>
      </c>
      <c r="E2057">
        <v>128.55000305175781</v>
      </c>
      <c r="F2057">
        <v>128.55000305175781</v>
      </c>
      <c r="G2057">
        <v>0</v>
      </c>
    </row>
    <row r="2058" spans="1:7" ht="15">
      <c r="A2058" s="963">
        <v>28933</v>
      </c>
      <c r="B2058">
        <v>129.13999938964841</v>
      </c>
      <c r="C2058">
        <v>129.13999938964841</v>
      </c>
      <c r="D2058">
        <v>129.13999938964841</v>
      </c>
      <c r="E2058">
        <v>129.13999938964841</v>
      </c>
      <c r="F2058">
        <v>129.13999938964841</v>
      </c>
      <c r="G2058">
        <v>0</v>
      </c>
    </row>
    <row r="2059" spans="1:7" ht="15">
      <c r="A2059" s="963">
        <v>28934</v>
      </c>
      <c r="B2059">
        <v>128.78999328613281</v>
      </c>
      <c r="C2059">
        <v>128.78999328613281</v>
      </c>
      <c r="D2059">
        <v>128.78999328613281</v>
      </c>
      <c r="E2059">
        <v>128.78999328613281</v>
      </c>
      <c r="F2059">
        <v>128.78999328613281</v>
      </c>
      <c r="G2059">
        <v>0</v>
      </c>
    </row>
    <row r="2060" spans="1:7" ht="15">
      <c r="A2060" s="963">
        <v>28935</v>
      </c>
      <c r="B2060">
        <v>129.44000244140619</v>
      </c>
      <c r="C2060">
        <v>129.44000244140619</v>
      </c>
      <c r="D2060">
        <v>129.44000244140619</v>
      </c>
      <c r="E2060">
        <v>129.44000244140619</v>
      </c>
      <c r="F2060">
        <v>129.44000244140619</v>
      </c>
      <c r="G2060">
        <v>0</v>
      </c>
    </row>
    <row r="2061" spans="1:7" ht="15">
      <c r="A2061" s="963">
        <v>28936</v>
      </c>
      <c r="B2061">
        <v>130.08000183105469</v>
      </c>
      <c r="C2061">
        <v>130.08000183105469</v>
      </c>
      <c r="D2061">
        <v>130.08000183105469</v>
      </c>
      <c r="E2061">
        <v>130.08000183105469</v>
      </c>
      <c r="F2061">
        <v>130.08000183105469</v>
      </c>
      <c r="G2061">
        <v>0</v>
      </c>
    </row>
    <row r="2062" spans="1:7" ht="15">
      <c r="A2062" s="963">
        <v>28937</v>
      </c>
      <c r="B2062">
        <v>130.58000183105469</v>
      </c>
      <c r="C2062">
        <v>130.58000183105469</v>
      </c>
      <c r="D2062">
        <v>130.58000183105469</v>
      </c>
      <c r="E2062">
        <v>130.58000183105469</v>
      </c>
      <c r="F2062">
        <v>130.58000183105469</v>
      </c>
      <c r="G2062">
        <v>0</v>
      </c>
    </row>
    <row r="2063" spans="1:7" ht="15">
      <c r="A2063" s="963">
        <v>28940</v>
      </c>
      <c r="B2063">
        <v>130.11000061035159</v>
      </c>
      <c r="C2063">
        <v>130.11000061035159</v>
      </c>
      <c r="D2063">
        <v>130.11000061035159</v>
      </c>
      <c r="E2063">
        <v>130.11000061035159</v>
      </c>
      <c r="F2063">
        <v>130.11000061035159</v>
      </c>
      <c r="G2063">
        <v>0</v>
      </c>
    </row>
    <row r="2064" spans="1:7" ht="15">
      <c r="A2064" s="963">
        <v>28941</v>
      </c>
      <c r="B2064">
        <v>130.7799987792969</v>
      </c>
      <c r="C2064">
        <v>130.7799987792969</v>
      </c>
      <c r="D2064">
        <v>130.7799987792969</v>
      </c>
      <c r="E2064">
        <v>130.7799987792969</v>
      </c>
      <c r="F2064">
        <v>130.7799987792969</v>
      </c>
      <c r="G2064">
        <v>0</v>
      </c>
    </row>
    <row r="2065" spans="1:7" ht="15">
      <c r="A2065" s="963">
        <v>28942</v>
      </c>
      <c r="B2065">
        <v>130.8699951171875</v>
      </c>
      <c r="C2065">
        <v>130.8699951171875</v>
      </c>
      <c r="D2065">
        <v>130.8699951171875</v>
      </c>
      <c r="E2065">
        <v>130.8699951171875</v>
      </c>
      <c r="F2065">
        <v>130.8699951171875</v>
      </c>
      <c r="G2065">
        <v>0</v>
      </c>
    </row>
    <row r="2066" spans="1:7" ht="15">
      <c r="A2066" s="963">
        <v>28943</v>
      </c>
      <c r="B2066">
        <v>131.28999328613281</v>
      </c>
      <c r="C2066">
        <v>131.28999328613281</v>
      </c>
      <c r="D2066">
        <v>131.28999328613281</v>
      </c>
      <c r="E2066">
        <v>131.28999328613281</v>
      </c>
      <c r="F2066">
        <v>131.28999328613281</v>
      </c>
      <c r="G2066">
        <v>0</v>
      </c>
    </row>
    <row r="2067" spans="1:7" ht="15">
      <c r="A2067" s="963">
        <v>28944</v>
      </c>
      <c r="B2067">
        <v>131.75999450683591</v>
      </c>
      <c r="C2067">
        <v>131.75999450683591</v>
      </c>
      <c r="D2067">
        <v>131.75999450683591</v>
      </c>
      <c r="E2067">
        <v>131.75999450683591</v>
      </c>
      <c r="F2067">
        <v>131.75999450683591</v>
      </c>
      <c r="G2067">
        <v>0</v>
      </c>
    </row>
    <row r="2068" spans="1:7" ht="15">
      <c r="A2068" s="963">
        <v>28947</v>
      </c>
      <c r="B2068">
        <v>131.36000061035159</v>
      </c>
      <c r="C2068">
        <v>131.36000061035159</v>
      </c>
      <c r="D2068">
        <v>131.36000061035159</v>
      </c>
      <c r="E2068">
        <v>131.36000061035159</v>
      </c>
      <c r="F2068">
        <v>131.36000061035159</v>
      </c>
      <c r="G2068">
        <v>0</v>
      </c>
    </row>
    <row r="2069" spans="1:7" ht="15">
      <c r="A2069" s="963">
        <v>28948</v>
      </c>
      <c r="B2069">
        <v>132.33000183105469</v>
      </c>
      <c r="C2069">
        <v>132.33000183105469</v>
      </c>
      <c r="D2069">
        <v>132.33000183105469</v>
      </c>
      <c r="E2069">
        <v>132.33000183105469</v>
      </c>
      <c r="F2069">
        <v>132.33000183105469</v>
      </c>
      <c r="G2069">
        <v>0</v>
      </c>
    </row>
    <row r="2070" spans="1:7" ht="15">
      <c r="A2070" s="963">
        <v>28949</v>
      </c>
      <c r="B2070">
        <v>132.75</v>
      </c>
      <c r="C2070">
        <v>132.75</v>
      </c>
      <c r="D2070">
        <v>132.75</v>
      </c>
      <c r="E2070">
        <v>132.75</v>
      </c>
      <c r="F2070">
        <v>132.75</v>
      </c>
      <c r="G2070">
        <v>0</v>
      </c>
    </row>
    <row r="2071" spans="1:7" ht="15">
      <c r="A2071" s="963">
        <v>28950</v>
      </c>
      <c r="B2071">
        <v>133.3699951171875</v>
      </c>
      <c r="C2071">
        <v>133.3699951171875</v>
      </c>
      <c r="D2071">
        <v>133.3699951171875</v>
      </c>
      <c r="E2071">
        <v>133.3699951171875</v>
      </c>
      <c r="F2071">
        <v>133.3699951171875</v>
      </c>
      <c r="G2071">
        <v>0</v>
      </c>
    </row>
    <row r="2072" spans="1:7" ht="15">
      <c r="A2072" s="963">
        <v>28951</v>
      </c>
      <c r="B2072">
        <v>133.75</v>
      </c>
      <c r="C2072">
        <v>133.75</v>
      </c>
      <c r="D2072">
        <v>133.75</v>
      </c>
      <c r="E2072">
        <v>133.75</v>
      </c>
      <c r="F2072">
        <v>133.75</v>
      </c>
      <c r="G2072">
        <v>0</v>
      </c>
    </row>
    <row r="2073" spans="1:7" ht="15">
      <c r="A2073" s="963">
        <v>28954</v>
      </c>
      <c r="B2073">
        <v>133.74000549316409</v>
      </c>
      <c r="C2073">
        <v>133.74000549316409</v>
      </c>
      <c r="D2073">
        <v>133.74000549316409</v>
      </c>
      <c r="E2073">
        <v>133.74000549316409</v>
      </c>
      <c r="F2073">
        <v>133.74000549316409</v>
      </c>
      <c r="G2073">
        <v>0</v>
      </c>
    </row>
    <row r="2074" spans="1:7" ht="15">
      <c r="A2074" s="963">
        <v>28955</v>
      </c>
      <c r="B2074">
        <v>134.2200012207031</v>
      </c>
      <c r="C2074">
        <v>134.2200012207031</v>
      </c>
      <c r="D2074">
        <v>134.2200012207031</v>
      </c>
      <c r="E2074">
        <v>134.2200012207031</v>
      </c>
      <c r="F2074">
        <v>134.2200012207031</v>
      </c>
      <c r="G2074">
        <v>0</v>
      </c>
    </row>
    <row r="2075" spans="1:7" ht="15">
      <c r="A2075" s="963">
        <v>28956</v>
      </c>
      <c r="B2075">
        <v>133.57000732421881</v>
      </c>
      <c r="C2075">
        <v>133.57000732421881</v>
      </c>
      <c r="D2075">
        <v>133.57000732421881</v>
      </c>
      <c r="E2075">
        <v>133.57000732421881</v>
      </c>
      <c r="F2075">
        <v>133.57000732421881</v>
      </c>
      <c r="G2075">
        <v>0</v>
      </c>
    </row>
    <row r="2076" spans="1:7" ht="15">
      <c r="A2076" s="963">
        <v>28957</v>
      </c>
      <c r="B2076">
        <v>133.53999328613281</v>
      </c>
      <c r="C2076">
        <v>133.53999328613281</v>
      </c>
      <c r="D2076">
        <v>133.53999328613281</v>
      </c>
      <c r="E2076">
        <v>133.53999328613281</v>
      </c>
      <c r="F2076">
        <v>133.53999328613281</v>
      </c>
      <c r="G2076">
        <v>0</v>
      </c>
    </row>
    <row r="2077" spans="1:7" ht="15">
      <c r="A2077" s="963">
        <v>28961</v>
      </c>
      <c r="B2077">
        <v>132.47999572753909</v>
      </c>
      <c r="C2077">
        <v>132.47999572753909</v>
      </c>
      <c r="D2077">
        <v>132.47999572753909</v>
      </c>
      <c r="E2077">
        <v>132.47999572753909</v>
      </c>
      <c r="F2077">
        <v>132.47999572753909</v>
      </c>
      <c r="G2077">
        <v>0</v>
      </c>
    </row>
    <row r="2078" spans="1:7" ht="15">
      <c r="A2078" s="963">
        <v>28962</v>
      </c>
      <c r="B2078">
        <v>132.25999450683591</v>
      </c>
      <c r="C2078">
        <v>132.25999450683591</v>
      </c>
      <c r="D2078">
        <v>132.25999450683591</v>
      </c>
      <c r="E2078">
        <v>132.25999450683591</v>
      </c>
      <c r="F2078">
        <v>132.25999450683591</v>
      </c>
      <c r="G2078">
        <v>0</v>
      </c>
    </row>
    <row r="2079" spans="1:7" ht="15">
      <c r="A2079" s="963">
        <v>28963</v>
      </c>
      <c r="B2079">
        <v>132.9100036621094</v>
      </c>
      <c r="C2079">
        <v>132.9100036621094</v>
      </c>
      <c r="D2079">
        <v>132.9100036621094</v>
      </c>
      <c r="E2079">
        <v>132.9100036621094</v>
      </c>
      <c r="F2079">
        <v>132.9100036621094</v>
      </c>
      <c r="G2079">
        <v>0</v>
      </c>
    </row>
    <row r="2080" spans="1:7" ht="15">
      <c r="A2080" s="963">
        <v>28964</v>
      </c>
      <c r="B2080">
        <v>133.17999267578119</v>
      </c>
      <c r="C2080">
        <v>133.17999267578119</v>
      </c>
      <c r="D2080">
        <v>133.17999267578119</v>
      </c>
      <c r="E2080">
        <v>133.17999267578119</v>
      </c>
      <c r="F2080">
        <v>133.17999267578119</v>
      </c>
      <c r="G2080">
        <v>0</v>
      </c>
    </row>
    <row r="2081" spans="1:7" ht="15">
      <c r="A2081" s="963">
        <v>28965</v>
      </c>
      <c r="B2081">
        <v>133.66999816894531</v>
      </c>
      <c r="C2081">
        <v>133.66999816894531</v>
      </c>
      <c r="D2081">
        <v>133.66999816894531</v>
      </c>
      <c r="E2081">
        <v>133.66999816894531</v>
      </c>
      <c r="F2081">
        <v>133.66999816894531</v>
      </c>
      <c r="G2081">
        <v>0</v>
      </c>
    </row>
    <row r="2082" spans="1:7" ht="15">
      <c r="A2082" s="963">
        <v>28968</v>
      </c>
      <c r="B2082">
        <v>133.8699951171875</v>
      </c>
      <c r="C2082">
        <v>133.8699951171875</v>
      </c>
      <c r="D2082">
        <v>133.8699951171875</v>
      </c>
      <c r="E2082">
        <v>133.8699951171875</v>
      </c>
      <c r="F2082">
        <v>133.8699951171875</v>
      </c>
      <c r="G2082">
        <v>0</v>
      </c>
    </row>
    <row r="2083" spans="1:7" ht="15">
      <c r="A2083" s="963">
        <v>28969</v>
      </c>
      <c r="B2083">
        <v>134.28999328613281</v>
      </c>
      <c r="C2083">
        <v>134.28999328613281</v>
      </c>
      <c r="D2083">
        <v>134.28999328613281</v>
      </c>
      <c r="E2083">
        <v>134.28999328613281</v>
      </c>
      <c r="F2083">
        <v>134.28999328613281</v>
      </c>
      <c r="G2083">
        <v>0</v>
      </c>
    </row>
    <row r="2084" spans="1:7" ht="15">
      <c r="A2084" s="963">
        <v>28970</v>
      </c>
      <c r="B2084">
        <v>134.7799987792969</v>
      </c>
      <c r="C2084">
        <v>134.7799987792969</v>
      </c>
      <c r="D2084">
        <v>134.7799987792969</v>
      </c>
      <c r="E2084">
        <v>134.7799987792969</v>
      </c>
      <c r="F2084">
        <v>134.7799987792969</v>
      </c>
      <c r="G2084">
        <v>0</v>
      </c>
    </row>
    <row r="2085" spans="1:7" ht="15">
      <c r="A2085" s="963">
        <v>28971</v>
      </c>
      <c r="B2085">
        <v>134.6499938964844</v>
      </c>
      <c r="C2085">
        <v>134.6499938964844</v>
      </c>
      <c r="D2085">
        <v>134.6499938964844</v>
      </c>
      <c r="E2085">
        <v>134.6499938964844</v>
      </c>
      <c r="F2085">
        <v>134.6499938964844</v>
      </c>
      <c r="G2085">
        <v>0</v>
      </c>
    </row>
    <row r="2086" spans="1:7" ht="15">
      <c r="A2086" s="963">
        <v>28972</v>
      </c>
      <c r="B2086">
        <v>134.3699951171875</v>
      </c>
      <c r="C2086">
        <v>134.3699951171875</v>
      </c>
      <c r="D2086">
        <v>134.3699951171875</v>
      </c>
      <c r="E2086">
        <v>134.3699951171875</v>
      </c>
      <c r="F2086">
        <v>134.3699951171875</v>
      </c>
      <c r="G2086">
        <v>0</v>
      </c>
    </row>
    <row r="2087" spans="1:7" ht="15">
      <c r="A2087" s="963">
        <v>28975</v>
      </c>
      <c r="B2087">
        <v>133.82000732421881</v>
      </c>
      <c r="C2087">
        <v>133.82000732421881</v>
      </c>
      <c r="D2087">
        <v>133.82000732421881</v>
      </c>
      <c r="E2087">
        <v>133.82000732421881</v>
      </c>
      <c r="F2087">
        <v>133.82000732421881</v>
      </c>
      <c r="G2087">
        <v>0</v>
      </c>
    </row>
    <row r="2088" spans="1:7" ht="15">
      <c r="A2088" s="963">
        <v>28976</v>
      </c>
      <c r="B2088">
        <v>133.78999328613281</v>
      </c>
      <c r="C2088">
        <v>133.78999328613281</v>
      </c>
      <c r="D2088">
        <v>133.78999328613281</v>
      </c>
      <c r="E2088">
        <v>133.78999328613281</v>
      </c>
      <c r="F2088">
        <v>133.78999328613281</v>
      </c>
      <c r="G2088">
        <v>0</v>
      </c>
    </row>
    <row r="2089" spans="1:7" ht="15">
      <c r="A2089" s="963">
        <v>28977</v>
      </c>
      <c r="B2089">
        <v>133.99000549316409</v>
      </c>
      <c r="C2089">
        <v>133.99000549316409</v>
      </c>
      <c r="D2089">
        <v>133.99000549316409</v>
      </c>
      <c r="E2089">
        <v>133.99000549316409</v>
      </c>
      <c r="F2089">
        <v>133.99000549316409</v>
      </c>
      <c r="G2089">
        <v>0</v>
      </c>
    </row>
    <row r="2090" spans="1:7" ht="15">
      <c r="A2090" s="963">
        <v>28978</v>
      </c>
      <c r="B2090">
        <v>134.19999694824219</v>
      </c>
      <c r="C2090">
        <v>134.19999694824219</v>
      </c>
      <c r="D2090">
        <v>134.19999694824219</v>
      </c>
      <c r="E2090">
        <v>134.19999694824219</v>
      </c>
      <c r="F2090">
        <v>134.19999694824219</v>
      </c>
      <c r="G2090">
        <v>0</v>
      </c>
    </row>
    <row r="2091" spans="1:7" ht="15">
      <c r="A2091" s="963">
        <v>28979</v>
      </c>
      <c r="B2091">
        <v>133.7200012207031</v>
      </c>
      <c r="C2091">
        <v>133.7200012207031</v>
      </c>
      <c r="D2091">
        <v>133.7200012207031</v>
      </c>
      <c r="E2091">
        <v>133.7200012207031</v>
      </c>
      <c r="F2091">
        <v>133.7200012207031</v>
      </c>
      <c r="G2091">
        <v>0</v>
      </c>
    </row>
    <row r="2092" spans="1:7" ht="15">
      <c r="A2092" s="963">
        <v>28982</v>
      </c>
      <c r="B2092">
        <v>130.6000061035156</v>
      </c>
      <c r="C2092">
        <v>130.6000061035156</v>
      </c>
      <c r="D2092">
        <v>130.6000061035156</v>
      </c>
      <c r="E2092">
        <v>130.6000061035156</v>
      </c>
      <c r="F2092">
        <v>130.6000061035156</v>
      </c>
      <c r="G2092">
        <v>0</v>
      </c>
    </row>
    <row r="2093" spans="1:7" ht="15">
      <c r="A2093" s="963">
        <v>28983</v>
      </c>
      <c r="B2093">
        <v>129.6000061035156</v>
      </c>
      <c r="C2093">
        <v>129.6000061035156</v>
      </c>
      <c r="D2093">
        <v>129.6000061035156</v>
      </c>
      <c r="E2093">
        <v>129.6000061035156</v>
      </c>
      <c r="F2093">
        <v>129.6000061035156</v>
      </c>
      <c r="G2093">
        <v>0</v>
      </c>
    </row>
    <row r="2094" spans="1:7" ht="15">
      <c r="A2094" s="963">
        <v>28984</v>
      </c>
      <c r="B2094">
        <v>130.3399963378906</v>
      </c>
      <c r="C2094">
        <v>130.3399963378906</v>
      </c>
      <c r="D2094">
        <v>130.3399963378906</v>
      </c>
      <c r="E2094">
        <v>130.3399963378906</v>
      </c>
      <c r="F2094">
        <v>130.3399963378906</v>
      </c>
      <c r="G2094">
        <v>0</v>
      </c>
    </row>
    <row r="2095" spans="1:7" ht="15">
      <c r="A2095" s="963">
        <v>28985</v>
      </c>
      <c r="B2095">
        <v>129.71000671386719</v>
      </c>
      <c r="C2095">
        <v>129.71000671386719</v>
      </c>
      <c r="D2095">
        <v>129.71000671386719</v>
      </c>
      <c r="E2095">
        <v>129.71000671386719</v>
      </c>
      <c r="F2095">
        <v>129.71000671386719</v>
      </c>
      <c r="G2095">
        <v>0</v>
      </c>
    </row>
    <row r="2096" spans="1:7" ht="15">
      <c r="A2096" s="963">
        <v>28986</v>
      </c>
      <c r="B2096">
        <v>129.69000244140619</v>
      </c>
      <c r="C2096">
        <v>129.69000244140619</v>
      </c>
      <c r="D2096">
        <v>129.69000244140619</v>
      </c>
      <c r="E2096">
        <v>129.69000244140619</v>
      </c>
      <c r="F2096">
        <v>129.69000244140619</v>
      </c>
      <c r="G2096">
        <v>0</v>
      </c>
    </row>
    <row r="2097" spans="1:7" ht="15">
      <c r="A2097" s="963">
        <v>28989</v>
      </c>
      <c r="B2097">
        <v>128.99000549316409</v>
      </c>
      <c r="C2097">
        <v>128.99000549316409</v>
      </c>
      <c r="D2097">
        <v>128.99000549316409</v>
      </c>
      <c r="E2097">
        <v>128.99000549316409</v>
      </c>
      <c r="F2097">
        <v>128.99000549316409</v>
      </c>
      <c r="G2097">
        <v>0</v>
      </c>
    </row>
    <row r="2098" spans="1:7" ht="15">
      <c r="A2098" s="963">
        <v>28990</v>
      </c>
      <c r="B2098">
        <v>129.00999450683591</v>
      </c>
      <c r="C2098">
        <v>129.00999450683591</v>
      </c>
      <c r="D2098">
        <v>129.00999450683591</v>
      </c>
      <c r="E2098">
        <v>129.00999450683591</v>
      </c>
      <c r="F2098">
        <v>129.00999450683591</v>
      </c>
      <c r="G2098">
        <v>0</v>
      </c>
    </row>
    <row r="2099" spans="1:7" ht="15">
      <c r="A2099" s="963">
        <v>28991</v>
      </c>
      <c r="B2099">
        <v>129.3500061035156</v>
      </c>
      <c r="C2099">
        <v>129.3500061035156</v>
      </c>
      <c r="D2099">
        <v>129.3500061035156</v>
      </c>
      <c r="E2099">
        <v>129.3500061035156</v>
      </c>
      <c r="F2099">
        <v>129.3500061035156</v>
      </c>
      <c r="G2099">
        <v>0</v>
      </c>
    </row>
    <row r="2100" spans="1:7" ht="15">
      <c r="A2100" s="963">
        <v>28992</v>
      </c>
      <c r="B2100">
        <v>130.44000244140619</v>
      </c>
      <c r="C2100">
        <v>130.44000244140619</v>
      </c>
      <c r="D2100">
        <v>130.44000244140619</v>
      </c>
      <c r="E2100">
        <v>130.44000244140619</v>
      </c>
      <c r="F2100">
        <v>130.44000244140619</v>
      </c>
      <c r="G2100">
        <v>0</v>
      </c>
    </row>
    <row r="2101" spans="1:7" ht="15">
      <c r="A2101" s="963">
        <v>28993</v>
      </c>
      <c r="B2101">
        <v>131.00999450683591</v>
      </c>
      <c r="C2101">
        <v>131.00999450683591</v>
      </c>
      <c r="D2101">
        <v>131.00999450683591</v>
      </c>
      <c r="E2101">
        <v>131.00999450683591</v>
      </c>
      <c r="F2101">
        <v>131.00999450683591</v>
      </c>
      <c r="G2101">
        <v>0</v>
      </c>
    </row>
    <row r="2102" spans="1:7" ht="15">
      <c r="A2102" s="963">
        <v>28996</v>
      </c>
      <c r="B2102">
        <v>131.1600036621094</v>
      </c>
      <c r="C2102">
        <v>131.1600036621094</v>
      </c>
      <c r="D2102">
        <v>131.1600036621094</v>
      </c>
      <c r="E2102">
        <v>131.1600036621094</v>
      </c>
      <c r="F2102">
        <v>131.1600036621094</v>
      </c>
      <c r="G2102">
        <v>0</v>
      </c>
    </row>
    <row r="2103" spans="1:7" ht="15">
      <c r="A2103" s="963">
        <v>28997</v>
      </c>
      <c r="B2103">
        <v>131.8999938964844</v>
      </c>
      <c r="C2103">
        <v>131.8999938964844</v>
      </c>
      <c r="D2103">
        <v>131.8999938964844</v>
      </c>
      <c r="E2103">
        <v>131.8999938964844</v>
      </c>
      <c r="F2103">
        <v>131.8999938964844</v>
      </c>
      <c r="G2103">
        <v>0</v>
      </c>
    </row>
    <row r="2104" spans="1:7" ht="15">
      <c r="A2104" s="963">
        <v>28998</v>
      </c>
      <c r="B2104">
        <v>132.1199951171875</v>
      </c>
      <c r="C2104">
        <v>132.1199951171875</v>
      </c>
      <c r="D2104">
        <v>132.1199951171875</v>
      </c>
      <c r="E2104">
        <v>132.1199951171875</v>
      </c>
      <c r="F2104">
        <v>132.1199951171875</v>
      </c>
      <c r="G2104">
        <v>0</v>
      </c>
    </row>
    <row r="2105" spans="1:7" ht="15">
      <c r="A2105" s="963">
        <v>28999</v>
      </c>
      <c r="B2105">
        <v>132.1000061035156</v>
      </c>
      <c r="C2105">
        <v>132.1000061035156</v>
      </c>
      <c r="D2105">
        <v>132.1000061035156</v>
      </c>
      <c r="E2105">
        <v>132.1000061035156</v>
      </c>
      <c r="F2105">
        <v>132.1000061035156</v>
      </c>
      <c r="G2105">
        <v>0</v>
      </c>
    </row>
    <row r="2106" spans="1:7" ht="15">
      <c r="A2106" s="963">
        <v>29000</v>
      </c>
      <c r="B2106">
        <v>132.67999267578119</v>
      </c>
      <c r="C2106">
        <v>132.67999267578119</v>
      </c>
      <c r="D2106">
        <v>132.67999267578119</v>
      </c>
      <c r="E2106">
        <v>132.67999267578119</v>
      </c>
      <c r="F2106">
        <v>132.67999267578119</v>
      </c>
      <c r="G2106">
        <v>0</v>
      </c>
    </row>
    <row r="2107" spans="1:7" ht="15">
      <c r="A2107" s="963">
        <v>29004</v>
      </c>
      <c r="B2107">
        <v>132.46000671386719</v>
      </c>
      <c r="C2107">
        <v>132.46000671386719</v>
      </c>
      <c r="D2107">
        <v>132.46000671386719</v>
      </c>
      <c r="E2107">
        <v>132.46000671386719</v>
      </c>
      <c r="F2107">
        <v>132.46000671386719</v>
      </c>
      <c r="G2107">
        <v>0</v>
      </c>
    </row>
    <row r="2108" spans="1:7" ht="15">
      <c r="A2108" s="963">
        <v>29005</v>
      </c>
      <c r="B2108">
        <v>131.38999938964841</v>
      </c>
      <c r="C2108">
        <v>131.38999938964841</v>
      </c>
      <c r="D2108">
        <v>131.38999938964841</v>
      </c>
      <c r="E2108">
        <v>131.38999938964841</v>
      </c>
      <c r="F2108">
        <v>131.38999938964841</v>
      </c>
      <c r="G2108">
        <v>0</v>
      </c>
    </row>
    <row r="2109" spans="1:7" ht="15">
      <c r="A2109" s="963">
        <v>29006</v>
      </c>
      <c r="B2109">
        <v>131.41999816894531</v>
      </c>
      <c r="C2109">
        <v>131.41999816894531</v>
      </c>
      <c r="D2109">
        <v>131.41999816894531</v>
      </c>
      <c r="E2109">
        <v>131.41999816894531</v>
      </c>
      <c r="F2109">
        <v>131.41999816894531</v>
      </c>
      <c r="G2109">
        <v>0</v>
      </c>
    </row>
    <row r="2110" spans="1:7" ht="15">
      <c r="A2110" s="963">
        <v>29007</v>
      </c>
      <c r="B2110">
        <v>131.75999450683591</v>
      </c>
      <c r="C2110">
        <v>131.75999450683591</v>
      </c>
      <c r="D2110">
        <v>131.75999450683591</v>
      </c>
      <c r="E2110">
        <v>131.75999450683591</v>
      </c>
      <c r="F2110">
        <v>131.75999450683591</v>
      </c>
      <c r="G2110">
        <v>0</v>
      </c>
    </row>
    <row r="2111" spans="1:7" ht="15">
      <c r="A2111" s="963">
        <v>29010</v>
      </c>
      <c r="B2111">
        <v>131.94999694824219</v>
      </c>
      <c r="C2111">
        <v>131.94999694824219</v>
      </c>
      <c r="D2111">
        <v>131.94999694824219</v>
      </c>
      <c r="E2111">
        <v>131.94999694824219</v>
      </c>
      <c r="F2111">
        <v>131.94999694824219</v>
      </c>
      <c r="G2111">
        <v>0</v>
      </c>
    </row>
    <row r="2112" spans="1:7" ht="15">
      <c r="A2112" s="963">
        <v>29011</v>
      </c>
      <c r="B2112">
        <v>133.02000427246091</v>
      </c>
      <c r="C2112">
        <v>133.02000427246091</v>
      </c>
      <c r="D2112">
        <v>133.02000427246091</v>
      </c>
      <c r="E2112">
        <v>133.02000427246091</v>
      </c>
      <c r="F2112">
        <v>133.02000427246091</v>
      </c>
      <c r="G2112">
        <v>0</v>
      </c>
    </row>
    <row r="2113" spans="1:7" ht="15">
      <c r="A2113" s="963">
        <v>29012</v>
      </c>
      <c r="B2113">
        <v>133.6199951171875</v>
      </c>
      <c r="C2113">
        <v>133.6199951171875</v>
      </c>
      <c r="D2113">
        <v>133.6199951171875</v>
      </c>
      <c r="E2113">
        <v>133.6199951171875</v>
      </c>
      <c r="F2113">
        <v>133.6199951171875</v>
      </c>
      <c r="G2113">
        <v>0</v>
      </c>
    </row>
    <row r="2114" spans="1:7" ht="15">
      <c r="A2114" s="963">
        <v>29013</v>
      </c>
      <c r="B2114">
        <v>134.55000305175781</v>
      </c>
      <c r="C2114">
        <v>134.55000305175781</v>
      </c>
      <c r="D2114">
        <v>134.55000305175781</v>
      </c>
      <c r="E2114">
        <v>134.55000305175781</v>
      </c>
      <c r="F2114">
        <v>134.55000305175781</v>
      </c>
      <c r="G2114">
        <v>0</v>
      </c>
    </row>
    <row r="2115" spans="1:7" ht="15">
      <c r="A2115" s="963">
        <v>29014</v>
      </c>
      <c r="B2115">
        <v>134.96000671386719</v>
      </c>
      <c r="C2115">
        <v>134.96000671386719</v>
      </c>
      <c r="D2115">
        <v>134.96000671386719</v>
      </c>
      <c r="E2115">
        <v>134.96000671386719</v>
      </c>
      <c r="F2115">
        <v>134.96000671386719</v>
      </c>
      <c r="G2115">
        <v>0</v>
      </c>
    </row>
    <row r="2116" spans="1:7" ht="15">
      <c r="A2116" s="963">
        <v>29017</v>
      </c>
      <c r="B2116">
        <v>135.03999328613281</v>
      </c>
      <c r="C2116">
        <v>135.03999328613281</v>
      </c>
      <c r="D2116">
        <v>135.03999328613281</v>
      </c>
      <c r="E2116">
        <v>135.03999328613281</v>
      </c>
      <c r="F2116">
        <v>135.03999328613281</v>
      </c>
      <c r="G2116">
        <v>0</v>
      </c>
    </row>
    <row r="2117" spans="1:7" ht="15">
      <c r="A2117" s="963">
        <v>29018</v>
      </c>
      <c r="B2117">
        <v>135.91999816894531</v>
      </c>
      <c r="C2117">
        <v>135.91999816894531</v>
      </c>
      <c r="D2117">
        <v>135.91999816894531</v>
      </c>
      <c r="E2117">
        <v>135.91999816894531</v>
      </c>
      <c r="F2117">
        <v>135.91999816894531</v>
      </c>
      <c r="G2117">
        <v>0</v>
      </c>
    </row>
    <row r="2118" spans="1:7" ht="15">
      <c r="A2118" s="963">
        <v>29019</v>
      </c>
      <c r="B2118">
        <v>136.00999450683591</v>
      </c>
      <c r="C2118">
        <v>136.00999450683591</v>
      </c>
      <c r="D2118">
        <v>136.00999450683591</v>
      </c>
      <c r="E2118">
        <v>136.00999450683591</v>
      </c>
      <c r="F2118">
        <v>136.00999450683591</v>
      </c>
      <c r="G2118">
        <v>0</v>
      </c>
    </row>
    <row r="2119" spans="1:7" ht="15">
      <c r="A2119" s="963">
        <v>29020</v>
      </c>
      <c r="B2119">
        <v>136.02000427246091</v>
      </c>
      <c r="C2119">
        <v>136.02000427246091</v>
      </c>
      <c r="D2119">
        <v>136.02000427246091</v>
      </c>
      <c r="E2119">
        <v>136.02000427246091</v>
      </c>
      <c r="F2119">
        <v>136.02000427246091</v>
      </c>
      <c r="G2119">
        <v>0</v>
      </c>
    </row>
    <row r="2120" spans="1:7" ht="15">
      <c r="A2120" s="963">
        <v>29021</v>
      </c>
      <c r="B2120">
        <v>136.25</v>
      </c>
      <c r="C2120">
        <v>136.25</v>
      </c>
      <c r="D2120">
        <v>136.25</v>
      </c>
      <c r="E2120">
        <v>136.25</v>
      </c>
      <c r="F2120">
        <v>136.25</v>
      </c>
      <c r="G2120">
        <v>0</v>
      </c>
    </row>
    <row r="2121" spans="1:7" ht="15">
      <c r="A2121" s="963">
        <v>29024</v>
      </c>
      <c r="B2121">
        <v>135.8500061035156</v>
      </c>
      <c r="C2121">
        <v>135.8500061035156</v>
      </c>
      <c r="D2121">
        <v>135.8500061035156</v>
      </c>
      <c r="E2121">
        <v>135.8500061035156</v>
      </c>
      <c r="F2121">
        <v>135.8500061035156</v>
      </c>
      <c r="G2121">
        <v>0</v>
      </c>
    </row>
    <row r="2122" spans="1:7" ht="15">
      <c r="A2122" s="963">
        <v>29025</v>
      </c>
      <c r="B2122">
        <v>136.05000305175781</v>
      </c>
      <c r="C2122">
        <v>136.05000305175781</v>
      </c>
      <c r="D2122">
        <v>136.05000305175781</v>
      </c>
      <c r="E2122">
        <v>136.05000305175781</v>
      </c>
      <c r="F2122">
        <v>136.05000305175781</v>
      </c>
      <c r="G2122">
        <v>0</v>
      </c>
    </row>
    <row r="2123" spans="1:7" ht="15">
      <c r="A2123" s="963">
        <v>29026</v>
      </c>
      <c r="B2123">
        <v>136.44999694824219</v>
      </c>
      <c r="C2123">
        <v>136.44999694824219</v>
      </c>
      <c r="D2123">
        <v>136.44999694824219</v>
      </c>
      <c r="E2123">
        <v>136.44999694824219</v>
      </c>
      <c r="F2123">
        <v>136.44999694824219</v>
      </c>
      <c r="G2123">
        <v>0</v>
      </c>
    </row>
    <row r="2124" spans="1:7" ht="15">
      <c r="A2124" s="963">
        <v>29027</v>
      </c>
      <c r="B2124">
        <v>136.71000671386719</v>
      </c>
      <c r="C2124">
        <v>136.71000671386719</v>
      </c>
      <c r="D2124">
        <v>136.71000671386719</v>
      </c>
      <c r="E2124">
        <v>136.71000671386719</v>
      </c>
      <c r="F2124">
        <v>136.71000671386719</v>
      </c>
      <c r="G2124">
        <v>0</v>
      </c>
    </row>
    <row r="2125" spans="1:7" ht="15">
      <c r="A2125" s="963">
        <v>29028</v>
      </c>
      <c r="B2125">
        <v>137.24000549316409</v>
      </c>
      <c r="C2125">
        <v>137.24000549316409</v>
      </c>
      <c r="D2125">
        <v>137.24000549316409</v>
      </c>
      <c r="E2125">
        <v>137.24000549316409</v>
      </c>
      <c r="F2125">
        <v>137.24000549316409</v>
      </c>
      <c r="G2125">
        <v>0</v>
      </c>
    </row>
    <row r="2126" spans="1:7" ht="15">
      <c r="A2126" s="963">
        <v>29031</v>
      </c>
      <c r="B2126">
        <v>136.88999938964841</v>
      </c>
      <c r="C2126">
        <v>136.88999938964841</v>
      </c>
      <c r="D2126">
        <v>136.88999938964841</v>
      </c>
      <c r="E2126">
        <v>136.88999938964841</v>
      </c>
      <c r="F2126">
        <v>136.88999938964841</v>
      </c>
      <c r="G2126">
        <v>0</v>
      </c>
    </row>
    <row r="2127" spans="1:7" ht="15">
      <c r="A2127" s="963">
        <v>29032</v>
      </c>
      <c r="B2127">
        <v>136.5299987792969</v>
      </c>
      <c r="C2127">
        <v>136.5299987792969</v>
      </c>
      <c r="D2127">
        <v>136.5299987792969</v>
      </c>
      <c r="E2127">
        <v>136.5299987792969</v>
      </c>
      <c r="F2127">
        <v>136.5299987792969</v>
      </c>
      <c r="G2127">
        <v>0</v>
      </c>
    </row>
    <row r="2128" spans="1:7" ht="15">
      <c r="A2128" s="963">
        <v>29033</v>
      </c>
      <c r="B2128">
        <v>137.3999938964844</v>
      </c>
      <c r="C2128">
        <v>137.3999938964844</v>
      </c>
      <c r="D2128">
        <v>137.3999938964844</v>
      </c>
      <c r="E2128">
        <v>137.3999938964844</v>
      </c>
      <c r="F2128">
        <v>137.3999938964844</v>
      </c>
      <c r="G2128">
        <v>0</v>
      </c>
    </row>
    <row r="2129" spans="1:7" ht="15">
      <c r="A2129" s="963">
        <v>29034</v>
      </c>
      <c r="B2129">
        <v>138.08000183105469</v>
      </c>
      <c r="C2129">
        <v>138.08000183105469</v>
      </c>
      <c r="D2129">
        <v>138.08000183105469</v>
      </c>
      <c r="E2129">
        <v>138.08000183105469</v>
      </c>
      <c r="F2129">
        <v>138.08000183105469</v>
      </c>
      <c r="G2129">
        <v>0</v>
      </c>
    </row>
    <row r="2130" spans="1:7" ht="15">
      <c r="A2130" s="963">
        <v>29035</v>
      </c>
      <c r="B2130">
        <v>138.1300048828125</v>
      </c>
      <c r="C2130">
        <v>138.1300048828125</v>
      </c>
      <c r="D2130">
        <v>138.1300048828125</v>
      </c>
      <c r="E2130">
        <v>138.1300048828125</v>
      </c>
      <c r="F2130">
        <v>138.1300048828125</v>
      </c>
      <c r="G2130">
        <v>0</v>
      </c>
    </row>
    <row r="2131" spans="1:7" ht="15">
      <c r="A2131" s="963">
        <v>29038</v>
      </c>
      <c r="B2131">
        <v>137.0299987792969</v>
      </c>
      <c r="C2131">
        <v>137.0299987792969</v>
      </c>
      <c r="D2131">
        <v>137.0299987792969</v>
      </c>
      <c r="E2131">
        <v>137.0299987792969</v>
      </c>
      <c r="F2131">
        <v>137.0299987792969</v>
      </c>
      <c r="G2131">
        <v>0</v>
      </c>
    </row>
    <row r="2132" spans="1:7" ht="15">
      <c r="A2132" s="963">
        <v>29039</v>
      </c>
      <c r="B2132">
        <v>137.0299987792969</v>
      </c>
      <c r="C2132">
        <v>137.0299987792969</v>
      </c>
      <c r="D2132">
        <v>137.0299987792969</v>
      </c>
      <c r="E2132">
        <v>137.0299987792969</v>
      </c>
      <c r="F2132">
        <v>137.0299987792969</v>
      </c>
      <c r="G2132">
        <v>0</v>
      </c>
    </row>
    <row r="2133" spans="1:7" ht="15">
      <c r="A2133" s="963">
        <v>29041</v>
      </c>
      <c r="B2133">
        <v>137.78999328613281</v>
      </c>
      <c r="C2133">
        <v>137.78999328613281</v>
      </c>
      <c r="D2133">
        <v>137.78999328613281</v>
      </c>
      <c r="E2133">
        <v>137.78999328613281</v>
      </c>
      <c r="F2133">
        <v>137.78999328613281</v>
      </c>
      <c r="G2133">
        <v>0</v>
      </c>
    </row>
    <row r="2134" spans="1:7" ht="15">
      <c r="A2134" s="963">
        <v>29042</v>
      </c>
      <c r="B2134">
        <v>138.63999938964841</v>
      </c>
      <c r="C2134">
        <v>138.63999938964841</v>
      </c>
      <c r="D2134">
        <v>138.63999938964841</v>
      </c>
      <c r="E2134">
        <v>138.63999938964841</v>
      </c>
      <c r="F2134">
        <v>138.63999938964841</v>
      </c>
      <c r="G2134">
        <v>0</v>
      </c>
    </row>
    <row r="2135" spans="1:7" ht="15">
      <c r="A2135" s="963">
        <v>29045</v>
      </c>
      <c r="B2135">
        <v>139.1499938964844</v>
      </c>
      <c r="C2135">
        <v>139.1499938964844</v>
      </c>
      <c r="D2135">
        <v>139.1499938964844</v>
      </c>
      <c r="E2135">
        <v>139.1499938964844</v>
      </c>
      <c r="F2135">
        <v>139.1499938964844</v>
      </c>
      <c r="G2135">
        <v>0</v>
      </c>
    </row>
    <row r="2136" spans="1:7" ht="15">
      <c r="A2136" s="963">
        <v>29046</v>
      </c>
      <c r="B2136">
        <v>138.9700012207031</v>
      </c>
      <c r="C2136">
        <v>138.9700012207031</v>
      </c>
      <c r="D2136">
        <v>138.9700012207031</v>
      </c>
      <c r="E2136">
        <v>138.9700012207031</v>
      </c>
      <c r="F2136">
        <v>138.9700012207031</v>
      </c>
      <c r="G2136">
        <v>0</v>
      </c>
    </row>
    <row r="2137" spans="1:7" ht="15">
      <c r="A2137" s="963">
        <v>29047</v>
      </c>
      <c r="B2137">
        <v>138.8500061035156</v>
      </c>
      <c r="C2137">
        <v>138.8500061035156</v>
      </c>
      <c r="D2137">
        <v>138.8500061035156</v>
      </c>
      <c r="E2137">
        <v>138.8500061035156</v>
      </c>
      <c r="F2137">
        <v>138.8500061035156</v>
      </c>
      <c r="G2137">
        <v>0</v>
      </c>
    </row>
    <row r="2138" spans="1:7" ht="15">
      <c r="A2138" s="963">
        <v>29048</v>
      </c>
      <c r="B2138">
        <v>138.67999267578119</v>
      </c>
      <c r="C2138">
        <v>138.67999267578119</v>
      </c>
      <c r="D2138">
        <v>138.67999267578119</v>
      </c>
      <c r="E2138">
        <v>138.67999267578119</v>
      </c>
      <c r="F2138">
        <v>138.67999267578119</v>
      </c>
      <c r="G2138">
        <v>0</v>
      </c>
    </row>
    <row r="2139" spans="1:7" ht="15">
      <c r="A2139" s="963">
        <v>29049</v>
      </c>
      <c r="B2139">
        <v>138.52000427246091</v>
      </c>
      <c r="C2139">
        <v>138.52000427246091</v>
      </c>
      <c r="D2139">
        <v>138.52000427246091</v>
      </c>
      <c r="E2139">
        <v>138.52000427246091</v>
      </c>
      <c r="F2139">
        <v>138.52000427246091</v>
      </c>
      <c r="G2139">
        <v>0</v>
      </c>
    </row>
    <row r="2140" spans="1:7" ht="15">
      <c r="A2140" s="963">
        <v>29052</v>
      </c>
      <c r="B2140">
        <v>138.88999938964841</v>
      </c>
      <c r="C2140">
        <v>138.88999938964841</v>
      </c>
      <c r="D2140">
        <v>138.88999938964841</v>
      </c>
      <c r="E2140">
        <v>138.88999938964841</v>
      </c>
      <c r="F2140">
        <v>138.88999938964841</v>
      </c>
      <c r="G2140">
        <v>0</v>
      </c>
    </row>
    <row r="2141" spans="1:7" ht="15">
      <c r="A2141" s="963">
        <v>29053</v>
      </c>
      <c r="B2141">
        <v>137.86000061035159</v>
      </c>
      <c r="C2141">
        <v>137.86000061035159</v>
      </c>
      <c r="D2141">
        <v>137.86000061035159</v>
      </c>
      <c r="E2141">
        <v>137.86000061035159</v>
      </c>
      <c r="F2141">
        <v>137.86000061035159</v>
      </c>
      <c r="G2141">
        <v>0</v>
      </c>
    </row>
    <row r="2142" spans="1:7" ht="15">
      <c r="A2142" s="963">
        <v>29054</v>
      </c>
      <c r="B2142">
        <v>137.25999450683591</v>
      </c>
      <c r="C2142">
        <v>137.25999450683591</v>
      </c>
      <c r="D2142">
        <v>137.25999450683591</v>
      </c>
      <c r="E2142">
        <v>137.25999450683591</v>
      </c>
      <c r="F2142">
        <v>137.25999450683591</v>
      </c>
      <c r="G2142">
        <v>0</v>
      </c>
    </row>
    <row r="2143" spans="1:7" ht="15">
      <c r="A2143" s="963">
        <v>29055</v>
      </c>
      <c r="B2143">
        <v>137.57000732421881</v>
      </c>
      <c r="C2143">
        <v>137.57000732421881</v>
      </c>
      <c r="D2143">
        <v>137.57000732421881</v>
      </c>
      <c r="E2143">
        <v>137.57000732421881</v>
      </c>
      <c r="F2143">
        <v>137.57000732421881</v>
      </c>
      <c r="G2143">
        <v>0</v>
      </c>
    </row>
    <row r="2144" spans="1:7" ht="15">
      <c r="A2144" s="963">
        <v>29056</v>
      </c>
      <c r="B2144">
        <v>137.97999572753909</v>
      </c>
      <c r="C2144">
        <v>137.97999572753909</v>
      </c>
      <c r="D2144">
        <v>137.97999572753909</v>
      </c>
      <c r="E2144">
        <v>137.97999572753909</v>
      </c>
      <c r="F2144">
        <v>137.97999572753909</v>
      </c>
      <c r="G2144">
        <v>0</v>
      </c>
    </row>
    <row r="2145" spans="1:7" ht="15">
      <c r="A2145" s="963">
        <v>29059</v>
      </c>
      <c r="B2145">
        <v>137.57000732421881</v>
      </c>
      <c r="C2145">
        <v>137.57000732421881</v>
      </c>
      <c r="D2145">
        <v>137.57000732421881</v>
      </c>
      <c r="E2145">
        <v>137.57000732421881</v>
      </c>
      <c r="F2145">
        <v>137.57000732421881</v>
      </c>
      <c r="G2145">
        <v>0</v>
      </c>
    </row>
    <row r="2146" spans="1:7" ht="15">
      <c r="A2146" s="963">
        <v>29060</v>
      </c>
      <c r="B2146">
        <v>138.02000427246091</v>
      </c>
      <c r="C2146">
        <v>138.02000427246091</v>
      </c>
      <c r="D2146">
        <v>138.02000427246091</v>
      </c>
      <c r="E2146">
        <v>138.02000427246091</v>
      </c>
      <c r="F2146">
        <v>138.02000427246091</v>
      </c>
      <c r="G2146">
        <v>0</v>
      </c>
    </row>
    <row r="2147" spans="1:7" ht="15">
      <c r="A2147" s="963">
        <v>29061</v>
      </c>
      <c r="B2147">
        <v>138.9700012207031</v>
      </c>
      <c r="C2147">
        <v>138.9700012207031</v>
      </c>
      <c r="D2147">
        <v>138.9700012207031</v>
      </c>
      <c r="E2147">
        <v>138.9700012207031</v>
      </c>
      <c r="F2147">
        <v>138.9700012207031</v>
      </c>
      <c r="G2147">
        <v>0</v>
      </c>
    </row>
    <row r="2148" spans="1:7" ht="15">
      <c r="A2148" s="963">
        <v>29062</v>
      </c>
      <c r="B2148">
        <v>139.52000427246091</v>
      </c>
      <c r="C2148">
        <v>139.52000427246091</v>
      </c>
      <c r="D2148">
        <v>139.52000427246091</v>
      </c>
      <c r="E2148">
        <v>139.52000427246091</v>
      </c>
      <c r="F2148">
        <v>139.52000427246091</v>
      </c>
      <c r="G2148">
        <v>0</v>
      </c>
    </row>
    <row r="2149" spans="1:7" ht="15">
      <c r="A2149" s="963">
        <v>29063</v>
      </c>
      <c r="B2149">
        <v>140.02000427246091</v>
      </c>
      <c r="C2149">
        <v>140.02000427246091</v>
      </c>
      <c r="D2149">
        <v>140.02000427246091</v>
      </c>
      <c r="E2149">
        <v>140.02000427246091</v>
      </c>
      <c r="F2149">
        <v>140.02000427246091</v>
      </c>
      <c r="G2149">
        <v>0</v>
      </c>
    </row>
    <row r="2150" spans="1:7" ht="15">
      <c r="A2150" s="963">
        <v>29066</v>
      </c>
      <c r="B2150">
        <v>140.53999328613281</v>
      </c>
      <c r="C2150">
        <v>140.53999328613281</v>
      </c>
      <c r="D2150">
        <v>140.53999328613281</v>
      </c>
      <c r="E2150">
        <v>140.53999328613281</v>
      </c>
      <c r="F2150">
        <v>140.53999328613281</v>
      </c>
      <c r="G2150">
        <v>0</v>
      </c>
    </row>
    <row r="2151" spans="1:7" ht="15">
      <c r="A2151" s="963">
        <v>29067</v>
      </c>
      <c r="B2151">
        <v>141.33000183105469</v>
      </c>
      <c r="C2151">
        <v>141.33000183105469</v>
      </c>
      <c r="D2151">
        <v>141.33000183105469</v>
      </c>
      <c r="E2151">
        <v>141.33000183105469</v>
      </c>
      <c r="F2151">
        <v>141.33000183105469</v>
      </c>
      <c r="G2151">
        <v>0</v>
      </c>
    </row>
    <row r="2152" spans="1:7" ht="15">
      <c r="A2152" s="963">
        <v>29068</v>
      </c>
      <c r="B2152">
        <v>141.8999938964844</v>
      </c>
      <c r="C2152">
        <v>141.8999938964844</v>
      </c>
      <c r="D2152">
        <v>141.8999938964844</v>
      </c>
      <c r="E2152">
        <v>141.8999938964844</v>
      </c>
      <c r="F2152">
        <v>141.8999938964844</v>
      </c>
      <c r="G2152">
        <v>0</v>
      </c>
    </row>
    <row r="2153" spans="1:7" ht="15">
      <c r="A2153" s="963">
        <v>29069</v>
      </c>
      <c r="B2153">
        <v>142.53999328613281</v>
      </c>
      <c r="C2153">
        <v>142.53999328613281</v>
      </c>
      <c r="D2153">
        <v>142.53999328613281</v>
      </c>
      <c r="E2153">
        <v>142.53999328613281</v>
      </c>
      <c r="F2153">
        <v>142.53999328613281</v>
      </c>
      <c r="G2153">
        <v>0</v>
      </c>
    </row>
    <row r="2154" spans="1:7" ht="15">
      <c r="A2154" s="963">
        <v>29070</v>
      </c>
      <c r="B2154">
        <v>142.6300048828125</v>
      </c>
      <c r="C2154">
        <v>142.6300048828125</v>
      </c>
      <c r="D2154">
        <v>142.6300048828125</v>
      </c>
      <c r="E2154">
        <v>142.6300048828125</v>
      </c>
      <c r="F2154">
        <v>142.6300048828125</v>
      </c>
      <c r="G2154">
        <v>0</v>
      </c>
    </row>
    <row r="2155" spans="1:7" ht="15">
      <c r="A2155" s="963">
        <v>29073</v>
      </c>
      <c r="B2155">
        <v>142.4100036621094</v>
      </c>
      <c r="C2155">
        <v>142.4100036621094</v>
      </c>
      <c r="D2155">
        <v>142.4100036621094</v>
      </c>
      <c r="E2155">
        <v>142.4100036621094</v>
      </c>
      <c r="F2155">
        <v>142.4100036621094</v>
      </c>
      <c r="G2155">
        <v>0</v>
      </c>
    </row>
    <row r="2156" spans="1:7" ht="15">
      <c r="A2156" s="963">
        <v>29074</v>
      </c>
      <c r="B2156">
        <v>143.30000305175781</v>
      </c>
      <c r="C2156">
        <v>143.30000305175781</v>
      </c>
      <c r="D2156">
        <v>143.30000305175781</v>
      </c>
      <c r="E2156">
        <v>143.30000305175781</v>
      </c>
      <c r="F2156">
        <v>143.30000305175781</v>
      </c>
      <c r="G2156">
        <v>0</v>
      </c>
    </row>
    <row r="2157" spans="1:7" ht="15">
      <c r="A2157" s="963">
        <v>29075</v>
      </c>
      <c r="B2157">
        <v>144.05999755859381</v>
      </c>
      <c r="C2157">
        <v>144.05999755859381</v>
      </c>
      <c r="D2157">
        <v>144.05999755859381</v>
      </c>
      <c r="E2157">
        <v>144.05999755859381</v>
      </c>
      <c r="F2157">
        <v>144.05999755859381</v>
      </c>
      <c r="G2157">
        <v>0</v>
      </c>
    </row>
    <row r="2158" spans="1:7" ht="15">
      <c r="A2158" s="963">
        <v>29076</v>
      </c>
      <c r="B2158">
        <v>144.27000427246091</v>
      </c>
      <c r="C2158">
        <v>144.27000427246091</v>
      </c>
      <c r="D2158">
        <v>144.27000427246091</v>
      </c>
      <c r="E2158">
        <v>144.27000427246091</v>
      </c>
      <c r="F2158">
        <v>144.27000427246091</v>
      </c>
      <c r="G2158">
        <v>0</v>
      </c>
    </row>
    <row r="2159" spans="1:7" ht="15">
      <c r="A2159" s="963">
        <v>29077</v>
      </c>
      <c r="B2159">
        <v>145.07000732421881</v>
      </c>
      <c r="C2159">
        <v>145.07000732421881</v>
      </c>
      <c r="D2159">
        <v>145.07000732421881</v>
      </c>
      <c r="E2159">
        <v>145.07000732421881</v>
      </c>
      <c r="F2159">
        <v>145.07000732421881</v>
      </c>
      <c r="G2159">
        <v>0</v>
      </c>
    </row>
    <row r="2160" spans="1:7" ht="15">
      <c r="A2160" s="963">
        <v>29080</v>
      </c>
      <c r="B2160">
        <v>146.07000732421881</v>
      </c>
      <c r="C2160">
        <v>146.07000732421881</v>
      </c>
      <c r="D2160">
        <v>146.07000732421881</v>
      </c>
      <c r="E2160">
        <v>146.07000732421881</v>
      </c>
      <c r="F2160">
        <v>146.07000732421881</v>
      </c>
      <c r="G2160">
        <v>0</v>
      </c>
    </row>
    <row r="2161" spans="1:7" ht="15">
      <c r="A2161" s="963">
        <v>29081</v>
      </c>
      <c r="B2161">
        <v>146.30000305175781</v>
      </c>
      <c r="C2161">
        <v>146.30000305175781</v>
      </c>
      <c r="D2161">
        <v>146.30000305175781</v>
      </c>
      <c r="E2161">
        <v>146.30000305175781</v>
      </c>
      <c r="F2161">
        <v>146.30000305175781</v>
      </c>
      <c r="G2161">
        <v>0</v>
      </c>
    </row>
    <row r="2162" spans="1:7" ht="15">
      <c r="A2162" s="963">
        <v>29082</v>
      </c>
      <c r="B2162">
        <v>147.13999938964841</v>
      </c>
      <c r="C2162">
        <v>147.13999938964841</v>
      </c>
      <c r="D2162">
        <v>147.13999938964841</v>
      </c>
      <c r="E2162">
        <v>147.13999938964841</v>
      </c>
      <c r="F2162">
        <v>147.13999938964841</v>
      </c>
      <c r="G2162">
        <v>0</v>
      </c>
    </row>
    <row r="2163" spans="1:7" ht="15">
      <c r="A2163" s="963">
        <v>29083</v>
      </c>
      <c r="B2163">
        <v>147.44000244140619</v>
      </c>
      <c r="C2163">
        <v>147.44000244140619</v>
      </c>
      <c r="D2163">
        <v>147.44000244140619</v>
      </c>
      <c r="E2163">
        <v>147.44000244140619</v>
      </c>
      <c r="F2163">
        <v>147.44000244140619</v>
      </c>
      <c r="G2163">
        <v>0</v>
      </c>
    </row>
    <row r="2164" spans="1:7" ht="15">
      <c r="A2164" s="963">
        <v>29084</v>
      </c>
      <c r="B2164">
        <v>147.8399963378906</v>
      </c>
      <c r="C2164">
        <v>147.8399963378906</v>
      </c>
      <c r="D2164">
        <v>147.8399963378906</v>
      </c>
      <c r="E2164">
        <v>147.8399963378906</v>
      </c>
      <c r="F2164">
        <v>147.8399963378906</v>
      </c>
      <c r="G2164">
        <v>0</v>
      </c>
    </row>
    <row r="2165" spans="1:7" ht="15">
      <c r="A2165" s="963">
        <v>29087</v>
      </c>
      <c r="B2165">
        <v>147.94999694824219</v>
      </c>
      <c r="C2165">
        <v>147.94999694824219</v>
      </c>
      <c r="D2165">
        <v>147.94999694824219</v>
      </c>
      <c r="E2165">
        <v>147.94999694824219</v>
      </c>
      <c r="F2165">
        <v>147.94999694824219</v>
      </c>
      <c r="G2165">
        <v>0</v>
      </c>
    </row>
    <row r="2166" spans="1:7" ht="15">
      <c r="A2166" s="963">
        <v>29088</v>
      </c>
      <c r="B2166">
        <v>147.99000549316409</v>
      </c>
      <c r="C2166">
        <v>147.99000549316409</v>
      </c>
      <c r="D2166">
        <v>147.99000549316409</v>
      </c>
      <c r="E2166">
        <v>147.99000549316409</v>
      </c>
      <c r="F2166">
        <v>147.99000549316409</v>
      </c>
      <c r="G2166">
        <v>0</v>
      </c>
    </row>
    <row r="2167" spans="1:7" ht="15">
      <c r="A2167" s="963">
        <v>29089</v>
      </c>
      <c r="B2167">
        <v>148.74000549316409</v>
      </c>
      <c r="C2167">
        <v>148.74000549316409</v>
      </c>
      <c r="D2167">
        <v>148.74000549316409</v>
      </c>
      <c r="E2167">
        <v>148.74000549316409</v>
      </c>
      <c r="F2167">
        <v>148.74000549316409</v>
      </c>
      <c r="G2167">
        <v>0</v>
      </c>
    </row>
    <row r="2168" spans="1:7" ht="15">
      <c r="A2168" s="963">
        <v>29090</v>
      </c>
      <c r="B2168">
        <v>149.1300048828125</v>
      </c>
      <c r="C2168">
        <v>149.1300048828125</v>
      </c>
      <c r="D2168">
        <v>149.1300048828125</v>
      </c>
      <c r="E2168">
        <v>149.1300048828125</v>
      </c>
      <c r="F2168">
        <v>149.1300048828125</v>
      </c>
      <c r="G2168">
        <v>0</v>
      </c>
    </row>
    <row r="2169" spans="1:7" ht="15">
      <c r="A2169" s="963">
        <v>29091</v>
      </c>
      <c r="B2169">
        <v>149.3999938964844</v>
      </c>
      <c r="C2169">
        <v>149.3999938964844</v>
      </c>
      <c r="D2169">
        <v>149.3999938964844</v>
      </c>
      <c r="E2169">
        <v>149.3999938964844</v>
      </c>
      <c r="F2169">
        <v>149.3999938964844</v>
      </c>
      <c r="G2169">
        <v>0</v>
      </c>
    </row>
    <row r="2170" spans="1:7" ht="15">
      <c r="A2170" s="963">
        <v>29094</v>
      </c>
      <c r="B2170">
        <v>149.50999450683591</v>
      </c>
      <c r="C2170">
        <v>149.50999450683591</v>
      </c>
      <c r="D2170">
        <v>149.50999450683591</v>
      </c>
      <c r="E2170">
        <v>149.50999450683591</v>
      </c>
      <c r="F2170">
        <v>149.50999450683591</v>
      </c>
      <c r="G2170">
        <v>0</v>
      </c>
    </row>
    <row r="2171" spans="1:7" ht="15">
      <c r="A2171" s="963">
        <v>29095</v>
      </c>
      <c r="B2171">
        <v>149.53999328613281</v>
      </c>
      <c r="C2171">
        <v>149.53999328613281</v>
      </c>
      <c r="D2171">
        <v>149.53999328613281</v>
      </c>
      <c r="E2171">
        <v>149.53999328613281</v>
      </c>
      <c r="F2171">
        <v>149.53999328613281</v>
      </c>
      <c r="G2171">
        <v>0</v>
      </c>
    </row>
    <row r="2172" spans="1:7" ht="15">
      <c r="A2172" s="963">
        <v>29096</v>
      </c>
      <c r="B2172">
        <v>150.03999328613281</v>
      </c>
      <c r="C2172">
        <v>150.03999328613281</v>
      </c>
      <c r="D2172">
        <v>150.03999328613281</v>
      </c>
      <c r="E2172">
        <v>150.03999328613281</v>
      </c>
      <c r="F2172">
        <v>150.03999328613281</v>
      </c>
      <c r="G2172">
        <v>0</v>
      </c>
    </row>
    <row r="2173" spans="1:7" ht="15">
      <c r="A2173" s="963">
        <v>29097</v>
      </c>
      <c r="B2173">
        <v>150.05999755859381</v>
      </c>
      <c r="C2173">
        <v>150.05999755859381</v>
      </c>
      <c r="D2173">
        <v>150.05999755859381</v>
      </c>
      <c r="E2173">
        <v>150.05999755859381</v>
      </c>
      <c r="F2173">
        <v>150.05999755859381</v>
      </c>
      <c r="G2173">
        <v>0</v>
      </c>
    </row>
    <row r="2174" spans="1:7" ht="15">
      <c r="A2174" s="963">
        <v>29098</v>
      </c>
      <c r="B2174">
        <v>150.44000244140619</v>
      </c>
      <c r="C2174">
        <v>150.44000244140619</v>
      </c>
      <c r="D2174">
        <v>150.44000244140619</v>
      </c>
      <c r="E2174">
        <v>150.44000244140619</v>
      </c>
      <c r="F2174">
        <v>150.44000244140619</v>
      </c>
      <c r="G2174">
        <v>0</v>
      </c>
    </row>
    <row r="2175" spans="1:7" ht="15">
      <c r="A2175" s="963">
        <v>29102</v>
      </c>
      <c r="B2175">
        <v>148.49000549316409</v>
      </c>
      <c r="C2175">
        <v>148.49000549316409</v>
      </c>
      <c r="D2175">
        <v>148.49000549316409</v>
      </c>
      <c r="E2175">
        <v>148.49000549316409</v>
      </c>
      <c r="F2175">
        <v>148.49000549316409</v>
      </c>
      <c r="G2175">
        <v>0</v>
      </c>
    </row>
    <row r="2176" spans="1:7" ht="15">
      <c r="A2176" s="963">
        <v>29103</v>
      </c>
      <c r="B2176">
        <v>146.0299987792969</v>
      </c>
      <c r="C2176">
        <v>146.0299987792969</v>
      </c>
      <c r="D2176">
        <v>146.0299987792969</v>
      </c>
      <c r="E2176">
        <v>146.0299987792969</v>
      </c>
      <c r="F2176">
        <v>146.0299987792969</v>
      </c>
      <c r="G2176">
        <v>0</v>
      </c>
    </row>
    <row r="2177" spans="1:7" ht="15">
      <c r="A2177" s="963">
        <v>29104</v>
      </c>
      <c r="B2177">
        <v>146.8699951171875</v>
      </c>
      <c r="C2177">
        <v>146.8699951171875</v>
      </c>
      <c r="D2177">
        <v>146.8699951171875</v>
      </c>
      <c r="E2177">
        <v>146.8699951171875</v>
      </c>
      <c r="F2177">
        <v>146.8699951171875</v>
      </c>
      <c r="G2177">
        <v>0</v>
      </c>
    </row>
    <row r="2178" spans="1:7" ht="15">
      <c r="A2178" s="963">
        <v>29105</v>
      </c>
      <c r="B2178">
        <v>148.07000732421881</v>
      </c>
      <c r="C2178">
        <v>148.07000732421881</v>
      </c>
      <c r="D2178">
        <v>148.07000732421881</v>
      </c>
      <c r="E2178">
        <v>148.07000732421881</v>
      </c>
      <c r="F2178">
        <v>148.07000732421881</v>
      </c>
      <c r="G2178">
        <v>0</v>
      </c>
    </row>
    <row r="2179" spans="1:7" ht="15">
      <c r="A2179" s="963">
        <v>29108</v>
      </c>
      <c r="B2179">
        <v>148.9100036621094</v>
      </c>
      <c r="C2179">
        <v>148.9100036621094</v>
      </c>
      <c r="D2179">
        <v>148.9100036621094</v>
      </c>
      <c r="E2179">
        <v>148.9100036621094</v>
      </c>
      <c r="F2179">
        <v>148.9100036621094</v>
      </c>
      <c r="G2179">
        <v>0</v>
      </c>
    </row>
    <row r="2180" spans="1:7" ht="15">
      <c r="A2180" s="963">
        <v>29109</v>
      </c>
      <c r="B2180">
        <v>148.38999938964841</v>
      </c>
      <c r="C2180">
        <v>148.38999938964841</v>
      </c>
      <c r="D2180">
        <v>148.38999938964841</v>
      </c>
      <c r="E2180">
        <v>148.38999938964841</v>
      </c>
      <c r="F2180">
        <v>148.38999938964841</v>
      </c>
      <c r="G2180">
        <v>0</v>
      </c>
    </row>
    <row r="2181" spans="1:7" ht="15">
      <c r="A2181" s="963">
        <v>29110</v>
      </c>
      <c r="B2181">
        <v>148.6600036621094</v>
      </c>
      <c r="C2181">
        <v>148.6600036621094</v>
      </c>
      <c r="D2181">
        <v>148.6600036621094</v>
      </c>
      <c r="E2181">
        <v>148.6600036621094</v>
      </c>
      <c r="F2181">
        <v>148.6600036621094</v>
      </c>
      <c r="G2181">
        <v>0</v>
      </c>
    </row>
    <row r="2182" spans="1:7" ht="15">
      <c r="A2182" s="963">
        <v>29111</v>
      </c>
      <c r="B2182">
        <v>149.33000183105469</v>
      </c>
      <c r="C2182">
        <v>149.33000183105469</v>
      </c>
      <c r="D2182">
        <v>149.33000183105469</v>
      </c>
      <c r="E2182">
        <v>149.33000183105469</v>
      </c>
      <c r="F2182">
        <v>149.33000183105469</v>
      </c>
      <c r="G2182">
        <v>0</v>
      </c>
    </row>
    <row r="2183" spans="1:7" ht="15">
      <c r="A2183" s="963">
        <v>29112</v>
      </c>
      <c r="B2183">
        <v>150.55999755859381</v>
      </c>
      <c r="C2183">
        <v>150.55999755859381</v>
      </c>
      <c r="D2183">
        <v>150.55999755859381</v>
      </c>
      <c r="E2183">
        <v>150.55999755859381</v>
      </c>
      <c r="F2183">
        <v>150.55999755859381</v>
      </c>
      <c r="G2183">
        <v>0</v>
      </c>
    </row>
    <row r="2184" spans="1:7" ht="15">
      <c r="A2184" s="963">
        <v>29115</v>
      </c>
      <c r="B2184">
        <v>150.46000671386719</v>
      </c>
      <c r="C2184">
        <v>150.46000671386719</v>
      </c>
      <c r="D2184">
        <v>150.46000671386719</v>
      </c>
      <c r="E2184">
        <v>150.46000671386719</v>
      </c>
      <c r="F2184">
        <v>150.46000671386719</v>
      </c>
      <c r="G2184">
        <v>0</v>
      </c>
    </row>
    <row r="2185" spans="1:7" ht="15">
      <c r="A2185" s="963">
        <v>29116</v>
      </c>
      <c r="B2185">
        <v>149.19000244140619</v>
      </c>
      <c r="C2185">
        <v>149.19000244140619</v>
      </c>
      <c r="D2185">
        <v>149.19000244140619</v>
      </c>
      <c r="E2185">
        <v>149.19000244140619</v>
      </c>
      <c r="F2185">
        <v>149.19000244140619</v>
      </c>
      <c r="G2185">
        <v>0</v>
      </c>
    </row>
    <row r="2186" spans="1:7" ht="15">
      <c r="A2186" s="963">
        <v>29117</v>
      </c>
      <c r="B2186">
        <v>149.44000244140619</v>
      </c>
      <c r="C2186">
        <v>149.44000244140619</v>
      </c>
      <c r="D2186">
        <v>149.44000244140619</v>
      </c>
      <c r="E2186">
        <v>149.44000244140619</v>
      </c>
      <c r="F2186">
        <v>149.44000244140619</v>
      </c>
      <c r="G2186">
        <v>0</v>
      </c>
    </row>
    <row r="2187" spans="1:7" ht="15">
      <c r="A2187" s="963">
        <v>29118</v>
      </c>
      <c r="B2187">
        <v>150.19999694824219</v>
      </c>
      <c r="C2187">
        <v>150.19999694824219</v>
      </c>
      <c r="D2187">
        <v>150.19999694824219</v>
      </c>
      <c r="E2187">
        <v>150.19999694824219</v>
      </c>
      <c r="F2187">
        <v>150.19999694824219</v>
      </c>
      <c r="G2187">
        <v>0</v>
      </c>
    </row>
    <row r="2188" spans="1:7" ht="15">
      <c r="A2188" s="963">
        <v>29119</v>
      </c>
      <c r="B2188">
        <v>150.6499938964844</v>
      </c>
      <c r="C2188">
        <v>150.6499938964844</v>
      </c>
      <c r="D2188">
        <v>150.6499938964844</v>
      </c>
      <c r="E2188">
        <v>150.6499938964844</v>
      </c>
      <c r="F2188">
        <v>150.6499938964844</v>
      </c>
      <c r="G2188">
        <v>0</v>
      </c>
    </row>
    <row r="2189" spans="1:7" ht="15">
      <c r="A2189" s="963">
        <v>29122</v>
      </c>
      <c r="B2189">
        <v>150.1199951171875</v>
      </c>
      <c r="C2189">
        <v>150.1199951171875</v>
      </c>
      <c r="D2189">
        <v>150.1199951171875</v>
      </c>
      <c r="E2189">
        <v>150.1199951171875</v>
      </c>
      <c r="F2189">
        <v>150.1199951171875</v>
      </c>
      <c r="G2189">
        <v>0</v>
      </c>
    </row>
    <row r="2190" spans="1:7" ht="15">
      <c r="A2190" s="963">
        <v>29123</v>
      </c>
      <c r="B2190">
        <v>149.27000427246091</v>
      </c>
      <c r="C2190">
        <v>149.27000427246091</v>
      </c>
      <c r="D2190">
        <v>149.27000427246091</v>
      </c>
      <c r="E2190">
        <v>149.27000427246091</v>
      </c>
      <c r="F2190">
        <v>149.27000427246091</v>
      </c>
      <c r="G2190">
        <v>0</v>
      </c>
    </row>
    <row r="2191" spans="1:7" ht="15">
      <c r="A2191" s="963">
        <v>29124</v>
      </c>
      <c r="B2191">
        <v>149.8800048828125</v>
      </c>
      <c r="C2191">
        <v>149.8800048828125</v>
      </c>
      <c r="D2191">
        <v>149.8800048828125</v>
      </c>
      <c r="E2191">
        <v>149.8800048828125</v>
      </c>
      <c r="F2191">
        <v>149.8800048828125</v>
      </c>
      <c r="G2191">
        <v>0</v>
      </c>
    </row>
    <row r="2192" spans="1:7" ht="15">
      <c r="A2192" s="963">
        <v>29125</v>
      </c>
      <c r="B2192">
        <v>150.3699951171875</v>
      </c>
      <c r="C2192">
        <v>150.3699951171875</v>
      </c>
      <c r="D2192">
        <v>150.3699951171875</v>
      </c>
      <c r="E2192">
        <v>150.3699951171875</v>
      </c>
      <c r="F2192">
        <v>150.3699951171875</v>
      </c>
      <c r="G2192">
        <v>0</v>
      </c>
    </row>
    <row r="2193" spans="1:7" ht="15">
      <c r="A2193" s="963">
        <v>29126</v>
      </c>
      <c r="B2193">
        <v>149.97999572753909</v>
      </c>
      <c r="C2193">
        <v>149.97999572753909</v>
      </c>
      <c r="D2193">
        <v>149.97999572753909</v>
      </c>
      <c r="E2193">
        <v>149.97999572753909</v>
      </c>
      <c r="F2193">
        <v>149.97999572753909</v>
      </c>
      <c r="G2193">
        <v>0</v>
      </c>
    </row>
    <row r="2194" spans="1:7" ht="15">
      <c r="A2194" s="963">
        <v>29129</v>
      </c>
      <c r="B2194">
        <v>149.5899963378906</v>
      </c>
      <c r="C2194">
        <v>149.5899963378906</v>
      </c>
      <c r="D2194">
        <v>149.5899963378906</v>
      </c>
      <c r="E2194">
        <v>149.5899963378906</v>
      </c>
      <c r="F2194">
        <v>149.5899963378906</v>
      </c>
      <c r="G2194">
        <v>0</v>
      </c>
    </row>
    <row r="2195" spans="1:7" ht="15">
      <c r="A2195" s="963">
        <v>29130</v>
      </c>
      <c r="B2195">
        <v>150.00999450683591</v>
      </c>
      <c r="C2195">
        <v>150.00999450683591</v>
      </c>
      <c r="D2195">
        <v>150.00999450683591</v>
      </c>
      <c r="E2195">
        <v>150.00999450683591</v>
      </c>
      <c r="F2195">
        <v>150.00999450683591</v>
      </c>
      <c r="G2195">
        <v>0</v>
      </c>
    </row>
    <row r="2196" spans="1:7" ht="15">
      <c r="A2196" s="963">
        <v>29131</v>
      </c>
      <c r="B2196">
        <v>150.50999450683591</v>
      </c>
      <c r="C2196">
        <v>150.50999450683591</v>
      </c>
      <c r="D2196">
        <v>150.50999450683591</v>
      </c>
      <c r="E2196">
        <v>150.50999450683591</v>
      </c>
      <c r="F2196">
        <v>150.50999450683591</v>
      </c>
      <c r="G2196">
        <v>0</v>
      </c>
    </row>
    <row r="2197" spans="1:7" ht="15">
      <c r="A2197" s="963">
        <v>29132</v>
      </c>
      <c r="B2197">
        <v>151.41999816894531</v>
      </c>
      <c r="C2197">
        <v>151.41999816894531</v>
      </c>
      <c r="D2197">
        <v>151.41999816894531</v>
      </c>
      <c r="E2197">
        <v>151.41999816894531</v>
      </c>
      <c r="F2197">
        <v>151.41999816894531</v>
      </c>
      <c r="G2197">
        <v>0</v>
      </c>
    </row>
    <row r="2198" spans="1:7" ht="15">
      <c r="A2198" s="963">
        <v>29133</v>
      </c>
      <c r="B2198">
        <v>152.28999328613281</v>
      </c>
      <c r="C2198">
        <v>152.28999328613281</v>
      </c>
      <c r="D2198">
        <v>152.28999328613281</v>
      </c>
      <c r="E2198">
        <v>152.28999328613281</v>
      </c>
      <c r="F2198">
        <v>152.28999328613281</v>
      </c>
      <c r="G2198">
        <v>0</v>
      </c>
    </row>
    <row r="2199" spans="1:7" ht="15">
      <c r="A2199" s="963">
        <v>29136</v>
      </c>
      <c r="B2199">
        <v>150.97999572753909</v>
      </c>
      <c r="C2199">
        <v>150.97999572753909</v>
      </c>
      <c r="D2199">
        <v>150.97999572753909</v>
      </c>
      <c r="E2199">
        <v>150.97999572753909</v>
      </c>
      <c r="F2199">
        <v>150.97999572753909</v>
      </c>
      <c r="G2199">
        <v>0</v>
      </c>
    </row>
    <row r="2200" spans="1:7" ht="15">
      <c r="A2200" s="963">
        <v>29137</v>
      </c>
      <c r="B2200">
        <v>145.19999694824219</v>
      </c>
      <c r="C2200">
        <v>145.19999694824219</v>
      </c>
      <c r="D2200">
        <v>145.19999694824219</v>
      </c>
      <c r="E2200">
        <v>145.19999694824219</v>
      </c>
      <c r="F2200">
        <v>145.19999694824219</v>
      </c>
      <c r="G2200">
        <v>0</v>
      </c>
    </row>
    <row r="2201" spans="1:7" ht="15">
      <c r="A2201" s="963">
        <v>29138</v>
      </c>
      <c r="B2201">
        <v>139.30999755859381</v>
      </c>
      <c r="C2201">
        <v>139.30999755859381</v>
      </c>
      <c r="D2201">
        <v>139.30999755859381</v>
      </c>
      <c r="E2201">
        <v>139.30999755859381</v>
      </c>
      <c r="F2201">
        <v>139.30999755859381</v>
      </c>
      <c r="G2201">
        <v>0</v>
      </c>
    </row>
    <row r="2202" spans="1:7" ht="15">
      <c r="A2202" s="963">
        <v>29139</v>
      </c>
      <c r="B2202">
        <v>140.0899963378906</v>
      </c>
      <c r="C2202">
        <v>140.0899963378906</v>
      </c>
      <c r="D2202">
        <v>140.0899963378906</v>
      </c>
      <c r="E2202">
        <v>140.0899963378906</v>
      </c>
      <c r="F2202">
        <v>140.0899963378906</v>
      </c>
      <c r="G2202">
        <v>0</v>
      </c>
    </row>
    <row r="2203" spans="1:7" ht="15">
      <c r="A2203" s="963">
        <v>29140</v>
      </c>
      <c r="B2203">
        <v>140.71000671386719</v>
      </c>
      <c r="C2203">
        <v>140.71000671386719</v>
      </c>
      <c r="D2203">
        <v>140.71000671386719</v>
      </c>
      <c r="E2203">
        <v>140.71000671386719</v>
      </c>
      <c r="F2203">
        <v>140.71000671386719</v>
      </c>
      <c r="G2203">
        <v>0</v>
      </c>
    </row>
    <row r="2204" spans="1:7" ht="15">
      <c r="A2204" s="963">
        <v>29143</v>
      </c>
      <c r="B2204">
        <v>138.38999938964841</v>
      </c>
      <c r="C2204">
        <v>138.38999938964841</v>
      </c>
      <c r="D2204">
        <v>138.38999938964841</v>
      </c>
      <c r="E2204">
        <v>138.38999938964841</v>
      </c>
      <c r="F2204">
        <v>138.38999938964841</v>
      </c>
      <c r="G2204">
        <v>0</v>
      </c>
    </row>
    <row r="2205" spans="1:7" ht="15">
      <c r="A2205" s="963">
        <v>29144</v>
      </c>
      <c r="B2205">
        <v>138.3399963378906</v>
      </c>
      <c r="C2205">
        <v>138.3399963378906</v>
      </c>
      <c r="D2205">
        <v>138.3399963378906</v>
      </c>
      <c r="E2205">
        <v>138.3399963378906</v>
      </c>
      <c r="F2205">
        <v>138.3399963378906</v>
      </c>
      <c r="G2205">
        <v>0</v>
      </c>
    </row>
    <row r="2206" spans="1:7" ht="15">
      <c r="A2206" s="963">
        <v>29145</v>
      </c>
      <c r="B2206">
        <v>139.03999328613281</v>
      </c>
      <c r="C2206">
        <v>139.03999328613281</v>
      </c>
      <c r="D2206">
        <v>139.03999328613281</v>
      </c>
      <c r="E2206">
        <v>139.03999328613281</v>
      </c>
      <c r="F2206">
        <v>139.03999328613281</v>
      </c>
      <c r="G2206">
        <v>0</v>
      </c>
    </row>
    <row r="2207" spans="1:7" ht="15">
      <c r="A2207" s="963">
        <v>29146</v>
      </c>
      <c r="B2207">
        <v>139.46000671386719</v>
      </c>
      <c r="C2207">
        <v>139.46000671386719</v>
      </c>
      <c r="D2207">
        <v>139.46000671386719</v>
      </c>
      <c r="E2207">
        <v>139.46000671386719</v>
      </c>
      <c r="F2207">
        <v>139.46000671386719</v>
      </c>
      <c r="G2207">
        <v>0</v>
      </c>
    </row>
    <row r="2208" spans="1:7" ht="15">
      <c r="A2208" s="963">
        <v>29147</v>
      </c>
      <c r="B2208">
        <v>136.5899963378906</v>
      </c>
      <c r="C2208">
        <v>136.5899963378906</v>
      </c>
      <c r="D2208">
        <v>136.5899963378906</v>
      </c>
      <c r="E2208">
        <v>136.5899963378906</v>
      </c>
      <c r="F2208">
        <v>136.5899963378906</v>
      </c>
      <c r="G2208">
        <v>0</v>
      </c>
    </row>
    <row r="2209" spans="1:7" ht="15">
      <c r="A2209" s="963">
        <v>29150</v>
      </c>
      <c r="B2209">
        <v>133.1600036621094</v>
      </c>
      <c r="C2209">
        <v>133.1600036621094</v>
      </c>
      <c r="D2209">
        <v>133.1600036621094</v>
      </c>
      <c r="E2209">
        <v>133.1600036621094</v>
      </c>
      <c r="F2209">
        <v>133.1600036621094</v>
      </c>
      <c r="G2209">
        <v>0</v>
      </c>
    </row>
    <row r="2210" spans="1:7" ht="15">
      <c r="A2210" s="963">
        <v>29151</v>
      </c>
      <c r="B2210">
        <v>132.61000061035159</v>
      </c>
      <c r="C2210">
        <v>132.61000061035159</v>
      </c>
      <c r="D2210">
        <v>132.61000061035159</v>
      </c>
      <c r="E2210">
        <v>132.61000061035159</v>
      </c>
      <c r="F2210">
        <v>132.61000061035159</v>
      </c>
      <c r="G2210">
        <v>0</v>
      </c>
    </row>
    <row r="2211" spans="1:7" ht="15">
      <c r="A2211" s="963">
        <v>29152</v>
      </c>
      <c r="B2211">
        <v>133.02000427246091</v>
      </c>
      <c r="C2211">
        <v>133.02000427246091</v>
      </c>
      <c r="D2211">
        <v>133.02000427246091</v>
      </c>
      <c r="E2211">
        <v>133.02000427246091</v>
      </c>
      <c r="F2211">
        <v>133.02000427246091</v>
      </c>
      <c r="G2211">
        <v>0</v>
      </c>
    </row>
    <row r="2212" spans="1:7" ht="15">
      <c r="A2212" s="963">
        <v>29153</v>
      </c>
      <c r="B2212">
        <v>132.7200012207031</v>
      </c>
      <c r="C2212">
        <v>132.7200012207031</v>
      </c>
      <c r="D2212">
        <v>132.7200012207031</v>
      </c>
      <c r="E2212">
        <v>132.7200012207031</v>
      </c>
      <c r="F2212">
        <v>132.7200012207031</v>
      </c>
      <c r="G2212">
        <v>0</v>
      </c>
    </row>
    <row r="2213" spans="1:7" ht="15">
      <c r="A2213" s="963">
        <v>29154</v>
      </c>
      <c r="B2213">
        <v>133.75</v>
      </c>
      <c r="C2213">
        <v>133.75</v>
      </c>
      <c r="D2213">
        <v>133.75</v>
      </c>
      <c r="E2213">
        <v>133.75</v>
      </c>
      <c r="F2213">
        <v>133.75</v>
      </c>
      <c r="G2213">
        <v>0</v>
      </c>
    </row>
    <row r="2214" spans="1:7" ht="15">
      <c r="A2214" s="963">
        <v>29157</v>
      </c>
      <c r="B2214">
        <v>133.9100036621094</v>
      </c>
      <c r="C2214">
        <v>133.9100036621094</v>
      </c>
      <c r="D2214">
        <v>133.9100036621094</v>
      </c>
      <c r="E2214">
        <v>133.9100036621094</v>
      </c>
      <c r="F2214">
        <v>133.9100036621094</v>
      </c>
      <c r="G2214">
        <v>0</v>
      </c>
    </row>
    <row r="2215" spans="1:7" ht="15">
      <c r="A2215" s="963">
        <v>29158</v>
      </c>
      <c r="B2215">
        <v>135.47999572753909</v>
      </c>
      <c r="C2215">
        <v>135.47999572753909</v>
      </c>
      <c r="D2215">
        <v>135.47999572753909</v>
      </c>
      <c r="E2215">
        <v>135.47999572753909</v>
      </c>
      <c r="F2215">
        <v>135.47999572753909</v>
      </c>
      <c r="G2215">
        <v>0</v>
      </c>
    </row>
    <row r="2216" spans="1:7" ht="15">
      <c r="A2216" s="963">
        <v>29159</v>
      </c>
      <c r="B2216">
        <v>135.5299987792969</v>
      </c>
      <c r="C2216">
        <v>135.5299987792969</v>
      </c>
      <c r="D2216">
        <v>135.5299987792969</v>
      </c>
      <c r="E2216">
        <v>135.5299987792969</v>
      </c>
      <c r="F2216">
        <v>135.5299987792969</v>
      </c>
      <c r="G2216">
        <v>0</v>
      </c>
    </row>
    <row r="2217" spans="1:7" ht="15">
      <c r="A2217" s="963">
        <v>29160</v>
      </c>
      <c r="B2217">
        <v>136.41999816894531</v>
      </c>
      <c r="C2217">
        <v>136.41999816894531</v>
      </c>
      <c r="D2217">
        <v>136.41999816894531</v>
      </c>
      <c r="E2217">
        <v>136.41999816894531</v>
      </c>
      <c r="F2217">
        <v>136.41999816894531</v>
      </c>
      <c r="G2217">
        <v>0</v>
      </c>
    </row>
    <row r="2218" spans="1:7" ht="15">
      <c r="A2218" s="963">
        <v>29161</v>
      </c>
      <c r="B2218">
        <v>136.8800048828125</v>
      </c>
      <c r="C2218">
        <v>136.8800048828125</v>
      </c>
      <c r="D2218">
        <v>136.8800048828125</v>
      </c>
      <c r="E2218">
        <v>136.8800048828125</v>
      </c>
      <c r="F2218">
        <v>136.8800048828125</v>
      </c>
      <c r="G2218">
        <v>0</v>
      </c>
    </row>
    <row r="2219" spans="1:7" ht="15">
      <c r="A2219" s="963">
        <v>29164</v>
      </c>
      <c r="B2219">
        <v>136.11000061035159</v>
      </c>
      <c r="C2219">
        <v>136.11000061035159</v>
      </c>
      <c r="D2219">
        <v>136.11000061035159</v>
      </c>
      <c r="E2219">
        <v>136.11000061035159</v>
      </c>
      <c r="F2219">
        <v>136.11000061035159</v>
      </c>
      <c r="G2219">
        <v>0</v>
      </c>
    </row>
    <row r="2220" spans="1:7" ht="15">
      <c r="A2220" s="963">
        <v>29165</v>
      </c>
      <c r="B2220">
        <v>135.6600036621094</v>
      </c>
      <c r="C2220">
        <v>135.6600036621094</v>
      </c>
      <c r="D2220">
        <v>135.6600036621094</v>
      </c>
      <c r="E2220">
        <v>135.6600036621094</v>
      </c>
      <c r="F2220">
        <v>135.6600036621094</v>
      </c>
      <c r="G2220">
        <v>0</v>
      </c>
    </row>
    <row r="2221" spans="1:7" ht="15">
      <c r="A2221" s="963">
        <v>29166</v>
      </c>
      <c r="B2221">
        <v>134.13999938964841</v>
      </c>
      <c r="C2221">
        <v>134.13999938964841</v>
      </c>
      <c r="D2221">
        <v>134.13999938964841</v>
      </c>
      <c r="E2221">
        <v>134.13999938964841</v>
      </c>
      <c r="F2221">
        <v>134.13999938964841</v>
      </c>
      <c r="G2221">
        <v>0</v>
      </c>
    </row>
    <row r="2222" spans="1:7" ht="15">
      <c r="A2222" s="963">
        <v>29167</v>
      </c>
      <c r="B2222">
        <v>134.77000427246091</v>
      </c>
      <c r="C2222">
        <v>134.77000427246091</v>
      </c>
      <c r="D2222">
        <v>134.77000427246091</v>
      </c>
      <c r="E2222">
        <v>134.77000427246091</v>
      </c>
      <c r="F2222">
        <v>134.77000427246091</v>
      </c>
      <c r="G2222">
        <v>0</v>
      </c>
    </row>
    <row r="2223" spans="1:7" ht="15">
      <c r="A2223" s="963">
        <v>29168</v>
      </c>
      <c r="B2223">
        <v>135.86000061035159</v>
      </c>
      <c r="C2223">
        <v>135.86000061035159</v>
      </c>
      <c r="D2223">
        <v>135.86000061035159</v>
      </c>
      <c r="E2223">
        <v>135.86000061035159</v>
      </c>
      <c r="F2223">
        <v>135.86000061035159</v>
      </c>
      <c r="G2223">
        <v>0</v>
      </c>
    </row>
    <row r="2224" spans="1:7" ht="15">
      <c r="A2224" s="963">
        <v>29171</v>
      </c>
      <c r="B2224">
        <v>137.05000305175781</v>
      </c>
      <c r="C2224">
        <v>137.05000305175781</v>
      </c>
      <c r="D2224">
        <v>137.05000305175781</v>
      </c>
      <c r="E2224">
        <v>137.05000305175781</v>
      </c>
      <c r="F2224">
        <v>137.05000305175781</v>
      </c>
      <c r="G2224">
        <v>0</v>
      </c>
    </row>
    <row r="2225" spans="1:7" ht="15">
      <c r="A2225" s="963">
        <v>29172</v>
      </c>
      <c r="B2225">
        <v>137.13999938964841</v>
      </c>
      <c r="C2225">
        <v>137.13999938964841</v>
      </c>
      <c r="D2225">
        <v>137.13999938964841</v>
      </c>
      <c r="E2225">
        <v>137.13999938964841</v>
      </c>
      <c r="F2225">
        <v>137.13999938964841</v>
      </c>
      <c r="G2225">
        <v>0</v>
      </c>
    </row>
    <row r="2226" spans="1:7" ht="15">
      <c r="A2226" s="963">
        <v>29173</v>
      </c>
      <c r="B2226">
        <v>137.75999450683591</v>
      </c>
      <c r="C2226">
        <v>137.75999450683591</v>
      </c>
      <c r="D2226">
        <v>137.75999450683591</v>
      </c>
      <c r="E2226">
        <v>137.75999450683591</v>
      </c>
      <c r="F2226">
        <v>137.75999450683591</v>
      </c>
      <c r="G2226">
        <v>0</v>
      </c>
    </row>
    <row r="2227" spans="1:7" ht="15">
      <c r="A2227" s="963">
        <v>29174</v>
      </c>
      <c r="B2227">
        <v>138.91999816894531</v>
      </c>
      <c r="C2227">
        <v>138.91999816894531</v>
      </c>
      <c r="D2227">
        <v>138.91999816894531</v>
      </c>
      <c r="E2227">
        <v>138.91999816894531</v>
      </c>
      <c r="F2227">
        <v>138.91999816894531</v>
      </c>
      <c r="G2227">
        <v>0</v>
      </c>
    </row>
    <row r="2228" spans="1:7" ht="15">
      <c r="A2228" s="963">
        <v>29175</v>
      </c>
      <c r="B2228">
        <v>139.07000732421881</v>
      </c>
      <c r="C2228">
        <v>139.07000732421881</v>
      </c>
      <c r="D2228">
        <v>139.07000732421881</v>
      </c>
      <c r="E2228">
        <v>139.07000732421881</v>
      </c>
      <c r="F2228">
        <v>139.07000732421881</v>
      </c>
      <c r="G2228">
        <v>0</v>
      </c>
    </row>
    <row r="2229" spans="1:7" ht="15">
      <c r="A2229" s="963">
        <v>29178</v>
      </c>
      <c r="B2229">
        <v>139.97999572753909</v>
      </c>
      <c r="C2229">
        <v>139.97999572753909</v>
      </c>
      <c r="D2229">
        <v>139.97999572753909</v>
      </c>
      <c r="E2229">
        <v>139.97999572753909</v>
      </c>
      <c r="F2229">
        <v>139.97999572753909</v>
      </c>
      <c r="G2229">
        <v>0</v>
      </c>
    </row>
    <row r="2230" spans="1:7" ht="15">
      <c r="A2230" s="963">
        <v>29179</v>
      </c>
      <c r="B2230">
        <v>139.5</v>
      </c>
      <c r="C2230">
        <v>139.5</v>
      </c>
      <c r="D2230">
        <v>139.5</v>
      </c>
      <c r="E2230">
        <v>139.5</v>
      </c>
      <c r="F2230">
        <v>139.5</v>
      </c>
      <c r="G2230">
        <v>0</v>
      </c>
    </row>
    <row r="2231" spans="1:7" ht="15">
      <c r="A2231" s="963">
        <v>29180</v>
      </c>
      <c r="B2231">
        <v>138.8800048828125</v>
      </c>
      <c r="C2231">
        <v>138.8800048828125</v>
      </c>
      <c r="D2231">
        <v>138.8800048828125</v>
      </c>
      <c r="E2231">
        <v>138.8800048828125</v>
      </c>
      <c r="F2231">
        <v>138.8800048828125</v>
      </c>
      <c r="G2231">
        <v>0</v>
      </c>
    </row>
    <row r="2232" spans="1:7" ht="15">
      <c r="A2232" s="963">
        <v>29182</v>
      </c>
      <c r="B2232">
        <v>139.8500061035156</v>
      </c>
      <c r="C2232">
        <v>139.8500061035156</v>
      </c>
      <c r="D2232">
        <v>139.8500061035156</v>
      </c>
      <c r="E2232">
        <v>139.8500061035156</v>
      </c>
      <c r="F2232">
        <v>139.8500061035156</v>
      </c>
      <c r="G2232">
        <v>0</v>
      </c>
    </row>
    <row r="2233" spans="1:7" ht="15">
      <c r="A2233" s="963">
        <v>29185</v>
      </c>
      <c r="B2233">
        <v>141.94999694824219</v>
      </c>
      <c r="C2233">
        <v>141.94999694824219</v>
      </c>
      <c r="D2233">
        <v>141.94999694824219</v>
      </c>
      <c r="E2233">
        <v>141.94999694824219</v>
      </c>
      <c r="F2233">
        <v>141.94999694824219</v>
      </c>
      <c r="G2233">
        <v>0</v>
      </c>
    </row>
    <row r="2234" spans="1:7" ht="15">
      <c r="A2234" s="963">
        <v>29186</v>
      </c>
      <c r="B2234">
        <v>142.55000305175781</v>
      </c>
      <c r="C2234">
        <v>142.55000305175781</v>
      </c>
      <c r="D2234">
        <v>142.55000305175781</v>
      </c>
      <c r="E2234">
        <v>142.55000305175781</v>
      </c>
      <c r="F2234">
        <v>142.55000305175781</v>
      </c>
      <c r="G2234">
        <v>0</v>
      </c>
    </row>
    <row r="2235" spans="1:7" ht="15">
      <c r="A2235" s="963">
        <v>29187</v>
      </c>
      <c r="B2235">
        <v>143.5299987792969</v>
      </c>
      <c r="C2235">
        <v>143.5299987792969</v>
      </c>
      <c r="D2235">
        <v>143.5299987792969</v>
      </c>
      <c r="E2235">
        <v>143.5299987792969</v>
      </c>
      <c r="F2235">
        <v>143.5299987792969</v>
      </c>
      <c r="G2235">
        <v>0</v>
      </c>
    </row>
    <row r="2236" spans="1:7" ht="15">
      <c r="A2236" s="963">
        <v>29188</v>
      </c>
      <c r="B2236">
        <v>144.1600036621094</v>
      </c>
      <c r="C2236">
        <v>144.1600036621094</v>
      </c>
      <c r="D2236">
        <v>144.1600036621094</v>
      </c>
      <c r="E2236">
        <v>144.1600036621094</v>
      </c>
      <c r="F2236">
        <v>144.1600036621094</v>
      </c>
      <c r="G2236">
        <v>0</v>
      </c>
    </row>
    <row r="2237" spans="1:7" ht="15">
      <c r="A2237" s="963">
        <v>29189</v>
      </c>
      <c r="B2237">
        <v>144.25999450683591</v>
      </c>
      <c r="C2237">
        <v>144.25999450683591</v>
      </c>
      <c r="D2237">
        <v>144.25999450683591</v>
      </c>
      <c r="E2237">
        <v>144.25999450683591</v>
      </c>
      <c r="F2237">
        <v>144.25999450683591</v>
      </c>
      <c r="G2237">
        <v>0</v>
      </c>
    </row>
    <row r="2238" spans="1:7" ht="15">
      <c r="A2238" s="963">
        <v>29192</v>
      </c>
      <c r="B2238">
        <v>143.86000061035159</v>
      </c>
      <c r="C2238">
        <v>143.86000061035159</v>
      </c>
      <c r="D2238">
        <v>143.86000061035159</v>
      </c>
      <c r="E2238">
        <v>143.86000061035159</v>
      </c>
      <c r="F2238">
        <v>143.86000061035159</v>
      </c>
      <c r="G2238">
        <v>0</v>
      </c>
    </row>
    <row r="2239" spans="1:7" ht="15">
      <c r="A2239" s="963">
        <v>29193</v>
      </c>
      <c r="B2239">
        <v>144.80000305175781</v>
      </c>
      <c r="C2239">
        <v>144.80000305175781</v>
      </c>
      <c r="D2239">
        <v>144.80000305175781</v>
      </c>
      <c r="E2239">
        <v>144.80000305175781</v>
      </c>
      <c r="F2239">
        <v>144.80000305175781</v>
      </c>
      <c r="G2239">
        <v>0</v>
      </c>
    </row>
    <row r="2240" spans="1:7" ht="15">
      <c r="A2240" s="963">
        <v>29194</v>
      </c>
      <c r="B2240">
        <v>145.91999816894531</v>
      </c>
      <c r="C2240">
        <v>145.91999816894531</v>
      </c>
      <c r="D2240">
        <v>145.91999816894531</v>
      </c>
      <c r="E2240">
        <v>145.91999816894531</v>
      </c>
      <c r="F2240">
        <v>145.91999816894531</v>
      </c>
      <c r="G2240">
        <v>0</v>
      </c>
    </row>
    <row r="2241" spans="1:7" ht="15">
      <c r="A2241" s="963">
        <v>29195</v>
      </c>
      <c r="B2241">
        <v>147.03999328613281</v>
      </c>
      <c r="C2241">
        <v>147.03999328613281</v>
      </c>
      <c r="D2241">
        <v>147.03999328613281</v>
      </c>
      <c r="E2241">
        <v>147.03999328613281</v>
      </c>
      <c r="F2241">
        <v>147.03999328613281</v>
      </c>
      <c r="G2241">
        <v>0</v>
      </c>
    </row>
    <row r="2242" spans="1:7" ht="15">
      <c r="A2242" s="963">
        <v>29196</v>
      </c>
      <c r="B2242">
        <v>147.49000549316409</v>
      </c>
      <c r="C2242">
        <v>147.49000549316409</v>
      </c>
      <c r="D2242">
        <v>147.49000549316409</v>
      </c>
      <c r="E2242">
        <v>147.49000549316409</v>
      </c>
      <c r="F2242">
        <v>147.49000549316409</v>
      </c>
      <c r="G2242">
        <v>0</v>
      </c>
    </row>
    <row r="2243" spans="1:7" ht="15">
      <c r="A2243" s="963">
        <v>29199</v>
      </c>
      <c r="B2243">
        <v>147.9700012207031</v>
      </c>
      <c r="C2243">
        <v>147.9700012207031</v>
      </c>
      <c r="D2243">
        <v>147.9700012207031</v>
      </c>
      <c r="E2243">
        <v>147.9700012207031</v>
      </c>
      <c r="F2243">
        <v>147.9700012207031</v>
      </c>
      <c r="G2243">
        <v>0</v>
      </c>
    </row>
    <row r="2244" spans="1:7" ht="15">
      <c r="A2244" s="963">
        <v>29200</v>
      </c>
      <c r="B2244">
        <v>147.83000183105469</v>
      </c>
      <c r="C2244">
        <v>147.83000183105469</v>
      </c>
      <c r="D2244">
        <v>147.83000183105469</v>
      </c>
      <c r="E2244">
        <v>147.83000183105469</v>
      </c>
      <c r="F2244">
        <v>147.83000183105469</v>
      </c>
      <c r="G2244">
        <v>0</v>
      </c>
    </row>
    <row r="2245" spans="1:7" ht="15">
      <c r="A2245" s="963">
        <v>29201</v>
      </c>
      <c r="B2245">
        <v>148.50999450683591</v>
      </c>
      <c r="C2245">
        <v>148.50999450683591</v>
      </c>
      <c r="D2245">
        <v>148.50999450683591</v>
      </c>
      <c r="E2245">
        <v>148.50999450683591</v>
      </c>
      <c r="F2245">
        <v>148.50999450683591</v>
      </c>
      <c r="G2245">
        <v>0</v>
      </c>
    </row>
    <row r="2246" spans="1:7" ht="15">
      <c r="A2246" s="963">
        <v>29202</v>
      </c>
      <c r="B2246">
        <v>148.9700012207031</v>
      </c>
      <c r="C2246">
        <v>148.9700012207031</v>
      </c>
      <c r="D2246">
        <v>148.9700012207031</v>
      </c>
      <c r="E2246">
        <v>148.9700012207031</v>
      </c>
      <c r="F2246">
        <v>148.9700012207031</v>
      </c>
      <c r="G2246">
        <v>0</v>
      </c>
    </row>
    <row r="2247" spans="1:7" ht="15">
      <c r="A2247" s="963">
        <v>29203</v>
      </c>
      <c r="B2247">
        <v>150.0299987792969</v>
      </c>
      <c r="C2247">
        <v>150.0299987792969</v>
      </c>
      <c r="D2247">
        <v>150.0299987792969</v>
      </c>
      <c r="E2247">
        <v>150.0299987792969</v>
      </c>
      <c r="F2247">
        <v>150.0299987792969</v>
      </c>
      <c r="G2247">
        <v>0</v>
      </c>
    </row>
    <row r="2248" spans="1:7" ht="15">
      <c r="A2248" s="963">
        <v>29206</v>
      </c>
      <c r="B2248">
        <v>150.55999755859381</v>
      </c>
      <c r="C2248">
        <v>150.55999755859381</v>
      </c>
      <c r="D2248">
        <v>150.55999755859381</v>
      </c>
      <c r="E2248">
        <v>150.55999755859381</v>
      </c>
      <c r="F2248">
        <v>150.55999755859381</v>
      </c>
      <c r="G2248">
        <v>0</v>
      </c>
    </row>
    <row r="2249" spans="1:7" ht="15">
      <c r="A2249" s="963">
        <v>29207</v>
      </c>
      <c r="B2249">
        <v>149.7200012207031</v>
      </c>
      <c r="C2249">
        <v>149.7200012207031</v>
      </c>
      <c r="D2249">
        <v>149.7200012207031</v>
      </c>
      <c r="E2249">
        <v>149.7200012207031</v>
      </c>
      <c r="F2249">
        <v>149.7200012207031</v>
      </c>
      <c r="G2249">
        <v>0</v>
      </c>
    </row>
    <row r="2250" spans="1:7" ht="15">
      <c r="A2250" s="963">
        <v>29208</v>
      </c>
      <c r="B2250">
        <v>149.6499938964844</v>
      </c>
      <c r="C2250">
        <v>149.6499938964844</v>
      </c>
      <c r="D2250">
        <v>149.6499938964844</v>
      </c>
      <c r="E2250">
        <v>149.6499938964844</v>
      </c>
      <c r="F2250">
        <v>149.6499938964844</v>
      </c>
      <c r="G2250">
        <v>0</v>
      </c>
    </row>
    <row r="2251" spans="1:7" ht="15">
      <c r="A2251" s="963">
        <v>29209</v>
      </c>
      <c r="B2251">
        <v>150.27000427246091</v>
      </c>
      <c r="C2251">
        <v>150.27000427246091</v>
      </c>
      <c r="D2251">
        <v>150.27000427246091</v>
      </c>
      <c r="E2251">
        <v>150.27000427246091</v>
      </c>
      <c r="F2251">
        <v>150.27000427246091</v>
      </c>
      <c r="G2251">
        <v>0</v>
      </c>
    </row>
    <row r="2252" spans="1:7" ht="15">
      <c r="A2252" s="963">
        <v>29210</v>
      </c>
      <c r="B2252">
        <v>150.16999816894531</v>
      </c>
      <c r="C2252">
        <v>150.16999816894531</v>
      </c>
      <c r="D2252">
        <v>150.16999816894531</v>
      </c>
      <c r="E2252">
        <v>150.16999816894531</v>
      </c>
      <c r="F2252">
        <v>150.16999816894531</v>
      </c>
      <c r="G2252">
        <v>0</v>
      </c>
    </row>
    <row r="2253" spans="1:7" ht="15">
      <c r="A2253" s="963">
        <v>29213</v>
      </c>
      <c r="B2253">
        <v>149.9700012207031</v>
      </c>
      <c r="C2253">
        <v>149.9700012207031</v>
      </c>
      <c r="D2253">
        <v>149.9700012207031</v>
      </c>
      <c r="E2253">
        <v>149.9700012207031</v>
      </c>
      <c r="F2253">
        <v>149.9700012207031</v>
      </c>
      <c r="G2253">
        <v>0</v>
      </c>
    </row>
    <row r="2254" spans="1:7" ht="15">
      <c r="A2254" s="963">
        <v>29215</v>
      </c>
      <c r="B2254">
        <v>150.00999450683591</v>
      </c>
      <c r="C2254">
        <v>150.00999450683591</v>
      </c>
      <c r="D2254">
        <v>150.00999450683591</v>
      </c>
      <c r="E2254">
        <v>150.00999450683591</v>
      </c>
      <c r="F2254">
        <v>150.00999450683591</v>
      </c>
      <c r="G2254">
        <v>0</v>
      </c>
    </row>
    <row r="2255" spans="1:7" ht="15">
      <c r="A2255" s="963">
        <v>29216</v>
      </c>
      <c r="B2255">
        <v>150.22999572753909</v>
      </c>
      <c r="C2255">
        <v>150.22999572753909</v>
      </c>
      <c r="D2255">
        <v>150.22999572753909</v>
      </c>
      <c r="E2255">
        <v>150.22999572753909</v>
      </c>
      <c r="F2255">
        <v>150.22999572753909</v>
      </c>
      <c r="G2255">
        <v>0</v>
      </c>
    </row>
    <row r="2256" spans="1:7" ht="15">
      <c r="A2256" s="963">
        <v>29217</v>
      </c>
      <c r="B2256">
        <v>150.83000183105469</v>
      </c>
      <c r="C2256">
        <v>150.83000183105469</v>
      </c>
      <c r="D2256">
        <v>150.83000183105469</v>
      </c>
      <c r="E2256">
        <v>150.83000183105469</v>
      </c>
      <c r="F2256">
        <v>150.83000183105469</v>
      </c>
      <c r="G2256">
        <v>0</v>
      </c>
    </row>
    <row r="2257" spans="1:7" ht="15">
      <c r="A2257" s="963">
        <v>29220</v>
      </c>
      <c r="B2257">
        <v>151.13999938964841</v>
      </c>
      <c r="C2257">
        <v>151.13999938964841</v>
      </c>
      <c r="D2257">
        <v>151.13999938964841</v>
      </c>
      <c r="E2257">
        <v>151.13999938964841</v>
      </c>
      <c r="F2257">
        <v>151.13999938964841</v>
      </c>
      <c r="G2257">
        <v>0</v>
      </c>
    </row>
    <row r="2258" spans="1:7" ht="15">
      <c r="A2258" s="963">
        <v>29222</v>
      </c>
      <c r="B2258">
        <v>148.16999816894531</v>
      </c>
      <c r="C2258">
        <v>148.16999816894531</v>
      </c>
      <c r="D2258">
        <v>148.16999816894531</v>
      </c>
      <c r="E2258">
        <v>148.16999816894531</v>
      </c>
      <c r="F2258">
        <v>148.16999816894531</v>
      </c>
      <c r="G2258">
        <v>0</v>
      </c>
    </row>
    <row r="2259" spans="1:7" ht="15">
      <c r="A2259" s="963">
        <v>29223</v>
      </c>
      <c r="B2259">
        <v>145.9700012207031</v>
      </c>
      <c r="C2259">
        <v>145.9700012207031</v>
      </c>
      <c r="D2259">
        <v>145.9700012207031</v>
      </c>
      <c r="E2259">
        <v>145.9700012207031</v>
      </c>
      <c r="F2259">
        <v>145.9700012207031</v>
      </c>
      <c r="G2259">
        <v>0</v>
      </c>
    </row>
    <row r="2260" spans="1:7" ht="15">
      <c r="A2260" s="963">
        <v>29224</v>
      </c>
      <c r="B2260">
        <v>148.02000427246091</v>
      </c>
      <c r="C2260">
        <v>148.02000427246091</v>
      </c>
      <c r="D2260">
        <v>148.02000427246091</v>
      </c>
      <c r="E2260">
        <v>148.02000427246091</v>
      </c>
      <c r="F2260">
        <v>148.02000427246091</v>
      </c>
      <c r="G2260">
        <v>0</v>
      </c>
    </row>
    <row r="2261" spans="1:7" ht="15">
      <c r="A2261" s="963">
        <v>29227</v>
      </c>
      <c r="B2261">
        <v>148.6199951171875</v>
      </c>
      <c r="C2261">
        <v>148.6199951171875</v>
      </c>
      <c r="D2261">
        <v>148.6199951171875</v>
      </c>
      <c r="E2261">
        <v>148.6199951171875</v>
      </c>
      <c r="F2261">
        <v>148.6199951171875</v>
      </c>
      <c r="G2261">
        <v>0</v>
      </c>
    </row>
    <row r="2262" spans="1:7" ht="15">
      <c r="A2262" s="963">
        <v>29228</v>
      </c>
      <c r="B2262">
        <v>150.67999267578119</v>
      </c>
      <c r="C2262">
        <v>150.67999267578119</v>
      </c>
      <c r="D2262">
        <v>150.67999267578119</v>
      </c>
      <c r="E2262">
        <v>150.67999267578119</v>
      </c>
      <c r="F2262">
        <v>150.67999267578119</v>
      </c>
      <c r="G2262">
        <v>0</v>
      </c>
    </row>
    <row r="2263" spans="1:7" ht="15">
      <c r="A2263" s="963">
        <v>29229</v>
      </c>
      <c r="B2263">
        <v>151.6000061035156</v>
      </c>
      <c r="C2263">
        <v>151.6000061035156</v>
      </c>
      <c r="D2263">
        <v>151.6000061035156</v>
      </c>
      <c r="E2263">
        <v>151.6000061035156</v>
      </c>
      <c r="F2263">
        <v>151.6000061035156</v>
      </c>
      <c r="G2263">
        <v>0</v>
      </c>
    </row>
    <row r="2264" spans="1:7" ht="15">
      <c r="A2264" s="963">
        <v>29230</v>
      </c>
      <c r="B2264">
        <v>153.1199951171875</v>
      </c>
      <c r="C2264">
        <v>153.1199951171875</v>
      </c>
      <c r="D2264">
        <v>153.1199951171875</v>
      </c>
      <c r="E2264">
        <v>153.1199951171875</v>
      </c>
      <c r="F2264">
        <v>153.1199951171875</v>
      </c>
      <c r="G2264">
        <v>0</v>
      </c>
    </row>
    <row r="2265" spans="1:7" ht="15">
      <c r="A2265" s="963">
        <v>29231</v>
      </c>
      <c r="B2265">
        <v>153.8699951171875</v>
      </c>
      <c r="C2265">
        <v>153.8699951171875</v>
      </c>
      <c r="D2265">
        <v>153.8699951171875</v>
      </c>
      <c r="E2265">
        <v>153.8699951171875</v>
      </c>
      <c r="F2265">
        <v>153.8699951171875</v>
      </c>
      <c r="G2265">
        <v>0</v>
      </c>
    </row>
    <row r="2266" spans="1:7" ht="15">
      <c r="A2266" s="963">
        <v>29234</v>
      </c>
      <c r="B2266">
        <v>154.3999938964844</v>
      </c>
      <c r="C2266">
        <v>154.3999938964844</v>
      </c>
      <c r="D2266">
        <v>154.3999938964844</v>
      </c>
      <c r="E2266">
        <v>154.3999938964844</v>
      </c>
      <c r="F2266">
        <v>154.3999938964844</v>
      </c>
      <c r="G2266">
        <v>0</v>
      </c>
    </row>
    <row r="2267" spans="1:7" ht="15">
      <c r="A2267" s="963">
        <v>29235</v>
      </c>
      <c r="B2267">
        <v>154.96000671386719</v>
      </c>
      <c r="C2267">
        <v>154.96000671386719</v>
      </c>
      <c r="D2267">
        <v>154.96000671386719</v>
      </c>
      <c r="E2267">
        <v>154.96000671386719</v>
      </c>
      <c r="F2267">
        <v>154.96000671386719</v>
      </c>
      <c r="G2267">
        <v>0</v>
      </c>
    </row>
    <row r="2268" spans="1:7" ht="15">
      <c r="A2268" s="963">
        <v>29236</v>
      </c>
      <c r="B2268">
        <v>155.99000549316409</v>
      </c>
      <c r="C2268">
        <v>155.99000549316409</v>
      </c>
      <c r="D2268">
        <v>155.99000549316409</v>
      </c>
      <c r="E2268">
        <v>155.99000549316409</v>
      </c>
      <c r="F2268">
        <v>155.99000549316409</v>
      </c>
      <c r="G2268">
        <v>0</v>
      </c>
    </row>
    <row r="2269" spans="1:7" ht="15">
      <c r="A2269" s="963">
        <v>29237</v>
      </c>
      <c r="B2269">
        <v>155.80999755859381</v>
      </c>
      <c r="C2269">
        <v>155.80999755859381</v>
      </c>
      <c r="D2269">
        <v>155.80999755859381</v>
      </c>
      <c r="E2269">
        <v>155.80999755859381</v>
      </c>
      <c r="F2269">
        <v>155.80999755859381</v>
      </c>
      <c r="G2269">
        <v>0</v>
      </c>
    </row>
    <row r="2270" spans="1:7" ht="15">
      <c r="A2270" s="963">
        <v>29238</v>
      </c>
      <c r="B2270">
        <v>156.13999938964841</v>
      </c>
      <c r="C2270">
        <v>156.13999938964841</v>
      </c>
      <c r="D2270">
        <v>156.13999938964841</v>
      </c>
      <c r="E2270">
        <v>156.13999938964841</v>
      </c>
      <c r="F2270">
        <v>156.13999938964841</v>
      </c>
      <c r="G2270">
        <v>0</v>
      </c>
    </row>
    <row r="2271" spans="1:7" ht="15">
      <c r="A2271" s="963">
        <v>29241</v>
      </c>
      <c r="B2271">
        <v>157.3500061035156</v>
      </c>
      <c r="C2271">
        <v>157.3500061035156</v>
      </c>
      <c r="D2271">
        <v>157.3500061035156</v>
      </c>
      <c r="E2271">
        <v>157.3500061035156</v>
      </c>
      <c r="F2271">
        <v>157.3500061035156</v>
      </c>
      <c r="G2271">
        <v>0</v>
      </c>
    </row>
    <row r="2272" spans="1:7" ht="15">
      <c r="A2272" s="963">
        <v>29242</v>
      </c>
      <c r="B2272">
        <v>156.91999816894531</v>
      </c>
      <c r="C2272">
        <v>156.91999816894531</v>
      </c>
      <c r="D2272">
        <v>156.91999816894531</v>
      </c>
      <c r="E2272">
        <v>156.91999816894531</v>
      </c>
      <c r="F2272">
        <v>156.91999816894531</v>
      </c>
      <c r="G2272">
        <v>0</v>
      </c>
    </row>
    <row r="2273" spans="1:7" ht="15">
      <c r="A2273" s="963">
        <v>29243</v>
      </c>
      <c r="B2273">
        <v>158.5</v>
      </c>
      <c r="C2273">
        <v>158.5</v>
      </c>
      <c r="D2273">
        <v>158.5</v>
      </c>
      <c r="E2273">
        <v>158.5</v>
      </c>
      <c r="F2273">
        <v>158.5</v>
      </c>
      <c r="G2273">
        <v>0</v>
      </c>
    </row>
    <row r="2274" spans="1:7" ht="15">
      <c r="A2274" s="963">
        <v>29244</v>
      </c>
      <c r="B2274">
        <v>159.24000549316409</v>
      </c>
      <c r="C2274">
        <v>159.24000549316409</v>
      </c>
      <c r="D2274">
        <v>159.24000549316409</v>
      </c>
      <c r="E2274">
        <v>159.24000549316409</v>
      </c>
      <c r="F2274">
        <v>159.24000549316409</v>
      </c>
      <c r="G2274">
        <v>0</v>
      </c>
    </row>
    <row r="2275" spans="1:7" ht="15">
      <c r="A2275" s="963">
        <v>29245</v>
      </c>
      <c r="B2275">
        <v>159.69999694824219</v>
      </c>
      <c r="C2275">
        <v>159.69999694824219</v>
      </c>
      <c r="D2275">
        <v>159.69999694824219</v>
      </c>
      <c r="E2275">
        <v>159.69999694824219</v>
      </c>
      <c r="F2275">
        <v>159.69999694824219</v>
      </c>
      <c r="G2275">
        <v>0</v>
      </c>
    </row>
    <row r="2276" spans="1:7" ht="15">
      <c r="A2276" s="963">
        <v>29248</v>
      </c>
      <c r="B2276">
        <v>160.69999694824219</v>
      </c>
      <c r="C2276">
        <v>160.69999694824219</v>
      </c>
      <c r="D2276">
        <v>160.69999694824219</v>
      </c>
      <c r="E2276">
        <v>160.69999694824219</v>
      </c>
      <c r="F2276">
        <v>160.69999694824219</v>
      </c>
      <c r="G2276">
        <v>0</v>
      </c>
    </row>
    <row r="2277" spans="1:7" ht="15">
      <c r="A2277" s="963">
        <v>29249</v>
      </c>
      <c r="B2277">
        <v>160.28999328613281</v>
      </c>
      <c r="C2277">
        <v>160.28999328613281</v>
      </c>
      <c r="D2277">
        <v>160.28999328613281</v>
      </c>
      <c r="E2277">
        <v>160.28999328613281</v>
      </c>
      <c r="F2277">
        <v>160.28999328613281</v>
      </c>
      <c r="G2277">
        <v>0</v>
      </c>
    </row>
    <row r="2278" spans="1:7" ht="15">
      <c r="A2278" s="963">
        <v>29250</v>
      </c>
      <c r="B2278">
        <v>161.30000305175781</v>
      </c>
      <c r="C2278">
        <v>161.30000305175781</v>
      </c>
      <c r="D2278">
        <v>161.30000305175781</v>
      </c>
      <c r="E2278">
        <v>161.30000305175781</v>
      </c>
      <c r="F2278">
        <v>161.30000305175781</v>
      </c>
      <c r="G2278">
        <v>0</v>
      </c>
    </row>
    <row r="2279" spans="1:7" ht="15">
      <c r="A2279" s="963">
        <v>29251</v>
      </c>
      <c r="B2279">
        <v>161.75</v>
      </c>
      <c r="C2279">
        <v>161.75</v>
      </c>
      <c r="D2279">
        <v>161.75</v>
      </c>
      <c r="E2279">
        <v>161.75</v>
      </c>
      <c r="F2279">
        <v>161.75</v>
      </c>
      <c r="G2279">
        <v>0</v>
      </c>
    </row>
    <row r="2280" spans="1:7" ht="15">
      <c r="A2280" s="963">
        <v>29252</v>
      </c>
      <c r="B2280">
        <v>162.30000305175781</v>
      </c>
      <c r="C2280">
        <v>162.30000305175781</v>
      </c>
      <c r="D2280">
        <v>162.30000305175781</v>
      </c>
      <c r="E2280">
        <v>162.30000305175781</v>
      </c>
      <c r="F2280">
        <v>162.30000305175781</v>
      </c>
      <c r="G2280">
        <v>0</v>
      </c>
    </row>
    <row r="2281" spans="1:7" ht="15">
      <c r="A2281" s="963">
        <v>29255</v>
      </c>
      <c r="B2281">
        <v>162.02000427246091</v>
      </c>
      <c r="C2281">
        <v>162.02000427246091</v>
      </c>
      <c r="D2281">
        <v>162.02000427246091</v>
      </c>
      <c r="E2281">
        <v>162.02000427246091</v>
      </c>
      <c r="F2281">
        <v>162.02000427246091</v>
      </c>
      <c r="G2281">
        <v>0</v>
      </c>
    </row>
    <row r="2282" spans="1:7" ht="15">
      <c r="A2282" s="963">
        <v>29256</v>
      </c>
      <c r="B2282">
        <v>162.19999694824219</v>
      </c>
      <c r="C2282">
        <v>162.19999694824219</v>
      </c>
      <c r="D2282">
        <v>162.19999694824219</v>
      </c>
      <c r="E2282">
        <v>162.19999694824219</v>
      </c>
      <c r="F2282">
        <v>162.19999694824219</v>
      </c>
      <c r="G2282">
        <v>0</v>
      </c>
    </row>
    <row r="2283" spans="1:7" ht="15">
      <c r="A2283" s="963">
        <v>29257</v>
      </c>
      <c r="B2283">
        <v>162.99000549316409</v>
      </c>
      <c r="C2283">
        <v>162.99000549316409</v>
      </c>
      <c r="D2283">
        <v>162.99000549316409</v>
      </c>
      <c r="E2283">
        <v>162.99000549316409</v>
      </c>
      <c r="F2283">
        <v>162.99000549316409</v>
      </c>
      <c r="G2283">
        <v>0</v>
      </c>
    </row>
    <row r="2284" spans="1:7" ht="15">
      <c r="A2284" s="963">
        <v>29258</v>
      </c>
      <c r="B2284">
        <v>163.77000427246091</v>
      </c>
      <c r="C2284">
        <v>163.77000427246091</v>
      </c>
      <c r="D2284">
        <v>163.77000427246091</v>
      </c>
      <c r="E2284">
        <v>163.77000427246091</v>
      </c>
      <c r="F2284">
        <v>163.77000427246091</v>
      </c>
      <c r="G2284">
        <v>0</v>
      </c>
    </row>
    <row r="2285" spans="1:7" ht="15">
      <c r="A2285" s="963">
        <v>29259</v>
      </c>
      <c r="B2285">
        <v>165.25</v>
      </c>
      <c r="C2285">
        <v>165.25</v>
      </c>
      <c r="D2285">
        <v>165.25</v>
      </c>
      <c r="E2285">
        <v>165.25</v>
      </c>
      <c r="F2285">
        <v>165.25</v>
      </c>
      <c r="G2285">
        <v>0</v>
      </c>
    </row>
    <row r="2286" spans="1:7" ht="15">
      <c r="A2286" s="963">
        <v>29262</v>
      </c>
      <c r="B2286">
        <v>164.46000671386719</v>
      </c>
      <c r="C2286">
        <v>164.46000671386719</v>
      </c>
      <c r="D2286">
        <v>164.46000671386719</v>
      </c>
      <c r="E2286">
        <v>164.46000671386719</v>
      </c>
      <c r="F2286">
        <v>164.46000671386719</v>
      </c>
      <c r="G2286">
        <v>0</v>
      </c>
    </row>
    <row r="2287" spans="1:7" ht="15">
      <c r="A2287" s="963">
        <v>29263</v>
      </c>
      <c r="B2287">
        <v>164.57000732421881</v>
      </c>
      <c r="C2287">
        <v>164.57000732421881</v>
      </c>
      <c r="D2287">
        <v>164.57000732421881</v>
      </c>
      <c r="E2287">
        <v>164.57000732421881</v>
      </c>
      <c r="F2287">
        <v>164.57000732421881</v>
      </c>
      <c r="G2287">
        <v>0</v>
      </c>
    </row>
    <row r="2288" spans="1:7" ht="15">
      <c r="A2288" s="963">
        <v>29264</v>
      </c>
      <c r="B2288">
        <v>164.97999572753909</v>
      </c>
      <c r="C2288">
        <v>164.97999572753909</v>
      </c>
      <c r="D2288">
        <v>164.97999572753909</v>
      </c>
      <c r="E2288">
        <v>164.97999572753909</v>
      </c>
      <c r="F2288">
        <v>164.97999572753909</v>
      </c>
      <c r="G2288">
        <v>0</v>
      </c>
    </row>
    <row r="2289" spans="1:7" ht="15">
      <c r="A2289" s="963">
        <v>29265</v>
      </c>
      <c r="B2289">
        <v>163.53999328613281</v>
      </c>
      <c r="C2289">
        <v>163.53999328613281</v>
      </c>
      <c r="D2289">
        <v>163.53999328613281</v>
      </c>
      <c r="E2289">
        <v>163.53999328613281</v>
      </c>
      <c r="F2289">
        <v>163.53999328613281</v>
      </c>
      <c r="G2289">
        <v>0</v>
      </c>
    </row>
    <row r="2290" spans="1:7" ht="15">
      <c r="A2290" s="963">
        <v>29266</v>
      </c>
      <c r="B2290">
        <v>162.55999755859381</v>
      </c>
      <c r="C2290">
        <v>162.55999755859381</v>
      </c>
      <c r="D2290">
        <v>162.55999755859381</v>
      </c>
      <c r="E2290">
        <v>162.55999755859381</v>
      </c>
      <c r="F2290">
        <v>162.55999755859381</v>
      </c>
      <c r="G2290">
        <v>0</v>
      </c>
    </row>
    <row r="2291" spans="1:7" ht="15">
      <c r="A2291" s="963">
        <v>29270</v>
      </c>
      <c r="B2291">
        <v>161.05999755859381</v>
      </c>
      <c r="C2291">
        <v>161.05999755859381</v>
      </c>
      <c r="D2291">
        <v>161.05999755859381</v>
      </c>
      <c r="E2291">
        <v>161.05999755859381</v>
      </c>
      <c r="F2291">
        <v>161.05999755859381</v>
      </c>
      <c r="G2291">
        <v>0</v>
      </c>
    </row>
    <row r="2292" spans="1:7" ht="15">
      <c r="A2292" s="963">
        <v>29271</v>
      </c>
      <c r="B2292">
        <v>162.1000061035156</v>
      </c>
      <c r="C2292">
        <v>162.1000061035156</v>
      </c>
      <c r="D2292">
        <v>162.1000061035156</v>
      </c>
      <c r="E2292">
        <v>162.1000061035156</v>
      </c>
      <c r="F2292">
        <v>162.1000061035156</v>
      </c>
      <c r="G2292">
        <v>0</v>
      </c>
    </row>
    <row r="2293" spans="1:7" ht="15">
      <c r="A2293" s="963">
        <v>29272</v>
      </c>
      <c r="B2293">
        <v>161.30999755859381</v>
      </c>
      <c r="C2293">
        <v>161.30999755859381</v>
      </c>
      <c r="D2293">
        <v>161.30999755859381</v>
      </c>
      <c r="E2293">
        <v>161.30999755859381</v>
      </c>
      <c r="F2293">
        <v>161.30999755859381</v>
      </c>
      <c r="G2293">
        <v>0</v>
      </c>
    </row>
    <row r="2294" spans="1:7" ht="15">
      <c r="A2294" s="963">
        <v>29273</v>
      </c>
      <c r="B2294">
        <v>160.08000183105469</v>
      </c>
      <c r="C2294">
        <v>160.08000183105469</v>
      </c>
      <c r="D2294">
        <v>160.08000183105469</v>
      </c>
      <c r="E2294">
        <v>160.08000183105469</v>
      </c>
      <c r="F2294">
        <v>160.08000183105469</v>
      </c>
      <c r="G2294">
        <v>0</v>
      </c>
    </row>
    <row r="2295" spans="1:7" ht="15">
      <c r="A2295" s="963">
        <v>29276</v>
      </c>
      <c r="B2295">
        <v>157.9700012207031</v>
      </c>
      <c r="C2295">
        <v>157.9700012207031</v>
      </c>
      <c r="D2295">
        <v>157.9700012207031</v>
      </c>
      <c r="E2295">
        <v>157.9700012207031</v>
      </c>
      <c r="F2295">
        <v>157.9700012207031</v>
      </c>
      <c r="G2295">
        <v>0</v>
      </c>
    </row>
    <row r="2296" spans="1:7" ht="15">
      <c r="A2296" s="963">
        <v>29277</v>
      </c>
      <c r="B2296">
        <v>158.5</v>
      </c>
      <c r="C2296">
        <v>158.5</v>
      </c>
      <c r="D2296">
        <v>158.5</v>
      </c>
      <c r="E2296">
        <v>158.5</v>
      </c>
      <c r="F2296">
        <v>158.5</v>
      </c>
      <c r="G2296">
        <v>0</v>
      </c>
    </row>
    <row r="2297" spans="1:7" ht="15">
      <c r="A2297" s="963">
        <v>29278</v>
      </c>
      <c r="B2297">
        <v>157.72999572753909</v>
      </c>
      <c r="C2297">
        <v>157.72999572753909</v>
      </c>
      <c r="D2297">
        <v>157.72999572753909</v>
      </c>
      <c r="E2297">
        <v>157.72999572753909</v>
      </c>
      <c r="F2297">
        <v>157.72999572753909</v>
      </c>
      <c r="G2297">
        <v>0</v>
      </c>
    </row>
    <row r="2298" spans="1:7" ht="15">
      <c r="A2298" s="963">
        <v>29279</v>
      </c>
      <c r="B2298">
        <v>157.46000671386719</v>
      </c>
      <c r="C2298">
        <v>157.46000671386719</v>
      </c>
      <c r="D2298">
        <v>157.46000671386719</v>
      </c>
      <c r="E2298">
        <v>157.46000671386719</v>
      </c>
      <c r="F2298">
        <v>157.46000671386719</v>
      </c>
      <c r="G2298">
        <v>0</v>
      </c>
    </row>
    <row r="2299" spans="1:7" ht="15">
      <c r="A2299" s="963">
        <v>29280</v>
      </c>
      <c r="B2299">
        <v>158.0299987792969</v>
      </c>
      <c r="C2299">
        <v>158.0299987792969</v>
      </c>
      <c r="D2299">
        <v>158.0299987792969</v>
      </c>
      <c r="E2299">
        <v>158.0299987792969</v>
      </c>
      <c r="F2299">
        <v>158.0299987792969</v>
      </c>
      <c r="G2299">
        <v>0</v>
      </c>
    </row>
    <row r="2300" spans="1:7" ht="15">
      <c r="A2300" s="963">
        <v>29283</v>
      </c>
      <c r="B2300">
        <v>156.8699951171875</v>
      </c>
      <c r="C2300">
        <v>156.8699951171875</v>
      </c>
      <c r="D2300">
        <v>156.8699951171875</v>
      </c>
      <c r="E2300">
        <v>156.8699951171875</v>
      </c>
      <c r="F2300">
        <v>156.8699951171875</v>
      </c>
      <c r="G2300">
        <v>0</v>
      </c>
    </row>
    <row r="2301" spans="1:7" ht="15">
      <c r="A2301" s="963">
        <v>29284</v>
      </c>
      <c r="B2301">
        <v>155.38999938964841</v>
      </c>
      <c r="C2301">
        <v>155.38999938964841</v>
      </c>
      <c r="D2301">
        <v>155.38999938964841</v>
      </c>
      <c r="E2301">
        <v>155.38999938964841</v>
      </c>
      <c r="F2301">
        <v>155.38999938964841</v>
      </c>
      <c r="G2301">
        <v>0</v>
      </c>
    </row>
    <row r="2302" spans="1:7" ht="15">
      <c r="A2302" s="963">
        <v>29285</v>
      </c>
      <c r="B2302">
        <v>152.94000244140619</v>
      </c>
      <c r="C2302">
        <v>152.94000244140619</v>
      </c>
      <c r="D2302">
        <v>152.94000244140619</v>
      </c>
      <c r="E2302">
        <v>152.94000244140619</v>
      </c>
      <c r="F2302">
        <v>152.94000244140619</v>
      </c>
      <c r="G2302">
        <v>0</v>
      </c>
    </row>
    <row r="2303" spans="1:7" ht="15">
      <c r="A2303" s="963">
        <v>29286</v>
      </c>
      <c r="B2303">
        <v>148.63999938964841</v>
      </c>
      <c r="C2303">
        <v>148.63999938964841</v>
      </c>
      <c r="D2303">
        <v>148.63999938964841</v>
      </c>
      <c r="E2303">
        <v>148.63999938964841</v>
      </c>
      <c r="F2303">
        <v>148.63999938964841</v>
      </c>
      <c r="G2303">
        <v>0</v>
      </c>
    </row>
    <row r="2304" spans="1:7" ht="15">
      <c r="A2304" s="963">
        <v>29287</v>
      </c>
      <c r="B2304">
        <v>146.19000244140619</v>
      </c>
      <c r="C2304">
        <v>146.19000244140619</v>
      </c>
      <c r="D2304">
        <v>146.19000244140619</v>
      </c>
      <c r="E2304">
        <v>146.19000244140619</v>
      </c>
      <c r="F2304">
        <v>146.19000244140619</v>
      </c>
      <c r="G2304">
        <v>0</v>
      </c>
    </row>
    <row r="2305" spans="1:7" ht="15">
      <c r="A2305" s="963">
        <v>29290</v>
      </c>
      <c r="B2305">
        <v>143.75</v>
      </c>
      <c r="C2305">
        <v>143.75</v>
      </c>
      <c r="D2305">
        <v>143.75</v>
      </c>
      <c r="E2305">
        <v>143.75</v>
      </c>
      <c r="F2305">
        <v>143.75</v>
      </c>
      <c r="G2305">
        <v>0</v>
      </c>
    </row>
    <row r="2306" spans="1:7" ht="15">
      <c r="A2306" s="963">
        <v>29291</v>
      </c>
      <c r="B2306">
        <v>144.55999755859381</v>
      </c>
      <c r="C2306">
        <v>144.55999755859381</v>
      </c>
      <c r="D2306">
        <v>144.55999755859381</v>
      </c>
      <c r="E2306">
        <v>144.55999755859381</v>
      </c>
      <c r="F2306">
        <v>144.55999755859381</v>
      </c>
      <c r="G2306">
        <v>0</v>
      </c>
    </row>
    <row r="2307" spans="1:7" ht="15">
      <c r="A2307" s="963">
        <v>29292</v>
      </c>
      <c r="B2307">
        <v>144.6300048828125</v>
      </c>
      <c r="C2307">
        <v>144.6300048828125</v>
      </c>
      <c r="D2307">
        <v>144.6300048828125</v>
      </c>
      <c r="E2307">
        <v>144.6300048828125</v>
      </c>
      <c r="F2307">
        <v>144.6300048828125</v>
      </c>
      <c r="G2307">
        <v>0</v>
      </c>
    </row>
    <row r="2308" spans="1:7" ht="15">
      <c r="A2308" s="963">
        <v>29293</v>
      </c>
      <c r="B2308">
        <v>144.97999572753909</v>
      </c>
      <c r="C2308">
        <v>144.97999572753909</v>
      </c>
      <c r="D2308">
        <v>144.97999572753909</v>
      </c>
      <c r="E2308">
        <v>144.97999572753909</v>
      </c>
      <c r="F2308">
        <v>144.97999572753909</v>
      </c>
      <c r="G2308">
        <v>0</v>
      </c>
    </row>
    <row r="2309" spans="1:7" ht="15">
      <c r="A2309" s="963">
        <v>29294</v>
      </c>
      <c r="B2309">
        <v>144.44000244140619</v>
      </c>
      <c r="C2309">
        <v>144.44000244140619</v>
      </c>
      <c r="D2309">
        <v>144.44000244140619</v>
      </c>
      <c r="E2309">
        <v>144.44000244140619</v>
      </c>
      <c r="F2309">
        <v>144.44000244140619</v>
      </c>
      <c r="G2309">
        <v>0</v>
      </c>
    </row>
    <row r="2310" spans="1:7" ht="15">
      <c r="A2310" s="963">
        <v>29297</v>
      </c>
      <c r="B2310">
        <v>139.69999694824219</v>
      </c>
      <c r="C2310">
        <v>139.69999694824219</v>
      </c>
      <c r="D2310">
        <v>139.69999694824219</v>
      </c>
      <c r="E2310">
        <v>139.69999694824219</v>
      </c>
      <c r="F2310">
        <v>139.69999694824219</v>
      </c>
      <c r="G2310">
        <v>0</v>
      </c>
    </row>
    <row r="2311" spans="1:7" ht="15">
      <c r="A2311" s="963">
        <v>29298</v>
      </c>
      <c r="B2311">
        <v>138.91999816894531</v>
      </c>
      <c r="C2311">
        <v>138.91999816894531</v>
      </c>
      <c r="D2311">
        <v>138.91999816894531</v>
      </c>
      <c r="E2311">
        <v>138.91999816894531</v>
      </c>
      <c r="F2311">
        <v>138.91999816894531</v>
      </c>
      <c r="G2311">
        <v>0</v>
      </c>
    </row>
    <row r="2312" spans="1:7" ht="15">
      <c r="A2312" s="963">
        <v>29299</v>
      </c>
      <c r="B2312">
        <v>139.9700012207031</v>
      </c>
      <c r="C2312">
        <v>139.9700012207031</v>
      </c>
      <c r="D2312">
        <v>139.9700012207031</v>
      </c>
      <c r="E2312">
        <v>139.9700012207031</v>
      </c>
      <c r="F2312">
        <v>139.9700012207031</v>
      </c>
      <c r="G2312">
        <v>0</v>
      </c>
    </row>
    <row r="2313" spans="1:7" ht="15">
      <c r="A2313" s="963">
        <v>29300</v>
      </c>
      <c r="B2313">
        <v>139.63999938964841</v>
      </c>
      <c r="C2313">
        <v>139.63999938964841</v>
      </c>
      <c r="D2313">
        <v>139.63999938964841</v>
      </c>
      <c r="E2313">
        <v>139.63999938964841</v>
      </c>
      <c r="F2313">
        <v>139.63999938964841</v>
      </c>
      <c r="G2313">
        <v>0</v>
      </c>
    </row>
    <row r="2314" spans="1:7" ht="15">
      <c r="A2314" s="963">
        <v>29301</v>
      </c>
      <c r="B2314">
        <v>138.80000305175781</v>
      </c>
      <c r="C2314">
        <v>138.80000305175781</v>
      </c>
      <c r="D2314">
        <v>138.80000305175781</v>
      </c>
      <c r="E2314">
        <v>138.80000305175781</v>
      </c>
      <c r="F2314">
        <v>138.80000305175781</v>
      </c>
      <c r="G2314">
        <v>0</v>
      </c>
    </row>
    <row r="2315" spans="1:7" ht="15">
      <c r="A2315" s="963">
        <v>29304</v>
      </c>
      <c r="B2315">
        <v>134.61000061035159</v>
      </c>
      <c r="C2315">
        <v>134.61000061035159</v>
      </c>
      <c r="D2315">
        <v>134.61000061035159</v>
      </c>
      <c r="E2315">
        <v>134.61000061035159</v>
      </c>
      <c r="F2315">
        <v>134.61000061035159</v>
      </c>
      <c r="G2315">
        <v>0</v>
      </c>
    </row>
    <row r="2316" spans="1:7" ht="15">
      <c r="A2316" s="963">
        <v>29305</v>
      </c>
      <c r="B2316">
        <v>132.52000427246091</v>
      </c>
      <c r="C2316">
        <v>132.52000427246091</v>
      </c>
      <c r="D2316">
        <v>132.52000427246091</v>
      </c>
      <c r="E2316">
        <v>132.52000427246091</v>
      </c>
      <c r="F2316">
        <v>132.52000427246091</v>
      </c>
      <c r="G2316">
        <v>0</v>
      </c>
    </row>
    <row r="2317" spans="1:7" ht="15">
      <c r="A2317" s="963">
        <v>29306</v>
      </c>
      <c r="B2317">
        <v>132.2200012207031</v>
      </c>
      <c r="C2317">
        <v>132.2200012207031</v>
      </c>
      <c r="D2317">
        <v>132.2200012207031</v>
      </c>
      <c r="E2317">
        <v>132.2200012207031</v>
      </c>
      <c r="F2317">
        <v>132.2200012207031</v>
      </c>
      <c r="G2317">
        <v>0</v>
      </c>
    </row>
    <row r="2318" spans="1:7" ht="15">
      <c r="A2318" s="963">
        <v>29307</v>
      </c>
      <c r="B2318">
        <v>124.0899963378906</v>
      </c>
      <c r="C2318">
        <v>124.0899963378906</v>
      </c>
      <c r="D2318">
        <v>124.0899963378906</v>
      </c>
      <c r="E2318">
        <v>124.0899963378906</v>
      </c>
      <c r="F2318">
        <v>124.0899963378906</v>
      </c>
      <c r="G2318">
        <v>0</v>
      </c>
    </row>
    <row r="2319" spans="1:7" ht="15">
      <c r="A2319" s="963">
        <v>29308</v>
      </c>
      <c r="B2319">
        <v>129.25</v>
      </c>
      <c r="C2319">
        <v>129.25</v>
      </c>
      <c r="D2319">
        <v>129.25</v>
      </c>
      <c r="E2319">
        <v>129.25</v>
      </c>
      <c r="F2319">
        <v>129.25</v>
      </c>
      <c r="G2319">
        <v>0</v>
      </c>
    </row>
    <row r="2320" spans="1:7" ht="15">
      <c r="A2320" s="963">
        <v>29311</v>
      </c>
      <c r="B2320">
        <v>131</v>
      </c>
      <c r="C2320">
        <v>131</v>
      </c>
      <c r="D2320">
        <v>131</v>
      </c>
      <c r="E2320">
        <v>131</v>
      </c>
      <c r="F2320">
        <v>131</v>
      </c>
      <c r="G2320">
        <v>0</v>
      </c>
    </row>
    <row r="2321" spans="1:7" ht="15">
      <c r="A2321" s="963">
        <v>29312</v>
      </c>
      <c r="B2321">
        <v>133.13999938964841</v>
      </c>
      <c r="C2321">
        <v>133.13999938964841</v>
      </c>
      <c r="D2321">
        <v>133.13999938964841</v>
      </c>
      <c r="E2321">
        <v>133.13999938964841</v>
      </c>
      <c r="F2321">
        <v>133.13999938964841</v>
      </c>
      <c r="G2321">
        <v>0</v>
      </c>
    </row>
    <row r="2322" spans="1:7" ht="15">
      <c r="A2322" s="963">
        <v>29313</v>
      </c>
      <c r="B2322">
        <v>135.80000305175781</v>
      </c>
      <c r="C2322">
        <v>135.80000305175781</v>
      </c>
      <c r="D2322">
        <v>135.80000305175781</v>
      </c>
      <c r="E2322">
        <v>135.80000305175781</v>
      </c>
      <c r="F2322">
        <v>135.80000305175781</v>
      </c>
      <c r="G2322">
        <v>0</v>
      </c>
    </row>
    <row r="2323" spans="1:7" ht="15">
      <c r="A2323" s="963">
        <v>29314</v>
      </c>
      <c r="B2323">
        <v>136.00999450683591</v>
      </c>
      <c r="C2323">
        <v>136.00999450683591</v>
      </c>
      <c r="D2323">
        <v>136.00999450683591</v>
      </c>
      <c r="E2323">
        <v>136.00999450683591</v>
      </c>
      <c r="F2323">
        <v>136.00999450683591</v>
      </c>
      <c r="G2323">
        <v>0</v>
      </c>
    </row>
    <row r="2324" spans="1:7" ht="15">
      <c r="A2324" s="963">
        <v>29318</v>
      </c>
      <c r="B2324">
        <v>133.3999938964844</v>
      </c>
      <c r="C2324">
        <v>133.3999938964844</v>
      </c>
      <c r="D2324">
        <v>133.3999938964844</v>
      </c>
      <c r="E2324">
        <v>133.3999938964844</v>
      </c>
      <c r="F2324">
        <v>133.3999938964844</v>
      </c>
      <c r="G2324">
        <v>0</v>
      </c>
    </row>
    <row r="2325" spans="1:7" ht="15">
      <c r="A2325" s="963">
        <v>29319</v>
      </c>
      <c r="B2325">
        <v>134.3699951171875</v>
      </c>
      <c r="C2325">
        <v>134.3699951171875</v>
      </c>
      <c r="D2325">
        <v>134.3699951171875</v>
      </c>
      <c r="E2325">
        <v>134.3699951171875</v>
      </c>
      <c r="F2325">
        <v>134.3699951171875</v>
      </c>
      <c r="G2325">
        <v>0</v>
      </c>
    </row>
    <row r="2326" spans="1:7" ht="15">
      <c r="A2326" s="963">
        <v>29320</v>
      </c>
      <c r="B2326">
        <v>136.03999328613281</v>
      </c>
      <c r="C2326">
        <v>136.03999328613281</v>
      </c>
      <c r="D2326">
        <v>136.03999328613281</v>
      </c>
      <c r="E2326">
        <v>136.03999328613281</v>
      </c>
      <c r="F2326">
        <v>136.03999328613281</v>
      </c>
      <c r="G2326">
        <v>0</v>
      </c>
    </row>
    <row r="2327" spans="1:7" ht="15">
      <c r="A2327" s="963">
        <v>29321</v>
      </c>
      <c r="B2327">
        <v>137.2799987792969</v>
      </c>
      <c r="C2327">
        <v>137.2799987792969</v>
      </c>
      <c r="D2327">
        <v>137.2799987792969</v>
      </c>
      <c r="E2327">
        <v>137.2799987792969</v>
      </c>
      <c r="F2327">
        <v>137.2799987792969</v>
      </c>
      <c r="G2327">
        <v>0</v>
      </c>
    </row>
    <row r="2328" spans="1:7" ht="15">
      <c r="A2328" s="963">
        <v>29322</v>
      </c>
      <c r="B2328">
        <v>137.75</v>
      </c>
      <c r="C2328">
        <v>137.75</v>
      </c>
      <c r="D2328">
        <v>137.75</v>
      </c>
      <c r="E2328">
        <v>137.75</v>
      </c>
      <c r="F2328">
        <v>137.75</v>
      </c>
      <c r="G2328">
        <v>0</v>
      </c>
    </row>
    <row r="2329" spans="1:7" ht="15">
      <c r="A2329" s="963">
        <v>29325</v>
      </c>
      <c r="B2329">
        <v>136.66999816894531</v>
      </c>
      <c r="C2329">
        <v>136.66999816894531</v>
      </c>
      <c r="D2329">
        <v>136.66999816894531</v>
      </c>
      <c r="E2329">
        <v>136.66999816894531</v>
      </c>
      <c r="F2329">
        <v>136.66999816894531</v>
      </c>
      <c r="G2329">
        <v>0</v>
      </c>
    </row>
    <row r="2330" spans="1:7" ht="15">
      <c r="A2330" s="963">
        <v>29326</v>
      </c>
      <c r="B2330">
        <v>136.38999938964841</v>
      </c>
      <c r="C2330">
        <v>136.38999938964841</v>
      </c>
      <c r="D2330">
        <v>136.38999938964841</v>
      </c>
      <c r="E2330">
        <v>136.38999938964841</v>
      </c>
      <c r="F2330">
        <v>136.38999938964841</v>
      </c>
      <c r="G2330">
        <v>0</v>
      </c>
    </row>
    <row r="2331" spans="1:7" ht="15">
      <c r="A2331" s="963">
        <v>29327</v>
      </c>
      <c r="B2331">
        <v>135.75999450683591</v>
      </c>
      <c r="C2331">
        <v>135.75999450683591</v>
      </c>
      <c r="D2331">
        <v>135.75999450683591</v>
      </c>
      <c r="E2331">
        <v>135.75999450683591</v>
      </c>
      <c r="F2331">
        <v>135.75999450683591</v>
      </c>
      <c r="G2331">
        <v>0</v>
      </c>
    </row>
    <row r="2332" spans="1:7" ht="15">
      <c r="A2332" s="963">
        <v>29328</v>
      </c>
      <c r="B2332">
        <v>134.55000305175781</v>
      </c>
      <c r="C2332">
        <v>134.55000305175781</v>
      </c>
      <c r="D2332">
        <v>134.55000305175781</v>
      </c>
      <c r="E2332">
        <v>134.55000305175781</v>
      </c>
      <c r="F2332">
        <v>134.55000305175781</v>
      </c>
      <c r="G2332">
        <v>0</v>
      </c>
    </row>
    <row r="2333" spans="1:7" ht="15">
      <c r="A2333" s="963">
        <v>29329</v>
      </c>
      <c r="B2333">
        <v>134.6600036621094</v>
      </c>
      <c r="C2333">
        <v>134.6600036621094</v>
      </c>
      <c r="D2333">
        <v>134.6600036621094</v>
      </c>
      <c r="E2333">
        <v>134.6600036621094</v>
      </c>
      <c r="F2333">
        <v>134.6600036621094</v>
      </c>
      <c r="G2333">
        <v>0</v>
      </c>
    </row>
    <row r="2334" spans="1:7" ht="15">
      <c r="A2334" s="963">
        <v>29332</v>
      </c>
      <c r="B2334">
        <v>133.08000183105469</v>
      </c>
      <c r="C2334">
        <v>133.08000183105469</v>
      </c>
      <c r="D2334">
        <v>133.08000183105469</v>
      </c>
      <c r="E2334">
        <v>133.08000183105469</v>
      </c>
      <c r="F2334">
        <v>133.08000183105469</v>
      </c>
      <c r="G2334">
        <v>0</v>
      </c>
    </row>
    <row r="2335" spans="1:7" ht="15">
      <c r="A2335" s="963">
        <v>29333</v>
      </c>
      <c r="B2335">
        <v>135.71000671386719</v>
      </c>
      <c r="C2335">
        <v>135.71000671386719</v>
      </c>
      <c r="D2335">
        <v>135.71000671386719</v>
      </c>
      <c r="E2335">
        <v>135.71000671386719</v>
      </c>
      <c r="F2335">
        <v>135.71000671386719</v>
      </c>
      <c r="G2335">
        <v>0</v>
      </c>
    </row>
    <row r="2336" spans="1:7" ht="15">
      <c r="A2336" s="963">
        <v>29334</v>
      </c>
      <c r="B2336">
        <v>136.91999816894531</v>
      </c>
      <c r="C2336">
        <v>136.91999816894531</v>
      </c>
      <c r="D2336">
        <v>136.91999816894531</v>
      </c>
      <c r="E2336">
        <v>136.91999816894531</v>
      </c>
      <c r="F2336">
        <v>136.91999816894531</v>
      </c>
      <c r="G2336">
        <v>0</v>
      </c>
    </row>
    <row r="2337" spans="1:7" ht="15">
      <c r="A2337" s="963">
        <v>29335</v>
      </c>
      <c r="B2337">
        <v>138.69000244140619</v>
      </c>
      <c r="C2337">
        <v>138.69000244140619</v>
      </c>
      <c r="D2337">
        <v>138.69000244140619</v>
      </c>
      <c r="E2337">
        <v>138.69000244140619</v>
      </c>
      <c r="F2337">
        <v>138.69000244140619</v>
      </c>
      <c r="G2337">
        <v>0</v>
      </c>
    </row>
    <row r="2338" spans="1:7" ht="15">
      <c r="A2338" s="963">
        <v>29336</v>
      </c>
      <c r="B2338">
        <v>137.91999816894531</v>
      </c>
      <c r="C2338">
        <v>137.91999816894531</v>
      </c>
      <c r="D2338">
        <v>137.91999816894531</v>
      </c>
      <c r="E2338">
        <v>137.91999816894531</v>
      </c>
      <c r="F2338">
        <v>137.91999816894531</v>
      </c>
      <c r="G2338">
        <v>0</v>
      </c>
    </row>
    <row r="2339" spans="1:7" ht="15">
      <c r="A2339" s="963">
        <v>29339</v>
      </c>
      <c r="B2339">
        <v>138.53999328613281</v>
      </c>
      <c r="C2339">
        <v>138.53999328613281</v>
      </c>
      <c r="D2339">
        <v>138.53999328613281</v>
      </c>
      <c r="E2339">
        <v>138.53999328613281</v>
      </c>
      <c r="F2339">
        <v>138.53999328613281</v>
      </c>
      <c r="G2339">
        <v>0</v>
      </c>
    </row>
    <row r="2340" spans="1:7" ht="15">
      <c r="A2340" s="963">
        <v>29340</v>
      </c>
      <c r="B2340">
        <v>139.3500061035156</v>
      </c>
      <c r="C2340">
        <v>139.3500061035156</v>
      </c>
      <c r="D2340">
        <v>139.3500061035156</v>
      </c>
      <c r="E2340">
        <v>139.3500061035156</v>
      </c>
      <c r="F2340">
        <v>139.3500061035156</v>
      </c>
      <c r="G2340">
        <v>0</v>
      </c>
    </row>
    <row r="2341" spans="1:7" ht="15">
      <c r="A2341" s="963">
        <v>29341</v>
      </c>
      <c r="B2341">
        <v>139.99000549316409</v>
      </c>
      <c r="C2341">
        <v>139.99000549316409</v>
      </c>
      <c r="D2341">
        <v>139.99000549316409</v>
      </c>
      <c r="E2341">
        <v>139.99000549316409</v>
      </c>
      <c r="F2341">
        <v>139.99000549316409</v>
      </c>
      <c r="G2341">
        <v>0</v>
      </c>
    </row>
    <row r="2342" spans="1:7" ht="15">
      <c r="A2342" s="963">
        <v>29342</v>
      </c>
      <c r="B2342">
        <v>139.67999267578119</v>
      </c>
      <c r="C2342">
        <v>139.67999267578119</v>
      </c>
      <c r="D2342">
        <v>139.67999267578119</v>
      </c>
      <c r="E2342">
        <v>139.67999267578119</v>
      </c>
      <c r="F2342">
        <v>139.67999267578119</v>
      </c>
      <c r="G2342">
        <v>0</v>
      </c>
    </row>
    <row r="2343" spans="1:7" ht="15">
      <c r="A2343" s="963">
        <v>29343</v>
      </c>
      <c r="B2343">
        <v>140.25</v>
      </c>
      <c r="C2343">
        <v>140.25</v>
      </c>
      <c r="D2343">
        <v>140.25</v>
      </c>
      <c r="E2343">
        <v>140.25</v>
      </c>
      <c r="F2343">
        <v>140.25</v>
      </c>
      <c r="G2343">
        <v>0</v>
      </c>
    </row>
    <row r="2344" spans="1:7" ht="15">
      <c r="A2344" s="963">
        <v>29346</v>
      </c>
      <c r="B2344">
        <v>141.03999328613281</v>
      </c>
      <c r="C2344">
        <v>141.03999328613281</v>
      </c>
      <c r="D2344">
        <v>141.03999328613281</v>
      </c>
      <c r="E2344">
        <v>141.03999328613281</v>
      </c>
      <c r="F2344">
        <v>141.03999328613281</v>
      </c>
      <c r="G2344">
        <v>0</v>
      </c>
    </row>
    <row r="2345" spans="1:7" ht="15">
      <c r="A2345" s="963">
        <v>29347</v>
      </c>
      <c r="B2345">
        <v>142.22999572753909</v>
      </c>
      <c r="C2345">
        <v>142.22999572753909</v>
      </c>
      <c r="D2345">
        <v>142.22999572753909</v>
      </c>
      <c r="E2345">
        <v>142.22999572753909</v>
      </c>
      <c r="F2345">
        <v>142.22999572753909</v>
      </c>
      <c r="G2345">
        <v>0</v>
      </c>
    </row>
    <row r="2346" spans="1:7" ht="15">
      <c r="A2346" s="963">
        <v>29348</v>
      </c>
      <c r="B2346">
        <v>143.58000183105469</v>
      </c>
      <c r="C2346">
        <v>143.58000183105469</v>
      </c>
      <c r="D2346">
        <v>143.58000183105469</v>
      </c>
      <c r="E2346">
        <v>143.58000183105469</v>
      </c>
      <c r="F2346">
        <v>143.58000183105469</v>
      </c>
      <c r="G2346">
        <v>0</v>
      </c>
    </row>
    <row r="2347" spans="1:7" ht="15">
      <c r="A2347" s="963">
        <v>29349</v>
      </c>
      <c r="B2347">
        <v>143.25999450683591</v>
      </c>
      <c r="C2347">
        <v>143.25999450683591</v>
      </c>
      <c r="D2347">
        <v>143.25999450683591</v>
      </c>
      <c r="E2347">
        <v>143.25999450683591</v>
      </c>
      <c r="F2347">
        <v>143.25999450683591</v>
      </c>
      <c r="G2347">
        <v>0</v>
      </c>
    </row>
    <row r="2348" spans="1:7" ht="15">
      <c r="A2348" s="963">
        <v>29350</v>
      </c>
      <c r="B2348">
        <v>143.05999755859381</v>
      </c>
      <c r="C2348">
        <v>143.05999755859381</v>
      </c>
      <c r="D2348">
        <v>143.05999755859381</v>
      </c>
      <c r="E2348">
        <v>143.05999755859381</v>
      </c>
      <c r="F2348">
        <v>143.05999755859381</v>
      </c>
      <c r="G2348">
        <v>0</v>
      </c>
    </row>
    <row r="2349" spans="1:7" ht="15">
      <c r="A2349" s="963">
        <v>29353</v>
      </c>
      <c r="B2349">
        <v>142.96000671386719</v>
      </c>
      <c r="C2349">
        <v>142.96000671386719</v>
      </c>
      <c r="D2349">
        <v>142.96000671386719</v>
      </c>
      <c r="E2349">
        <v>142.96000671386719</v>
      </c>
      <c r="F2349">
        <v>142.96000671386719</v>
      </c>
      <c r="G2349">
        <v>0</v>
      </c>
    </row>
    <row r="2350" spans="1:7" ht="15">
      <c r="A2350" s="963">
        <v>29354</v>
      </c>
      <c r="B2350">
        <v>144.1000061035156</v>
      </c>
      <c r="C2350">
        <v>144.1000061035156</v>
      </c>
      <c r="D2350">
        <v>144.1000061035156</v>
      </c>
      <c r="E2350">
        <v>144.1000061035156</v>
      </c>
      <c r="F2350">
        <v>144.1000061035156</v>
      </c>
      <c r="G2350">
        <v>0</v>
      </c>
    </row>
    <row r="2351" spans="1:7" ht="15">
      <c r="A2351" s="963">
        <v>29355</v>
      </c>
      <c r="B2351">
        <v>145.6600036621094</v>
      </c>
      <c r="C2351">
        <v>145.6600036621094</v>
      </c>
      <c r="D2351">
        <v>145.6600036621094</v>
      </c>
      <c r="E2351">
        <v>145.6600036621094</v>
      </c>
      <c r="F2351">
        <v>145.6600036621094</v>
      </c>
      <c r="G2351">
        <v>0</v>
      </c>
    </row>
    <row r="2352" spans="1:7" ht="15">
      <c r="A2352" s="963">
        <v>29356</v>
      </c>
      <c r="B2352">
        <v>146.6199951171875</v>
      </c>
      <c r="C2352">
        <v>146.6199951171875</v>
      </c>
      <c r="D2352">
        <v>146.6199951171875</v>
      </c>
      <c r="E2352">
        <v>146.6199951171875</v>
      </c>
      <c r="F2352">
        <v>146.6199951171875</v>
      </c>
      <c r="G2352">
        <v>0</v>
      </c>
    </row>
    <row r="2353" spans="1:7" ht="15">
      <c r="A2353" s="963">
        <v>29357</v>
      </c>
      <c r="B2353">
        <v>147.24000549316409</v>
      </c>
      <c r="C2353">
        <v>147.24000549316409</v>
      </c>
      <c r="D2353">
        <v>147.24000549316409</v>
      </c>
      <c r="E2353">
        <v>147.24000549316409</v>
      </c>
      <c r="F2353">
        <v>147.24000549316409</v>
      </c>
      <c r="G2353">
        <v>0</v>
      </c>
    </row>
    <row r="2354" spans="1:7" ht="15">
      <c r="A2354" s="963">
        <v>29360</v>
      </c>
      <c r="B2354">
        <v>147.24000549316409</v>
      </c>
      <c r="C2354">
        <v>147.24000549316409</v>
      </c>
      <c r="D2354">
        <v>147.24000549316409</v>
      </c>
      <c r="E2354">
        <v>147.24000549316409</v>
      </c>
      <c r="F2354">
        <v>147.24000549316409</v>
      </c>
      <c r="G2354">
        <v>0</v>
      </c>
    </row>
    <row r="2355" spans="1:7" ht="15">
      <c r="A2355" s="963">
        <v>29361</v>
      </c>
      <c r="B2355">
        <v>146.92999267578119</v>
      </c>
      <c r="C2355">
        <v>146.92999267578119</v>
      </c>
      <c r="D2355">
        <v>146.92999267578119</v>
      </c>
      <c r="E2355">
        <v>146.92999267578119</v>
      </c>
      <c r="F2355">
        <v>146.92999267578119</v>
      </c>
      <c r="G2355">
        <v>0</v>
      </c>
    </row>
    <row r="2356" spans="1:7" ht="15">
      <c r="A2356" s="963">
        <v>29362</v>
      </c>
      <c r="B2356">
        <v>146.75</v>
      </c>
      <c r="C2356">
        <v>146.75</v>
      </c>
      <c r="D2356">
        <v>146.75</v>
      </c>
      <c r="E2356">
        <v>146.75</v>
      </c>
      <c r="F2356">
        <v>146.75</v>
      </c>
      <c r="G2356">
        <v>0</v>
      </c>
    </row>
    <row r="2357" spans="1:7" ht="15">
      <c r="A2357" s="963">
        <v>29363</v>
      </c>
      <c r="B2357">
        <v>147.96000671386719</v>
      </c>
      <c r="C2357">
        <v>147.96000671386719</v>
      </c>
      <c r="D2357">
        <v>147.96000671386719</v>
      </c>
      <c r="E2357">
        <v>147.96000671386719</v>
      </c>
      <c r="F2357">
        <v>147.96000671386719</v>
      </c>
      <c r="G2357">
        <v>0</v>
      </c>
    </row>
    <row r="2358" spans="1:7" ht="15">
      <c r="A2358" s="963">
        <v>29364</v>
      </c>
      <c r="B2358">
        <v>149.47999572753909</v>
      </c>
      <c r="C2358">
        <v>149.47999572753909</v>
      </c>
      <c r="D2358">
        <v>149.47999572753909</v>
      </c>
      <c r="E2358">
        <v>149.47999572753909</v>
      </c>
      <c r="F2358">
        <v>149.47999572753909</v>
      </c>
      <c r="G2358">
        <v>0</v>
      </c>
    </row>
    <row r="2359" spans="1:7" ht="15">
      <c r="A2359" s="963">
        <v>29368</v>
      </c>
      <c r="B2359">
        <v>150.1000061035156</v>
      </c>
      <c r="C2359">
        <v>150.1000061035156</v>
      </c>
      <c r="D2359">
        <v>150.1000061035156</v>
      </c>
      <c r="E2359">
        <v>150.1000061035156</v>
      </c>
      <c r="F2359">
        <v>150.1000061035156</v>
      </c>
      <c r="G2359">
        <v>0</v>
      </c>
    </row>
    <row r="2360" spans="1:7" ht="15">
      <c r="A2360" s="963">
        <v>29369</v>
      </c>
      <c r="B2360">
        <v>150.69999694824219</v>
      </c>
      <c r="C2360">
        <v>150.69999694824219</v>
      </c>
      <c r="D2360">
        <v>150.69999694824219</v>
      </c>
      <c r="E2360">
        <v>150.69999694824219</v>
      </c>
      <c r="F2360">
        <v>150.69999694824219</v>
      </c>
      <c r="G2360">
        <v>0</v>
      </c>
    </row>
    <row r="2361" spans="1:7" ht="15">
      <c r="A2361" s="963">
        <v>29370</v>
      </c>
      <c r="B2361">
        <v>150.0899963378906</v>
      </c>
      <c r="C2361">
        <v>150.0899963378906</v>
      </c>
      <c r="D2361">
        <v>150.0899963378906</v>
      </c>
      <c r="E2361">
        <v>150.0899963378906</v>
      </c>
      <c r="F2361">
        <v>150.0899963378906</v>
      </c>
      <c r="G2361">
        <v>0</v>
      </c>
    </row>
    <row r="2362" spans="1:7" ht="15">
      <c r="A2362" s="963">
        <v>29371</v>
      </c>
      <c r="B2362">
        <v>150.44999694824219</v>
      </c>
      <c r="C2362">
        <v>150.44999694824219</v>
      </c>
      <c r="D2362">
        <v>150.44999694824219</v>
      </c>
      <c r="E2362">
        <v>150.44999694824219</v>
      </c>
      <c r="F2362">
        <v>150.44999694824219</v>
      </c>
      <c r="G2362">
        <v>0</v>
      </c>
    </row>
    <row r="2363" spans="1:7" ht="15">
      <c r="A2363" s="963">
        <v>29374</v>
      </c>
      <c r="B2363">
        <v>150.16999816894531</v>
      </c>
      <c r="C2363">
        <v>150.16999816894531</v>
      </c>
      <c r="D2363">
        <v>150.16999816894531</v>
      </c>
      <c r="E2363">
        <v>150.16999816894531</v>
      </c>
      <c r="F2363">
        <v>150.16999816894531</v>
      </c>
      <c r="G2363">
        <v>0</v>
      </c>
    </row>
    <row r="2364" spans="1:7" ht="15">
      <c r="A2364" s="963">
        <v>29375</v>
      </c>
      <c r="B2364">
        <v>149.91999816894531</v>
      </c>
      <c r="C2364">
        <v>149.91999816894531</v>
      </c>
      <c r="D2364">
        <v>149.91999816894531</v>
      </c>
      <c r="E2364">
        <v>149.91999816894531</v>
      </c>
      <c r="F2364">
        <v>149.91999816894531</v>
      </c>
      <c r="G2364">
        <v>0</v>
      </c>
    </row>
    <row r="2365" spans="1:7" ht="15">
      <c r="A2365" s="963">
        <v>29376</v>
      </c>
      <c r="B2365">
        <v>151.21000671386719</v>
      </c>
      <c r="C2365">
        <v>151.21000671386719</v>
      </c>
      <c r="D2365">
        <v>151.21000671386719</v>
      </c>
      <c r="E2365">
        <v>151.21000671386719</v>
      </c>
      <c r="F2365">
        <v>151.21000671386719</v>
      </c>
      <c r="G2365">
        <v>0</v>
      </c>
    </row>
    <row r="2366" spans="1:7" ht="15">
      <c r="A2366" s="963">
        <v>29377</v>
      </c>
      <c r="B2366">
        <v>152.21000671386719</v>
      </c>
      <c r="C2366">
        <v>152.21000671386719</v>
      </c>
      <c r="D2366">
        <v>152.21000671386719</v>
      </c>
      <c r="E2366">
        <v>152.21000671386719</v>
      </c>
      <c r="F2366">
        <v>152.21000671386719</v>
      </c>
      <c r="G2366">
        <v>0</v>
      </c>
    </row>
    <row r="2367" spans="1:7" ht="15">
      <c r="A2367" s="963">
        <v>29378</v>
      </c>
      <c r="B2367">
        <v>152.67999267578119</v>
      </c>
      <c r="C2367">
        <v>152.67999267578119</v>
      </c>
      <c r="D2367">
        <v>152.67999267578119</v>
      </c>
      <c r="E2367">
        <v>152.67999267578119</v>
      </c>
      <c r="F2367">
        <v>152.67999267578119</v>
      </c>
      <c r="G2367">
        <v>0</v>
      </c>
    </row>
    <row r="2368" spans="1:7" ht="15">
      <c r="A2368" s="963">
        <v>29381</v>
      </c>
      <c r="B2368">
        <v>153</v>
      </c>
      <c r="C2368">
        <v>153</v>
      </c>
      <c r="D2368">
        <v>153</v>
      </c>
      <c r="E2368">
        <v>153</v>
      </c>
      <c r="F2368">
        <v>153</v>
      </c>
      <c r="G2368">
        <v>0</v>
      </c>
    </row>
    <row r="2369" spans="1:7" ht="15">
      <c r="A2369" s="963">
        <v>29382</v>
      </c>
      <c r="B2369">
        <v>154.1499938964844</v>
      </c>
      <c r="C2369">
        <v>154.1499938964844</v>
      </c>
      <c r="D2369">
        <v>154.1499938964844</v>
      </c>
      <c r="E2369">
        <v>154.1499938964844</v>
      </c>
      <c r="F2369">
        <v>154.1499938964844</v>
      </c>
      <c r="G2369">
        <v>0</v>
      </c>
    </row>
    <row r="2370" spans="1:7" ht="15">
      <c r="A2370" s="963">
        <v>29383</v>
      </c>
      <c r="B2370">
        <v>155.2200012207031</v>
      </c>
      <c r="C2370">
        <v>155.2200012207031</v>
      </c>
      <c r="D2370">
        <v>155.2200012207031</v>
      </c>
      <c r="E2370">
        <v>155.2200012207031</v>
      </c>
      <c r="F2370">
        <v>155.2200012207031</v>
      </c>
      <c r="G2370">
        <v>0</v>
      </c>
    </row>
    <row r="2371" spans="1:7" ht="15">
      <c r="A2371" s="963">
        <v>29384</v>
      </c>
      <c r="B2371">
        <v>155.30999755859381</v>
      </c>
      <c r="C2371">
        <v>155.30999755859381</v>
      </c>
      <c r="D2371">
        <v>155.30999755859381</v>
      </c>
      <c r="E2371">
        <v>155.30999755859381</v>
      </c>
      <c r="F2371">
        <v>155.30999755859381</v>
      </c>
      <c r="G2371">
        <v>0</v>
      </c>
    </row>
    <row r="2372" spans="1:7" ht="15">
      <c r="A2372" s="963">
        <v>29385</v>
      </c>
      <c r="B2372">
        <v>156.5899963378906</v>
      </c>
      <c r="C2372">
        <v>156.5899963378906</v>
      </c>
      <c r="D2372">
        <v>156.5899963378906</v>
      </c>
      <c r="E2372">
        <v>156.5899963378906</v>
      </c>
      <c r="F2372">
        <v>156.5899963378906</v>
      </c>
      <c r="G2372">
        <v>0</v>
      </c>
    </row>
    <row r="2373" spans="1:7" ht="15">
      <c r="A2373" s="963">
        <v>29388</v>
      </c>
      <c r="B2373">
        <v>156.78999328613281</v>
      </c>
      <c r="C2373">
        <v>156.78999328613281</v>
      </c>
      <c r="D2373">
        <v>156.78999328613281</v>
      </c>
      <c r="E2373">
        <v>156.78999328613281</v>
      </c>
      <c r="F2373">
        <v>156.78999328613281</v>
      </c>
      <c r="G2373">
        <v>0</v>
      </c>
    </row>
    <row r="2374" spans="1:7" ht="15">
      <c r="A2374" s="963">
        <v>29389</v>
      </c>
      <c r="B2374">
        <v>156.97999572753909</v>
      </c>
      <c r="C2374">
        <v>156.97999572753909</v>
      </c>
      <c r="D2374">
        <v>156.97999572753909</v>
      </c>
      <c r="E2374">
        <v>156.97999572753909</v>
      </c>
      <c r="F2374">
        <v>156.97999572753909</v>
      </c>
      <c r="G2374">
        <v>0</v>
      </c>
    </row>
    <row r="2375" spans="1:7" ht="15">
      <c r="A2375" s="963">
        <v>29390</v>
      </c>
      <c r="B2375">
        <v>157.19000244140619</v>
      </c>
      <c r="C2375">
        <v>157.19000244140619</v>
      </c>
      <c r="D2375">
        <v>157.19000244140619</v>
      </c>
      <c r="E2375">
        <v>157.19000244140619</v>
      </c>
      <c r="F2375">
        <v>157.19000244140619</v>
      </c>
      <c r="G2375">
        <v>0</v>
      </c>
    </row>
    <row r="2376" spans="1:7" ht="15">
      <c r="A2376" s="963">
        <v>29391</v>
      </c>
      <c r="B2376">
        <v>156.72999572753909</v>
      </c>
      <c r="C2376">
        <v>156.72999572753909</v>
      </c>
      <c r="D2376">
        <v>156.72999572753909</v>
      </c>
      <c r="E2376">
        <v>156.72999572753909</v>
      </c>
      <c r="F2376">
        <v>156.72999572753909</v>
      </c>
      <c r="G2376">
        <v>0</v>
      </c>
    </row>
    <row r="2377" spans="1:7" ht="15">
      <c r="A2377" s="963">
        <v>29392</v>
      </c>
      <c r="B2377">
        <v>156.50999450683591</v>
      </c>
      <c r="C2377">
        <v>156.50999450683591</v>
      </c>
      <c r="D2377">
        <v>156.50999450683591</v>
      </c>
      <c r="E2377">
        <v>156.50999450683591</v>
      </c>
      <c r="F2377">
        <v>156.50999450683591</v>
      </c>
      <c r="G2377">
        <v>0</v>
      </c>
    </row>
    <row r="2378" spans="1:7" ht="15">
      <c r="A2378" s="963">
        <v>29395</v>
      </c>
      <c r="B2378">
        <v>156.99000549316409</v>
      </c>
      <c r="C2378">
        <v>156.99000549316409</v>
      </c>
      <c r="D2378">
        <v>156.99000549316409</v>
      </c>
      <c r="E2378">
        <v>156.99000549316409</v>
      </c>
      <c r="F2378">
        <v>156.99000549316409</v>
      </c>
      <c r="G2378">
        <v>0</v>
      </c>
    </row>
    <row r="2379" spans="1:7" ht="15">
      <c r="A2379" s="963">
        <v>29396</v>
      </c>
      <c r="B2379">
        <v>157.6600036621094</v>
      </c>
      <c r="C2379">
        <v>157.6600036621094</v>
      </c>
      <c r="D2379">
        <v>157.6600036621094</v>
      </c>
      <c r="E2379">
        <v>157.6600036621094</v>
      </c>
      <c r="F2379">
        <v>157.6600036621094</v>
      </c>
      <c r="G2379">
        <v>0</v>
      </c>
    </row>
    <row r="2380" spans="1:7" ht="15">
      <c r="A2380" s="963">
        <v>29397</v>
      </c>
      <c r="B2380">
        <v>158.74000549316409</v>
      </c>
      <c r="C2380">
        <v>158.74000549316409</v>
      </c>
      <c r="D2380">
        <v>158.74000549316409</v>
      </c>
      <c r="E2380">
        <v>158.74000549316409</v>
      </c>
      <c r="F2380">
        <v>158.74000549316409</v>
      </c>
      <c r="G2380">
        <v>0</v>
      </c>
    </row>
    <row r="2381" spans="1:7" ht="15">
      <c r="A2381" s="963">
        <v>29398</v>
      </c>
      <c r="B2381">
        <v>159</v>
      </c>
      <c r="C2381">
        <v>159</v>
      </c>
      <c r="D2381">
        <v>159</v>
      </c>
      <c r="E2381">
        <v>159</v>
      </c>
      <c r="F2381">
        <v>159</v>
      </c>
      <c r="G2381">
        <v>0</v>
      </c>
    </row>
    <row r="2382" spans="1:7" ht="15">
      <c r="A2382" s="963">
        <v>29399</v>
      </c>
      <c r="B2382">
        <v>159.17999267578119</v>
      </c>
      <c r="C2382">
        <v>159.17999267578119</v>
      </c>
      <c r="D2382">
        <v>159.17999267578119</v>
      </c>
      <c r="E2382">
        <v>159.17999267578119</v>
      </c>
      <c r="F2382">
        <v>159.17999267578119</v>
      </c>
      <c r="G2382">
        <v>0</v>
      </c>
    </row>
    <row r="2383" spans="1:7" ht="15">
      <c r="A2383" s="963">
        <v>29402</v>
      </c>
      <c r="B2383">
        <v>157.7799987792969</v>
      </c>
      <c r="C2383">
        <v>157.7799987792969</v>
      </c>
      <c r="D2383">
        <v>157.7799987792969</v>
      </c>
      <c r="E2383">
        <v>157.7799987792969</v>
      </c>
      <c r="F2383">
        <v>157.7799987792969</v>
      </c>
      <c r="G2383">
        <v>0</v>
      </c>
    </row>
    <row r="2384" spans="1:7" ht="15">
      <c r="A2384" s="963">
        <v>29403</v>
      </c>
      <c r="B2384">
        <v>158.16999816894531</v>
      </c>
      <c r="C2384">
        <v>158.16999816894531</v>
      </c>
      <c r="D2384">
        <v>158.16999816894531</v>
      </c>
      <c r="E2384">
        <v>158.16999816894531</v>
      </c>
      <c r="F2384">
        <v>158.16999816894531</v>
      </c>
      <c r="G2384">
        <v>0</v>
      </c>
    </row>
    <row r="2385" spans="1:7" ht="15">
      <c r="A2385" s="963">
        <v>29404</v>
      </c>
      <c r="B2385">
        <v>159.17999267578119</v>
      </c>
      <c r="C2385">
        <v>159.17999267578119</v>
      </c>
      <c r="D2385">
        <v>159.17999267578119</v>
      </c>
      <c r="E2385">
        <v>159.17999267578119</v>
      </c>
      <c r="F2385">
        <v>159.17999267578119</v>
      </c>
      <c r="G2385">
        <v>0</v>
      </c>
    </row>
    <row r="2386" spans="1:7" ht="15">
      <c r="A2386" s="963">
        <v>29405</v>
      </c>
      <c r="B2386">
        <v>160.8699951171875</v>
      </c>
      <c r="C2386">
        <v>160.8699951171875</v>
      </c>
      <c r="D2386">
        <v>160.8699951171875</v>
      </c>
      <c r="E2386">
        <v>160.8699951171875</v>
      </c>
      <c r="F2386">
        <v>160.8699951171875</v>
      </c>
      <c r="G2386">
        <v>0</v>
      </c>
    </row>
    <row r="2387" spans="1:7" ht="15">
      <c r="A2387" s="963">
        <v>29409</v>
      </c>
      <c r="B2387">
        <v>163.6300048828125</v>
      </c>
      <c r="C2387">
        <v>163.6300048828125</v>
      </c>
      <c r="D2387">
        <v>163.6300048828125</v>
      </c>
      <c r="E2387">
        <v>163.6300048828125</v>
      </c>
      <c r="F2387">
        <v>163.6300048828125</v>
      </c>
      <c r="G2387">
        <v>0</v>
      </c>
    </row>
    <row r="2388" spans="1:7" ht="15">
      <c r="A2388" s="963">
        <v>29410</v>
      </c>
      <c r="B2388">
        <v>163.58000183105469</v>
      </c>
      <c r="C2388">
        <v>163.58000183105469</v>
      </c>
      <c r="D2388">
        <v>163.58000183105469</v>
      </c>
      <c r="E2388">
        <v>163.58000183105469</v>
      </c>
      <c r="F2388">
        <v>163.58000183105469</v>
      </c>
      <c r="G2388">
        <v>0</v>
      </c>
    </row>
    <row r="2389" spans="1:7" ht="15">
      <c r="A2389" s="963">
        <v>29411</v>
      </c>
      <c r="B2389">
        <v>164.0899963378906</v>
      </c>
      <c r="C2389">
        <v>164.0899963378906</v>
      </c>
      <c r="D2389">
        <v>164.0899963378906</v>
      </c>
      <c r="E2389">
        <v>164.0899963378906</v>
      </c>
      <c r="F2389">
        <v>164.0899963378906</v>
      </c>
      <c r="G2389">
        <v>0</v>
      </c>
    </row>
    <row r="2390" spans="1:7" ht="15">
      <c r="A2390" s="963">
        <v>29412</v>
      </c>
      <c r="B2390">
        <v>163.8399963378906</v>
      </c>
      <c r="C2390">
        <v>163.8399963378906</v>
      </c>
      <c r="D2390">
        <v>163.8399963378906</v>
      </c>
      <c r="E2390">
        <v>163.8399963378906</v>
      </c>
      <c r="F2390">
        <v>163.8399963378906</v>
      </c>
      <c r="G2390">
        <v>0</v>
      </c>
    </row>
    <row r="2391" spans="1:7" ht="15">
      <c r="A2391" s="963">
        <v>29413</v>
      </c>
      <c r="B2391">
        <v>164.82000732421881</v>
      </c>
      <c r="C2391">
        <v>164.82000732421881</v>
      </c>
      <c r="D2391">
        <v>164.82000732421881</v>
      </c>
      <c r="E2391">
        <v>164.82000732421881</v>
      </c>
      <c r="F2391">
        <v>164.82000732421881</v>
      </c>
      <c r="G2391">
        <v>0</v>
      </c>
    </row>
    <row r="2392" spans="1:7" ht="15">
      <c r="A2392" s="963">
        <v>29416</v>
      </c>
      <c r="B2392">
        <v>166.52000427246091</v>
      </c>
      <c r="C2392">
        <v>166.52000427246091</v>
      </c>
      <c r="D2392">
        <v>166.52000427246091</v>
      </c>
      <c r="E2392">
        <v>166.52000427246091</v>
      </c>
      <c r="F2392">
        <v>166.52000427246091</v>
      </c>
      <c r="G2392">
        <v>0</v>
      </c>
    </row>
    <row r="2393" spans="1:7" ht="15">
      <c r="A2393" s="963">
        <v>29417</v>
      </c>
      <c r="B2393">
        <v>167.05000305175781</v>
      </c>
      <c r="C2393">
        <v>167.05000305175781</v>
      </c>
      <c r="D2393">
        <v>167.05000305175781</v>
      </c>
      <c r="E2393">
        <v>167.05000305175781</v>
      </c>
      <c r="F2393">
        <v>167.05000305175781</v>
      </c>
      <c r="G2393">
        <v>0</v>
      </c>
    </row>
    <row r="2394" spans="1:7" ht="15">
      <c r="A2394" s="963">
        <v>29418</v>
      </c>
      <c r="B2394">
        <v>167.1000061035156</v>
      </c>
      <c r="C2394">
        <v>167.1000061035156</v>
      </c>
      <c r="D2394">
        <v>167.1000061035156</v>
      </c>
      <c r="E2394">
        <v>167.1000061035156</v>
      </c>
      <c r="F2394">
        <v>167.1000061035156</v>
      </c>
      <c r="G2394">
        <v>0</v>
      </c>
    </row>
    <row r="2395" spans="1:7" ht="15">
      <c r="A2395" s="963">
        <v>29419</v>
      </c>
      <c r="B2395">
        <v>168.66999816894531</v>
      </c>
      <c r="C2395">
        <v>168.66999816894531</v>
      </c>
      <c r="D2395">
        <v>168.66999816894531</v>
      </c>
      <c r="E2395">
        <v>168.66999816894531</v>
      </c>
      <c r="F2395">
        <v>168.66999816894531</v>
      </c>
      <c r="G2395">
        <v>0</v>
      </c>
    </row>
    <row r="2396" spans="1:7" ht="15">
      <c r="A2396" s="963">
        <v>29420</v>
      </c>
      <c r="B2396">
        <v>169.99000549316409</v>
      </c>
      <c r="C2396">
        <v>169.99000549316409</v>
      </c>
      <c r="D2396">
        <v>169.99000549316409</v>
      </c>
      <c r="E2396">
        <v>169.99000549316409</v>
      </c>
      <c r="F2396">
        <v>169.99000549316409</v>
      </c>
      <c r="G2396">
        <v>0</v>
      </c>
    </row>
    <row r="2397" spans="1:7" ht="15">
      <c r="A2397" s="963">
        <v>29423</v>
      </c>
      <c r="B2397">
        <v>170.47999572753909</v>
      </c>
      <c r="C2397">
        <v>170.47999572753909</v>
      </c>
      <c r="D2397">
        <v>170.47999572753909</v>
      </c>
      <c r="E2397">
        <v>170.47999572753909</v>
      </c>
      <c r="F2397">
        <v>170.47999572753909</v>
      </c>
      <c r="G2397">
        <v>0</v>
      </c>
    </row>
    <row r="2398" spans="1:7" ht="15">
      <c r="A2398" s="963">
        <v>29424</v>
      </c>
      <c r="B2398">
        <v>169.78999328613281</v>
      </c>
      <c r="C2398">
        <v>169.78999328613281</v>
      </c>
      <c r="D2398">
        <v>169.78999328613281</v>
      </c>
      <c r="E2398">
        <v>169.78999328613281</v>
      </c>
      <c r="F2398">
        <v>169.78999328613281</v>
      </c>
      <c r="G2398">
        <v>0</v>
      </c>
    </row>
    <row r="2399" spans="1:7" ht="15">
      <c r="A2399" s="963">
        <v>29425</v>
      </c>
      <c r="B2399">
        <v>169.82000732421881</v>
      </c>
      <c r="C2399">
        <v>169.82000732421881</v>
      </c>
      <c r="D2399">
        <v>169.82000732421881</v>
      </c>
      <c r="E2399">
        <v>169.82000732421881</v>
      </c>
      <c r="F2399">
        <v>169.82000732421881</v>
      </c>
      <c r="G2399">
        <v>0</v>
      </c>
    </row>
    <row r="2400" spans="1:7" ht="15">
      <c r="A2400" s="963">
        <v>29426</v>
      </c>
      <c r="B2400">
        <v>169.91999816894531</v>
      </c>
      <c r="C2400">
        <v>169.91999816894531</v>
      </c>
      <c r="D2400">
        <v>169.91999816894531</v>
      </c>
      <c r="E2400">
        <v>169.91999816894531</v>
      </c>
      <c r="F2400">
        <v>169.91999816894531</v>
      </c>
      <c r="G2400">
        <v>0</v>
      </c>
    </row>
    <row r="2401" spans="1:7" ht="15">
      <c r="A2401" s="963">
        <v>29427</v>
      </c>
      <c r="B2401">
        <v>169.6300048828125</v>
      </c>
      <c r="C2401">
        <v>169.6300048828125</v>
      </c>
      <c r="D2401">
        <v>169.6300048828125</v>
      </c>
      <c r="E2401">
        <v>169.6300048828125</v>
      </c>
      <c r="F2401">
        <v>169.6300048828125</v>
      </c>
      <c r="G2401">
        <v>0</v>
      </c>
    </row>
    <row r="2402" spans="1:7" ht="15">
      <c r="A2402" s="963">
        <v>29430</v>
      </c>
      <c r="B2402">
        <v>170.02000427246091</v>
      </c>
      <c r="C2402">
        <v>170.02000427246091</v>
      </c>
      <c r="D2402">
        <v>170.02000427246091</v>
      </c>
      <c r="E2402">
        <v>170.02000427246091</v>
      </c>
      <c r="F2402">
        <v>170.02000427246091</v>
      </c>
      <c r="G2402">
        <v>0</v>
      </c>
    </row>
    <row r="2403" spans="1:7" ht="15">
      <c r="A2403" s="963">
        <v>29431</v>
      </c>
      <c r="B2403">
        <v>171.05999755859381</v>
      </c>
      <c r="C2403">
        <v>171.05999755859381</v>
      </c>
      <c r="D2403">
        <v>171.05999755859381</v>
      </c>
      <c r="E2403">
        <v>171.05999755859381</v>
      </c>
      <c r="F2403">
        <v>171.05999755859381</v>
      </c>
      <c r="G2403">
        <v>0</v>
      </c>
    </row>
    <row r="2404" spans="1:7" ht="15">
      <c r="A2404" s="963">
        <v>29432</v>
      </c>
      <c r="B2404">
        <v>172.33000183105469</v>
      </c>
      <c r="C2404">
        <v>172.33000183105469</v>
      </c>
      <c r="D2404">
        <v>172.33000183105469</v>
      </c>
      <c r="E2404">
        <v>172.33000183105469</v>
      </c>
      <c r="F2404">
        <v>172.33000183105469</v>
      </c>
      <c r="G2404">
        <v>0</v>
      </c>
    </row>
    <row r="2405" spans="1:7" ht="15">
      <c r="A2405" s="963">
        <v>29433</v>
      </c>
      <c r="B2405">
        <v>171.80999755859381</v>
      </c>
      <c r="C2405">
        <v>171.80999755859381</v>
      </c>
      <c r="D2405">
        <v>171.80999755859381</v>
      </c>
      <c r="E2405">
        <v>171.80999755859381</v>
      </c>
      <c r="F2405">
        <v>171.80999755859381</v>
      </c>
      <c r="G2405">
        <v>0</v>
      </c>
    </row>
    <row r="2406" spans="1:7" ht="15">
      <c r="A2406" s="963">
        <v>29434</v>
      </c>
      <c r="B2406">
        <v>172.49000549316409</v>
      </c>
      <c r="C2406">
        <v>172.49000549316409</v>
      </c>
      <c r="D2406">
        <v>172.49000549316409</v>
      </c>
      <c r="E2406">
        <v>172.49000549316409</v>
      </c>
      <c r="F2406">
        <v>172.49000549316409</v>
      </c>
      <c r="G2406">
        <v>0</v>
      </c>
    </row>
    <row r="2407" spans="1:7" ht="15">
      <c r="A2407" s="963">
        <v>29437</v>
      </c>
      <c r="B2407">
        <v>171.88999938964841</v>
      </c>
      <c r="C2407">
        <v>171.88999938964841</v>
      </c>
      <c r="D2407">
        <v>171.88999938964841</v>
      </c>
      <c r="E2407">
        <v>171.88999938964841</v>
      </c>
      <c r="F2407">
        <v>171.88999938964841</v>
      </c>
      <c r="G2407">
        <v>0</v>
      </c>
    </row>
    <row r="2408" spans="1:7" ht="15">
      <c r="A2408" s="963">
        <v>29438</v>
      </c>
      <c r="B2408">
        <v>172.52000427246091</v>
      </c>
      <c r="C2408">
        <v>172.52000427246091</v>
      </c>
      <c r="D2408">
        <v>172.52000427246091</v>
      </c>
      <c r="E2408">
        <v>172.52000427246091</v>
      </c>
      <c r="F2408">
        <v>172.52000427246091</v>
      </c>
      <c r="G2408">
        <v>0</v>
      </c>
    </row>
    <row r="2409" spans="1:7" ht="15">
      <c r="A2409" s="963">
        <v>29439</v>
      </c>
      <c r="B2409">
        <v>173.44999694824219</v>
      </c>
      <c r="C2409">
        <v>173.44999694824219</v>
      </c>
      <c r="D2409">
        <v>173.44999694824219</v>
      </c>
      <c r="E2409">
        <v>173.44999694824219</v>
      </c>
      <c r="F2409">
        <v>173.44999694824219</v>
      </c>
      <c r="G2409">
        <v>0</v>
      </c>
    </row>
    <row r="2410" spans="1:7" ht="15">
      <c r="A2410" s="963">
        <v>29440</v>
      </c>
      <c r="B2410">
        <v>175.24000549316409</v>
      </c>
      <c r="C2410">
        <v>175.24000549316409</v>
      </c>
      <c r="D2410">
        <v>175.24000549316409</v>
      </c>
      <c r="E2410">
        <v>175.24000549316409</v>
      </c>
      <c r="F2410">
        <v>175.24000549316409</v>
      </c>
      <c r="G2410">
        <v>0</v>
      </c>
    </row>
    <row r="2411" spans="1:7" ht="15">
      <c r="A2411" s="963">
        <v>29441</v>
      </c>
      <c r="B2411">
        <v>175.8800048828125</v>
      </c>
      <c r="C2411">
        <v>175.8800048828125</v>
      </c>
      <c r="D2411">
        <v>175.8800048828125</v>
      </c>
      <c r="E2411">
        <v>175.8800048828125</v>
      </c>
      <c r="F2411">
        <v>175.8800048828125</v>
      </c>
      <c r="G2411">
        <v>0</v>
      </c>
    </row>
    <row r="2412" spans="1:7" ht="15">
      <c r="A2412" s="963">
        <v>29444</v>
      </c>
      <c r="B2412">
        <v>177.11000061035159</v>
      </c>
      <c r="C2412">
        <v>177.11000061035159</v>
      </c>
      <c r="D2412">
        <v>177.11000061035159</v>
      </c>
      <c r="E2412">
        <v>177.11000061035159</v>
      </c>
      <c r="F2412">
        <v>177.11000061035159</v>
      </c>
      <c r="G2412">
        <v>0</v>
      </c>
    </row>
    <row r="2413" spans="1:7" ht="15">
      <c r="A2413" s="963">
        <v>29445</v>
      </c>
      <c r="B2413">
        <v>176.6199951171875</v>
      </c>
      <c r="C2413">
        <v>176.6199951171875</v>
      </c>
      <c r="D2413">
        <v>176.6199951171875</v>
      </c>
      <c r="E2413">
        <v>176.6199951171875</v>
      </c>
      <c r="F2413">
        <v>176.6199951171875</v>
      </c>
      <c r="G2413">
        <v>0</v>
      </c>
    </row>
    <row r="2414" spans="1:7" ht="15">
      <c r="A2414" s="963">
        <v>29446</v>
      </c>
      <c r="B2414">
        <v>177.02000427246091</v>
      </c>
      <c r="C2414">
        <v>177.02000427246091</v>
      </c>
      <c r="D2414">
        <v>177.02000427246091</v>
      </c>
      <c r="E2414">
        <v>177.02000427246091</v>
      </c>
      <c r="F2414">
        <v>177.02000427246091</v>
      </c>
      <c r="G2414">
        <v>0</v>
      </c>
    </row>
    <row r="2415" spans="1:7" ht="15">
      <c r="A2415" s="963">
        <v>29447</v>
      </c>
      <c r="B2415">
        <v>178.75999450683591</v>
      </c>
      <c r="C2415">
        <v>178.75999450683591</v>
      </c>
      <c r="D2415">
        <v>178.75999450683591</v>
      </c>
      <c r="E2415">
        <v>178.75999450683591</v>
      </c>
      <c r="F2415">
        <v>178.75999450683591</v>
      </c>
      <c r="G2415">
        <v>0</v>
      </c>
    </row>
    <row r="2416" spans="1:7" ht="15">
      <c r="A2416" s="963">
        <v>29448</v>
      </c>
      <c r="B2416">
        <v>179.88999938964841</v>
      </c>
      <c r="C2416">
        <v>179.88999938964841</v>
      </c>
      <c r="D2416">
        <v>179.88999938964841</v>
      </c>
      <c r="E2416">
        <v>179.88999938964841</v>
      </c>
      <c r="F2416">
        <v>179.88999938964841</v>
      </c>
      <c r="G2416">
        <v>0</v>
      </c>
    </row>
    <row r="2417" spans="1:7" ht="15">
      <c r="A2417" s="963">
        <v>29451</v>
      </c>
      <c r="B2417">
        <v>177.24000549316409</v>
      </c>
      <c r="C2417">
        <v>177.24000549316409</v>
      </c>
      <c r="D2417">
        <v>177.24000549316409</v>
      </c>
      <c r="E2417">
        <v>177.24000549316409</v>
      </c>
      <c r="F2417">
        <v>177.24000549316409</v>
      </c>
      <c r="G2417">
        <v>0</v>
      </c>
    </row>
    <row r="2418" spans="1:7" ht="15">
      <c r="A2418" s="963">
        <v>29452</v>
      </c>
      <c r="B2418">
        <v>176.2799987792969</v>
      </c>
      <c r="C2418">
        <v>176.2799987792969</v>
      </c>
      <c r="D2418">
        <v>176.2799987792969</v>
      </c>
      <c r="E2418">
        <v>176.2799987792969</v>
      </c>
      <c r="F2418">
        <v>176.2799987792969</v>
      </c>
      <c r="G2418">
        <v>0</v>
      </c>
    </row>
    <row r="2419" spans="1:7" ht="15">
      <c r="A2419" s="963">
        <v>29453</v>
      </c>
      <c r="B2419">
        <v>177.67999267578119</v>
      </c>
      <c r="C2419">
        <v>177.67999267578119</v>
      </c>
      <c r="D2419">
        <v>177.67999267578119</v>
      </c>
      <c r="E2419">
        <v>177.67999267578119</v>
      </c>
      <c r="F2419">
        <v>177.67999267578119</v>
      </c>
      <c r="G2419">
        <v>0</v>
      </c>
    </row>
    <row r="2420" spans="1:7" ht="15">
      <c r="A2420" s="963">
        <v>29454</v>
      </c>
      <c r="B2420">
        <v>179.9100036621094</v>
      </c>
      <c r="C2420">
        <v>179.9100036621094</v>
      </c>
      <c r="D2420">
        <v>179.9100036621094</v>
      </c>
      <c r="E2420">
        <v>179.9100036621094</v>
      </c>
      <c r="F2420">
        <v>179.9100036621094</v>
      </c>
      <c r="G2420">
        <v>0</v>
      </c>
    </row>
    <row r="2421" spans="1:7" ht="15">
      <c r="A2421" s="963">
        <v>29455</v>
      </c>
      <c r="B2421">
        <v>181.69999694824219</v>
      </c>
      <c r="C2421">
        <v>181.69999694824219</v>
      </c>
      <c r="D2421">
        <v>181.69999694824219</v>
      </c>
      <c r="E2421">
        <v>181.69999694824219</v>
      </c>
      <c r="F2421">
        <v>181.69999694824219</v>
      </c>
      <c r="G2421">
        <v>0</v>
      </c>
    </row>
    <row r="2422" spans="1:7" ht="15">
      <c r="A2422" s="963">
        <v>29458</v>
      </c>
      <c r="B2422">
        <v>181.58000183105469</v>
      </c>
      <c r="C2422">
        <v>181.58000183105469</v>
      </c>
      <c r="D2422">
        <v>181.58000183105469</v>
      </c>
      <c r="E2422">
        <v>181.58000183105469</v>
      </c>
      <c r="F2422">
        <v>181.58000183105469</v>
      </c>
      <c r="G2422">
        <v>0</v>
      </c>
    </row>
    <row r="2423" spans="1:7" ht="15">
      <c r="A2423" s="963">
        <v>29459</v>
      </c>
      <c r="B2423">
        <v>182.38999938964841</v>
      </c>
      <c r="C2423">
        <v>182.38999938964841</v>
      </c>
      <c r="D2423">
        <v>182.38999938964841</v>
      </c>
      <c r="E2423">
        <v>182.38999938964841</v>
      </c>
      <c r="F2423">
        <v>182.38999938964841</v>
      </c>
      <c r="G2423">
        <v>0</v>
      </c>
    </row>
    <row r="2424" spans="1:7" ht="15">
      <c r="A2424" s="963">
        <v>29460</v>
      </c>
      <c r="B2424">
        <v>182.1499938964844</v>
      </c>
      <c r="C2424">
        <v>182.1499938964844</v>
      </c>
      <c r="D2424">
        <v>182.1499938964844</v>
      </c>
      <c r="E2424">
        <v>182.1499938964844</v>
      </c>
      <c r="F2424">
        <v>182.1499938964844</v>
      </c>
      <c r="G2424">
        <v>0</v>
      </c>
    </row>
    <row r="2425" spans="1:7" ht="15">
      <c r="A2425" s="963">
        <v>29461</v>
      </c>
      <c r="B2425">
        <v>180.99000549316409</v>
      </c>
      <c r="C2425">
        <v>180.99000549316409</v>
      </c>
      <c r="D2425">
        <v>180.99000549316409</v>
      </c>
      <c r="E2425">
        <v>180.99000549316409</v>
      </c>
      <c r="F2425">
        <v>180.99000549316409</v>
      </c>
      <c r="G2425">
        <v>0</v>
      </c>
    </row>
    <row r="2426" spans="1:7" ht="15">
      <c r="A2426" s="963">
        <v>29462</v>
      </c>
      <c r="B2426">
        <v>181.52000427246091</v>
      </c>
      <c r="C2426">
        <v>181.52000427246091</v>
      </c>
      <c r="D2426">
        <v>181.52000427246091</v>
      </c>
      <c r="E2426">
        <v>181.52000427246091</v>
      </c>
      <c r="F2426">
        <v>181.52000427246091</v>
      </c>
      <c r="G2426">
        <v>0</v>
      </c>
    </row>
    <row r="2427" spans="1:7" ht="15">
      <c r="A2427" s="963">
        <v>29466</v>
      </c>
      <c r="B2427">
        <v>182.3399963378906</v>
      </c>
      <c r="C2427">
        <v>182.3399963378906</v>
      </c>
      <c r="D2427">
        <v>182.3399963378906</v>
      </c>
      <c r="E2427">
        <v>182.3399963378906</v>
      </c>
      <c r="F2427">
        <v>182.3399963378906</v>
      </c>
      <c r="G2427">
        <v>0</v>
      </c>
    </row>
    <row r="2428" spans="1:7" ht="15">
      <c r="A2428" s="963">
        <v>29467</v>
      </c>
      <c r="B2428">
        <v>184.5299987792969</v>
      </c>
      <c r="C2428">
        <v>184.5299987792969</v>
      </c>
      <c r="D2428">
        <v>184.5299987792969</v>
      </c>
      <c r="E2428">
        <v>184.5299987792969</v>
      </c>
      <c r="F2428">
        <v>184.5299987792969</v>
      </c>
      <c r="G2428">
        <v>0</v>
      </c>
    </row>
    <row r="2429" spans="1:7" ht="15">
      <c r="A2429" s="963">
        <v>29468</v>
      </c>
      <c r="B2429">
        <v>185.05000305175781</v>
      </c>
      <c r="C2429">
        <v>185.05000305175781</v>
      </c>
      <c r="D2429">
        <v>185.05000305175781</v>
      </c>
      <c r="E2429">
        <v>185.05000305175781</v>
      </c>
      <c r="F2429">
        <v>185.05000305175781</v>
      </c>
      <c r="G2429">
        <v>0</v>
      </c>
    </row>
    <row r="2430" spans="1:7" ht="15">
      <c r="A2430" s="963">
        <v>29469</v>
      </c>
      <c r="B2430">
        <v>185.61000061035159</v>
      </c>
      <c r="C2430">
        <v>185.61000061035159</v>
      </c>
      <c r="D2430">
        <v>185.61000061035159</v>
      </c>
      <c r="E2430">
        <v>185.61000061035159</v>
      </c>
      <c r="F2430">
        <v>185.61000061035159</v>
      </c>
      <c r="G2430">
        <v>0</v>
      </c>
    </row>
    <row r="2431" spans="1:7" ht="15">
      <c r="A2431" s="963">
        <v>29472</v>
      </c>
      <c r="B2431">
        <v>184.44999694824219</v>
      </c>
      <c r="C2431">
        <v>184.44999694824219</v>
      </c>
      <c r="D2431">
        <v>184.44999694824219</v>
      </c>
      <c r="E2431">
        <v>184.44999694824219</v>
      </c>
      <c r="F2431">
        <v>184.44999694824219</v>
      </c>
      <c r="G2431">
        <v>0</v>
      </c>
    </row>
    <row r="2432" spans="1:7" ht="15">
      <c r="A2432" s="963">
        <v>29473</v>
      </c>
      <c r="B2432">
        <v>184.8399963378906</v>
      </c>
      <c r="C2432">
        <v>184.8399963378906</v>
      </c>
      <c r="D2432">
        <v>184.8399963378906</v>
      </c>
      <c r="E2432">
        <v>184.8399963378906</v>
      </c>
      <c r="F2432">
        <v>184.8399963378906</v>
      </c>
      <c r="G2432">
        <v>0</v>
      </c>
    </row>
    <row r="2433" spans="1:7" ht="15">
      <c r="A2433" s="963">
        <v>29474</v>
      </c>
      <c r="B2433">
        <v>186.30999755859381</v>
      </c>
      <c r="C2433">
        <v>186.30999755859381</v>
      </c>
      <c r="D2433">
        <v>186.30999755859381</v>
      </c>
      <c r="E2433">
        <v>186.30999755859381</v>
      </c>
      <c r="F2433">
        <v>186.30999755859381</v>
      </c>
      <c r="G2433">
        <v>0</v>
      </c>
    </row>
    <row r="2434" spans="1:7" ht="15">
      <c r="A2434" s="963">
        <v>29475</v>
      </c>
      <c r="B2434">
        <v>188.1600036621094</v>
      </c>
      <c r="C2434">
        <v>188.1600036621094</v>
      </c>
      <c r="D2434">
        <v>188.1600036621094</v>
      </c>
      <c r="E2434">
        <v>188.1600036621094</v>
      </c>
      <c r="F2434">
        <v>188.1600036621094</v>
      </c>
      <c r="G2434">
        <v>0</v>
      </c>
    </row>
    <row r="2435" spans="1:7" ht="15">
      <c r="A2435" s="963">
        <v>29476</v>
      </c>
      <c r="B2435">
        <v>189.58000183105469</v>
      </c>
      <c r="C2435">
        <v>189.58000183105469</v>
      </c>
      <c r="D2435">
        <v>189.58000183105469</v>
      </c>
      <c r="E2435">
        <v>189.58000183105469</v>
      </c>
      <c r="F2435">
        <v>189.58000183105469</v>
      </c>
      <c r="G2435">
        <v>0</v>
      </c>
    </row>
    <row r="2436" spans="1:7" ht="15">
      <c r="A2436" s="963">
        <v>29479</v>
      </c>
      <c r="B2436">
        <v>189.5899963378906</v>
      </c>
      <c r="C2436">
        <v>189.5899963378906</v>
      </c>
      <c r="D2436">
        <v>189.5899963378906</v>
      </c>
      <c r="E2436">
        <v>189.5899963378906</v>
      </c>
      <c r="F2436">
        <v>189.5899963378906</v>
      </c>
      <c r="G2436">
        <v>0</v>
      </c>
    </row>
    <row r="2437" spans="1:7" ht="15">
      <c r="A2437" s="963">
        <v>29480</v>
      </c>
      <c r="B2437">
        <v>191.30999755859381</v>
      </c>
      <c r="C2437">
        <v>191.30999755859381</v>
      </c>
      <c r="D2437">
        <v>191.30999755859381</v>
      </c>
      <c r="E2437">
        <v>191.30999755859381</v>
      </c>
      <c r="F2437">
        <v>191.30999755859381</v>
      </c>
      <c r="G2437">
        <v>0</v>
      </c>
    </row>
    <row r="2438" spans="1:7" ht="15">
      <c r="A2438" s="963">
        <v>29481</v>
      </c>
      <c r="B2438">
        <v>193.94999694824219</v>
      </c>
      <c r="C2438">
        <v>193.94999694824219</v>
      </c>
      <c r="D2438">
        <v>193.94999694824219</v>
      </c>
      <c r="E2438">
        <v>193.94999694824219</v>
      </c>
      <c r="F2438">
        <v>193.94999694824219</v>
      </c>
      <c r="G2438">
        <v>0</v>
      </c>
    </row>
    <row r="2439" spans="1:7" ht="15">
      <c r="A2439" s="963">
        <v>29482</v>
      </c>
      <c r="B2439">
        <v>193.61000061035159</v>
      </c>
      <c r="C2439">
        <v>193.61000061035159</v>
      </c>
      <c r="D2439">
        <v>193.61000061035159</v>
      </c>
      <c r="E2439">
        <v>193.61000061035159</v>
      </c>
      <c r="F2439">
        <v>193.61000061035159</v>
      </c>
      <c r="G2439">
        <v>0</v>
      </c>
    </row>
    <row r="2440" spans="1:7" ht="15">
      <c r="A2440" s="963">
        <v>29483</v>
      </c>
      <c r="B2440">
        <v>195.33000183105469</v>
      </c>
      <c r="C2440">
        <v>195.33000183105469</v>
      </c>
      <c r="D2440">
        <v>195.33000183105469</v>
      </c>
      <c r="E2440">
        <v>195.33000183105469</v>
      </c>
      <c r="F2440">
        <v>195.33000183105469</v>
      </c>
      <c r="G2440">
        <v>0</v>
      </c>
    </row>
    <row r="2441" spans="1:7" ht="15">
      <c r="A2441" s="963">
        <v>29486</v>
      </c>
      <c r="B2441">
        <v>195.94000244140619</v>
      </c>
      <c r="C2441">
        <v>195.94000244140619</v>
      </c>
      <c r="D2441">
        <v>195.94000244140619</v>
      </c>
      <c r="E2441">
        <v>195.94000244140619</v>
      </c>
      <c r="F2441">
        <v>195.94000244140619</v>
      </c>
      <c r="G2441">
        <v>0</v>
      </c>
    </row>
    <row r="2442" spans="1:7" ht="15">
      <c r="A2442" s="963">
        <v>29487</v>
      </c>
      <c r="B2442">
        <v>195.05000305175781</v>
      </c>
      <c r="C2442">
        <v>195.05000305175781</v>
      </c>
      <c r="D2442">
        <v>195.05000305175781</v>
      </c>
      <c r="E2442">
        <v>195.05000305175781</v>
      </c>
      <c r="F2442">
        <v>195.05000305175781</v>
      </c>
      <c r="G2442">
        <v>0</v>
      </c>
    </row>
    <row r="2443" spans="1:7" ht="15">
      <c r="A2443" s="963">
        <v>29488</v>
      </c>
      <c r="B2443">
        <v>195.17999267578119</v>
      </c>
      <c r="C2443">
        <v>195.17999267578119</v>
      </c>
      <c r="D2443">
        <v>195.17999267578119</v>
      </c>
      <c r="E2443">
        <v>195.17999267578119</v>
      </c>
      <c r="F2443">
        <v>195.17999267578119</v>
      </c>
      <c r="G2443">
        <v>0</v>
      </c>
    </row>
    <row r="2444" spans="1:7" ht="15">
      <c r="A2444" s="963">
        <v>29489</v>
      </c>
      <c r="B2444">
        <v>194.05000305175781</v>
      </c>
      <c r="C2444">
        <v>194.05000305175781</v>
      </c>
      <c r="D2444">
        <v>194.05000305175781</v>
      </c>
      <c r="E2444">
        <v>194.05000305175781</v>
      </c>
      <c r="F2444">
        <v>194.05000305175781</v>
      </c>
      <c r="G2444">
        <v>0</v>
      </c>
    </row>
    <row r="2445" spans="1:7" ht="15">
      <c r="A2445" s="963">
        <v>29490</v>
      </c>
      <c r="B2445">
        <v>190.77000427246091</v>
      </c>
      <c r="C2445">
        <v>190.77000427246091</v>
      </c>
      <c r="D2445">
        <v>190.77000427246091</v>
      </c>
      <c r="E2445">
        <v>190.77000427246091</v>
      </c>
      <c r="F2445">
        <v>190.77000427246091</v>
      </c>
      <c r="G2445">
        <v>0</v>
      </c>
    </row>
    <row r="2446" spans="1:7" ht="15">
      <c r="A2446" s="963">
        <v>29493</v>
      </c>
      <c r="B2446">
        <v>185.78999328613281</v>
      </c>
      <c r="C2446">
        <v>185.78999328613281</v>
      </c>
      <c r="D2446">
        <v>185.78999328613281</v>
      </c>
      <c r="E2446">
        <v>185.78999328613281</v>
      </c>
      <c r="F2446">
        <v>185.78999328613281</v>
      </c>
      <c r="G2446">
        <v>0</v>
      </c>
    </row>
    <row r="2447" spans="1:7" ht="15">
      <c r="A2447" s="963">
        <v>29494</v>
      </c>
      <c r="B2447">
        <v>187.75999450683591</v>
      </c>
      <c r="C2447">
        <v>187.75999450683591</v>
      </c>
      <c r="D2447">
        <v>187.75999450683591</v>
      </c>
      <c r="E2447">
        <v>187.75999450683591</v>
      </c>
      <c r="F2447">
        <v>187.75999450683591</v>
      </c>
      <c r="G2447">
        <v>0</v>
      </c>
    </row>
    <row r="2448" spans="1:7" ht="15">
      <c r="A2448" s="963">
        <v>29495</v>
      </c>
      <c r="B2448">
        <v>189.6199951171875</v>
      </c>
      <c r="C2448">
        <v>189.6199951171875</v>
      </c>
      <c r="D2448">
        <v>189.6199951171875</v>
      </c>
      <c r="E2448">
        <v>189.6199951171875</v>
      </c>
      <c r="F2448">
        <v>189.6199951171875</v>
      </c>
      <c r="G2448">
        <v>0</v>
      </c>
    </row>
    <row r="2449" spans="1:7" ht="15">
      <c r="A2449" s="963">
        <v>29496</v>
      </c>
      <c r="B2449">
        <v>190.80999755859381</v>
      </c>
      <c r="C2449">
        <v>190.80999755859381</v>
      </c>
      <c r="D2449">
        <v>190.80999755859381</v>
      </c>
      <c r="E2449">
        <v>190.80999755859381</v>
      </c>
      <c r="F2449">
        <v>190.80999755859381</v>
      </c>
      <c r="G2449">
        <v>0</v>
      </c>
    </row>
    <row r="2450" spans="1:7" ht="15">
      <c r="A2450" s="963">
        <v>29497</v>
      </c>
      <c r="B2450">
        <v>193.42999267578119</v>
      </c>
      <c r="C2450">
        <v>193.42999267578119</v>
      </c>
      <c r="D2450">
        <v>193.42999267578119</v>
      </c>
      <c r="E2450">
        <v>193.42999267578119</v>
      </c>
      <c r="F2450">
        <v>193.42999267578119</v>
      </c>
      <c r="G2450">
        <v>0</v>
      </c>
    </row>
    <row r="2451" spans="1:7" ht="15">
      <c r="A2451" s="963">
        <v>29500</v>
      </c>
      <c r="B2451">
        <v>196.00999450683591</v>
      </c>
      <c r="C2451">
        <v>196.00999450683591</v>
      </c>
      <c r="D2451">
        <v>196.00999450683591</v>
      </c>
      <c r="E2451">
        <v>196.00999450683591</v>
      </c>
      <c r="F2451">
        <v>196.00999450683591</v>
      </c>
      <c r="G2451">
        <v>0</v>
      </c>
    </row>
    <row r="2452" spans="1:7" ht="15">
      <c r="A2452" s="963">
        <v>29501</v>
      </c>
      <c r="B2452">
        <v>196.16999816894531</v>
      </c>
      <c r="C2452">
        <v>196.16999816894531</v>
      </c>
      <c r="D2452">
        <v>196.16999816894531</v>
      </c>
      <c r="E2452">
        <v>196.16999816894531</v>
      </c>
      <c r="F2452">
        <v>196.16999816894531</v>
      </c>
      <c r="G2452">
        <v>0</v>
      </c>
    </row>
    <row r="2453" spans="1:7" ht="15">
      <c r="A2453" s="963">
        <v>29502</v>
      </c>
      <c r="B2453">
        <v>197.17999267578119</v>
      </c>
      <c r="C2453">
        <v>197.17999267578119</v>
      </c>
      <c r="D2453">
        <v>197.17999267578119</v>
      </c>
      <c r="E2453">
        <v>197.17999267578119</v>
      </c>
      <c r="F2453">
        <v>197.17999267578119</v>
      </c>
      <c r="G2453">
        <v>0</v>
      </c>
    </row>
    <row r="2454" spans="1:7" ht="15">
      <c r="A2454" s="963">
        <v>29503</v>
      </c>
      <c r="B2454">
        <v>197.5299987792969</v>
      </c>
      <c r="C2454">
        <v>197.5299987792969</v>
      </c>
      <c r="D2454">
        <v>197.5299987792969</v>
      </c>
      <c r="E2454">
        <v>197.5299987792969</v>
      </c>
      <c r="F2454">
        <v>197.5299987792969</v>
      </c>
      <c r="G2454">
        <v>0</v>
      </c>
    </row>
    <row r="2455" spans="1:7" ht="15">
      <c r="A2455" s="963">
        <v>29504</v>
      </c>
      <c r="B2455">
        <v>197.78999328613281</v>
      </c>
      <c r="C2455">
        <v>197.78999328613281</v>
      </c>
      <c r="D2455">
        <v>197.78999328613281</v>
      </c>
      <c r="E2455">
        <v>197.78999328613281</v>
      </c>
      <c r="F2455">
        <v>197.78999328613281</v>
      </c>
      <c r="G2455">
        <v>0</v>
      </c>
    </row>
    <row r="2456" spans="1:7" ht="15">
      <c r="A2456" s="963">
        <v>29507</v>
      </c>
      <c r="B2456">
        <v>198.8699951171875</v>
      </c>
      <c r="C2456">
        <v>198.8699951171875</v>
      </c>
      <c r="D2456">
        <v>198.8699951171875</v>
      </c>
      <c r="E2456">
        <v>198.8699951171875</v>
      </c>
      <c r="F2456">
        <v>198.8699951171875</v>
      </c>
      <c r="G2456">
        <v>0</v>
      </c>
    </row>
    <row r="2457" spans="1:7" ht="15">
      <c r="A2457" s="963">
        <v>29508</v>
      </c>
      <c r="B2457">
        <v>199.02000427246091</v>
      </c>
      <c r="C2457">
        <v>199.02000427246091</v>
      </c>
      <c r="D2457">
        <v>199.02000427246091</v>
      </c>
      <c r="E2457">
        <v>199.02000427246091</v>
      </c>
      <c r="F2457">
        <v>199.02000427246091</v>
      </c>
      <c r="G2457">
        <v>0</v>
      </c>
    </row>
    <row r="2458" spans="1:7" ht="15">
      <c r="A2458" s="963">
        <v>29509</v>
      </c>
      <c r="B2458">
        <v>199.42999267578119</v>
      </c>
      <c r="C2458">
        <v>199.42999267578119</v>
      </c>
      <c r="D2458">
        <v>199.42999267578119</v>
      </c>
      <c r="E2458">
        <v>199.42999267578119</v>
      </c>
      <c r="F2458">
        <v>199.42999267578119</v>
      </c>
      <c r="G2458">
        <v>0</v>
      </c>
    </row>
    <row r="2459" spans="1:7" ht="15">
      <c r="A2459" s="963">
        <v>29510</v>
      </c>
      <c r="B2459">
        <v>197.94999694824219</v>
      </c>
      <c r="C2459">
        <v>197.94999694824219</v>
      </c>
      <c r="D2459">
        <v>197.94999694824219</v>
      </c>
      <c r="E2459">
        <v>197.94999694824219</v>
      </c>
      <c r="F2459">
        <v>197.94999694824219</v>
      </c>
      <c r="G2459">
        <v>0</v>
      </c>
    </row>
    <row r="2460" spans="1:7" ht="15">
      <c r="A2460" s="963">
        <v>29511</v>
      </c>
      <c r="B2460">
        <v>197.24000549316409</v>
      </c>
      <c r="C2460">
        <v>197.24000549316409</v>
      </c>
      <c r="D2460">
        <v>197.24000549316409</v>
      </c>
      <c r="E2460">
        <v>197.24000549316409</v>
      </c>
      <c r="F2460">
        <v>197.24000549316409</v>
      </c>
      <c r="G2460">
        <v>0</v>
      </c>
    </row>
    <row r="2461" spans="1:7" ht="15">
      <c r="A2461" s="963">
        <v>29514</v>
      </c>
      <c r="B2461">
        <v>197.1499938964844</v>
      </c>
      <c r="C2461">
        <v>197.1499938964844</v>
      </c>
      <c r="D2461">
        <v>197.1499938964844</v>
      </c>
      <c r="E2461">
        <v>197.1499938964844</v>
      </c>
      <c r="F2461">
        <v>197.1499938964844</v>
      </c>
      <c r="G2461">
        <v>0</v>
      </c>
    </row>
    <row r="2462" spans="1:7" ht="15">
      <c r="A2462" s="963">
        <v>29515</v>
      </c>
      <c r="B2462">
        <v>196.46000671386719</v>
      </c>
      <c r="C2462">
        <v>196.46000671386719</v>
      </c>
      <c r="D2462">
        <v>196.46000671386719</v>
      </c>
      <c r="E2462">
        <v>196.46000671386719</v>
      </c>
      <c r="F2462">
        <v>196.46000671386719</v>
      </c>
      <c r="G2462">
        <v>0</v>
      </c>
    </row>
    <row r="2463" spans="1:7" ht="15">
      <c r="A2463" s="963">
        <v>29516</v>
      </c>
      <c r="B2463">
        <v>197.8999938964844</v>
      </c>
      <c r="C2463">
        <v>197.8999938964844</v>
      </c>
      <c r="D2463">
        <v>197.8999938964844</v>
      </c>
      <c r="E2463">
        <v>197.8999938964844</v>
      </c>
      <c r="F2463">
        <v>197.8999938964844</v>
      </c>
      <c r="G2463">
        <v>0</v>
      </c>
    </row>
    <row r="2464" spans="1:7" ht="15">
      <c r="A2464" s="963">
        <v>29517</v>
      </c>
      <c r="B2464">
        <v>195.80999755859381</v>
      </c>
      <c r="C2464">
        <v>195.80999755859381</v>
      </c>
      <c r="D2464">
        <v>195.80999755859381</v>
      </c>
      <c r="E2464">
        <v>195.80999755859381</v>
      </c>
      <c r="F2464">
        <v>195.80999755859381</v>
      </c>
      <c r="G2464">
        <v>0</v>
      </c>
    </row>
    <row r="2465" spans="1:7" ht="15">
      <c r="A2465" s="963">
        <v>29518</v>
      </c>
      <c r="B2465">
        <v>196.16999816894531</v>
      </c>
      <c r="C2465">
        <v>196.16999816894531</v>
      </c>
      <c r="D2465">
        <v>196.16999816894531</v>
      </c>
      <c r="E2465">
        <v>196.16999816894531</v>
      </c>
      <c r="F2465">
        <v>196.16999816894531</v>
      </c>
      <c r="G2465">
        <v>0</v>
      </c>
    </row>
    <row r="2466" spans="1:7" ht="15">
      <c r="A2466" s="963">
        <v>29521</v>
      </c>
      <c r="B2466">
        <v>194.3500061035156</v>
      </c>
      <c r="C2466">
        <v>194.3500061035156</v>
      </c>
      <c r="D2466">
        <v>194.3500061035156</v>
      </c>
      <c r="E2466">
        <v>194.3500061035156</v>
      </c>
      <c r="F2466">
        <v>194.3500061035156</v>
      </c>
      <c r="G2466">
        <v>0</v>
      </c>
    </row>
    <row r="2467" spans="1:7" ht="15">
      <c r="A2467" s="963">
        <v>29522</v>
      </c>
      <c r="B2467">
        <v>193.75999450683591</v>
      </c>
      <c r="C2467">
        <v>193.75999450683591</v>
      </c>
      <c r="D2467">
        <v>193.75999450683591</v>
      </c>
      <c r="E2467">
        <v>193.75999450683591</v>
      </c>
      <c r="F2467">
        <v>193.75999450683591</v>
      </c>
      <c r="G2467">
        <v>0</v>
      </c>
    </row>
    <row r="2468" spans="1:7" ht="15">
      <c r="A2468" s="963">
        <v>29523</v>
      </c>
      <c r="B2468">
        <v>194.49000549316409</v>
      </c>
      <c r="C2468">
        <v>194.49000549316409</v>
      </c>
      <c r="D2468">
        <v>194.49000549316409</v>
      </c>
      <c r="E2468">
        <v>194.49000549316409</v>
      </c>
      <c r="F2468">
        <v>194.49000549316409</v>
      </c>
      <c r="G2468">
        <v>0</v>
      </c>
    </row>
    <row r="2469" spans="1:7" ht="15">
      <c r="A2469" s="963">
        <v>29524</v>
      </c>
      <c r="B2469">
        <v>192.50999450683591</v>
      </c>
      <c r="C2469">
        <v>192.50999450683591</v>
      </c>
      <c r="D2469">
        <v>192.50999450683591</v>
      </c>
      <c r="E2469">
        <v>192.50999450683591</v>
      </c>
      <c r="F2469">
        <v>192.50999450683591</v>
      </c>
      <c r="G2469">
        <v>0</v>
      </c>
    </row>
    <row r="2470" spans="1:7" ht="15">
      <c r="A2470" s="963">
        <v>29525</v>
      </c>
      <c r="B2470">
        <v>192.7799987792969</v>
      </c>
      <c r="C2470">
        <v>192.7799987792969</v>
      </c>
      <c r="D2470">
        <v>192.7799987792969</v>
      </c>
      <c r="E2470">
        <v>192.7799987792969</v>
      </c>
      <c r="F2470">
        <v>192.7799987792969</v>
      </c>
      <c r="G2470">
        <v>0</v>
      </c>
    </row>
    <row r="2471" spans="1:7" ht="15">
      <c r="A2471" s="963">
        <v>29528</v>
      </c>
      <c r="B2471">
        <v>193.1499938964844</v>
      </c>
      <c r="C2471">
        <v>193.1499938964844</v>
      </c>
      <c r="D2471">
        <v>193.1499938964844</v>
      </c>
      <c r="E2471">
        <v>193.1499938964844</v>
      </c>
      <c r="F2471">
        <v>193.1499938964844</v>
      </c>
      <c r="G2471">
        <v>0</v>
      </c>
    </row>
    <row r="2472" spans="1:7" ht="15">
      <c r="A2472" s="963">
        <v>29530</v>
      </c>
      <c r="B2472">
        <v>196.0299987792969</v>
      </c>
      <c r="C2472">
        <v>196.0299987792969</v>
      </c>
      <c r="D2472">
        <v>196.0299987792969</v>
      </c>
      <c r="E2472">
        <v>196.0299987792969</v>
      </c>
      <c r="F2472">
        <v>196.0299987792969</v>
      </c>
      <c r="G2472">
        <v>0</v>
      </c>
    </row>
    <row r="2473" spans="1:7" ht="15">
      <c r="A2473" s="963">
        <v>29531</v>
      </c>
      <c r="B2473">
        <v>193.96000671386719</v>
      </c>
      <c r="C2473">
        <v>193.96000671386719</v>
      </c>
      <c r="D2473">
        <v>193.96000671386719</v>
      </c>
      <c r="E2473">
        <v>193.96000671386719</v>
      </c>
      <c r="F2473">
        <v>193.96000671386719</v>
      </c>
      <c r="G2473">
        <v>0</v>
      </c>
    </row>
    <row r="2474" spans="1:7" ht="15">
      <c r="A2474" s="963">
        <v>29532</v>
      </c>
      <c r="B2474">
        <v>193.50999450683591</v>
      </c>
      <c r="C2474">
        <v>193.50999450683591</v>
      </c>
      <c r="D2474">
        <v>193.50999450683591</v>
      </c>
      <c r="E2474">
        <v>193.50999450683591</v>
      </c>
      <c r="F2474">
        <v>193.50999450683591</v>
      </c>
      <c r="G2474">
        <v>0</v>
      </c>
    </row>
    <row r="2475" spans="1:7" ht="15">
      <c r="A2475" s="963">
        <v>29535</v>
      </c>
      <c r="B2475">
        <v>193.1000061035156</v>
      </c>
      <c r="C2475">
        <v>193.1000061035156</v>
      </c>
      <c r="D2475">
        <v>193.1000061035156</v>
      </c>
      <c r="E2475">
        <v>193.1000061035156</v>
      </c>
      <c r="F2475">
        <v>193.1000061035156</v>
      </c>
      <c r="G2475">
        <v>0</v>
      </c>
    </row>
    <row r="2476" spans="1:7" ht="15">
      <c r="A2476" s="963">
        <v>29536</v>
      </c>
      <c r="B2476">
        <v>195.02000427246091</v>
      </c>
      <c r="C2476">
        <v>195.02000427246091</v>
      </c>
      <c r="D2476">
        <v>195.02000427246091</v>
      </c>
      <c r="E2476">
        <v>195.02000427246091</v>
      </c>
      <c r="F2476">
        <v>195.02000427246091</v>
      </c>
      <c r="G2476">
        <v>0</v>
      </c>
    </row>
    <row r="2477" spans="1:7" ht="15">
      <c r="A2477" s="963">
        <v>29537</v>
      </c>
      <c r="B2477">
        <v>197.7799987792969</v>
      </c>
      <c r="C2477">
        <v>197.7799987792969</v>
      </c>
      <c r="D2477">
        <v>197.7799987792969</v>
      </c>
      <c r="E2477">
        <v>197.7799987792969</v>
      </c>
      <c r="F2477">
        <v>197.7799987792969</v>
      </c>
      <c r="G2477">
        <v>0</v>
      </c>
    </row>
    <row r="2478" spans="1:7" ht="15">
      <c r="A2478" s="963">
        <v>29538</v>
      </c>
      <c r="B2478">
        <v>200.25</v>
      </c>
      <c r="C2478">
        <v>200.25</v>
      </c>
      <c r="D2478">
        <v>200.25</v>
      </c>
      <c r="E2478">
        <v>200.25</v>
      </c>
      <c r="F2478">
        <v>200.25</v>
      </c>
      <c r="G2478">
        <v>0</v>
      </c>
    </row>
    <row r="2479" spans="1:7" ht="15">
      <c r="A2479" s="963">
        <v>29539</v>
      </c>
      <c r="B2479">
        <v>201.75999450683591</v>
      </c>
      <c r="C2479">
        <v>201.75999450683591</v>
      </c>
      <c r="D2479">
        <v>201.75999450683591</v>
      </c>
      <c r="E2479">
        <v>201.75999450683591</v>
      </c>
      <c r="F2479">
        <v>201.75999450683591</v>
      </c>
      <c r="G2479">
        <v>0</v>
      </c>
    </row>
    <row r="2480" spans="1:7" ht="15">
      <c r="A2480" s="963">
        <v>29542</v>
      </c>
      <c r="B2480">
        <v>201.5899963378906</v>
      </c>
      <c r="C2480">
        <v>201.5899963378906</v>
      </c>
      <c r="D2480">
        <v>201.5899963378906</v>
      </c>
      <c r="E2480">
        <v>201.5899963378906</v>
      </c>
      <c r="F2480">
        <v>201.5899963378906</v>
      </c>
      <c r="G2480">
        <v>0</v>
      </c>
    </row>
    <row r="2481" spans="1:7" ht="15">
      <c r="A2481" s="963">
        <v>29543</v>
      </c>
      <c r="B2481">
        <v>203.75999450683591</v>
      </c>
      <c r="C2481">
        <v>203.75999450683591</v>
      </c>
      <c r="D2481">
        <v>203.75999450683591</v>
      </c>
      <c r="E2481">
        <v>203.75999450683591</v>
      </c>
      <c r="F2481">
        <v>203.75999450683591</v>
      </c>
      <c r="G2481">
        <v>0</v>
      </c>
    </row>
    <row r="2482" spans="1:7" ht="15">
      <c r="A2482" s="963">
        <v>29544</v>
      </c>
      <c r="B2482">
        <v>205.02000427246091</v>
      </c>
      <c r="C2482">
        <v>205.02000427246091</v>
      </c>
      <c r="D2482">
        <v>205.02000427246091</v>
      </c>
      <c r="E2482">
        <v>205.02000427246091</v>
      </c>
      <c r="F2482">
        <v>205.02000427246091</v>
      </c>
      <c r="G2482">
        <v>0</v>
      </c>
    </row>
    <row r="2483" spans="1:7" ht="15">
      <c r="A2483" s="963">
        <v>29545</v>
      </c>
      <c r="B2483">
        <v>206.5</v>
      </c>
      <c r="C2483">
        <v>206.5</v>
      </c>
      <c r="D2483">
        <v>206.5</v>
      </c>
      <c r="E2483">
        <v>206.5</v>
      </c>
      <c r="F2483">
        <v>206.5</v>
      </c>
      <c r="G2483">
        <v>0</v>
      </c>
    </row>
    <row r="2484" spans="1:7" ht="15">
      <c r="A2484" s="963">
        <v>29546</v>
      </c>
      <c r="B2484">
        <v>206.07000732421881</v>
      </c>
      <c r="C2484">
        <v>206.07000732421881</v>
      </c>
      <c r="D2484">
        <v>206.07000732421881</v>
      </c>
      <c r="E2484">
        <v>206.07000732421881</v>
      </c>
      <c r="F2484">
        <v>206.07000732421881</v>
      </c>
      <c r="G2484">
        <v>0</v>
      </c>
    </row>
    <row r="2485" spans="1:7" ht="15">
      <c r="A2485" s="963">
        <v>29549</v>
      </c>
      <c r="B2485">
        <v>204.2200012207031</v>
      </c>
      <c r="C2485">
        <v>204.2200012207031</v>
      </c>
      <c r="D2485">
        <v>204.2200012207031</v>
      </c>
      <c r="E2485">
        <v>204.2200012207031</v>
      </c>
      <c r="F2485">
        <v>204.2200012207031</v>
      </c>
      <c r="G2485">
        <v>0</v>
      </c>
    </row>
    <row r="2486" spans="1:7" ht="15">
      <c r="A2486" s="963">
        <v>29550</v>
      </c>
      <c r="B2486">
        <v>205.4100036621094</v>
      </c>
      <c r="C2486">
        <v>205.4100036621094</v>
      </c>
      <c r="D2486">
        <v>205.4100036621094</v>
      </c>
      <c r="E2486">
        <v>205.4100036621094</v>
      </c>
      <c r="F2486">
        <v>205.4100036621094</v>
      </c>
      <c r="G2486">
        <v>0</v>
      </c>
    </row>
    <row r="2487" spans="1:7" ht="15">
      <c r="A2487" s="963">
        <v>29551</v>
      </c>
      <c r="B2487">
        <v>207.05999755859381</v>
      </c>
      <c r="C2487">
        <v>207.05999755859381</v>
      </c>
      <c r="D2487">
        <v>207.05999755859381</v>
      </c>
      <c r="E2487">
        <v>207.05999755859381</v>
      </c>
      <c r="F2487">
        <v>207.05999755859381</v>
      </c>
      <c r="G2487">
        <v>0</v>
      </c>
    </row>
    <row r="2488" spans="1:7" ht="15">
      <c r="A2488" s="963">
        <v>29553</v>
      </c>
      <c r="B2488">
        <v>208.1499938964844</v>
      </c>
      <c r="C2488">
        <v>208.1499938964844</v>
      </c>
      <c r="D2488">
        <v>208.1499938964844</v>
      </c>
      <c r="E2488">
        <v>208.1499938964844</v>
      </c>
      <c r="F2488">
        <v>208.1499938964844</v>
      </c>
      <c r="G2488">
        <v>0</v>
      </c>
    </row>
    <row r="2489" spans="1:7" ht="15">
      <c r="A2489" s="963">
        <v>29556</v>
      </c>
      <c r="B2489">
        <v>204.9100036621094</v>
      </c>
      <c r="C2489">
        <v>204.9100036621094</v>
      </c>
      <c r="D2489">
        <v>204.9100036621094</v>
      </c>
      <c r="E2489">
        <v>204.9100036621094</v>
      </c>
      <c r="F2489">
        <v>204.9100036621094</v>
      </c>
      <c r="G2489">
        <v>0</v>
      </c>
    </row>
    <row r="2490" spans="1:7" ht="15">
      <c r="A2490" s="963">
        <v>29557</v>
      </c>
      <c r="B2490">
        <v>203.71000671386719</v>
      </c>
      <c r="C2490">
        <v>203.71000671386719</v>
      </c>
      <c r="D2490">
        <v>203.71000671386719</v>
      </c>
      <c r="E2490">
        <v>203.71000671386719</v>
      </c>
      <c r="F2490">
        <v>203.71000671386719</v>
      </c>
      <c r="G2490">
        <v>0</v>
      </c>
    </row>
    <row r="2491" spans="1:7" ht="15">
      <c r="A2491" s="963">
        <v>29558</v>
      </c>
      <c r="B2491">
        <v>204.8999938964844</v>
      </c>
      <c r="C2491">
        <v>204.8999938964844</v>
      </c>
      <c r="D2491">
        <v>204.8999938964844</v>
      </c>
      <c r="E2491">
        <v>204.8999938964844</v>
      </c>
      <c r="F2491">
        <v>204.8999938964844</v>
      </c>
      <c r="G2491">
        <v>0</v>
      </c>
    </row>
    <row r="2492" spans="1:7" ht="15">
      <c r="A2492" s="963">
        <v>29559</v>
      </c>
      <c r="B2492">
        <v>206.19000244140619</v>
      </c>
      <c r="C2492">
        <v>206.19000244140619</v>
      </c>
      <c r="D2492">
        <v>206.19000244140619</v>
      </c>
      <c r="E2492">
        <v>206.19000244140619</v>
      </c>
      <c r="F2492">
        <v>206.19000244140619</v>
      </c>
      <c r="G2492">
        <v>0</v>
      </c>
    </row>
    <row r="2493" spans="1:7" ht="15">
      <c r="A2493" s="963">
        <v>29560</v>
      </c>
      <c r="B2493">
        <v>203.02000427246091</v>
      </c>
      <c r="C2493">
        <v>203.02000427246091</v>
      </c>
      <c r="D2493">
        <v>203.02000427246091</v>
      </c>
      <c r="E2493">
        <v>203.02000427246091</v>
      </c>
      <c r="F2493">
        <v>203.02000427246091</v>
      </c>
      <c r="G2493">
        <v>0</v>
      </c>
    </row>
    <row r="2494" spans="1:7" ht="15">
      <c r="A2494" s="963">
        <v>29563</v>
      </c>
      <c r="B2494">
        <v>195.8699951171875</v>
      </c>
      <c r="C2494">
        <v>195.8699951171875</v>
      </c>
      <c r="D2494">
        <v>195.8699951171875</v>
      </c>
      <c r="E2494">
        <v>195.8699951171875</v>
      </c>
      <c r="F2494">
        <v>195.8699951171875</v>
      </c>
      <c r="G2494">
        <v>0</v>
      </c>
    </row>
    <row r="2495" spans="1:7" ht="15">
      <c r="A2495" s="963">
        <v>29564</v>
      </c>
      <c r="B2495">
        <v>195.07000732421881</v>
      </c>
      <c r="C2495">
        <v>195.07000732421881</v>
      </c>
      <c r="D2495">
        <v>195.07000732421881</v>
      </c>
      <c r="E2495">
        <v>195.07000732421881</v>
      </c>
      <c r="F2495">
        <v>195.07000732421881</v>
      </c>
      <c r="G2495">
        <v>0</v>
      </c>
    </row>
    <row r="2496" spans="1:7" ht="15">
      <c r="A2496" s="963">
        <v>29565</v>
      </c>
      <c r="B2496">
        <v>193.58000183105469</v>
      </c>
      <c r="C2496">
        <v>193.58000183105469</v>
      </c>
      <c r="D2496">
        <v>193.58000183105469</v>
      </c>
      <c r="E2496">
        <v>193.58000183105469</v>
      </c>
      <c r="F2496">
        <v>193.58000183105469</v>
      </c>
      <c r="G2496">
        <v>0</v>
      </c>
    </row>
    <row r="2497" spans="1:7" ht="15">
      <c r="A2497" s="963">
        <v>29566</v>
      </c>
      <c r="B2497">
        <v>188.75</v>
      </c>
      <c r="C2497">
        <v>188.75</v>
      </c>
      <c r="D2497">
        <v>188.75</v>
      </c>
      <c r="E2497">
        <v>188.75</v>
      </c>
      <c r="F2497">
        <v>188.75</v>
      </c>
      <c r="G2497">
        <v>0</v>
      </c>
    </row>
    <row r="2498" spans="1:7" ht="15">
      <c r="A2498" s="963">
        <v>29567</v>
      </c>
      <c r="B2498">
        <v>191.2200012207031</v>
      </c>
      <c r="C2498">
        <v>191.2200012207031</v>
      </c>
      <c r="D2498">
        <v>191.2200012207031</v>
      </c>
      <c r="E2498">
        <v>191.2200012207031</v>
      </c>
      <c r="F2498">
        <v>191.2200012207031</v>
      </c>
      <c r="G2498">
        <v>0</v>
      </c>
    </row>
    <row r="2499" spans="1:7" ht="15">
      <c r="A2499" s="963">
        <v>29570</v>
      </c>
      <c r="B2499">
        <v>194.02000427246091</v>
      </c>
      <c r="C2499">
        <v>194.02000427246091</v>
      </c>
      <c r="D2499">
        <v>194.02000427246091</v>
      </c>
      <c r="E2499">
        <v>194.02000427246091</v>
      </c>
      <c r="F2499">
        <v>194.02000427246091</v>
      </c>
      <c r="G2499">
        <v>0</v>
      </c>
    </row>
    <row r="2500" spans="1:7" ht="15">
      <c r="A2500" s="963">
        <v>29571</v>
      </c>
      <c r="B2500">
        <v>191.8800048828125</v>
      </c>
      <c r="C2500">
        <v>191.8800048828125</v>
      </c>
      <c r="D2500">
        <v>191.8800048828125</v>
      </c>
      <c r="E2500">
        <v>191.8800048828125</v>
      </c>
      <c r="F2500">
        <v>191.8800048828125</v>
      </c>
      <c r="G2500">
        <v>0</v>
      </c>
    </row>
    <row r="2501" spans="1:7" ht="15">
      <c r="A2501" s="963">
        <v>29572</v>
      </c>
      <c r="B2501">
        <v>194.02000427246091</v>
      </c>
      <c r="C2501">
        <v>194.02000427246091</v>
      </c>
      <c r="D2501">
        <v>194.02000427246091</v>
      </c>
      <c r="E2501">
        <v>194.02000427246091</v>
      </c>
      <c r="F2501">
        <v>194.02000427246091</v>
      </c>
      <c r="G2501">
        <v>0</v>
      </c>
    </row>
    <row r="2502" spans="1:7" ht="15">
      <c r="A2502" s="963">
        <v>29573</v>
      </c>
      <c r="B2502">
        <v>196.00999450683591</v>
      </c>
      <c r="C2502">
        <v>196.00999450683591</v>
      </c>
      <c r="D2502">
        <v>196.00999450683591</v>
      </c>
      <c r="E2502">
        <v>196.00999450683591</v>
      </c>
      <c r="F2502">
        <v>196.00999450683591</v>
      </c>
      <c r="G2502">
        <v>0</v>
      </c>
    </row>
    <row r="2503" spans="1:7" ht="15">
      <c r="A2503" s="963">
        <v>29574</v>
      </c>
      <c r="B2503">
        <v>197.9100036621094</v>
      </c>
      <c r="C2503">
        <v>197.9100036621094</v>
      </c>
      <c r="D2503">
        <v>197.9100036621094</v>
      </c>
      <c r="E2503">
        <v>197.9100036621094</v>
      </c>
      <c r="F2503">
        <v>197.9100036621094</v>
      </c>
      <c r="G2503">
        <v>0</v>
      </c>
    </row>
    <row r="2504" spans="1:7" ht="15">
      <c r="A2504" s="963">
        <v>29577</v>
      </c>
      <c r="B2504">
        <v>199.78999328613281</v>
      </c>
      <c r="C2504">
        <v>199.78999328613281</v>
      </c>
      <c r="D2504">
        <v>199.78999328613281</v>
      </c>
      <c r="E2504">
        <v>199.78999328613281</v>
      </c>
      <c r="F2504">
        <v>199.78999328613281</v>
      </c>
      <c r="G2504">
        <v>0</v>
      </c>
    </row>
    <row r="2505" spans="1:7" ht="15">
      <c r="A2505" s="963">
        <v>29578</v>
      </c>
      <c r="B2505">
        <v>199.86000061035159</v>
      </c>
      <c r="C2505">
        <v>199.86000061035159</v>
      </c>
      <c r="D2505">
        <v>199.86000061035159</v>
      </c>
      <c r="E2505">
        <v>199.86000061035159</v>
      </c>
      <c r="F2505">
        <v>199.86000061035159</v>
      </c>
      <c r="G2505">
        <v>0</v>
      </c>
    </row>
    <row r="2506" spans="1:7" ht="15">
      <c r="A2506" s="963">
        <v>29579</v>
      </c>
      <c r="B2506">
        <v>200.13999938964841</v>
      </c>
      <c r="C2506">
        <v>200.13999938964841</v>
      </c>
      <c r="D2506">
        <v>200.13999938964841</v>
      </c>
      <c r="E2506">
        <v>200.13999938964841</v>
      </c>
      <c r="F2506">
        <v>200.13999938964841</v>
      </c>
      <c r="G2506">
        <v>0</v>
      </c>
    </row>
    <row r="2507" spans="1:7" ht="15">
      <c r="A2507" s="963">
        <v>29581</v>
      </c>
      <c r="B2507">
        <v>201.2799987792969</v>
      </c>
      <c r="C2507">
        <v>201.2799987792969</v>
      </c>
      <c r="D2507">
        <v>201.2799987792969</v>
      </c>
      <c r="E2507">
        <v>201.2799987792969</v>
      </c>
      <c r="F2507">
        <v>201.2799987792969</v>
      </c>
      <c r="G2507">
        <v>0</v>
      </c>
    </row>
    <row r="2508" spans="1:7" ht="15">
      <c r="A2508" s="963">
        <v>29584</v>
      </c>
      <c r="B2508">
        <v>199.8399963378906</v>
      </c>
      <c r="C2508">
        <v>199.8399963378906</v>
      </c>
      <c r="D2508">
        <v>199.8399963378906</v>
      </c>
      <c r="E2508">
        <v>199.8399963378906</v>
      </c>
      <c r="F2508">
        <v>199.8399963378906</v>
      </c>
      <c r="G2508">
        <v>0</v>
      </c>
    </row>
    <row r="2509" spans="1:7" ht="15">
      <c r="A2509" s="963">
        <v>29585</v>
      </c>
      <c r="B2509">
        <v>200.46000671386719</v>
      </c>
      <c r="C2509">
        <v>200.46000671386719</v>
      </c>
      <c r="D2509">
        <v>200.46000671386719</v>
      </c>
      <c r="E2509">
        <v>200.46000671386719</v>
      </c>
      <c r="F2509">
        <v>200.46000671386719</v>
      </c>
      <c r="G2509">
        <v>0</v>
      </c>
    </row>
    <row r="2510" spans="1:7" ht="15">
      <c r="A2510" s="963">
        <v>29586</v>
      </c>
      <c r="B2510">
        <v>202.3399963378906</v>
      </c>
      <c r="C2510">
        <v>202.3399963378906</v>
      </c>
      <c r="D2510">
        <v>202.3399963378906</v>
      </c>
      <c r="E2510">
        <v>202.3399963378906</v>
      </c>
      <c r="F2510">
        <v>202.3399963378906</v>
      </c>
      <c r="G2510">
        <v>0</v>
      </c>
    </row>
    <row r="2511" spans="1:7" ht="15">
      <c r="A2511" s="963">
        <v>29588</v>
      </c>
      <c r="B2511">
        <v>203.55000305175781</v>
      </c>
      <c r="C2511">
        <v>203.55000305175781</v>
      </c>
      <c r="D2511">
        <v>203.55000305175781</v>
      </c>
      <c r="E2511">
        <v>203.55000305175781</v>
      </c>
      <c r="F2511">
        <v>203.55000305175781</v>
      </c>
      <c r="G2511">
        <v>0</v>
      </c>
    </row>
    <row r="2512" spans="1:7" ht="15">
      <c r="A2512" s="963">
        <v>29591</v>
      </c>
      <c r="B2512">
        <v>204.16999816894531</v>
      </c>
      <c r="C2512">
        <v>204.16999816894531</v>
      </c>
      <c r="D2512">
        <v>204.16999816894531</v>
      </c>
      <c r="E2512">
        <v>204.16999816894531</v>
      </c>
      <c r="F2512">
        <v>204.16999816894531</v>
      </c>
      <c r="G2512">
        <v>0</v>
      </c>
    </row>
    <row r="2513" spans="1:7" ht="15">
      <c r="A2513" s="963">
        <v>29592</v>
      </c>
      <c r="B2513">
        <v>204.07000732421881</v>
      </c>
      <c r="C2513">
        <v>204.07000732421881</v>
      </c>
      <c r="D2513">
        <v>204.07000732421881</v>
      </c>
      <c r="E2513">
        <v>204.07000732421881</v>
      </c>
      <c r="F2513">
        <v>204.07000732421881</v>
      </c>
      <c r="G2513">
        <v>0</v>
      </c>
    </row>
    <row r="2514" spans="1:7" ht="15">
      <c r="A2514" s="963">
        <v>29593</v>
      </c>
      <c r="B2514">
        <v>197.3500061035156</v>
      </c>
      <c r="C2514">
        <v>197.3500061035156</v>
      </c>
      <c r="D2514">
        <v>197.3500061035156</v>
      </c>
      <c r="E2514">
        <v>197.3500061035156</v>
      </c>
      <c r="F2514">
        <v>197.3500061035156</v>
      </c>
      <c r="G2514">
        <v>0</v>
      </c>
    </row>
    <row r="2515" spans="1:7" ht="15">
      <c r="A2515" s="963">
        <v>29594</v>
      </c>
      <c r="B2515">
        <v>195.88999938964841</v>
      </c>
      <c r="C2515">
        <v>195.88999938964841</v>
      </c>
      <c r="D2515">
        <v>195.88999938964841</v>
      </c>
      <c r="E2515">
        <v>195.88999938964841</v>
      </c>
      <c r="F2515">
        <v>195.88999938964841</v>
      </c>
      <c r="G2515">
        <v>0</v>
      </c>
    </row>
    <row r="2516" spans="1:7" ht="15">
      <c r="A2516" s="963">
        <v>29595</v>
      </c>
      <c r="B2516">
        <v>197.6600036621094</v>
      </c>
      <c r="C2516">
        <v>197.6600036621094</v>
      </c>
      <c r="D2516">
        <v>197.6600036621094</v>
      </c>
      <c r="E2516">
        <v>197.6600036621094</v>
      </c>
      <c r="F2516">
        <v>197.6600036621094</v>
      </c>
      <c r="G2516">
        <v>0</v>
      </c>
    </row>
    <row r="2517" spans="1:7" ht="15">
      <c r="A2517" s="963">
        <v>29598</v>
      </c>
      <c r="B2517">
        <v>198.44000244140619</v>
      </c>
      <c r="C2517">
        <v>198.44000244140619</v>
      </c>
      <c r="D2517">
        <v>198.44000244140619</v>
      </c>
      <c r="E2517">
        <v>198.44000244140619</v>
      </c>
      <c r="F2517">
        <v>198.44000244140619</v>
      </c>
      <c r="G2517">
        <v>0</v>
      </c>
    </row>
    <row r="2518" spans="1:7" ht="15">
      <c r="A2518" s="963">
        <v>29599</v>
      </c>
      <c r="B2518">
        <v>198.05000305175781</v>
      </c>
      <c r="C2518">
        <v>198.05000305175781</v>
      </c>
      <c r="D2518">
        <v>198.05000305175781</v>
      </c>
      <c r="E2518">
        <v>198.05000305175781</v>
      </c>
      <c r="F2518">
        <v>198.05000305175781</v>
      </c>
      <c r="G2518">
        <v>0</v>
      </c>
    </row>
    <row r="2519" spans="1:7" ht="15">
      <c r="A2519" s="963">
        <v>29600</v>
      </c>
      <c r="B2519">
        <v>199.08000183105469</v>
      </c>
      <c r="C2519">
        <v>199.08000183105469</v>
      </c>
      <c r="D2519">
        <v>199.08000183105469</v>
      </c>
      <c r="E2519">
        <v>199.08000183105469</v>
      </c>
      <c r="F2519">
        <v>199.08000183105469</v>
      </c>
      <c r="G2519">
        <v>0</v>
      </c>
    </row>
    <row r="2520" spans="1:7" ht="15">
      <c r="A2520" s="963">
        <v>29601</v>
      </c>
      <c r="B2520">
        <v>199.8500061035156</v>
      </c>
      <c r="C2520">
        <v>199.8500061035156</v>
      </c>
      <c r="D2520">
        <v>199.8500061035156</v>
      </c>
      <c r="E2520">
        <v>199.8500061035156</v>
      </c>
      <c r="F2520">
        <v>199.8500061035156</v>
      </c>
      <c r="G2520">
        <v>0</v>
      </c>
    </row>
    <row r="2521" spans="1:7" ht="15">
      <c r="A2521" s="963">
        <v>29602</v>
      </c>
      <c r="B2521">
        <v>201.1300048828125</v>
      </c>
      <c r="C2521">
        <v>201.1300048828125</v>
      </c>
      <c r="D2521">
        <v>201.1300048828125</v>
      </c>
      <c r="E2521">
        <v>201.1300048828125</v>
      </c>
      <c r="F2521">
        <v>201.1300048828125</v>
      </c>
      <c r="G2521">
        <v>0</v>
      </c>
    </row>
    <row r="2522" spans="1:7" ht="15">
      <c r="A2522" s="963">
        <v>29605</v>
      </c>
      <c r="B2522">
        <v>201.58000183105469</v>
      </c>
      <c r="C2522">
        <v>201.58000183105469</v>
      </c>
      <c r="D2522">
        <v>201.58000183105469</v>
      </c>
      <c r="E2522">
        <v>201.58000183105469</v>
      </c>
      <c r="F2522">
        <v>201.58000183105469</v>
      </c>
      <c r="G2522">
        <v>0</v>
      </c>
    </row>
    <row r="2523" spans="1:7" ht="15">
      <c r="A2523" s="963">
        <v>29606</v>
      </c>
      <c r="B2523">
        <v>198.7200012207031</v>
      </c>
      <c r="C2523">
        <v>198.7200012207031</v>
      </c>
      <c r="D2523">
        <v>198.7200012207031</v>
      </c>
      <c r="E2523">
        <v>198.7200012207031</v>
      </c>
      <c r="F2523">
        <v>198.7200012207031</v>
      </c>
      <c r="G2523">
        <v>0</v>
      </c>
    </row>
    <row r="2524" spans="1:7" ht="15">
      <c r="A2524" s="963">
        <v>29607</v>
      </c>
      <c r="B2524">
        <v>198.0899963378906</v>
      </c>
      <c r="C2524">
        <v>198.0899963378906</v>
      </c>
      <c r="D2524">
        <v>198.0899963378906</v>
      </c>
      <c r="E2524">
        <v>198.0899963378906</v>
      </c>
      <c r="F2524">
        <v>198.0899963378906</v>
      </c>
      <c r="G2524">
        <v>0</v>
      </c>
    </row>
    <row r="2525" spans="1:7" ht="15">
      <c r="A2525" s="963">
        <v>29608</v>
      </c>
      <c r="B2525">
        <v>197.1199951171875</v>
      </c>
      <c r="C2525">
        <v>197.1199951171875</v>
      </c>
      <c r="D2525">
        <v>197.1199951171875</v>
      </c>
      <c r="E2525">
        <v>197.1199951171875</v>
      </c>
      <c r="F2525">
        <v>197.1199951171875</v>
      </c>
      <c r="G2525">
        <v>0</v>
      </c>
    </row>
    <row r="2526" spans="1:7" ht="15">
      <c r="A2526" s="963">
        <v>29609</v>
      </c>
      <c r="B2526">
        <v>197.52000427246091</v>
      </c>
      <c r="C2526">
        <v>197.52000427246091</v>
      </c>
      <c r="D2526">
        <v>197.52000427246091</v>
      </c>
      <c r="E2526">
        <v>197.52000427246091</v>
      </c>
      <c r="F2526">
        <v>197.52000427246091</v>
      </c>
      <c r="G2526">
        <v>0</v>
      </c>
    </row>
    <row r="2527" spans="1:7" ht="15">
      <c r="A2527" s="963">
        <v>29612</v>
      </c>
      <c r="B2527">
        <v>196.1300048828125</v>
      </c>
      <c r="C2527">
        <v>196.1300048828125</v>
      </c>
      <c r="D2527">
        <v>196.1300048828125</v>
      </c>
      <c r="E2527">
        <v>196.1300048828125</v>
      </c>
      <c r="F2527">
        <v>196.1300048828125</v>
      </c>
      <c r="G2527">
        <v>0</v>
      </c>
    </row>
    <row r="2528" spans="1:7" ht="15">
      <c r="A2528" s="963">
        <v>29613</v>
      </c>
      <c r="B2528">
        <v>197.17999267578119</v>
      </c>
      <c r="C2528">
        <v>197.17999267578119</v>
      </c>
      <c r="D2528">
        <v>197.17999267578119</v>
      </c>
      <c r="E2528">
        <v>197.17999267578119</v>
      </c>
      <c r="F2528">
        <v>197.17999267578119</v>
      </c>
      <c r="G2528">
        <v>0</v>
      </c>
    </row>
    <row r="2529" spans="1:7" ht="15">
      <c r="A2529" s="963">
        <v>29614</v>
      </c>
      <c r="B2529">
        <v>197.3699951171875</v>
      </c>
      <c r="C2529">
        <v>197.3699951171875</v>
      </c>
      <c r="D2529">
        <v>197.3699951171875</v>
      </c>
      <c r="E2529">
        <v>197.3699951171875</v>
      </c>
      <c r="F2529">
        <v>197.3699951171875</v>
      </c>
      <c r="G2529">
        <v>0</v>
      </c>
    </row>
    <row r="2530" spans="1:7" ht="15">
      <c r="A2530" s="963">
        <v>29615</v>
      </c>
      <c r="B2530">
        <v>197.8800048828125</v>
      </c>
      <c r="C2530">
        <v>197.8800048828125</v>
      </c>
      <c r="D2530">
        <v>197.8800048828125</v>
      </c>
      <c r="E2530">
        <v>197.8800048828125</v>
      </c>
      <c r="F2530">
        <v>197.8800048828125</v>
      </c>
      <c r="G2530">
        <v>0</v>
      </c>
    </row>
    <row r="2531" spans="1:7" ht="15">
      <c r="A2531" s="963">
        <v>29616</v>
      </c>
      <c r="B2531">
        <v>197.80999755859381</v>
      </c>
      <c r="C2531">
        <v>197.80999755859381</v>
      </c>
      <c r="D2531">
        <v>197.80999755859381</v>
      </c>
      <c r="E2531">
        <v>197.80999755859381</v>
      </c>
      <c r="F2531">
        <v>197.80999755859381</v>
      </c>
      <c r="G2531">
        <v>0</v>
      </c>
    </row>
    <row r="2532" spans="1:7" ht="15">
      <c r="A2532" s="963">
        <v>29619</v>
      </c>
      <c r="B2532">
        <v>193.0899963378906</v>
      </c>
      <c r="C2532">
        <v>193.0899963378906</v>
      </c>
      <c r="D2532">
        <v>193.0899963378906</v>
      </c>
      <c r="E2532">
        <v>193.0899963378906</v>
      </c>
      <c r="F2532">
        <v>193.0899963378906</v>
      </c>
      <c r="G2532">
        <v>0</v>
      </c>
    </row>
    <row r="2533" spans="1:7" ht="15">
      <c r="A2533" s="963">
        <v>29620</v>
      </c>
      <c r="B2533">
        <v>193.55999755859381</v>
      </c>
      <c r="C2533">
        <v>193.55999755859381</v>
      </c>
      <c r="D2533">
        <v>193.55999755859381</v>
      </c>
      <c r="E2533">
        <v>193.55999755859381</v>
      </c>
      <c r="F2533">
        <v>193.55999755859381</v>
      </c>
      <c r="G2533">
        <v>0</v>
      </c>
    </row>
    <row r="2534" spans="1:7" ht="15">
      <c r="A2534" s="963">
        <v>29621</v>
      </c>
      <c r="B2534">
        <v>194.57000732421881</v>
      </c>
      <c r="C2534">
        <v>194.57000732421881</v>
      </c>
      <c r="D2534">
        <v>194.57000732421881</v>
      </c>
      <c r="E2534">
        <v>194.57000732421881</v>
      </c>
      <c r="F2534">
        <v>194.57000732421881</v>
      </c>
      <c r="G2534">
        <v>0</v>
      </c>
    </row>
    <row r="2535" spans="1:7" ht="15">
      <c r="A2535" s="963">
        <v>29622</v>
      </c>
      <c r="B2535">
        <v>196.28999328613281</v>
      </c>
      <c r="C2535">
        <v>196.28999328613281</v>
      </c>
      <c r="D2535">
        <v>196.28999328613281</v>
      </c>
      <c r="E2535">
        <v>196.28999328613281</v>
      </c>
      <c r="F2535">
        <v>196.28999328613281</v>
      </c>
      <c r="G2535">
        <v>0</v>
      </c>
    </row>
    <row r="2536" spans="1:7" ht="15">
      <c r="A2536" s="963">
        <v>29623</v>
      </c>
      <c r="B2536">
        <v>197.8699951171875</v>
      </c>
      <c r="C2536">
        <v>197.8699951171875</v>
      </c>
      <c r="D2536">
        <v>197.8699951171875</v>
      </c>
      <c r="E2536">
        <v>197.8699951171875</v>
      </c>
      <c r="F2536">
        <v>197.8699951171875</v>
      </c>
      <c r="G2536">
        <v>0</v>
      </c>
    </row>
    <row r="2537" spans="1:7" ht="15">
      <c r="A2537" s="963">
        <v>29626</v>
      </c>
      <c r="B2537">
        <v>196.92999267578119</v>
      </c>
      <c r="C2537">
        <v>196.92999267578119</v>
      </c>
      <c r="D2537">
        <v>196.92999267578119</v>
      </c>
      <c r="E2537">
        <v>196.92999267578119</v>
      </c>
      <c r="F2537">
        <v>196.92999267578119</v>
      </c>
      <c r="G2537">
        <v>0</v>
      </c>
    </row>
    <row r="2538" spans="1:7" ht="15">
      <c r="A2538" s="963">
        <v>29627</v>
      </c>
      <c r="B2538">
        <v>196.69999694824219</v>
      </c>
      <c r="C2538">
        <v>196.69999694824219</v>
      </c>
      <c r="D2538">
        <v>196.69999694824219</v>
      </c>
      <c r="E2538">
        <v>196.69999694824219</v>
      </c>
      <c r="F2538">
        <v>196.69999694824219</v>
      </c>
      <c r="G2538">
        <v>0</v>
      </c>
    </row>
    <row r="2539" spans="1:7" ht="15">
      <c r="A2539" s="963">
        <v>29628</v>
      </c>
      <c r="B2539">
        <v>195.80999755859381</v>
      </c>
      <c r="C2539">
        <v>195.80999755859381</v>
      </c>
      <c r="D2539">
        <v>195.80999755859381</v>
      </c>
      <c r="E2539">
        <v>195.80999755859381</v>
      </c>
      <c r="F2539">
        <v>195.80999755859381</v>
      </c>
      <c r="G2539">
        <v>0</v>
      </c>
    </row>
    <row r="2540" spans="1:7" ht="15">
      <c r="A2540" s="963">
        <v>29629</v>
      </c>
      <c r="B2540">
        <v>194.61000061035159</v>
      </c>
      <c r="C2540">
        <v>194.61000061035159</v>
      </c>
      <c r="D2540">
        <v>194.61000061035159</v>
      </c>
      <c r="E2540">
        <v>194.61000061035159</v>
      </c>
      <c r="F2540">
        <v>194.61000061035159</v>
      </c>
      <c r="G2540">
        <v>0</v>
      </c>
    </row>
    <row r="2541" spans="1:7" ht="15">
      <c r="A2541" s="963">
        <v>29630</v>
      </c>
      <c r="B2541">
        <v>193.88999938964841</v>
      </c>
      <c r="C2541">
        <v>193.88999938964841</v>
      </c>
      <c r="D2541">
        <v>193.88999938964841</v>
      </c>
      <c r="E2541">
        <v>193.88999938964841</v>
      </c>
      <c r="F2541">
        <v>193.88999938964841</v>
      </c>
      <c r="G2541">
        <v>0</v>
      </c>
    </row>
    <row r="2542" spans="1:7" ht="15">
      <c r="A2542" s="963">
        <v>29634</v>
      </c>
      <c r="B2542">
        <v>193.97999572753909</v>
      </c>
      <c r="C2542">
        <v>193.97999572753909</v>
      </c>
      <c r="D2542">
        <v>193.97999572753909</v>
      </c>
      <c r="E2542">
        <v>193.97999572753909</v>
      </c>
      <c r="F2542">
        <v>193.97999572753909</v>
      </c>
      <c r="G2542">
        <v>0</v>
      </c>
    </row>
    <row r="2543" spans="1:7" ht="15">
      <c r="A2543" s="963">
        <v>29635</v>
      </c>
      <c r="B2543">
        <v>194.72999572753909</v>
      </c>
      <c r="C2543">
        <v>194.72999572753909</v>
      </c>
      <c r="D2543">
        <v>194.72999572753909</v>
      </c>
      <c r="E2543">
        <v>194.72999572753909</v>
      </c>
      <c r="F2543">
        <v>194.72999572753909</v>
      </c>
      <c r="G2543">
        <v>0</v>
      </c>
    </row>
    <row r="2544" spans="1:7" ht="15">
      <c r="A2544" s="963">
        <v>29636</v>
      </c>
      <c r="B2544">
        <v>192.74000549316409</v>
      </c>
      <c r="C2544">
        <v>192.74000549316409</v>
      </c>
      <c r="D2544">
        <v>192.74000549316409</v>
      </c>
      <c r="E2544">
        <v>192.74000549316409</v>
      </c>
      <c r="F2544">
        <v>192.74000549316409</v>
      </c>
      <c r="G2544">
        <v>0</v>
      </c>
    </row>
    <row r="2545" spans="1:7" ht="15">
      <c r="A2545" s="963">
        <v>29637</v>
      </c>
      <c r="B2545">
        <v>192.28999328613281</v>
      </c>
      <c r="C2545">
        <v>192.28999328613281</v>
      </c>
      <c r="D2545">
        <v>192.28999328613281</v>
      </c>
      <c r="E2545">
        <v>192.28999328613281</v>
      </c>
      <c r="F2545">
        <v>192.28999328613281</v>
      </c>
      <c r="G2545">
        <v>0</v>
      </c>
    </row>
    <row r="2546" spans="1:7" ht="15">
      <c r="A2546" s="963">
        <v>29640</v>
      </c>
      <c r="B2546">
        <v>193.05999755859381</v>
      </c>
      <c r="C2546">
        <v>193.05999755859381</v>
      </c>
      <c r="D2546">
        <v>193.05999755859381</v>
      </c>
      <c r="E2546">
        <v>193.05999755859381</v>
      </c>
      <c r="F2546">
        <v>193.05999755859381</v>
      </c>
      <c r="G2546">
        <v>0</v>
      </c>
    </row>
    <row r="2547" spans="1:7" ht="15">
      <c r="A2547" s="963">
        <v>29641</v>
      </c>
      <c r="B2547">
        <v>193.94000244140619</v>
      </c>
      <c r="C2547">
        <v>193.94000244140619</v>
      </c>
      <c r="D2547">
        <v>193.94000244140619</v>
      </c>
      <c r="E2547">
        <v>193.94000244140619</v>
      </c>
      <c r="F2547">
        <v>193.94000244140619</v>
      </c>
      <c r="G2547">
        <v>0</v>
      </c>
    </row>
    <row r="2548" spans="1:7" ht="15">
      <c r="A2548" s="963">
        <v>29642</v>
      </c>
      <c r="B2548">
        <v>193.99000549316409</v>
      </c>
      <c r="C2548">
        <v>193.99000549316409</v>
      </c>
      <c r="D2548">
        <v>193.99000549316409</v>
      </c>
      <c r="E2548">
        <v>193.99000549316409</v>
      </c>
      <c r="F2548">
        <v>193.99000549316409</v>
      </c>
      <c r="G2548">
        <v>0</v>
      </c>
    </row>
    <row r="2549" spans="1:7" ht="15">
      <c r="A2549" s="963">
        <v>29643</v>
      </c>
      <c r="B2549">
        <v>196.1300048828125</v>
      </c>
      <c r="C2549">
        <v>196.1300048828125</v>
      </c>
      <c r="D2549">
        <v>196.1300048828125</v>
      </c>
      <c r="E2549">
        <v>196.1300048828125</v>
      </c>
      <c r="F2549">
        <v>196.1300048828125</v>
      </c>
      <c r="G2549">
        <v>0</v>
      </c>
    </row>
    <row r="2550" spans="1:7" ht="15">
      <c r="A2550" s="963">
        <v>29644</v>
      </c>
      <c r="B2550">
        <v>198.00999450683591</v>
      </c>
      <c r="C2550">
        <v>198.00999450683591</v>
      </c>
      <c r="D2550">
        <v>198.00999450683591</v>
      </c>
      <c r="E2550">
        <v>198.00999450683591</v>
      </c>
      <c r="F2550">
        <v>198.00999450683591</v>
      </c>
      <c r="G2550">
        <v>0</v>
      </c>
    </row>
    <row r="2551" spans="1:7" ht="15">
      <c r="A2551" s="963">
        <v>29647</v>
      </c>
      <c r="B2551">
        <v>199.05999755859381</v>
      </c>
      <c r="C2551">
        <v>199.05999755859381</v>
      </c>
      <c r="D2551">
        <v>199.05999755859381</v>
      </c>
      <c r="E2551">
        <v>199.05999755859381</v>
      </c>
      <c r="F2551">
        <v>199.05999755859381</v>
      </c>
      <c r="G2551">
        <v>0</v>
      </c>
    </row>
    <row r="2552" spans="1:7" ht="15">
      <c r="A2552" s="963">
        <v>29648</v>
      </c>
      <c r="B2552">
        <v>198.3500061035156</v>
      </c>
      <c r="C2552">
        <v>198.3500061035156</v>
      </c>
      <c r="D2552">
        <v>198.3500061035156</v>
      </c>
      <c r="E2552">
        <v>198.3500061035156</v>
      </c>
      <c r="F2552">
        <v>198.3500061035156</v>
      </c>
      <c r="G2552">
        <v>0</v>
      </c>
    </row>
    <row r="2553" spans="1:7" ht="15">
      <c r="A2553" s="963">
        <v>29649</v>
      </c>
      <c r="B2553">
        <v>198.75</v>
      </c>
      <c r="C2553">
        <v>198.75</v>
      </c>
      <c r="D2553">
        <v>198.75</v>
      </c>
      <c r="E2553">
        <v>198.75</v>
      </c>
      <c r="F2553">
        <v>198.75</v>
      </c>
      <c r="G2553">
        <v>0</v>
      </c>
    </row>
    <row r="2554" spans="1:7" ht="15">
      <c r="A2554" s="963">
        <v>29650</v>
      </c>
      <c r="B2554">
        <v>199.05000305175781</v>
      </c>
      <c r="C2554">
        <v>199.05000305175781</v>
      </c>
      <c r="D2554">
        <v>199.05000305175781</v>
      </c>
      <c r="E2554">
        <v>199.05000305175781</v>
      </c>
      <c r="F2554">
        <v>199.05000305175781</v>
      </c>
      <c r="G2554">
        <v>0</v>
      </c>
    </row>
    <row r="2555" spans="1:7" ht="15">
      <c r="A2555" s="963">
        <v>29651</v>
      </c>
      <c r="B2555">
        <v>199.88999938964841</v>
      </c>
      <c r="C2555">
        <v>199.88999938964841</v>
      </c>
      <c r="D2555">
        <v>199.88999938964841</v>
      </c>
      <c r="E2555">
        <v>199.88999938964841</v>
      </c>
      <c r="F2555">
        <v>199.88999938964841</v>
      </c>
      <c r="G2555">
        <v>0</v>
      </c>
    </row>
    <row r="2556" spans="1:7" ht="15">
      <c r="A2556" s="963">
        <v>29654</v>
      </c>
      <c r="B2556">
        <v>200.13999938964841</v>
      </c>
      <c r="C2556">
        <v>200.13999938964841</v>
      </c>
      <c r="D2556">
        <v>200.13999938964841</v>
      </c>
      <c r="E2556">
        <v>200.13999938964841</v>
      </c>
      <c r="F2556">
        <v>200.13999938964841</v>
      </c>
      <c r="G2556">
        <v>0</v>
      </c>
    </row>
    <row r="2557" spans="1:7" ht="15">
      <c r="A2557" s="963">
        <v>29655</v>
      </c>
      <c r="B2557">
        <v>199.0299987792969</v>
      </c>
      <c r="C2557">
        <v>199.0299987792969</v>
      </c>
      <c r="D2557">
        <v>199.0299987792969</v>
      </c>
      <c r="E2557">
        <v>199.0299987792969</v>
      </c>
      <c r="F2557">
        <v>199.0299987792969</v>
      </c>
      <c r="G2557">
        <v>0</v>
      </c>
    </row>
    <row r="2558" spans="1:7" ht="15">
      <c r="A2558" s="963">
        <v>29656</v>
      </c>
      <c r="B2558">
        <v>198.1600036621094</v>
      </c>
      <c r="C2558">
        <v>198.1600036621094</v>
      </c>
      <c r="D2558">
        <v>198.1600036621094</v>
      </c>
      <c r="E2558">
        <v>198.1600036621094</v>
      </c>
      <c r="F2558">
        <v>198.1600036621094</v>
      </c>
      <c r="G2558">
        <v>0</v>
      </c>
    </row>
    <row r="2559" spans="1:7" ht="15">
      <c r="A2559" s="963">
        <v>29657</v>
      </c>
      <c r="B2559">
        <v>200.66999816894531</v>
      </c>
      <c r="C2559">
        <v>200.66999816894531</v>
      </c>
      <c r="D2559">
        <v>200.66999816894531</v>
      </c>
      <c r="E2559">
        <v>200.66999816894531</v>
      </c>
      <c r="F2559">
        <v>200.66999816894531</v>
      </c>
      <c r="G2559">
        <v>0</v>
      </c>
    </row>
    <row r="2560" spans="1:7" ht="15">
      <c r="A2560" s="963">
        <v>29658</v>
      </c>
      <c r="B2560">
        <v>202.16999816894531</v>
      </c>
      <c r="C2560">
        <v>202.16999816894531</v>
      </c>
      <c r="D2560">
        <v>202.16999816894531</v>
      </c>
      <c r="E2560">
        <v>202.16999816894531</v>
      </c>
      <c r="F2560">
        <v>202.16999816894531</v>
      </c>
      <c r="G2560">
        <v>0</v>
      </c>
    </row>
    <row r="2561" spans="1:7" ht="15">
      <c r="A2561" s="963">
        <v>29661</v>
      </c>
      <c r="B2561">
        <v>203.44000244140619</v>
      </c>
      <c r="C2561">
        <v>203.44000244140619</v>
      </c>
      <c r="D2561">
        <v>203.44000244140619</v>
      </c>
      <c r="E2561">
        <v>203.44000244140619</v>
      </c>
      <c r="F2561">
        <v>203.44000244140619</v>
      </c>
      <c r="G2561">
        <v>0</v>
      </c>
    </row>
    <row r="2562" spans="1:7" ht="15">
      <c r="A2562" s="963">
        <v>29662</v>
      </c>
      <c r="B2562">
        <v>203.19000244140619</v>
      </c>
      <c r="C2562">
        <v>203.19000244140619</v>
      </c>
      <c r="D2562">
        <v>203.19000244140619</v>
      </c>
      <c r="E2562">
        <v>203.19000244140619</v>
      </c>
      <c r="F2562">
        <v>203.19000244140619</v>
      </c>
      <c r="G2562">
        <v>0</v>
      </c>
    </row>
    <row r="2563" spans="1:7" ht="15">
      <c r="A2563" s="963">
        <v>29663</v>
      </c>
      <c r="B2563">
        <v>204</v>
      </c>
      <c r="C2563">
        <v>204</v>
      </c>
      <c r="D2563">
        <v>204</v>
      </c>
      <c r="E2563">
        <v>204</v>
      </c>
      <c r="F2563">
        <v>204</v>
      </c>
      <c r="G2563">
        <v>0</v>
      </c>
    </row>
    <row r="2564" spans="1:7" ht="15">
      <c r="A2564" s="963">
        <v>29664</v>
      </c>
      <c r="B2564">
        <v>204.44999694824219</v>
      </c>
      <c r="C2564">
        <v>204.44999694824219</v>
      </c>
      <c r="D2564">
        <v>204.44999694824219</v>
      </c>
      <c r="E2564">
        <v>204.44999694824219</v>
      </c>
      <c r="F2564">
        <v>204.44999694824219</v>
      </c>
      <c r="G2564">
        <v>0</v>
      </c>
    </row>
    <row r="2565" spans="1:7" ht="15">
      <c r="A2565" s="963">
        <v>29665</v>
      </c>
      <c r="B2565">
        <v>206.28999328613281</v>
      </c>
      <c r="C2565">
        <v>206.28999328613281</v>
      </c>
      <c r="D2565">
        <v>206.28999328613281</v>
      </c>
      <c r="E2565">
        <v>206.28999328613281</v>
      </c>
      <c r="F2565">
        <v>206.28999328613281</v>
      </c>
      <c r="G2565">
        <v>0</v>
      </c>
    </row>
    <row r="2566" spans="1:7" ht="15">
      <c r="A2566" s="963">
        <v>29668</v>
      </c>
      <c r="B2566">
        <v>207.6199951171875</v>
      </c>
      <c r="C2566">
        <v>207.6199951171875</v>
      </c>
      <c r="D2566">
        <v>207.6199951171875</v>
      </c>
      <c r="E2566">
        <v>207.6199951171875</v>
      </c>
      <c r="F2566">
        <v>207.6199951171875</v>
      </c>
      <c r="G2566">
        <v>0</v>
      </c>
    </row>
    <row r="2567" spans="1:7" ht="15">
      <c r="A2567" s="963">
        <v>29669</v>
      </c>
      <c r="B2567">
        <v>207.69999694824219</v>
      </c>
      <c r="C2567">
        <v>207.69999694824219</v>
      </c>
      <c r="D2567">
        <v>207.69999694824219</v>
      </c>
      <c r="E2567">
        <v>207.69999694824219</v>
      </c>
      <c r="F2567">
        <v>207.69999694824219</v>
      </c>
      <c r="G2567">
        <v>0</v>
      </c>
    </row>
    <row r="2568" spans="1:7" ht="15">
      <c r="A2568" s="963">
        <v>29670</v>
      </c>
      <c r="B2568">
        <v>209.30999755859381</v>
      </c>
      <c r="C2568">
        <v>209.30999755859381</v>
      </c>
      <c r="D2568">
        <v>209.30999755859381</v>
      </c>
      <c r="E2568">
        <v>209.30999755859381</v>
      </c>
      <c r="F2568">
        <v>209.30999755859381</v>
      </c>
      <c r="G2568">
        <v>0</v>
      </c>
    </row>
    <row r="2569" spans="1:7" ht="15">
      <c r="A2569" s="963">
        <v>29671</v>
      </c>
      <c r="B2569">
        <v>209.5299987792969</v>
      </c>
      <c r="C2569">
        <v>209.5299987792969</v>
      </c>
      <c r="D2569">
        <v>209.5299987792969</v>
      </c>
      <c r="E2569">
        <v>209.5299987792969</v>
      </c>
      <c r="F2569">
        <v>209.5299987792969</v>
      </c>
      <c r="G2569">
        <v>0</v>
      </c>
    </row>
    <row r="2570" spans="1:7" ht="15">
      <c r="A2570" s="963">
        <v>29672</v>
      </c>
      <c r="B2570">
        <v>208.82000732421881</v>
      </c>
      <c r="C2570">
        <v>208.82000732421881</v>
      </c>
      <c r="D2570">
        <v>208.82000732421881</v>
      </c>
      <c r="E2570">
        <v>208.82000732421881</v>
      </c>
      <c r="F2570">
        <v>208.82000732421881</v>
      </c>
      <c r="G2570">
        <v>0</v>
      </c>
    </row>
    <row r="2571" spans="1:7" ht="15">
      <c r="A2571" s="963">
        <v>29675</v>
      </c>
      <c r="B2571">
        <v>208.96000671386719</v>
      </c>
      <c r="C2571">
        <v>208.96000671386719</v>
      </c>
      <c r="D2571">
        <v>208.96000671386719</v>
      </c>
      <c r="E2571">
        <v>208.96000671386719</v>
      </c>
      <c r="F2571">
        <v>208.96000671386719</v>
      </c>
      <c r="G2571">
        <v>0</v>
      </c>
    </row>
    <row r="2572" spans="1:7" ht="15">
      <c r="A2572" s="963">
        <v>29676</v>
      </c>
      <c r="B2572">
        <v>210.17999267578119</v>
      </c>
      <c r="C2572">
        <v>210.17999267578119</v>
      </c>
      <c r="D2572">
        <v>210.17999267578119</v>
      </c>
      <c r="E2572">
        <v>210.17999267578119</v>
      </c>
      <c r="F2572">
        <v>210.17999267578119</v>
      </c>
      <c r="G2572">
        <v>0</v>
      </c>
    </row>
    <row r="2573" spans="1:7" ht="15">
      <c r="A2573" s="963">
        <v>29677</v>
      </c>
      <c r="B2573">
        <v>211.3399963378906</v>
      </c>
      <c r="C2573">
        <v>211.3399963378906</v>
      </c>
      <c r="D2573">
        <v>211.3399963378906</v>
      </c>
      <c r="E2573">
        <v>211.3399963378906</v>
      </c>
      <c r="F2573">
        <v>211.3399963378906</v>
      </c>
      <c r="G2573">
        <v>0</v>
      </c>
    </row>
    <row r="2574" spans="1:7" ht="15">
      <c r="A2574" s="963">
        <v>29678</v>
      </c>
      <c r="B2574">
        <v>211.96000671386719</v>
      </c>
      <c r="C2574">
        <v>211.96000671386719</v>
      </c>
      <c r="D2574">
        <v>211.96000671386719</v>
      </c>
      <c r="E2574">
        <v>211.96000671386719</v>
      </c>
      <c r="F2574">
        <v>211.96000671386719</v>
      </c>
      <c r="G2574">
        <v>0</v>
      </c>
    </row>
    <row r="2575" spans="1:7" ht="15">
      <c r="A2575" s="963">
        <v>29679</v>
      </c>
      <c r="B2575">
        <v>212.6499938964844</v>
      </c>
      <c r="C2575">
        <v>212.6499938964844</v>
      </c>
      <c r="D2575">
        <v>212.6499938964844</v>
      </c>
      <c r="E2575">
        <v>212.6499938964844</v>
      </c>
      <c r="F2575">
        <v>212.6499938964844</v>
      </c>
      <c r="G2575">
        <v>0</v>
      </c>
    </row>
    <row r="2576" spans="1:7" ht="15">
      <c r="A2576" s="963">
        <v>29682</v>
      </c>
      <c r="B2576">
        <v>211.27000427246091</v>
      </c>
      <c r="C2576">
        <v>211.27000427246091</v>
      </c>
      <c r="D2576">
        <v>211.27000427246091</v>
      </c>
      <c r="E2576">
        <v>211.27000427246091</v>
      </c>
      <c r="F2576">
        <v>211.27000427246091</v>
      </c>
      <c r="G2576">
        <v>0</v>
      </c>
    </row>
    <row r="2577" spans="1:7" ht="15">
      <c r="A2577" s="963">
        <v>29683</v>
      </c>
      <c r="B2577">
        <v>211.75999450683591</v>
      </c>
      <c r="C2577">
        <v>211.75999450683591</v>
      </c>
      <c r="D2577">
        <v>211.75999450683591</v>
      </c>
      <c r="E2577">
        <v>211.75999450683591</v>
      </c>
      <c r="F2577">
        <v>211.75999450683591</v>
      </c>
      <c r="G2577">
        <v>0</v>
      </c>
    </row>
    <row r="2578" spans="1:7" ht="15">
      <c r="A2578" s="963">
        <v>29684</v>
      </c>
      <c r="B2578">
        <v>212.80000305175781</v>
      </c>
      <c r="C2578">
        <v>212.80000305175781</v>
      </c>
      <c r="D2578">
        <v>212.80000305175781</v>
      </c>
      <c r="E2578">
        <v>212.80000305175781</v>
      </c>
      <c r="F2578">
        <v>212.80000305175781</v>
      </c>
      <c r="G2578">
        <v>0</v>
      </c>
    </row>
    <row r="2579" spans="1:7" ht="15">
      <c r="A2579" s="963">
        <v>29685</v>
      </c>
      <c r="B2579">
        <v>213.9100036621094</v>
      </c>
      <c r="C2579">
        <v>213.9100036621094</v>
      </c>
      <c r="D2579">
        <v>213.9100036621094</v>
      </c>
      <c r="E2579">
        <v>213.9100036621094</v>
      </c>
      <c r="F2579">
        <v>213.9100036621094</v>
      </c>
      <c r="G2579">
        <v>0</v>
      </c>
    </row>
    <row r="2580" spans="1:7" ht="15">
      <c r="A2580" s="963">
        <v>29686</v>
      </c>
      <c r="B2580">
        <v>215.1499938964844</v>
      </c>
      <c r="C2580">
        <v>215.1499938964844</v>
      </c>
      <c r="D2580">
        <v>215.1499938964844</v>
      </c>
      <c r="E2580">
        <v>215.1499938964844</v>
      </c>
      <c r="F2580">
        <v>215.1499938964844</v>
      </c>
      <c r="G2580">
        <v>0</v>
      </c>
    </row>
    <row r="2581" spans="1:7" ht="15">
      <c r="A2581" s="963">
        <v>29689</v>
      </c>
      <c r="B2581">
        <v>214.33000183105469</v>
      </c>
      <c r="C2581">
        <v>214.33000183105469</v>
      </c>
      <c r="D2581">
        <v>214.33000183105469</v>
      </c>
      <c r="E2581">
        <v>214.33000183105469</v>
      </c>
      <c r="F2581">
        <v>214.33000183105469</v>
      </c>
      <c r="G2581">
        <v>0</v>
      </c>
    </row>
    <row r="2582" spans="1:7" ht="15">
      <c r="A2582" s="963">
        <v>29690</v>
      </c>
      <c r="B2582">
        <v>213.38999938964841</v>
      </c>
      <c r="C2582">
        <v>213.38999938964841</v>
      </c>
      <c r="D2582">
        <v>213.38999938964841</v>
      </c>
      <c r="E2582">
        <v>213.38999938964841</v>
      </c>
      <c r="F2582">
        <v>213.38999938964841</v>
      </c>
      <c r="G2582">
        <v>0</v>
      </c>
    </row>
    <row r="2583" spans="1:7" ht="15">
      <c r="A2583" s="963">
        <v>29691</v>
      </c>
      <c r="B2583">
        <v>214.97999572753909</v>
      </c>
      <c r="C2583">
        <v>214.97999572753909</v>
      </c>
      <c r="D2583">
        <v>214.97999572753909</v>
      </c>
      <c r="E2583">
        <v>214.97999572753909</v>
      </c>
      <c r="F2583">
        <v>214.97999572753909</v>
      </c>
      <c r="G2583">
        <v>0</v>
      </c>
    </row>
    <row r="2584" spans="1:7" ht="15">
      <c r="A2584" s="963">
        <v>29692</v>
      </c>
      <c r="B2584">
        <v>216.63999938964841</v>
      </c>
      <c r="C2584">
        <v>216.63999938964841</v>
      </c>
      <c r="D2584">
        <v>216.63999938964841</v>
      </c>
      <c r="E2584">
        <v>216.63999938964841</v>
      </c>
      <c r="F2584">
        <v>216.63999938964841</v>
      </c>
      <c r="G2584">
        <v>0</v>
      </c>
    </row>
    <row r="2585" spans="1:7" ht="15">
      <c r="A2585" s="963">
        <v>29696</v>
      </c>
      <c r="B2585">
        <v>217.55000305175781</v>
      </c>
      <c r="C2585">
        <v>217.55000305175781</v>
      </c>
      <c r="D2585">
        <v>217.55000305175781</v>
      </c>
      <c r="E2585">
        <v>217.55000305175781</v>
      </c>
      <c r="F2585">
        <v>217.55000305175781</v>
      </c>
      <c r="G2585">
        <v>0</v>
      </c>
    </row>
    <row r="2586" spans="1:7" ht="15">
      <c r="A2586" s="963">
        <v>29697</v>
      </c>
      <c r="B2586">
        <v>216.72999572753909</v>
      </c>
      <c r="C2586">
        <v>216.72999572753909</v>
      </c>
      <c r="D2586">
        <v>216.72999572753909</v>
      </c>
      <c r="E2586">
        <v>216.72999572753909</v>
      </c>
      <c r="F2586">
        <v>216.72999572753909</v>
      </c>
      <c r="G2586">
        <v>0</v>
      </c>
    </row>
    <row r="2587" spans="1:7" ht="15">
      <c r="A2587" s="963">
        <v>29698</v>
      </c>
      <c r="B2587">
        <v>217.19000244140619</v>
      </c>
      <c r="C2587">
        <v>217.19000244140619</v>
      </c>
      <c r="D2587">
        <v>217.19000244140619</v>
      </c>
      <c r="E2587">
        <v>217.19000244140619</v>
      </c>
      <c r="F2587">
        <v>217.19000244140619</v>
      </c>
      <c r="G2587">
        <v>0</v>
      </c>
    </row>
    <row r="2588" spans="1:7" ht="15">
      <c r="A2588" s="963">
        <v>29699</v>
      </c>
      <c r="B2588">
        <v>218.02000427246091</v>
      </c>
      <c r="C2588">
        <v>218.02000427246091</v>
      </c>
      <c r="D2588">
        <v>218.02000427246091</v>
      </c>
      <c r="E2588">
        <v>218.02000427246091</v>
      </c>
      <c r="F2588">
        <v>218.02000427246091</v>
      </c>
      <c r="G2588">
        <v>0</v>
      </c>
    </row>
    <row r="2589" spans="1:7" ht="15">
      <c r="A2589" s="963">
        <v>29700</v>
      </c>
      <c r="B2589">
        <v>219.55999755859381</v>
      </c>
      <c r="C2589">
        <v>219.55999755859381</v>
      </c>
      <c r="D2589">
        <v>219.55999755859381</v>
      </c>
      <c r="E2589">
        <v>219.55999755859381</v>
      </c>
      <c r="F2589">
        <v>219.55999755859381</v>
      </c>
      <c r="G2589">
        <v>0</v>
      </c>
    </row>
    <row r="2590" spans="1:7" ht="15">
      <c r="A2590" s="963">
        <v>29703</v>
      </c>
      <c r="B2590">
        <v>219.8800048828125</v>
      </c>
      <c r="C2590">
        <v>219.8800048828125</v>
      </c>
      <c r="D2590">
        <v>219.8800048828125</v>
      </c>
      <c r="E2590">
        <v>219.8800048828125</v>
      </c>
      <c r="F2590">
        <v>219.8800048828125</v>
      </c>
      <c r="G2590">
        <v>0</v>
      </c>
    </row>
    <row r="2591" spans="1:7" ht="15">
      <c r="A2591" s="963">
        <v>29704</v>
      </c>
      <c r="B2591">
        <v>217.6300048828125</v>
      </c>
      <c r="C2591">
        <v>217.6300048828125</v>
      </c>
      <c r="D2591">
        <v>217.6300048828125</v>
      </c>
      <c r="E2591">
        <v>217.6300048828125</v>
      </c>
      <c r="F2591">
        <v>217.6300048828125</v>
      </c>
      <c r="G2591">
        <v>0</v>
      </c>
    </row>
    <row r="2592" spans="1:7" ht="15">
      <c r="A2592" s="963">
        <v>29705</v>
      </c>
      <c r="B2592">
        <v>216.2200012207031</v>
      </c>
      <c r="C2592">
        <v>216.2200012207031</v>
      </c>
      <c r="D2592">
        <v>216.2200012207031</v>
      </c>
      <c r="E2592">
        <v>216.2200012207031</v>
      </c>
      <c r="F2592">
        <v>216.2200012207031</v>
      </c>
      <c r="G2592">
        <v>0</v>
      </c>
    </row>
    <row r="2593" spans="1:7" ht="15">
      <c r="A2593" s="963">
        <v>29706</v>
      </c>
      <c r="B2593">
        <v>216.74000549316409</v>
      </c>
      <c r="C2593">
        <v>216.74000549316409</v>
      </c>
      <c r="D2593">
        <v>216.74000549316409</v>
      </c>
      <c r="E2593">
        <v>216.74000549316409</v>
      </c>
      <c r="F2593">
        <v>216.74000549316409</v>
      </c>
      <c r="G2593">
        <v>0</v>
      </c>
    </row>
    <row r="2594" spans="1:7" ht="15">
      <c r="A2594" s="963">
        <v>29707</v>
      </c>
      <c r="B2594">
        <v>216.67999267578119</v>
      </c>
      <c r="C2594">
        <v>216.67999267578119</v>
      </c>
      <c r="D2594">
        <v>216.67999267578119</v>
      </c>
      <c r="E2594">
        <v>216.67999267578119</v>
      </c>
      <c r="F2594">
        <v>216.67999267578119</v>
      </c>
      <c r="G2594">
        <v>0</v>
      </c>
    </row>
    <row r="2595" spans="1:7" ht="15">
      <c r="A2595" s="963">
        <v>29710</v>
      </c>
      <c r="B2595">
        <v>213.32000732421881</v>
      </c>
      <c r="C2595">
        <v>213.32000732421881</v>
      </c>
      <c r="D2595">
        <v>213.32000732421881</v>
      </c>
      <c r="E2595">
        <v>213.32000732421881</v>
      </c>
      <c r="F2595">
        <v>213.32000732421881</v>
      </c>
      <c r="G2595">
        <v>0</v>
      </c>
    </row>
    <row r="2596" spans="1:7" ht="15">
      <c r="A2596" s="963">
        <v>29711</v>
      </c>
      <c r="B2596">
        <v>211.55000305175781</v>
      </c>
      <c r="C2596">
        <v>211.55000305175781</v>
      </c>
      <c r="D2596">
        <v>211.55000305175781</v>
      </c>
      <c r="E2596">
        <v>211.55000305175781</v>
      </c>
      <c r="F2596">
        <v>211.55000305175781</v>
      </c>
      <c r="G2596">
        <v>0</v>
      </c>
    </row>
    <row r="2597" spans="1:7" ht="15">
      <c r="A2597" s="963">
        <v>29712</v>
      </c>
      <c r="B2597">
        <v>211.97999572753909</v>
      </c>
      <c r="C2597">
        <v>211.97999572753909</v>
      </c>
      <c r="D2597">
        <v>211.97999572753909</v>
      </c>
      <c r="E2597">
        <v>211.97999572753909</v>
      </c>
      <c r="F2597">
        <v>211.97999572753909</v>
      </c>
      <c r="G2597">
        <v>0</v>
      </c>
    </row>
    <row r="2598" spans="1:7" ht="15">
      <c r="A2598" s="963">
        <v>29713</v>
      </c>
      <c r="B2598">
        <v>213.6600036621094</v>
      </c>
      <c r="C2598">
        <v>213.6600036621094</v>
      </c>
      <c r="D2598">
        <v>213.6600036621094</v>
      </c>
      <c r="E2598">
        <v>213.6600036621094</v>
      </c>
      <c r="F2598">
        <v>213.6600036621094</v>
      </c>
      <c r="G2598">
        <v>0</v>
      </c>
    </row>
    <row r="2599" spans="1:7" ht="15">
      <c r="A2599" s="963">
        <v>29714</v>
      </c>
      <c r="B2599">
        <v>214.8399963378906</v>
      </c>
      <c r="C2599">
        <v>214.8399963378906</v>
      </c>
      <c r="D2599">
        <v>214.8399963378906</v>
      </c>
      <c r="E2599">
        <v>214.8399963378906</v>
      </c>
      <c r="F2599">
        <v>214.8399963378906</v>
      </c>
      <c r="G2599">
        <v>0</v>
      </c>
    </row>
    <row r="2600" spans="1:7" ht="15">
      <c r="A2600" s="963">
        <v>29717</v>
      </c>
      <c r="B2600">
        <v>212.78999328613281</v>
      </c>
      <c r="C2600">
        <v>212.78999328613281</v>
      </c>
      <c r="D2600">
        <v>212.78999328613281</v>
      </c>
      <c r="E2600">
        <v>212.78999328613281</v>
      </c>
      <c r="F2600">
        <v>212.78999328613281</v>
      </c>
      <c r="G2600">
        <v>0</v>
      </c>
    </row>
    <row r="2601" spans="1:7" ht="15">
      <c r="A2601" s="963">
        <v>29718</v>
      </c>
      <c r="B2601">
        <v>213.1199951171875</v>
      </c>
      <c r="C2601">
        <v>213.1199951171875</v>
      </c>
      <c r="D2601">
        <v>213.1199951171875</v>
      </c>
      <c r="E2601">
        <v>213.1199951171875</v>
      </c>
      <c r="F2601">
        <v>213.1199951171875</v>
      </c>
      <c r="G2601">
        <v>0</v>
      </c>
    </row>
    <row r="2602" spans="1:7" ht="15">
      <c r="A2602" s="963">
        <v>29719</v>
      </c>
      <c r="B2602">
        <v>213.7799987792969</v>
      </c>
      <c r="C2602">
        <v>213.7799987792969</v>
      </c>
      <c r="D2602">
        <v>213.7799987792969</v>
      </c>
      <c r="E2602">
        <v>213.7799987792969</v>
      </c>
      <c r="F2602">
        <v>213.7799987792969</v>
      </c>
      <c r="G2602">
        <v>0</v>
      </c>
    </row>
    <row r="2603" spans="1:7" ht="15">
      <c r="A2603" s="963">
        <v>29720</v>
      </c>
      <c r="B2603">
        <v>215.17999267578119</v>
      </c>
      <c r="C2603">
        <v>215.17999267578119</v>
      </c>
      <c r="D2603">
        <v>215.17999267578119</v>
      </c>
      <c r="E2603">
        <v>215.17999267578119</v>
      </c>
      <c r="F2603">
        <v>215.17999267578119</v>
      </c>
      <c r="G2603">
        <v>0</v>
      </c>
    </row>
    <row r="2604" spans="1:7" ht="15">
      <c r="A2604" s="963">
        <v>29721</v>
      </c>
      <c r="B2604">
        <v>216.50999450683591</v>
      </c>
      <c r="C2604">
        <v>216.50999450683591</v>
      </c>
      <c r="D2604">
        <v>216.50999450683591</v>
      </c>
      <c r="E2604">
        <v>216.50999450683591</v>
      </c>
      <c r="F2604">
        <v>216.50999450683591</v>
      </c>
      <c r="G2604">
        <v>0</v>
      </c>
    </row>
    <row r="2605" spans="1:7" ht="15">
      <c r="A2605" s="963">
        <v>29724</v>
      </c>
      <c r="B2605">
        <v>216.94000244140619</v>
      </c>
      <c r="C2605">
        <v>216.94000244140619</v>
      </c>
      <c r="D2605">
        <v>216.94000244140619</v>
      </c>
      <c r="E2605">
        <v>216.94000244140619</v>
      </c>
      <c r="F2605">
        <v>216.94000244140619</v>
      </c>
      <c r="G2605">
        <v>0</v>
      </c>
    </row>
    <row r="2606" spans="1:7" ht="15">
      <c r="A2606" s="963">
        <v>29725</v>
      </c>
      <c r="B2606">
        <v>216.1199951171875</v>
      </c>
      <c r="C2606">
        <v>216.1199951171875</v>
      </c>
      <c r="D2606">
        <v>216.1199951171875</v>
      </c>
      <c r="E2606">
        <v>216.1199951171875</v>
      </c>
      <c r="F2606">
        <v>216.1199951171875</v>
      </c>
      <c r="G2606">
        <v>0</v>
      </c>
    </row>
    <row r="2607" spans="1:7" ht="15">
      <c r="A2607" s="963">
        <v>29726</v>
      </c>
      <c r="B2607">
        <v>217.6300048828125</v>
      </c>
      <c r="C2607">
        <v>217.6300048828125</v>
      </c>
      <c r="D2607">
        <v>217.6300048828125</v>
      </c>
      <c r="E2607">
        <v>217.6300048828125</v>
      </c>
      <c r="F2607">
        <v>217.6300048828125</v>
      </c>
      <c r="G2607">
        <v>0</v>
      </c>
    </row>
    <row r="2608" spans="1:7" ht="15">
      <c r="A2608" s="963">
        <v>29727</v>
      </c>
      <c r="B2608">
        <v>218.3500061035156</v>
      </c>
      <c r="C2608">
        <v>218.3500061035156</v>
      </c>
      <c r="D2608">
        <v>218.3500061035156</v>
      </c>
      <c r="E2608">
        <v>218.3500061035156</v>
      </c>
      <c r="F2608">
        <v>218.3500061035156</v>
      </c>
      <c r="G2608">
        <v>0</v>
      </c>
    </row>
    <row r="2609" spans="1:7" ht="15">
      <c r="A2609" s="963">
        <v>29728</v>
      </c>
      <c r="B2609">
        <v>219.22999572753909</v>
      </c>
      <c r="C2609">
        <v>219.22999572753909</v>
      </c>
      <c r="D2609">
        <v>219.22999572753909</v>
      </c>
      <c r="E2609">
        <v>219.22999572753909</v>
      </c>
      <c r="F2609">
        <v>219.22999572753909</v>
      </c>
      <c r="G2609">
        <v>0</v>
      </c>
    </row>
    <row r="2610" spans="1:7" ht="15">
      <c r="A2610" s="963">
        <v>29732</v>
      </c>
      <c r="B2610">
        <v>220.24000549316409</v>
      </c>
      <c r="C2610">
        <v>220.24000549316409</v>
      </c>
      <c r="D2610">
        <v>220.24000549316409</v>
      </c>
      <c r="E2610">
        <v>220.24000549316409</v>
      </c>
      <c r="F2610">
        <v>220.24000549316409</v>
      </c>
      <c r="G2610">
        <v>0</v>
      </c>
    </row>
    <row r="2611" spans="1:7" ht="15">
      <c r="A2611" s="963">
        <v>29733</v>
      </c>
      <c r="B2611">
        <v>222.16999816894531</v>
      </c>
      <c r="C2611">
        <v>222.16999816894531</v>
      </c>
      <c r="D2611">
        <v>222.16999816894531</v>
      </c>
      <c r="E2611">
        <v>222.16999816894531</v>
      </c>
      <c r="F2611">
        <v>222.16999816894531</v>
      </c>
      <c r="G2611">
        <v>0</v>
      </c>
    </row>
    <row r="2612" spans="1:7" ht="15">
      <c r="A2612" s="963">
        <v>29734</v>
      </c>
      <c r="B2612">
        <v>223.30999755859381</v>
      </c>
      <c r="C2612">
        <v>223.30999755859381</v>
      </c>
      <c r="D2612">
        <v>223.30999755859381</v>
      </c>
      <c r="E2612">
        <v>223.30999755859381</v>
      </c>
      <c r="F2612">
        <v>223.30999755859381</v>
      </c>
      <c r="G2612">
        <v>0</v>
      </c>
    </row>
    <row r="2613" spans="1:7" ht="15">
      <c r="A2613" s="963">
        <v>29735</v>
      </c>
      <c r="B2613">
        <v>223.4700012207031</v>
      </c>
      <c r="C2613">
        <v>223.4700012207031</v>
      </c>
      <c r="D2613">
        <v>223.4700012207031</v>
      </c>
      <c r="E2613">
        <v>223.4700012207031</v>
      </c>
      <c r="F2613">
        <v>223.4700012207031</v>
      </c>
      <c r="G2613">
        <v>0</v>
      </c>
    </row>
    <row r="2614" spans="1:7" ht="15">
      <c r="A2614" s="963">
        <v>29738</v>
      </c>
      <c r="B2614">
        <v>223.02000427246091</v>
      </c>
      <c r="C2614">
        <v>223.02000427246091</v>
      </c>
      <c r="D2614">
        <v>223.02000427246091</v>
      </c>
      <c r="E2614">
        <v>223.02000427246091</v>
      </c>
      <c r="F2614">
        <v>223.02000427246091</v>
      </c>
      <c r="G2614">
        <v>0</v>
      </c>
    </row>
    <row r="2615" spans="1:7" ht="15">
      <c r="A2615" s="963">
        <v>29739</v>
      </c>
      <c r="B2615">
        <v>219.5899963378906</v>
      </c>
      <c r="C2615">
        <v>219.5899963378906</v>
      </c>
      <c r="D2615">
        <v>219.5899963378906</v>
      </c>
      <c r="E2615">
        <v>219.5899963378906</v>
      </c>
      <c r="F2615">
        <v>219.5899963378906</v>
      </c>
      <c r="G2615">
        <v>0</v>
      </c>
    </row>
    <row r="2616" spans="1:7" ht="15">
      <c r="A2616" s="963">
        <v>29740</v>
      </c>
      <c r="B2616">
        <v>218.88999938964841</v>
      </c>
      <c r="C2616">
        <v>218.88999938964841</v>
      </c>
      <c r="D2616">
        <v>218.88999938964841</v>
      </c>
      <c r="E2616">
        <v>218.88999938964841</v>
      </c>
      <c r="F2616">
        <v>218.88999938964841</v>
      </c>
      <c r="G2616">
        <v>0</v>
      </c>
    </row>
    <row r="2617" spans="1:7" ht="15">
      <c r="A2617" s="963">
        <v>29741</v>
      </c>
      <c r="B2617">
        <v>219.67999267578119</v>
      </c>
      <c r="C2617">
        <v>219.67999267578119</v>
      </c>
      <c r="D2617">
        <v>219.67999267578119</v>
      </c>
      <c r="E2617">
        <v>219.67999267578119</v>
      </c>
      <c r="F2617">
        <v>219.67999267578119</v>
      </c>
      <c r="G2617">
        <v>0</v>
      </c>
    </row>
    <row r="2618" spans="1:7" ht="15">
      <c r="A2618" s="963">
        <v>29742</v>
      </c>
      <c r="B2618">
        <v>221.30000305175781</v>
      </c>
      <c r="C2618">
        <v>221.30000305175781</v>
      </c>
      <c r="D2618">
        <v>221.30000305175781</v>
      </c>
      <c r="E2618">
        <v>221.30000305175781</v>
      </c>
      <c r="F2618">
        <v>221.30000305175781</v>
      </c>
      <c r="G2618">
        <v>0</v>
      </c>
    </row>
    <row r="2619" spans="1:7" ht="15">
      <c r="A2619" s="963">
        <v>29745</v>
      </c>
      <c r="B2619">
        <v>220.8399963378906</v>
      </c>
      <c r="C2619">
        <v>220.8399963378906</v>
      </c>
      <c r="D2619">
        <v>220.8399963378906</v>
      </c>
      <c r="E2619">
        <v>220.8399963378906</v>
      </c>
      <c r="F2619">
        <v>220.8399963378906</v>
      </c>
      <c r="G2619">
        <v>0</v>
      </c>
    </row>
    <row r="2620" spans="1:7" ht="15">
      <c r="A2620" s="963">
        <v>29746</v>
      </c>
      <c r="B2620">
        <v>220.00999450683591</v>
      </c>
      <c r="C2620">
        <v>220.00999450683591</v>
      </c>
      <c r="D2620">
        <v>220.00999450683591</v>
      </c>
      <c r="E2620">
        <v>220.00999450683591</v>
      </c>
      <c r="F2620">
        <v>220.00999450683591</v>
      </c>
      <c r="G2620">
        <v>0</v>
      </c>
    </row>
    <row r="2621" spans="1:7" ht="15">
      <c r="A2621" s="963">
        <v>29747</v>
      </c>
      <c r="B2621">
        <v>220.3999938964844</v>
      </c>
      <c r="C2621">
        <v>220.3999938964844</v>
      </c>
      <c r="D2621">
        <v>220.3999938964844</v>
      </c>
      <c r="E2621">
        <v>220.3999938964844</v>
      </c>
      <c r="F2621">
        <v>220.3999938964844</v>
      </c>
      <c r="G2621">
        <v>0</v>
      </c>
    </row>
    <row r="2622" spans="1:7" ht="15">
      <c r="A2622" s="963">
        <v>29748</v>
      </c>
      <c r="B2622">
        <v>222.3399963378906</v>
      </c>
      <c r="C2622">
        <v>222.3399963378906</v>
      </c>
      <c r="D2622">
        <v>222.3399963378906</v>
      </c>
      <c r="E2622">
        <v>222.3399963378906</v>
      </c>
      <c r="F2622">
        <v>222.3399963378906</v>
      </c>
      <c r="G2622">
        <v>0</v>
      </c>
    </row>
    <row r="2623" spans="1:7" ht="15">
      <c r="A2623" s="963">
        <v>29749</v>
      </c>
      <c r="B2623">
        <v>222.75999450683591</v>
      </c>
      <c r="C2623">
        <v>222.75999450683591</v>
      </c>
      <c r="D2623">
        <v>222.75999450683591</v>
      </c>
      <c r="E2623">
        <v>222.75999450683591</v>
      </c>
      <c r="F2623">
        <v>222.75999450683591</v>
      </c>
      <c r="G2623">
        <v>0</v>
      </c>
    </row>
    <row r="2624" spans="1:7" ht="15">
      <c r="A2624" s="963">
        <v>29752</v>
      </c>
      <c r="B2624">
        <v>222.96000671386719</v>
      </c>
      <c r="C2624">
        <v>222.96000671386719</v>
      </c>
      <c r="D2624">
        <v>222.96000671386719</v>
      </c>
      <c r="E2624">
        <v>222.96000671386719</v>
      </c>
      <c r="F2624">
        <v>222.96000671386719</v>
      </c>
      <c r="G2624">
        <v>0</v>
      </c>
    </row>
    <row r="2625" spans="1:7" ht="15">
      <c r="A2625" s="963">
        <v>29753</v>
      </c>
      <c r="B2625">
        <v>220.58000183105469</v>
      </c>
      <c r="C2625">
        <v>220.58000183105469</v>
      </c>
      <c r="D2625">
        <v>220.58000183105469</v>
      </c>
      <c r="E2625">
        <v>220.58000183105469</v>
      </c>
      <c r="F2625">
        <v>220.58000183105469</v>
      </c>
      <c r="G2625">
        <v>0</v>
      </c>
    </row>
    <row r="2626" spans="1:7" ht="15">
      <c r="A2626" s="963">
        <v>29754</v>
      </c>
      <c r="B2626">
        <v>220.61000061035159</v>
      </c>
      <c r="C2626">
        <v>220.61000061035159</v>
      </c>
      <c r="D2626">
        <v>220.61000061035159</v>
      </c>
      <c r="E2626">
        <v>220.61000061035159</v>
      </c>
      <c r="F2626">
        <v>220.61000061035159</v>
      </c>
      <c r="G2626">
        <v>0</v>
      </c>
    </row>
    <row r="2627" spans="1:7" ht="15">
      <c r="A2627" s="963">
        <v>29755</v>
      </c>
      <c r="B2627">
        <v>218.71000671386719</v>
      </c>
      <c r="C2627">
        <v>218.71000671386719</v>
      </c>
      <c r="D2627">
        <v>218.71000671386719</v>
      </c>
      <c r="E2627">
        <v>218.71000671386719</v>
      </c>
      <c r="F2627">
        <v>218.71000671386719</v>
      </c>
      <c r="G2627">
        <v>0</v>
      </c>
    </row>
    <row r="2628" spans="1:7" ht="15">
      <c r="A2628" s="963">
        <v>29756</v>
      </c>
      <c r="B2628">
        <v>219.55999755859381</v>
      </c>
      <c r="C2628">
        <v>219.55999755859381</v>
      </c>
      <c r="D2628">
        <v>219.55999755859381</v>
      </c>
      <c r="E2628">
        <v>219.55999755859381</v>
      </c>
      <c r="F2628">
        <v>219.55999755859381</v>
      </c>
      <c r="G2628">
        <v>0</v>
      </c>
    </row>
    <row r="2629" spans="1:7" ht="15">
      <c r="A2629" s="963">
        <v>29759</v>
      </c>
      <c r="B2629">
        <v>218.6000061035156</v>
      </c>
      <c r="C2629">
        <v>218.6000061035156</v>
      </c>
      <c r="D2629">
        <v>218.6000061035156</v>
      </c>
      <c r="E2629">
        <v>218.6000061035156</v>
      </c>
      <c r="F2629">
        <v>218.6000061035156</v>
      </c>
      <c r="G2629">
        <v>0</v>
      </c>
    </row>
    <row r="2630" spans="1:7" ht="15">
      <c r="A2630" s="963">
        <v>29760</v>
      </c>
      <c r="B2630">
        <v>219.22999572753909</v>
      </c>
      <c r="C2630">
        <v>219.22999572753909</v>
      </c>
      <c r="D2630">
        <v>219.22999572753909</v>
      </c>
      <c r="E2630">
        <v>219.22999572753909</v>
      </c>
      <c r="F2630">
        <v>219.22999572753909</v>
      </c>
      <c r="G2630">
        <v>0</v>
      </c>
    </row>
    <row r="2631" spans="1:7" ht="15">
      <c r="A2631" s="963">
        <v>29761</v>
      </c>
      <c r="B2631">
        <v>218.77000427246091</v>
      </c>
      <c r="C2631">
        <v>218.77000427246091</v>
      </c>
      <c r="D2631">
        <v>218.77000427246091</v>
      </c>
      <c r="E2631">
        <v>218.77000427246091</v>
      </c>
      <c r="F2631">
        <v>218.77000427246091</v>
      </c>
      <c r="G2631">
        <v>0</v>
      </c>
    </row>
    <row r="2632" spans="1:7" ht="15">
      <c r="A2632" s="963">
        <v>29762</v>
      </c>
      <c r="B2632">
        <v>219.30999755859381</v>
      </c>
      <c r="C2632">
        <v>219.30999755859381</v>
      </c>
      <c r="D2632">
        <v>219.30999755859381</v>
      </c>
      <c r="E2632">
        <v>219.30999755859381</v>
      </c>
      <c r="F2632">
        <v>219.30999755859381</v>
      </c>
      <c r="G2632">
        <v>0</v>
      </c>
    </row>
    <row r="2633" spans="1:7" ht="15">
      <c r="A2633" s="963">
        <v>29763</v>
      </c>
      <c r="B2633">
        <v>219.75999450683591</v>
      </c>
      <c r="C2633">
        <v>219.75999450683591</v>
      </c>
      <c r="D2633">
        <v>219.75999450683591</v>
      </c>
      <c r="E2633">
        <v>219.75999450683591</v>
      </c>
      <c r="F2633">
        <v>219.75999450683591</v>
      </c>
      <c r="G2633">
        <v>0</v>
      </c>
    </row>
    <row r="2634" spans="1:7" ht="15">
      <c r="A2634" s="963">
        <v>29766</v>
      </c>
      <c r="B2634">
        <v>218.2200012207031</v>
      </c>
      <c r="C2634">
        <v>218.2200012207031</v>
      </c>
      <c r="D2634">
        <v>218.2200012207031</v>
      </c>
      <c r="E2634">
        <v>218.2200012207031</v>
      </c>
      <c r="F2634">
        <v>218.2200012207031</v>
      </c>
      <c r="G2634">
        <v>0</v>
      </c>
    </row>
    <row r="2635" spans="1:7" ht="15">
      <c r="A2635" s="963">
        <v>29767</v>
      </c>
      <c r="B2635">
        <v>215.75</v>
      </c>
      <c r="C2635">
        <v>215.75</v>
      </c>
      <c r="D2635">
        <v>215.75</v>
      </c>
      <c r="E2635">
        <v>215.75</v>
      </c>
      <c r="F2635">
        <v>215.75</v>
      </c>
      <c r="G2635">
        <v>0</v>
      </c>
    </row>
    <row r="2636" spans="1:7" ht="15">
      <c r="A2636" s="963">
        <v>29768</v>
      </c>
      <c r="B2636">
        <v>214.6300048828125</v>
      </c>
      <c r="C2636">
        <v>214.6300048828125</v>
      </c>
      <c r="D2636">
        <v>214.6300048828125</v>
      </c>
      <c r="E2636">
        <v>214.6300048828125</v>
      </c>
      <c r="F2636">
        <v>214.6300048828125</v>
      </c>
      <c r="G2636">
        <v>0</v>
      </c>
    </row>
    <row r="2637" spans="1:7" ht="15">
      <c r="A2637" s="963">
        <v>29769</v>
      </c>
      <c r="B2637">
        <v>212.80000305175781</v>
      </c>
      <c r="C2637">
        <v>212.80000305175781</v>
      </c>
      <c r="D2637">
        <v>212.80000305175781</v>
      </c>
      <c r="E2637">
        <v>212.80000305175781</v>
      </c>
      <c r="F2637">
        <v>212.80000305175781</v>
      </c>
      <c r="G2637">
        <v>0</v>
      </c>
    </row>
    <row r="2638" spans="1:7" ht="15">
      <c r="A2638" s="963">
        <v>29773</v>
      </c>
      <c r="B2638">
        <v>209.1000061035156</v>
      </c>
      <c r="C2638">
        <v>209.1000061035156</v>
      </c>
      <c r="D2638">
        <v>209.1000061035156</v>
      </c>
      <c r="E2638">
        <v>209.1000061035156</v>
      </c>
      <c r="F2638">
        <v>209.1000061035156</v>
      </c>
      <c r="G2638">
        <v>0</v>
      </c>
    </row>
    <row r="2639" spans="1:7" ht="15">
      <c r="A2639" s="963">
        <v>29774</v>
      </c>
      <c r="B2639">
        <v>208.00999450683591</v>
      </c>
      <c r="C2639">
        <v>208.00999450683591</v>
      </c>
      <c r="D2639">
        <v>208.00999450683591</v>
      </c>
      <c r="E2639">
        <v>208.00999450683591</v>
      </c>
      <c r="F2639">
        <v>208.00999450683591</v>
      </c>
      <c r="G2639">
        <v>0</v>
      </c>
    </row>
    <row r="2640" spans="1:7" ht="15">
      <c r="A2640" s="963">
        <v>29775</v>
      </c>
      <c r="B2640">
        <v>208.44000244140619</v>
      </c>
      <c r="C2640">
        <v>208.44000244140619</v>
      </c>
      <c r="D2640">
        <v>208.44000244140619</v>
      </c>
      <c r="E2640">
        <v>208.44000244140619</v>
      </c>
      <c r="F2640">
        <v>208.44000244140619</v>
      </c>
      <c r="G2640">
        <v>0</v>
      </c>
    </row>
    <row r="2641" spans="1:7" ht="15">
      <c r="A2641" s="963">
        <v>29776</v>
      </c>
      <c r="B2641">
        <v>210.0299987792969</v>
      </c>
      <c r="C2641">
        <v>210.0299987792969</v>
      </c>
      <c r="D2641">
        <v>210.0299987792969</v>
      </c>
      <c r="E2641">
        <v>210.0299987792969</v>
      </c>
      <c r="F2641">
        <v>210.0299987792969</v>
      </c>
      <c r="G2641">
        <v>0</v>
      </c>
    </row>
    <row r="2642" spans="1:7" ht="15">
      <c r="A2642" s="963">
        <v>29777</v>
      </c>
      <c r="B2642">
        <v>210.53999328613281</v>
      </c>
      <c r="C2642">
        <v>210.53999328613281</v>
      </c>
      <c r="D2642">
        <v>210.53999328613281</v>
      </c>
      <c r="E2642">
        <v>210.53999328613281</v>
      </c>
      <c r="F2642">
        <v>210.53999328613281</v>
      </c>
      <c r="G2642">
        <v>0</v>
      </c>
    </row>
    <row r="2643" spans="1:7" ht="15">
      <c r="A2643" s="963">
        <v>29780</v>
      </c>
      <c r="B2643">
        <v>210.86000061035159</v>
      </c>
      <c r="C2643">
        <v>210.86000061035159</v>
      </c>
      <c r="D2643">
        <v>210.86000061035159</v>
      </c>
      <c r="E2643">
        <v>210.86000061035159</v>
      </c>
      <c r="F2643">
        <v>210.86000061035159</v>
      </c>
      <c r="G2643">
        <v>0</v>
      </c>
    </row>
    <row r="2644" spans="1:7" ht="15">
      <c r="A2644" s="963">
        <v>29781</v>
      </c>
      <c r="B2644">
        <v>209.8800048828125</v>
      </c>
      <c r="C2644">
        <v>209.8800048828125</v>
      </c>
      <c r="D2644">
        <v>209.8800048828125</v>
      </c>
      <c r="E2644">
        <v>209.8800048828125</v>
      </c>
      <c r="F2644">
        <v>209.8800048828125</v>
      </c>
      <c r="G2644">
        <v>0</v>
      </c>
    </row>
    <row r="2645" spans="1:7" ht="15">
      <c r="A2645" s="963">
        <v>29782</v>
      </c>
      <c r="B2645">
        <v>210.8399963378906</v>
      </c>
      <c r="C2645">
        <v>210.8399963378906</v>
      </c>
      <c r="D2645">
        <v>210.8399963378906</v>
      </c>
      <c r="E2645">
        <v>210.8399963378906</v>
      </c>
      <c r="F2645">
        <v>210.8399963378906</v>
      </c>
      <c r="G2645">
        <v>0</v>
      </c>
    </row>
    <row r="2646" spans="1:7" ht="15">
      <c r="A2646" s="963">
        <v>29783</v>
      </c>
      <c r="B2646">
        <v>212.02000427246091</v>
      </c>
      <c r="C2646">
        <v>212.02000427246091</v>
      </c>
      <c r="D2646">
        <v>212.02000427246091</v>
      </c>
      <c r="E2646">
        <v>212.02000427246091</v>
      </c>
      <c r="F2646">
        <v>212.02000427246091</v>
      </c>
      <c r="G2646">
        <v>0</v>
      </c>
    </row>
    <row r="2647" spans="1:7" ht="15">
      <c r="A2647" s="963">
        <v>29784</v>
      </c>
      <c r="B2647">
        <v>212.75999450683591</v>
      </c>
      <c r="C2647">
        <v>212.75999450683591</v>
      </c>
      <c r="D2647">
        <v>212.75999450683591</v>
      </c>
      <c r="E2647">
        <v>212.75999450683591</v>
      </c>
      <c r="F2647">
        <v>212.75999450683591</v>
      </c>
      <c r="G2647">
        <v>0</v>
      </c>
    </row>
    <row r="2648" spans="1:7" ht="15">
      <c r="A2648" s="963">
        <v>29787</v>
      </c>
      <c r="B2648">
        <v>209.27000427246091</v>
      </c>
      <c r="C2648">
        <v>209.27000427246091</v>
      </c>
      <c r="D2648">
        <v>209.27000427246091</v>
      </c>
      <c r="E2648">
        <v>209.27000427246091</v>
      </c>
      <c r="F2648">
        <v>209.27000427246091</v>
      </c>
      <c r="G2648">
        <v>0</v>
      </c>
    </row>
    <row r="2649" spans="1:7" ht="15">
      <c r="A2649" s="963">
        <v>29788</v>
      </c>
      <c r="B2649">
        <v>207.71000671386719</v>
      </c>
      <c r="C2649">
        <v>207.71000671386719</v>
      </c>
      <c r="D2649">
        <v>207.71000671386719</v>
      </c>
      <c r="E2649">
        <v>207.71000671386719</v>
      </c>
      <c r="F2649">
        <v>207.71000671386719</v>
      </c>
      <c r="G2649">
        <v>0</v>
      </c>
    </row>
    <row r="2650" spans="1:7" ht="15">
      <c r="A2650" s="963">
        <v>29789</v>
      </c>
      <c r="B2650">
        <v>206.1600036621094</v>
      </c>
      <c r="C2650">
        <v>206.1600036621094</v>
      </c>
      <c r="D2650">
        <v>206.1600036621094</v>
      </c>
      <c r="E2650">
        <v>206.1600036621094</v>
      </c>
      <c r="F2650">
        <v>206.1600036621094</v>
      </c>
      <c r="G2650">
        <v>0</v>
      </c>
    </row>
    <row r="2651" spans="1:7" ht="15">
      <c r="A2651" s="963">
        <v>29790</v>
      </c>
      <c r="B2651">
        <v>206.4100036621094</v>
      </c>
      <c r="C2651">
        <v>206.4100036621094</v>
      </c>
      <c r="D2651">
        <v>206.4100036621094</v>
      </c>
      <c r="E2651">
        <v>206.4100036621094</v>
      </c>
      <c r="F2651">
        <v>206.4100036621094</v>
      </c>
      <c r="G2651">
        <v>0</v>
      </c>
    </row>
    <row r="2652" spans="1:7" ht="15">
      <c r="A2652" s="963">
        <v>29791</v>
      </c>
      <c r="B2652">
        <v>208</v>
      </c>
      <c r="C2652">
        <v>208</v>
      </c>
      <c r="D2652">
        <v>208</v>
      </c>
      <c r="E2652">
        <v>208</v>
      </c>
      <c r="F2652">
        <v>208</v>
      </c>
      <c r="G2652">
        <v>0</v>
      </c>
    </row>
    <row r="2653" spans="1:7" ht="15">
      <c r="A2653" s="963">
        <v>29794</v>
      </c>
      <c r="B2653">
        <v>209.41999816894531</v>
      </c>
      <c r="C2653">
        <v>209.41999816894531</v>
      </c>
      <c r="D2653">
        <v>209.41999816894531</v>
      </c>
      <c r="E2653">
        <v>209.41999816894531</v>
      </c>
      <c r="F2653">
        <v>209.41999816894531</v>
      </c>
      <c r="G2653">
        <v>0</v>
      </c>
    </row>
    <row r="2654" spans="1:7" ht="15">
      <c r="A2654" s="963">
        <v>29795</v>
      </c>
      <c r="B2654">
        <v>208.9100036621094</v>
      </c>
      <c r="C2654">
        <v>208.9100036621094</v>
      </c>
      <c r="D2654">
        <v>208.9100036621094</v>
      </c>
      <c r="E2654">
        <v>208.9100036621094</v>
      </c>
      <c r="F2654">
        <v>208.9100036621094</v>
      </c>
      <c r="G2654">
        <v>0</v>
      </c>
    </row>
    <row r="2655" spans="1:7" ht="15">
      <c r="A2655" s="963">
        <v>29796</v>
      </c>
      <c r="B2655">
        <v>208.94999694824219</v>
      </c>
      <c r="C2655">
        <v>208.94999694824219</v>
      </c>
      <c r="D2655">
        <v>208.94999694824219</v>
      </c>
      <c r="E2655">
        <v>208.94999694824219</v>
      </c>
      <c r="F2655">
        <v>208.94999694824219</v>
      </c>
      <c r="G2655">
        <v>0</v>
      </c>
    </row>
    <row r="2656" spans="1:7" ht="15">
      <c r="A2656" s="963">
        <v>29797</v>
      </c>
      <c r="B2656">
        <v>210.0299987792969</v>
      </c>
      <c r="C2656">
        <v>210.0299987792969</v>
      </c>
      <c r="D2656">
        <v>210.0299987792969</v>
      </c>
      <c r="E2656">
        <v>210.0299987792969</v>
      </c>
      <c r="F2656">
        <v>210.0299987792969</v>
      </c>
      <c r="G2656">
        <v>0</v>
      </c>
    </row>
    <row r="2657" spans="1:7" ht="15">
      <c r="A2657" s="963">
        <v>29798</v>
      </c>
      <c r="B2657">
        <v>211.6300048828125</v>
      </c>
      <c r="C2657">
        <v>211.6300048828125</v>
      </c>
      <c r="D2657">
        <v>211.6300048828125</v>
      </c>
      <c r="E2657">
        <v>211.6300048828125</v>
      </c>
      <c r="F2657">
        <v>211.6300048828125</v>
      </c>
      <c r="G2657">
        <v>0</v>
      </c>
    </row>
    <row r="2658" spans="1:7" ht="15">
      <c r="A2658" s="963">
        <v>29801</v>
      </c>
      <c r="B2658">
        <v>210.3999938964844</v>
      </c>
      <c r="C2658">
        <v>210.3999938964844</v>
      </c>
      <c r="D2658">
        <v>210.3999938964844</v>
      </c>
      <c r="E2658">
        <v>210.3999938964844</v>
      </c>
      <c r="F2658">
        <v>210.3999938964844</v>
      </c>
      <c r="G2658">
        <v>0</v>
      </c>
    </row>
    <row r="2659" spans="1:7" ht="15">
      <c r="A2659" s="963">
        <v>29802</v>
      </c>
      <c r="B2659">
        <v>210.0899963378906</v>
      </c>
      <c r="C2659">
        <v>210.0899963378906</v>
      </c>
      <c r="D2659">
        <v>210.0899963378906</v>
      </c>
      <c r="E2659">
        <v>210.0899963378906</v>
      </c>
      <c r="F2659">
        <v>210.0899963378906</v>
      </c>
      <c r="G2659">
        <v>0</v>
      </c>
    </row>
    <row r="2660" spans="1:7" ht="15">
      <c r="A2660" s="963">
        <v>29803</v>
      </c>
      <c r="B2660">
        <v>211.0299987792969</v>
      </c>
      <c r="C2660">
        <v>211.0299987792969</v>
      </c>
      <c r="D2660">
        <v>211.0299987792969</v>
      </c>
      <c r="E2660">
        <v>211.0299987792969</v>
      </c>
      <c r="F2660">
        <v>211.0299987792969</v>
      </c>
      <c r="G2660">
        <v>0</v>
      </c>
    </row>
    <row r="2661" spans="1:7" ht="15">
      <c r="A2661" s="963">
        <v>29804</v>
      </c>
      <c r="B2661">
        <v>211.66999816894531</v>
      </c>
      <c r="C2661">
        <v>211.66999816894531</v>
      </c>
      <c r="D2661">
        <v>211.66999816894531</v>
      </c>
      <c r="E2661">
        <v>211.66999816894531</v>
      </c>
      <c r="F2661">
        <v>211.66999816894531</v>
      </c>
      <c r="G2661">
        <v>0</v>
      </c>
    </row>
    <row r="2662" spans="1:7" ht="15">
      <c r="A2662" s="963">
        <v>29805</v>
      </c>
      <c r="B2662">
        <v>211.36000061035159</v>
      </c>
      <c r="C2662">
        <v>211.36000061035159</v>
      </c>
      <c r="D2662">
        <v>211.36000061035159</v>
      </c>
      <c r="E2662">
        <v>211.36000061035159</v>
      </c>
      <c r="F2662">
        <v>211.36000061035159</v>
      </c>
      <c r="G2662">
        <v>0</v>
      </c>
    </row>
    <row r="2663" spans="1:7" ht="15">
      <c r="A2663" s="963">
        <v>29808</v>
      </c>
      <c r="B2663">
        <v>210.8399963378906</v>
      </c>
      <c r="C2663">
        <v>210.8399963378906</v>
      </c>
      <c r="D2663">
        <v>210.8399963378906</v>
      </c>
      <c r="E2663">
        <v>210.8399963378906</v>
      </c>
      <c r="F2663">
        <v>210.8399963378906</v>
      </c>
      <c r="G2663">
        <v>0</v>
      </c>
    </row>
    <row r="2664" spans="1:7" ht="15">
      <c r="A2664" s="963">
        <v>29809</v>
      </c>
      <c r="B2664">
        <v>211.66999816894531</v>
      </c>
      <c r="C2664">
        <v>211.66999816894531</v>
      </c>
      <c r="D2664">
        <v>211.66999816894531</v>
      </c>
      <c r="E2664">
        <v>211.66999816894531</v>
      </c>
      <c r="F2664">
        <v>211.66999816894531</v>
      </c>
      <c r="G2664">
        <v>0</v>
      </c>
    </row>
    <row r="2665" spans="1:7" ht="15">
      <c r="A2665" s="963">
        <v>29810</v>
      </c>
      <c r="B2665">
        <v>211.94999694824219</v>
      </c>
      <c r="C2665">
        <v>211.94999694824219</v>
      </c>
      <c r="D2665">
        <v>211.94999694824219</v>
      </c>
      <c r="E2665">
        <v>211.94999694824219</v>
      </c>
      <c r="F2665">
        <v>211.94999694824219</v>
      </c>
      <c r="G2665">
        <v>0</v>
      </c>
    </row>
    <row r="2666" spans="1:7" ht="15">
      <c r="A2666" s="963">
        <v>29811</v>
      </c>
      <c r="B2666">
        <v>212.36000061035159</v>
      </c>
      <c r="C2666">
        <v>212.36000061035159</v>
      </c>
      <c r="D2666">
        <v>212.36000061035159</v>
      </c>
      <c r="E2666">
        <v>212.36000061035159</v>
      </c>
      <c r="F2666">
        <v>212.36000061035159</v>
      </c>
      <c r="G2666">
        <v>0</v>
      </c>
    </row>
    <row r="2667" spans="1:7" ht="15">
      <c r="A2667" s="963">
        <v>29812</v>
      </c>
      <c r="B2667">
        <v>212.1199951171875</v>
      </c>
      <c r="C2667">
        <v>212.1199951171875</v>
      </c>
      <c r="D2667">
        <v>212.1199951171875</v>
      </c>
      <c r="E2667">
        <v>212.1199951171875</v>
      </c>
      <c r="F2667">
        <v>212.1199951171875</v>
      </c>
      <c r="G2667">
        <v>0</v>
      </c>
    </row>
    <row r="2668" spans="1:7" ht="15">
      <c r="A2668" s="963">
        <v>29815</v>
      </c>
      <c r="B2668">
        <v>209.6499938964844</v>
      </c>
      <c r="C2668">
        <v>209.6499938964844</v>
      </c>
      <c r="D2668">
        <v>209.6499938964844</v>
      </c>
      <c r="E2668">
        <v>209.6499938964844</v>
      </c>
      <c r="F2668">
        <v>209.6499938964844</v>
      </c>
      <c r="G2668">
        <v>0</v>
      </c>
    </row>
    <row r="2669" spans="1:7" ht="15">
      <c r="A2669" s="963">
        <v>29816</v>
      </c>
      <c r="B2669">
        <v>207.00999450683591</v>
      </c>
      <c r="C2669">
        <v>207.00999450683591</v>
      </c>
      <c r="D2669">
        <v>207.00999450683591</v>
      </c>
      <c r="E2669">
        <v>207.00999450683591</v>
      </c>
      <c r="F2669">
        <v>207.00999450683591</v>
      </c>
      <c r="G2669">
        <v>0</v>
      </c>
    </row>
    <row r="2670" spans="1:7" ht="15">
      <c r="A2670" s="963">
        <v>29817</v>
      </c>
      <c r="B2670">
        <v>207.2200012207031</v>
      </c>
      <c r="C2670">
        <v>207.2200012207031</v>
      </c>
      <c r="D2670">
        <v>207.2200012207031</v>
      </c>
      <c r="E2670">
        <v>207.2200012207031</v>
      </c>
      <c r="F2670">
        <v>207.2200012207031</v>
      </c>
      <c r="G2670">
        <v>0</v>
      </c>
    </row>
    <row r="2671" spans="1:7" ht="15">
      <c r="A2671" s="963">
        <v>29818</v>
      </c>
      <c r="B2671">
        <v>207.9700012207031</v>
      </c>
      <c r="C2671">
        <v>207.9700012207031</v>
      </c>
      <c r="D2671">
        <v>207.9700012207031</v>
      </c>
      <c r="E2671">
        <v>207.9700012207031</v>
      </c>
      <c r="F2671">
        <v>207.9700012207031</v>
      </c>
      <c r="G2671">
        <v>0</v>
      </c>
    </row>
    <row r="2672" spans="1:7" ht="15">
      <c r="A2672" s="963">
        <v>29819</v>
      </c>
      <c r="B2672">
        <v>206.75999450683591</v>
      </c>
      <c r="C2672">
        <v>206.75999450683591</v>
      </c>
      <c r="D2672">
        <v>206.75999450683591</v>
      </c>
      <c r="E2672">
        <v>206.75999450683591</v>
      </c>
      <c r="F2672">
        <v>206.75999450683591</v>
      </c>
      <c r="G2672">
        <v>0</v>
      </c>
    </row>
    <row r="2673" spans="1:7" ht="15">
      <c r="A2673" s="963">
        <v>29822</v>
      </c>
      <c r="B2673">
        <v>200.75999450683591</v>
      </c>
      <c r="C2673">
        <v>200.75999450683591</v>
      </c>
      <c r="D2673">
        <v>200.75999450683591</v>
      </c>
      <c r="E2673">
        <v>200.75999450683591</v>
      </c>
      <c r="F2673">
        <v>200.75999450683591</v>
      </c>
      <c r="G2673">
        <v>0</v>
      </c>
    </row>
    <row r="2674" spans="1:7" ht="15">
      <c r="A2674" s="963">
        <v>29823</v>
      </c>
      <c r="B2674">
        <v>197.7799987792969</v>
      </c>
      <c r="C2674">
        <v>197.7799987792969</v>
      </c>
      <c r="D2674">
        <v>197.7799987792969</v>
      </c>
      <c r="E2674">
        <v>197.7799987792969</v>
      </c>
      <c r="F2674">
        <v>197.7799987792969</v>
      </c>
      <c r="G2674">
        <v>0</v>
      </c>
    </row>
    <row r="2675" spans="1:7" ht="15">
      <c r="A2675" s="963">
        <v>29824</v>
      </c>
      <c r="B2675">
        <v>197.80999755859381</v>
      </c>
      <c r="C2675">
        <v>197.80999755859381</v>
      </c>
      <c r="D2675">
        <v>197.80999755859381</v>
      </c>
      <c r="E2675">
        <v>197.80999755859381</v>
      </c>
      <c r="F2675">
        <v>197.80999755859381</v>
      </c>
      <c r="G2675">
        <v>0</v>
      </c>
    </row>
    <row r="2676" spans="1:7" ht="15">
      <c r="A2676" s="963">
        <v>29825</v>
      </c>
      <c r="B2676">
        <v>196.82000732421881</v>
      </c>
      <c r="C2676">
        <v>196.82000732421881</v>
      </c>
      <c r="D2676">
        <v>196.82000732421881</v>
      </c>
      <c r="E2676">
        <v>196.82000732421881</v>
      </c>
      <c r="F2676">
        <v>196.82000732421881</v>
      </c>
      <c r="G2676">
        <v>0</v>
      </c>
    </row>
    <row r="2677" spans="1:7" ht="15">
      <c r="A2677" s="963">
        <v>29826</v>
      </c>
      <c r="B2677">
        <v>197.55000305175781</v>
      </c>
      <c r="C2677">
        <v>197.55000305175781</v>
      </c>
      <c r="D2677">
        <v>197.55000305175781</v>
      </c>
      <c r="E2677">
        <v>197.55000305175781</v>
      </c>
      <c r="F2677">
        <v>197.55000305175781</v>
      </c>
      <c r="G2677">
        <v>0</v>
      </c>
    </row>
    <row r="2678" spans="1:7" ht="15">
      <c r="A2678" s="963">
        <v>29829</v>
      </c>
      <c r="B2678">
        <v>195.75</v>
      </c>
      <c r="C2678">
        <v>195.75</v>
      </c>
      <c r="D2678">
        <v>195.75</v>
      </c>
      <c r="E2678">
        <v>195.75</v>
      </c>
      <c r="F2678">
        <v>195.75</v>
      </c>
      <c r="G2678">
        <v>0</v>
      </c>
    </row>
    <row r="2679" spans="1:7" ht="15">
      <c r="A2679" s="963">
        <v>29830</v>
      </c>
      <c r="B2679">
        <v>195.16999816894531</v>
      </c>
      <c r="C2679">
        <v>195.16999816894531</v>
      </c>
      <c r="D2679">
        <v>195.16999816894531</v>
      </c>
      <c r="E2679">
        <v>195.16999816894531</v>
      </c>
      <c r="F2679">
        <v>195.16999816894531</v>
      </c>
      <c r="G2679">
        <v>0</v>
      </c>
    </row>
    <row r="2680" spans="1:7" ht="15">
      <c r="A2680" s="963">
        <v>29831</v>
      </c>
      <c r="B2680">
        <v>195.38999938964841</v>
      </c>
      <c r="C2680">
        <v>195.38999938964841</v>
      </c>
      <c r="D2680">
        <v>195.38999938964841</v>
      </c>
      <c r="E2680">
        <v>195.38999938964841</v>
      </c>
      <c r="F2680">
        <v>195.38999938964841</v>
      </c>
      <c r="G2680">
        <v>0</v>
      </c>
    </row>
    <row r="2681" spans="1:7" ht="15">
      <c r="A2681" s="963">
        <v>29832</v>
      </c>
      <c r="B2681">
        <v>191.99000549316409</v>
      </c>
      <c r="C2681">
        <v>191.99000549316409</v>
      </c>
      <c r="D2681">
        <v>191.99000549316409</v>
      </c>
      <c r="E2681">
        <v>191.99000549316409</v>
      </c>
      <c r="F2681">
        <v>191.99000549316409</v>
      </c>
      <c r="G2681">
        <v>0</v>
      </c>
    </row>
    <row r="2682" spans="1:7" ht="15">
      <c r="A2682" s="963">
        <v>29833</v>
      </c>
      <c r="B2682">
        <v>189.6300048828125</v>
      </c>
      <c r="C2682">
        <v>189.6300048828125</v>
      </c>
      <c r="D2682">
        <v>189.6300048828125</v>
      </c>
      <c r="E2682">
        <v>189.6300048828125</v>
      </c>
      <c r="F2682">
        <v>189.6300048828125</v>
      </c>
      <c r="G2682">
        <v>0</v>
      </c>
    </row>
    <row r="2683" spans="1:7" ht="15">
      <c r="A2683" s="963">
        <v>29837</v>
      </c>
      <c r="B2683">
        <v>184.78999328613281</v>
      </c>
      <c r="C2683">
        <v>184.78999328613281</v>
      </c>
      <c r="D2683">
        <v>184.78999328613281</v>
      </c>
      <c r="E2683">
        <v>184.78999328613281</v>
      </c>
      <c r="F2683">
        <v>184.78999328613281</v>
      </c>
      <c r="G2683">
        <v>0</v>
      </c>
    </row>
    <row r="2684" spans="1:7" ht="15">
      <c r="A2684" s="963">
        <v>29838</v>
      </c>
      <c r="B2684">
        <v>184.77000427246091</v>
      </c>
      <c r="C2684">
        <v>184.77000427246091</v>
      </c>
      <c r="D2684">
        <v>184.77000427246091</v>
      </c>
      <c r="E2684">
        <v>184.77000427246091</v>
      </c>
      <c r="F2684">
        <v>184.77000427246091</v>
      </c>
      <c r="G2684">
        <v>0</v>
      </c>
    </row>
    <row r="2685" spans="1:7" ht="15">
      <c r="A2685" s="963">
        <v>29839</v>
      </c>
      <c r="B2685">
        <v>187.55000305175781</v>
      </c>
      <c r="C2685">
        <v>187.55000305175781</v>
      </c>
      <c r="D2685">
        <v>187.55000305175781</v>
      </c>
      <c r="E2685">
        <v>187.55000305175781</v>
      </c>
      <c r="F2685">
        <v>187.55000305175781</v>
      </c>
      <c r="G2685">
        <v>0</v>
      </c>
    </row>
    <row r="2686" spans="1:7" ht="15">
      <c r="A2686" s="963">
        <v>29840</v>
      </c>
      <c r="B2686">
        <v>189.80999755859381</v>
      </c>
      <c r="C2686">
        <v>189.80999755859381</v>
      </c>
      <c r="D2686">
        <v>189.80999755859381</v>
      </c>
      <c r="E2686">
        <v>189.80999755859381</v>
      </c>
      <c r="F2686">
        <v>189.80999755859381</v>
      </c>
      <c r="G2686">
        <v>0</v>
      </c>
    </row>
    <row r="2687" spans="1:7" ht="15">
      <c r="A2687" s="963">
        <v>29843</v>
      </c>
      <c r="B2687">
        <v>189.6199951171875</v>
      </c>
      <c r="C2687">
        <v>189.6199951171875</v>
      </c>
      <c r="D2687">
        <v>189.6199951171875</v>
      </c>
      <c r="E2687">
        <v>189.6199951171875</v>
      </c>
      <c r="F2687">
        <v>189.6199951171875</v>
      </c>
      <c r="G2687">
        <v>0</v>
      </c>
    </row>
    <row r="2688" spans="1:7" ht="15">
      <c r="A2688" s="963">
        <v>29844</v>
      </c>
      <c r="B2688">
        <v>189.55999755859381</v>
      </c>
      <c r="C2688">
        <v>189.55999755859381</v>
      </c>
      <c r="D2688">
        <v>189.55999755859381</v>
      </c>
      <c r="E2688">
        <v>189.55999755859381</v>
      </c>
      <c r="F2688">
        <v>189.55999755859381</v>
      </c>
      <c r="G2688">
        <v>0</v>
      </c>
    </row>
    <row r="2689" spans="1:7" ht="15">
      <c r="A2689" s="963">
        <v>29845</v>
      </c>
      <c r="B2689">
        <v>187.82000732421881</v>
      </c>
      <c r="C2689">
        <v>187.82000732421881</v>
      </c>
      <c r="D2689">
        <v>187.82000732421881</v>
      </c>
      <c r="E2689">
        <v>187.82000732421881</v>
      </c>
      <c r="F2689">
        <v>187.82000732421881</v>
      </c>
      <c r="G2689">
        <v>0</v>
      </c>
    </row>
    <row r="2690" spans="1:7" ht="15">
      <c r="A2690" s="963">
        <v>29846</v>
      </c>
      <c r="B2690">
        <v>185.71000671386719</v>
      </c>
      <c r="C2690">
        <v>185.71000671386719</v>
      </c>
      <c r="D2690">
        <v>185.71000671386719</v>
      </c>
      <c r="E2690">
        <v>185.71000671386719</v>
      </c>
      <c r="F2690">
        <v>185.71000671386719</v>
      </c>
      <c r="G2690">
        <v>0</v>
      </c>
    </row>
    <row r="2691" spans="1:7" ht="15">
      <c r="A2691" s="963">
        <v>29847</v>
      </c>
      <c r="B2691">
        <v>184.27000427246091</v>
      </c>
      <c r="C2691">
        <v>184.27000427246091</v>
      </c>
      <c r="D2691">
        <v>184.27000427246091</v>
      </c>
      <c r="E2691">
        <v>184.27000427246091</v>
      </c>
      <c r="F2691">
        <v>184.27000427246091</v>
      </c>
      <c r="G2691">
        <v>0</v>
      </c>
    </row>
    <row r="2692" spans="1:7" ht="15">
      <c r="A2692" s="963">
        <v>29850</v>
      </c>
      <c r="B2692">
        <v>184.4100036621094</v>
      </c>
      <c r="C2692">
        <v>184.4100036621094</v>
      </c>
      <c r="D2692">
        <v>184.4100036621094</v>
      </c>
      <c r="E2692">
        <v>184.4100036621094</v>
      </c>
      <c r="F2692">
        <v>184.4100036621094</v>
      </c>
      <c r="G2692">
        <v>0</v>
      </c>
    </row>
    <row r="2693" spans="1:7" ht="15">
      <c r="A2693" s="963">
        <v>29851</v>
      </c>
      <c r="B2693">
        <v>183.25999450683591</v>
      </c>
      <c r="C2693">
        <v>183.25999450683591</v>
      </c>
      <c r="D2693">
        <v>183.25999450683591</v>
      </c>
      <c r="E2693">
        <v>183.25999450683591</v>
      </c>
      <c r="F2693">
        <v>183.25999450683591</v>
      </c>
      <c r="G2693">
        <v>0</v>
      </c>
    </row>
    <row r="2694" spans="1:7" ht="15">
      <c r="A2694" s="963">
        <v>29852</v>
      </c>
      <c r="B2694">
        <v>179.99000549316409</v>
      </c>
      <c r="C2694">
        <v>179.99000549316409</v>
      </c>
      <c r="D2694">
        <v>179.99000549316409</v>
      </c>
      <c r="E2694">
        <v>179.99000549316409</v>
      </c>
      <c r="F2694">
        <v>179.99000549316409</v>
      </c>
      <c r="G2694">
        <v>0</v>
      </c>
    </row>
    <row r="2695" spans="1:7" ht="15">
      <c r="A2695" s="963">
        <v>29853</v>
      </c>
      <c r="B2695">
        <v>180.38999938964841</v>
      </c>
      <c r="C2695">
        <v>180.38999938964841</v>
      </c>
      <c r="D2695">
        <v>180.38999938964841</v>
      </c>
      <c r="E2695">
        <v>180.38999938964841</v>
      </c>
      <c r="F2695">
        <v>180.38999938964841</v>
      </c>
      <c r="G2695">
        <v>0</v>
      </c>
    </row>
    <row r="2696" spans="1:7" ht="15">
      <c r="A2696" s="963">
        <v>29854</v>
      </c>
      <c r="B2696">
        <v>175.1199951171875</v>
      </c>
      <c r="C2696">
        <v>175.1199951171875</v>
      </c>
      <c r="D2696">
        <v>175.1199951171875</v>
      </c>
      <c r="E2696">
        <v>175.1199951171875</v>
      </c>
      <c r="F2696">
        <v>175.1199951171875</v>
      </c>
      <c r="G2696">
        <v>0</v>
      </c>
    </row>
    <row r="2697" spans="1:7" ht="15">
      <c r="A2697" s="963">
        <v>29857</v>
      </c>
      <c r="B2697">
        <v>175.0299987792969</v>
      </c>
      <c r="C2697">
        <v>175.0299987792969</v>
      </c>
      <c r="D2697">
        <v>175.0299987792969</v>
      </c>
      <c r="E2697">
        <v>175.0299987792969</v>
      </c>
      <c r="F2697">
        <v>175.0299987792969</v>
      </c>
      <c r="G2697">
        <v>0</v>
      </c>
    </row>
    <row r="2698" spans="1:7" ht="15">
      <c r="A2698" s="963">
        <v>29858</v>
      </c>
      <c r="B2698">
        <v>178.50999450683591</v>
      </c>
      <c r="C2698">
        <v>178.50999450683591</v>
      </c>
      <c r="D2698">
        <v>178.50999450683591</v>
      </c>
      <c r="E2698">
        <v>178.50999450683591</v>
      </c>
      <c r="F2698">
        <v>178.50999450683591</v>
      </c>
      <c r="G2698">
        <v>0</v>
      </c>
    </row>
    <row r="2699" spans="1:7" ht="15">
      <c r="A2699" s="963">
        <v>29859</v>
      </c>
      <c r="B2699">
        <v>180.0299987792969</v>
      </c>
      <c r="C2699">
        <v>180.0299987792969</v>
      </c>
      <c r="D2699">
        <v>180.0299987792969</v>
      </c>
      <c r="E2699">
        <v>180.0299987792969</v>
      </c>
      <c r="F2699">
        <v>180.0299987792969</v>
      </c>
      <c r="G2699">
        <v>0</v>
      </c>
    </row>
    <row r="2700" spans="1:7" ht="15">
      <c r="A2700" s="963">
        <v>29860</v>
      </c>
      <c r="B2700">
        <v>181.0899963378906</v>
      </c>
      <c r="C2700">
        <v>181.0899963378906</v>
      </c>
      <c r="D2700">
        <v>181.0899963378906</v>
      </c>
      <c r="E2700">
        <v>181.0899963378906</v>
      </c>
      <c r="F2700">
        <v>181.0899963378906</v>
      </c>
      <c r="G2700">
        <v>0</v>
      </c>
    </row>
    <row r="2701" spans="1:7" ht="15">
      <c r="A2701" s="963">
        <v>29861</v>
      </c>
      <c r="B2701">
        <v>184.3699951171875</v>
      </c>
      <c r="C2701">
        <v>184.3699951171875</v>
      </c>
      <c r="D2701">
        <v>184.3699951171875</v>
      </c>
      <c r="E2701">
        <v>184.3699951171875</v>
      </c>
      <c r="F2701">
        <v>184.3699951171875</v>
      </c>
      <c r="G2701">
        <v>0</v>
      </c>
    </row>
    <row r="2702" spans="1:7" ht="15">
      <c r="A2702" s="963">
        <v>29864</v>
      </c>
      <c r="B2702">
        <v>185.9100036621094</v>
      </c>
      <c r="C2702">
        <v>185.9100036621094</v>
      </c>
      <c r="D2702">
        <v>185.9100036621094</v>
      </c>
      <c r="E2702">
        <v>185.9100036621094</v>
      </c>
      <c r="F2702">
        <v>185.9100036621094</v>
      </c>
      <c r="G2702">
        <v>0</v>
      </c>
    </row>
    <row r="2703" spans="1:7" ht="15">
      <c r="A2703" s="963">
        <v>29865</v>
      </c>
      <c r="B2703">
        <v>185.8699951171875</v>
      </c>
      <c r="C2703">
        <v>185.8699951171875</v>
      </c>
      <c r="D2703">
        <v>185.8699951171875</v>
      </c>
      <c r="E2703">
        <v>185.8699951171875</v>
      </c>
      <c r="F2703">
        <v>185.8699951171875</v>
      </c>
      <c r="G2703">
        <v>0</v>
      </c>
    </row>
    <row r="2704" spans="1:7" ht="15">
      <c r="A2704" s="963">
        <v>29866</v>
      </c>
      <c r="B2704">
        <v>188.7799987792969</v>
      </c>
      <c r="C2704">
        <v>188.7799987792969</v>
      </c>
      <c r="D2704">
        <v>188.7799987792969</v>
      </c>
      <c r="E2704">
        <v>188.7799987792969</v>
      </c>
      <c r="F2704">
        <v>188.7799987792969</v>
      </c>
      <c r="G2704">
        <v>0</v>
      </c>
    </row>
    <row r="2705" spans="1:7" ht="15">
      <c r="A2705" s="963">
        <v>29867</v>
      </c>
      <c r="B2705">
        <v>191.00999450683591</v>
      </c>
      <c r="C2705">
        <v>191.00999450683591</v>
      </c>
      <c r="D2705">
        <v>191.00999450683591</v>
      </c>
      <c r="E2705">
        <v>191.00999450683591</v>
      </c>
      <c r="F2705">
        <v>191.00999450683591</v>
      </c>
      <c r="G2705">
        <v>0</v>
      </c>
    </row>
    <row r="2706" spans="1:7" ht="15">
      <c r="A2706" s="963">
        <v>29868</v>
      </c>
      <c r="B2706">
        <v>191.27000427246091</v>
      </c>
      <c r="C2706">
        <v>191.27000427246091</v>
      </c>
      <c r="D2706">
        <v>191.27000427246091</v>
      </c>
      <c r="E2706">
        <v>191.27000427246091</v>
      </c>
      <c r="F2706">
        <v>191.27000427246091</v>
      </c>
      <c r="G2706">
        <v>0</v>
      </c>
    </row>
    <row r="2707" spans="1:7" ht="15">
      <c r="A2707" s="963">
        <v>29871</v>
      </c>
      <c r="B2707">
        <v>191.2799987792969</v>
      </c>
      <c r="C2707">
        <v>191.2799987792969</v>
      </c>
      <c r="D2707">
        <v>191.2799987792969</v>
      </c>
      <c r="E2707">
        <v>191.2799987792969</v>
      </c>
      <c r="F2707">
        <v>191.2799987792969</v>
      </c>
      <c r="G2707">
        <v>0</v>
      </c>
    </row>
    <row r="2708" spans="1:7" ht="15">
      <c r="A2708" s="963">
        <v>29872</v>
      </c>
      <c r="B2708">
        <v>191.91999816894531</v>
      </c>
      <c r="C2708">
        <v>191.91999816894531</v>
      </c>
      <c r="D2708">
        <v>191.91999816894531</v>
      </c>
      <c r="E2708">
        <v>191.91999816894531</v>
      </c>
      <c r="F2708">
        <v>191.91999816894531</v>
      </c>
      <c r="G2708">
        <v>0</v>
      </c>
    </row>
    <row r="2709" spans="1:7" ht="15">
      <c r="A2709" s="963">
        <v>29873</v>
      </c>
      <c r="B2709">
        <v>189.42999267578119</v>
      </c>
      <c r="C2709">
        <v>189.42999267578119</v>
      </c>
      <c r="D2709">
        <v>189.42999267578119</v>
      </c>
      <c r="E2709">
        <v>189.42999267578119</v>
      </c>
      <c r="F2709">
        <v>189.42999267578119</v>
      </c>
      <c r="G2709">
        <v>0</v>
      </c>
    </row>
    <row r="2710" spans="1:7" ht="15">
      <c r="A2710" s="963">
        <v>29874</v>
      </c>
      <c r="B2710">
        <v>189.8500061035156</v>
      </c>
      <c r="C2710">
        <v>189.8500061035156</v>
      </c>
      <c r="D2710">
        <v>189.8500061035156</v>
      </c>
      <c r="E2710">
        <v>189.8500061035156</v>
      </c>
      <c r="F2710">
        <v>189.8500061035156</v>
      </c>
      <c r="G2710">
        <v>0</v>
      </c>
    </row>
    <row r="2711" spans="1:7" ht="15">
      <c r="A2711" s="963">
        <v>29875</v>
      </c>
      <c r="B2711">
        <v>190.24000549316409</v>
      </c>
      <c r="C2711">
        <v>190.24000549316409</v>
      </c>
      <c r="D2711">
        <v>190.24000549316409</v>
      </c>
      <c r="E2711">
        <v>190.24000549316409</v>
      </c>
      <c r="F2711">
        <v>190.24000549316409</v>
      </c>
      <c r="G2711">
        <v>0</v>
      </c>
    </row>
    <row r="2712" spans="1:7" ht="15">
      <c r="A2712" s="963">
        <v>29878</v>
      </c>
      <c r="B2712">
        <v>189.77000427246091</v>
      </c>
      <c r="C2712">
        <v>189.77000427246091</v>
      </c>
      <c r="D2712">
        <v>189.77000427246091</v>
      </c>
      <c r="E2712">
        <v>189.77000427246091</v>
      </c>
      <c r="F2712">
        <v>189.77000427246091</v>
      </c>
      <c r="G2712">
        <v>0</v>
      </c>
    </row>
    <row r="2713" spans="1:7" ht="15">
      <c r="A2713" s="963">
        <v>29879</v>
      </c>
      <c r="B2713">
        <v>191.22999572753909</v>
      </c>
      <c r="C2713">
        <v>191.22999572753909</v>
      </c>
      <c r="D2713">
        <v>191.22999572753909</v>
      </c>
      <c r="E2713">
        <v>191.22999572753909</v>
      </c>
      <c r="F2713">
        <v>191.22999572753909</v>
      </c>
      <c r="G2713">
        <v>0</v>
      </c>
    </row>
    <row r="2714" spans="1:7" ht="15">
      <c r="A2714" s="963">
        <v>29880</v>
      </c>
      <c r="B2714">
        <v>192.3800048828125</v>
      </c>
      <c r="C2714">
        <v>192.3800048828125</v>
      </c>
      <c r="D2714">
        <v>192.3800048828125</v>
      </c>
      <c r="E2714">
        <v>192.3800048828125</v>
      </c>
      <c r="F2714">
        <v>192.3800048828125</v>
      </c>
      <c r="G2714">
        <v>0</v>
      </c>
    </row>
    <row r="2715" spans="1:7" ht="15">
      <c r="A2715" s="963">
        <v>29881</v>
      </c>
      <c r="B2715">
        <v>192.42999267578119</v>
      </c>
      <c r="C2715">
        <v>192.42999267578119</v>
      </c>
      <c r="D2715">
        <v>192.42999267578119</v>
      </c>
      <c r="E2715">
        <v>192.42999267578119</v>
      </c>
      <c r="F2715">
        <v>192.42999267578119</v>
      </c>
      <c r="G2715">
        <v>0</v>
      </c>
    </row>
    <row r="2716" spans="1:7" ht="15">
      <c r="A2716" s="963">
        <v>29882</v>
      </c>
      <c r="B2716">
        <v>191.9100036621094</v>
      </c>
      <c r="C2716">
        <v>191.9100036621094</v>
      </c>
      <c r="D2716">
        <v>191.9100036621094</v>
      </c>
      <c r="E2716">
        <v>191.9100036621094</v>
      </c>
      <c r="F2716">
        <v>191.9100036621094</v>
      </c>
      <c r="G2716">
        <v>0</v>
      </c>
    </row>
    <row r="2717" spans="1:7" ht="15">
      <c r="A2717" s="963">
        <v>29885</v>
      </c>
      <c r="B2717">
        <v>191.00999450683591</v>
      </c>
      <c r="C2717">
        <v>191.00999450683591</v>
      </c>
      <c r="D2717">
        <v>191.00999450683591</v>
      </c>
      <c r="E2717">
        <v>191.00999450683591</v>
      </c>
      <c r="F2717">
        <v>191.00999450683591</v>
      </c>
      <c r="G2717">
        <v>0</v>
      </c>
    </row>
    <row r="2718" spans="1:7" ht="15">
      <c r="A2718" s="963">
        <v>29886</v>
      </c>
      <c r="B2718">
        <v>192.61000061035159</v>
      </c>
      <c r="C2718">
        <v>192.61000061035159</v>
      </c>
      <c r="D2718">
        <v>192.61000061035159</v>
      </c>
      <c r="E2718">
        <v>192.61000061035159</v>
      </c>
      <c r="F2718">
        <v>192.61000061035159</v>
      </c>
      <c r="G2718">
        <v>0</v>
      </c>
    </row>
    <row r="2719" spans="1:7" ht="15">
      <c r="A2719" s="963">
        <v>29887</v>
      </c>
      <c r="B2719">
        <v>193.75</v>
      </c>
      <c r="C2719">
        <v>193.75</v>
      </c>
      <c r="D2719">
        <v>193.75</v>
      </c>
      <c r="E2719">
        <v>193.75</v>
      </c>
      <c r="F2719">
        <v>193.75</v>
      </c>
      <c r="G2719">
        <v>0</v>
      </c>
    </row>
    <row r="2720" spans="1:7" ht="15">
      <c r="A2720" s="963">
        <v>29888</v>
      </c>
      <c r="B2720">
        <v>193.08000183105469</v>
      </c>
      <c r="C2720">
        <v>193.08000183105469</v>
      </c>
      <c r="D2720">
        <v>193.08000183105469</v>
      </c>
      <c r="E2720">
        <v>193.08000183105469</v>
      </c>
      <c r="F2720">
        <v>193.08000183105469</v>
      </c>
      <c r="G2720">
        <v>0</v>
      </c>
    </row>
    <row r="2721" spans="1:7" ht="15">
      <c r="A2721" s="963">
        <v>29889</v>
      </c>
      <c r="B2721">
        <v>195.24000549316409</v>
      </c>
      <c r="C2721">
        <v>195.24000549316409</v>
      </c>
      <c r="D2721">
        <v>195.24000549316409</v>
      </c>
      <c r="E2721">
        <v>195.24000549316409</v>
      </c>
      <c r="F2721">
        <v>195.24000549316409</v>
      </c>
      <c r="G2721">
        <v>0</v>
      </c>
    </row>
    <row r="2722" spans="1:7" ht="15">
      <c r="A2722" s="963">
        <v>29892</v>
      </c>
      <c r="B2722">
        <v>197.25</v>
      </c>
      <c r="C2722">
        <v>197.25</v>
      </c>
      <c r="D2722">
        <v>197.25</v>
      </c>
      <c r="E2722">
        <v>197.25</v>
      </c>
      <c r="F2722">
        <v>197.25</v>
      </c>
      <c r="G2722">
        <v>0</v>
      </c>
    </row>
    <row r="2723" spans="1:7" ht="15">
      <c r="A2723" s="963">
        <v>29893</v>
      </c>
      <c r="B2723">
        <v>198.7799987792969</v>
      </c>
      <c r="C2723">
        <v>198.7799987792969</v>
      </c>
      <c r="D2723">
        <v>198.7799987792969</v>
      </c>
      <c r="E2723">
        <v>198.7799987792969</v>
      </c>
      <c r="F2723">
        <v>198.7799987792969</v>
      </c>
      <c r="G2723">
        <v>0</v>
      </c>
    </row>
    <row r="2724" spans="1:7" ht="15">
      <c r="A2724" s="963">
        <v>29894</v>
      </c>
      <c r="B2724">
        <v>199.72999572753909</v>
      </c>
      <c r="C2724">
        <v>199.72999572753909</v>
      </c>
      <c r="D2724">
        <v>199.72999572753909</v>
      </c>
      <c r="E2724">
        <v>199.72999572753909</v>
      </c>
      <c r="F2724">
        <v>199.72999572753909</v>
      </c>
      <c r="G2724">
        <v>0</v>
      </c>
    </row>
    <row r="2725" spans="1:7" ht="15">
      <c r="A2725" s="963">
        <v>29895</v>
      </c>
      <c r="B2725">
        <v>200.02000427246091</v>
      </c>
      <c r="C2725">
        <v>200.02000427246091</v>
      </c>
      <c r="D2725">
        <v>200.02000427246091</v>
      </c>
      <c r="E2725">
        <v>200.02000427246091</v>
      </c>
      <c r="F2725">
        <v>200.02000427246091</v>
      </c>
      <c r="G2725">
        <v>0</v>
      </c>
    </row>
    <row r="2726" spans="1:7" ht="15">
      <c r="A2726" s="963">
        <v>29896</v>
      </c>
      <c r="B2726">
        <v>199.9700012207031</v>
      </c>
      <c r="C2726">
        <v>199.9700012207031</v>
      </c>
      <c r="D2726">
        <v>199.9700012207031</v>
      </c>
      <c r="E2726">
        <v>199.9700012207031</v>
      </c>
      <c r="F2726">
        <v>199.9700012207031</v>
      </c>
      <c r="G2726">
        <v>0</v>
      </c>
    </row>
    <row r="2727" spans="1:7" ht="15">
      <c r="A2727" s="963">
        <v>29899</v>
      </c>
      <c r="B2727">
        <v>199.91999816894531</v>
      </c>
      <c r="C2727">
        <v>199.91999816894531</v>
      </c>
      <c r="D2727">
        <v>199.91999816894531</v>
      </c>
      <c r="E2727">
        <v>199.91999816894531</v>
      </c>
      <c r="F2727">
        <v>199.91999816894531</v>
      </c>
      <c r="G2727">
        <v>0</v>
      </c>
    </row>
    <row r="2728" spans="1:7" ht="15">
      <c r="A2728" s="963">
        <v>29900</v>
      </c>
      <c r="B2728">
        <v>199.8999938964844</v>
      </c>
      <c r="C2728">
        <v>199.8999938964844</v>
      </c>
      <c r="D2728">
        <v>199.8999938964844</v>
      </c>
      <c r="E2728">
        <v>199.8999938964844</v>
      </c>
      <c r="F2728">
        <v>199.8999938964844</v>
      </c>
      <c r="G2728">
        <v>0</v>
      </c>
    </row>
    <row r="2729" spans="1:7" ht="15">
      <c r="A2729" s="963">
        <v>29901</v>
      </c>
      <c r="B2729">
        <v>200.05000305175781</v>
      </c>
      <c r="C2729">
        <v>200.05000305175781</v>
      </c>
      <c r="D2729">
        <v>200.05000305175781</v>
      </c>
      <c r="E2729">
        <v>200.05000305175781</v>
      </c>
      <c r="F2729">
        <v>200.05000305175781</v>
      </c>
      <c r="G2729">
        <v>0</v>
      </c>
    </row>
    <row r="2730" spans="1:7" ht="15">
      <c r="A2730" s="963">
        <v>29902</v>
      </c>
      <c r="B2730">
        <v>200.99000549316409</v>
      </c>
      <c r="C2730">
        <v>200.99000549316409</v>
      </c>
      <c r="D2730">
        <v>200.99000549316409</v>
      </c>
      <c r="E2730">
        <v>200.99000549316409</v>
      </c>
      <c r="F2730">
        <v>200.99000549316409</v>
      </c>
      <c r="G2730">
        <v>0</v>
      </c>
    </row>
    <row r="2731" spans="1:7" ht="15">
      <c r="A2731" s="963">
        <v>29903</v>
      </c>
      <c r="B2731">
        <v>200.1600036621094</v>
      </c>
      <c r="C2731">
        <v>200.1600036621094</v>
      </c>
      <c r="D2731">
        <v>200.1600036621094</v>
      </c>
      <c r="E2731">
        <v>200.1600036621094</v>
      </c>
      <c r="F2731">
        <v>200.1600036621094</v>
      </c>
      <c r="G2731">
        <v>0</v>
      </c>
    </row>
    <row r="2732" spans="1:7" ht="15">
      <c r="A2732" s="963">
        <v>29906</v>
      </c>
      <c r="B2732">
        <v>197.1600036621094</v>
      </c>
      <c r="C2732">
        <v>197.1600036621094</v>
      </c>
      <c r="D2732">
        <v>197.1600036621094</v>
      </c>
      <c r="E2732">
        <v>197.1600036621094</v>
      </c>
      <c r="F2732">
        <v>197.1600036621094</v>
      </c>
      <c r="G2732">
        <v>0</v>
      </c>
    </row>
    <row r="2733" spans="1:7" ht="15">
      <c r="A2733" s="963">
        <v>29907</v>
      </c>
      <c r="B2733">
        <v>197.67999267578119</v>
      </c>
      <c r="C2733">
        <v>197.67999267578119</v>
      </c>
      <c r="D2733">
        <v>197.67999267578119</v>
      </c>
      <c r="E2733">
        <v>197.67999267578119</v>
      </c>
      <c r="F2733">
        <v>197.67999267578119</v>
      </c>
      <c r="G2733">
        <v>0</v>
      </c>
    </row>
    <row r="2734" spans="1:7" ht="15">
      <c r="A2734" s="963">
        <v>29908</v>
      </c>
      <c r="B2734">
        <v>197.6000061035156</v>
      </c>
      <c r="C2734">
        <v>197.6000061035156</v>
      </c>
      <c r="D2734">
        <v>197.6000061035156</v>
      </c>
      <c r="E2734">
        <v>197.6000061035156</v>
      </c>
      <c r="F2734">
        <v>197.6000061035156</v>
      </c>
      <c r="G2734">
        <v>0</v>
      </c>
    </row>
    <row r="2735" spans="1:7" ht="15">
      <c r="A2735" s="963">
        <v>29909</v>
      </c>
      <c r="B2735">
        <v>197.32000732421881</v>
      </c>
      <c r="C2735">
        <v>197.32000732421881</v>
      </c>
      <c r="D2735">
        <v>197.32000732421881</v>
      </c>
      <c r="E2735">
        <v>197.32000732421881</v>
      </c>
      <c r="F2735">
        <v>197.32000732421881</v>
      </c>
      <c r="G2735">
        <v>0</v>
      </c>
    </row>
    <row r="2736" spans="1:7" ht="15">
      <c r="A2736" s="963">
        <v>29910</v>
      </c>
      <c r="B2736">
        <v>198.6000061035156</v>
      </c>
      <c r="C2736">
        <v>198.6000061035156</v>
      </c>
      <c r="D2736">
        <v>198.6000061035156</v>
      </c>
      <c r="E2736">
        <v>198.6000061035156</v>
      </c>
      <c r="F2736">
        <v>198.6000061035156</v>
      </c>
      <c r="G2736">
        <v>0</v>
      </c>
    </row>
    <row r="2737" spans="1:7" ht="15">
      <c r="A2737" s="963">
        <v>29913</v>
      </c>
      <c r="B2737">
        <v>198.00999450683591</v>
      </c>
      <c r="C2737">
        <v>198.00999450683591</v>
      </c>
      <c r="D2737">
        <v>198.00999450683591</v>
      </c>
      <c r="E2737">
        <v>198.00999450683591</v>
      </c>
      <c r="F2737">
        <v>198.00999450683591</v>
      </c>
      <c r="G2737">
        <v>0</v>
      </c>
    </row>
    <row r="2738" spans="1:7" ht="15">
      <c r="A2738" s="963">
        <v>29914</v>
      </c>
      <c r="B2738">
        <v>199.03999328613281</v>
      </c>
      <c r="C2738">
        <v>199.03999328613281</v>
      </c>
      <c r="D2738">
        <v>199.03999328613281</v>
      </c>
      <c r="E2738">
        <v>199.03999328613281</v>
      </c>
      <c r="F2738">
        <v>199.03999328613281</v>
      </c>
      <c r="G2738">
        <v>0</v>
      </c>
    </row>
    <row r="2739" spans="1:7" ht="15">
      <c r="A2739" s="963">
        <v>29915</v>
      </c>
      <c r="B2739">
        <v>200.00999450683591</v>
      </c>
      <c r="C2739">
        <v>200.00999450683591</v>
      </c>
      <c r="D2739">
        <v>200.00999450683591</v>
      </c>
      <c r="E2739">
        <v>200.00999450683591</v>
      </c>
      <c r="F2739">
        <v>200.00999450683591</v>
      </c>
      <c r="G2739">
        <v>0</v>
      </c>
    </row>
    <row r="2740" spans="1:7" ht="15">
      <c r="A2740" s="963">
        <v>29917</v>
      </c>
      <c r="B2740">
        <v>201.02000427246091</v>
      </c>
      <c r="C2740">
        <v>201.02000427246091</v>
      </c>
      <c r="D2740">
        <v>201.02000427246091</v>
      </c>
      <c r="E2740">
        <v>201.02000427246091</v>
      </c>
      <c r="F2740">
        <v>201.02000427246091</v>
      </c>
      <c r="G2740">
        <v>0</v>
      </c>
    </row>
    <row r="2741" spans="1:7" ht="15">
      <c r="A2741" s="963">
        <v>29920</v>
      </c>
      <c r="B2741">
        <v>201.3699951171875</v>
      </c>
      <c r="C2741">
        <v>201.3699951171875</v>
      </c>
      <c r="D2741">
        <v>201.3699951171875</v>
      </c>
      <c r="E2741">
        <v>201.3699951171875</v>
      </c>
      <c r="F2741">
        <v>201.3699951171875</v>
      </c>
      <c r="G2741">
        <v>0</v>
      </c>
    </row>
    <row r="2742" spans="1:7" ht="15">
      <c r="A2742" s="963">
        <v>29921</v>
      </c>
      <c r="B2742">
        <v>201.1300048828125</v>
      </c>
      <c r="C2742">
        <v>201.1300048828125</v>
      </c>
      <c r="D2742">
        <v>201.1300048828125</v>
      </c>
      <c r="E2742">
        <v>201.1300048828125</v>
      </c>
      <c r="F2742">
        <v>201.1300048828125</v>
      </c>
      <c r="G2742">
        <v>0</v>
      </c>
    </row>
    <row r="2743" spans="1:7" ht="15">
      <c r="A2743" s="963">
        <v>29922</v>
      </c>
      <c r="B2743">
        <v>200.3500061035156</v>
      </c>
      <c r="C2743">
        <v>200.3500061035156</v>
      </c>
      <c r="D2743">
        <v>200.3500061035156</v>
      </c>
      <c r="E2743">
        <v>200.3500061035156</v>
      </c>
      <c r="F2743">
        <v>200.3500061035156</v>
      </c>
      <c r="G2743">
        <v>0</v>
      </c>
    </row>
    <row r="2744" spans="1:7" ht="15">
      <c r="A2744" s="963">
        <v>29923</v>
      </c>
      <c r="B2744">
        <v>199.8999938964844</v>
      </c>
      <c r="C2744">
        <v>199.8999938964844</v>
      </c>
      <c r="D2744">
        <v>199.8999938964844</v>
      </c>
      <c r="E2744">
        <v>199.8999938964844</v>
      </c>
      <c r="F2744">
        <v>199.8999938964844</v>
      </c>
      <c r="G2744">
        <v>0</v>
      </c>
    </row>
    <row r="2745" spans="1:7" ht="15">
      <c r="A2745" s="963">
        <v>29924</v>
      </c>
      <c r="B2745">
        <v>200.8800048828125</v>
      </c>
      <c r="C2745">
        <v>200.8800048828125</v>
      </c>
      <c r="D2745">
        <v>200.8800048828125</v>
      </c>
      <c r="E2745">
        <v>200.8800048828125</v>
      </c>
      <c r="F2745">
        <v>200.8800048828125</v>
      </c>
      <c r="G2745">
        <v>0</v>
      </c>
    </row>
    <row r="2746" spans="1:7" ht="15">
      <c r="A2746" s="963">
        <v>29927</v>
      </c>
      <c r="B2746">
        <v>199.71000671386719</v>
      </c>
      <c r="C2746">
        <v>199.71000671386719</v>
      </c>
      <c r="D2746">
        <v>199.71000671386719</v>
      </c>
      <c r="E2746">
        <v>199.71000671386719</v>
      </c>
      <c r="F2746">
        <v>199.71000671386719</v>
      </c>
      <c r="G2746">
        <v>0</v>
      </c>
    </row>
    <row r="2747" spans="1:7" ht="15">
      <c r="A2747" s="963">
        <v>29928</v>
      </c>
      <c r="B2747">
        <v>198.1300048828125</v>
      </c>
      <c r="C2747">
        <v>198.1300048828125</v>
      </c>
      <c r="D2747">
        <v>198.1300048828125</v>
      </c>
      <c r="E2747">
        <v>198.1300048828125</v>
      </c>
      <c r="F2747">
        <v>198.1300048828125</v>
      </c>
      <c r="G2747">
        <v>0</v>
      </c>
    </row>
    <row r="2748" spans="1:7" ht="15">
      <c r="A2748" s="963">
        <v>29929</v>
      </c>
      <c r="B2748">
        <v>198.28999328613281</v>
      </c>
      <c r="C2748">
        <v>198.28999328613281</v>
      </c>
      <c r="D2748">
        <v>198.28999328613281</v>
      </c>
      <c r="E2748">
        <v>198.28999328613281</v>
      </c>
      <c r="F2748">
        <v>198.28999328613281</v>
      </c>
      <c r="G2748">
        <v>0</v>
      </c>
    </row>
    <row r="2749" spans="1:7" ht="15">
      <c r="A2749" s="963">
        <v>29930</v>
      </c>
      <c r="B2749">
        <v>198.91999816894531</v>
      </c>
      <c r="C2749">
        <v>198.91999816894531</v>
      </c>
      <c r="D2749">
        <v>198.91999816894531</v>
      </c>
      <c r="E2749">
        <v>198.91999816894531</v>
      </c>
      <c r="F2749">
        <v>198.91999816894531</v>
      </c>
      <c r="G2749">
        <v>0</v>
      </c>
    </row>
    <row r="2750" spans="1:7" ht="15">
      <c r="A2750" s="963">
        <v>29931</v>
      </c>
      <c r="B2750">
        <v>198.63999938964841</v>
      </c>
      <c r="C2750">
        <v>198.63999938964841</v>
      </c>
      <c r="D2750">
        <v>198.63999938964841</v>
      </c>
      <c r="E2750">
        <v>198.63999938964841</v>
      </c>
      <c r="F2750">
        <v>198.63999938964841</v>
      </c>
      <c r="G2750">
        <v>0</v>
      </c>
    </row>
    <row r="2751" spans="1:7" ht="15">
      <c r="A2751" s="963">
        <v>29934</v>
      </c>
      <c r="B2751">
        <v>195.66999816894531</v>
      </c>
      <c r="C2751">
        <v>195.66999816894531</v>
      </c>
      <c r="D2751">
        <v>195.66999816894531</v>
      </c>
      <c r="E2751">
        <v>195.66999816894531</v>
      </c>
      <c r="F2751">
        <v>195.66999816894531</v>
      </c>
      <c r="G2751">
        <v>0</v>
      </c>
    </row>
    <row r="2752" spans="1:7" ht="15">
      <c r="A2752" s="963">
        <v>29935</v>
      </c>
      <c r="B2752">
        <v>195.1600036621094</v>
      </c>
      <c r="C2752">
        <v>195.1600036621094</v>
      </c>
      <c r="D2752">
        <v>195.1600036621094</v>
      </c>
      <c r="E2752">
        <v>195.1600036621094</v>
      </c>
      <c r="F2752">
        <v>195.1600036621094</v>
      </c>
      <c r="G2752">
        <v>0</v>
      </c>
    </row>
    <row r="2753" spans="1:7" ht="15">
      <c r="A2753" s="963">
        <v>29936</v>
      </c>
      <c r="B2753">
        <v>195.0899963378906</v>
      </c>
      <c r="C2753">
        <v>195.0899963378906</v>
      </c>
      <c r="D2753">
        <v>195.0899963378906</v>
      </c>
      <c r="E2753">
        <v>195.0899963378906</v>
      </c>
      <c r="F2753">
        <v>195.0899963378906</v>
      </c>
      <c r="G2753">
        <v>0</v>
      </c>
    </row>
    <row r="2754" spans="1:7" ht="15">
      <c r="A2754" s="963">
        <v>29937</v>
      </c>
      <c r="B2754">
        <v>195.69999694824219</v>
      </c>
      <c r="C2754">
        <v>195.69999694824219</v>
      </c>
      <c r="D2754">
        <v>195.69999694824219</v>
      </c>
      <c r="E2754">
        <v>195.69999694824219</v>
      </c>
      <c r="F2754">
        <v>195.69999694824219</v>
      </c>
      <c r="G2754">
        <v>0</v>
      </c>
    </row>
    <row r="2755" spans="1:7" ht="15">
      <c r="A2755" s="963">
        <v>29938</v>
      </c>
      <c r="B2755">
        <v>197.00999450683591</v>
      </c>
      <c r="C2755">
        <v>197.00999450683591</v>
      </c>
      <c r="D2755">
        <v>197.00999450683591</v>
      </c>
      <c r="E2755">
        <v>197.00999450683591</v>
      </c>
      <c r="F2755">
        <v>197.00999450683591</v>
      </c>
      <c r="G2755">
        <v>0</v>
      </c>
    </row>
    <row r="2756" spans="1:7" ht="15">
      <c r="A2756" s="963">
        <v>29941</v>
      </c>
      <c r="B2756">
        <v>196.3699951171875</v>
      </c>
      <c r="C2756">
        <v>196.3699951171875</v>
      </c>
      <c r="D2756">
        <v>196.3699951171875</v>
      </c>
      <c r="E2756">
        <v>196.3699951171875</v>
      </c>
      <c r="F2756">
        <v>196.3699951171875</v>
      </c>
      <c r="G2756">
        <v>0</v>
      </c>
    </row>
    <row r="2757" spans="1:7" ht="15">
      <c r="A2757" s="963">
        <v>29942</v>
      </c>
      <c r="B2757">
        <v>195.63999938964841</v>
      </c>
      <c r="C2757">
        <v>195.63999938964841</v>
      </c>
      <c r="D2757">
        <v>195.63999938964841</v>
      </c>
      <c r="E2757">
        <v>195.63999938964841</v>
      </c>
      <c r="F2757">
        <v>195.63999938964841</v>
      </c>
      <c r="G2757">
        <v>0</v>
      </c>
    </row>
    <row r="2758" spans="1:7" ht="15">
      <c r="A2758" s="963">
        <v>29943</v>
      </c>
      <c r="B2758">
        <v>195.44999694824219</v>
      </c>
      <c r="C2758">
        <v>195.44999694824219</v>
      </c>
      <c r="D2758">
        <v>195.44999694824219</v>
      </c>
      <c r="E2758">
        <v>195.44999694824219</v>
      </c>
      <c r="F2758">
        <v>195.44999694824219</v>
      </c>
      <c r="G2758">
        <v>0</v>
      </c>
    </row>
    <row r="2759" spans="1:7" ht="15">
      <c r="A2759" s="963">
        <v>29944</v>
      </c>
      <c r="B2759">
        <v>195.69999694824219</v>
      </c>
      <c r="C2759">
        <v>195.69999694824219</v>
      </c>
      <c r="D2759">
        <v>195.69999694824219</v>
      </c>
      <c r="E2759">
        <v>195.69999694824219</v>
      </c>
      <c r="F2759">
        <v>195.69999694824219</v>
      </c>
      <c r="G2759">
        <v>0</v>
      </c>
    </row>
    <row r="2760" spans="1:7" ht="15">
      <c r="A2760" s="963">
        <v>29948</v>
      </c>
      <c r="B2760">
        <v>195.13999938964841</v>
      </c>
      <c r="C2760">
        <v>195.13999938964841</v>
      </c>
      <c r="D2760">
        <v>195.13999938964841</v>
      </c>
      <c r="E2760">
        <v>195.13999938964841</v>
      </c>
      <c r="F2760">
        <v>195.13999938964841</v>
      </c>
      <c r="G2760">
        <v>0</v>
      </c>
    </row>
    <row r="2761" spans="1:7" ht="15">
      <c r="A2761" s="963">
        <v>29949</v>
      </c>
      <c r="B2761">
        <v>193.9100036621094</v>
      </c>
      <c r="C2761">
        <v>193.9100036621094</v>
      </c>
      <c r="D2761">
        <v>193.9100036621094</v>
      </c>
      <c r="E2761">
        <v>193.9100036621094</v>
      </c>
      <c r="F2761">
        <v>193.9100036621094</v>
      </c>
      <c r="G2761">
        <v>0</v>
      </c>
    </row>
    <row r="2762" spans="1:7" ht="15">
      <c r="A2762" s="963">
        <v>29950</v>
      </c>
      <c r="B2762">
        <v>194.6600036621094</v>
      </c>
      <c r="C2762">
        <v>194.6600036621094</v>
      </c>
      <c r="D2762">
        <v>194.6600036621094</v>
      </c>
      <c r="E2762">
        <v>194.6600036621094</v>
      </c>
      <c r="F2762">
        <v>194.6600036621094</v>
      </c>
      <c r="G2762">
        <v>0</v>
      </c>
    </row>
    <row r="2763" spans="1:7" ht="15">
      <c r="A2763" s="963">
        <v>29951</v>
      </c>
      <c r="B2763">
        <v>195.8399963378906</v>
      </c>
      <c r="C2763">
        <v>195.8399963378906</v>
      </c>
      <c r="D2763">
        <v>195.8399963378906</v>
      </c>
      <c r="E2763">
        <v>195.8399963378906</v>
      </c>
      <c r="F2763">
        <v>195.8399963378906</v>
      </c>
      <c r="G2763">
        <v>0</v>
      </c>
    </row>
    <row r="2764" spans="1:7" ht="15">
      <c r="A2764" s="963">
        <v>29955</v>
      </c>
      <c r="B2764">
        <v>195.5299987792969</v>
      </c>
      <c r="C2764">
        <v>195.5299987792969</v>
      </c>
      <c r="D2764">
        <v>195.5299987792969</v>
      </c>
      <c r="E2764">
        <v>195.5299987792969</v>
      </c>
      <c r="F2764">
        <v>195.5299987792969</v>
      </c>
      <c r="G2764">
        <v>0</v>
      </c>
    </row>
    <row r="2765" spans="1:7" ht="15">
      <c r="A2765" s="963">
        <v>29956</v>
      </c>
      <c r="B2765">
        <v>192.33000183105469</v>
      </c>
      <c r="C2765">
        <v>192.33000183105469</v>
      </c>
      <c r="D2765">
        <v>192.33000183105469</v>
      </c>
      <c r="E2765">
        <v>192.33000183105469</v>
      </c>
      <c r="F2765">
        <v>192.33000183105469</v>
      </c>
      <c r="G2765">
        <v>0</v>
      </c>
    </row>
    <row r="2766" spans="1:7" ht="15">
      <c r="A2766" s="963">
        <v>29957</v>
      </c>
      <c r="B2766">
        <v>191.1499938964844</v>
      </c>
      <c r="C2766">
        <v>191.1499938964844</v>
      </c>
      <c r="D2766">
        <v>191.1499938964844</v>
      </c>
      <c r="E2766">
        <v>191.1499938964844</v>
      </c>
      <c r="F2766">
        <v>191.1499938964844</v>
      </c>
      <c r="G2766">
        <v>0</v>
      </c>
    </row>
    <row r="2767" spans="1:7" ht="15">
      <c r="A2767" s="963">
        <v>29958</v>
      </c>
      <c r="B2767">
        <v>191.02000427246091</v>
      </c>
      <c r="C2767">
        <v>191.02000427246091</v>
      </c>
      <c r="D2767">
        <v>191.02000427246091</v>
      </c>
      <c r="E2767">
        <v>191.02000427246091</v>
      </c>
      <c r="F2767">
        <v>191.02000427246091</v>
      </c>
      <c r="G2767">
        <v>0</v>
      </c>
    </row>
    <row r="2768" spans="1:7" ht="15">
      <c r="A2768" s="963">
        <v>29959</v>
      </c>
      <c r="B2768">
        <v>192.05000305175781</v>
      </c>
      <c r="C2768">
        <v>192.05000305175781</v>
      </c>
      <c r="D2768">
        <v>192.05000305175781</v>
      </c>
      <c r="E2768">
        <v>192.05000305175781</v>
      </c>
      <c r="F2768">
        <v>192.05000305175781</v>
      </c>
      <c r="G2768">
        <v>0</v>
      </c>
    </row>
    <row r="2769" spans="1:7" ht="15">
      <c r="A2769" s="963">
        <v>29962</v>
      </c>
      <c r="B2769">
        <v>188.80000305175781</v>
      </c>
      <c r="C2769">
        <v>188.80000305175781</v>
      </c>
      <c r="D2769">
        <v>188.80000305175781</v>
      </c>
      <c r="E2769">
        <v>188.80000305175781</v>
      </c>
      <c r="F2769">
        <v>188.80000305175781</v>
      </c>
      <c r="G2769">
        <v>0</v>
      </c>
    </row>
    <row r="2770" spans="1:7" ht="15">
      <c r="A2770" s="963">
        <v>29963</v>
      </c>
      <c r="B2770">
        <v>187.32000732421881</v>
      </c>
      <c r="C2770">
        <v>187.32000732421881</v>
      </c>
      <c r="D2770">
        <v>187.32000732421881</v>
      </c>
      <c r="E2770">
        <v>187.32000732421881</v>
      </c>
      <c r="F2770">
        <v>187.32000732421881</v>
      </c>
      <c r="G2770">
        <v>0</v>
      </c>
    </row>
    <row r="2771" spans="1:7" ht="15">
      <c r="A2771" s="963">
        <v>29964</v>
      </c>
      <c r="B2771">
        <v>185.72999572753909</v>
      </c>
      <c r="C2771">
        <v>185.72999572753909</v>
      </c>
      <c r="D2771">
        <v>185.72999572753909</v>
      </c>
      <c r="E2771">
        <v>185.72999572753909</v>
      </c>
      <c r="F2771">
        <v>185.72999572753909</v>
      </c>
      <c r="G2771">
        <v>0</v>
      </c>
    </row>
    <row r="2772" spans="1:7" ht="15">
      <c r="A2772" s="963">
        <v>29965</v>
      </c>
      <c r="B2772">
        <v>185.88999938964841</v>
      </c>
      <c r="C2772">
        <v>185.88999938964841</v>
      </c>
      <c r="D2772">
        <v>185.88999938964841</v>
      </c>
      <c r="E2772">
        <v>185.88999938964841</v>
      </c>
      <c r="F2772">
        <v>185.88999938964841</v>
      </c>
      <c r="G2772">
        <v>0</v>
      </c>
    </row>
    <row r="2773" spans="1:7" ht="15">
      <c r="A2773" s="963">
        <v>29966</v>
      </c>
      <c r="B2773">
        <v>187.32000732421881</v>
      </c>
      <c r="C2773">
        <v>187.32000732421881</v>
      </c>
      <c r="D2773">
        <v>187.32000732421881</v>
      </c>
      <c r="E2773">
        <v>187.32000732421881</v>
      </c>
      <c r="F2773">
        <v>187.32000732421881</v>
      </c>
      <c r="G2773">
        <v>0</v>
      </c>
    </row>
    <row r="2774" spans="1:7" ht="15">
      <c r="A2774" s="963">
        <v>29969</v>
      </c>
      <c r="B2774">
        <v>187.21000671386719</v>
      </c>
      <c r="C2774">
        <v>187.21000671386719</v>
      </c>
      <c r="D2774">
        <v>187.21000671386719</v>
      </c>
      <c r="E2774">
        <v>187.21000671386719</v>
      </c>
      <c r="F2774">
        <v>187.21000671386719</v>
      </c>
      <c r="G2774">
        <v>0</v>
      </c>
    </row>
    <row r="2775" spans="1:7" ht="15">
      <c r="A2775" s="963">
        <v>29970</v>
      </c>
      <c r="B2775">
        <v>186.1600036621094</v>
      </c>
      <c r="C2775">
        <v>186.1600036621094</v>
      </c>
      <c r="D2775">
        <v>186.1600036621094</v>
      </c>
      <c r="E2775">
        <v>186.1600036621094</v>
      </c>
      <c r="F2775">
        <v>186.1600036621094</v>
      </c>
      <c r="G2775">
        <v>0</v>
      </c>
    </row>
    <row r="2776" spans="1:7" ht="15">
      <c r="A2776" s="963">
        <v>29971</v>
      </c>
      <c r="B2776">
        <v>185.7200012207031</v>
      </c>
      <c r="C2776">
        <v>185.7200012207031</v>
      </c>
      <c r="D2776">
        <v>185.7200012207031</v>
      </c>
      <c r="E2776">
        <v>185.7200012207031</v>
      </c>
      <c r="F2776">
        <v>185.7200012207031</v>
      </c>
      <c r="G2776">
        <v>0</v>
      </c>
    </row>
    <row r="2777" spans="1:7" ht="15">
      <c r="A2777" s="963">
        <v>29972</v>
      </c>
      <c r="B2777">
        <v>186.3999938964844</v>
      </c>
      <c r="C2777">
        <v>186.3999938964844</v>
      </c>
      <c r="D2777">
        <v>186.3999938964844</v>
      </c>
      <c r="E2777">
        <v>186.3999938964844</v>
      </c>
      <c r="F2777">
        <v>186.3999938964844</v>
      </c>
      <c r="G2777">
        <v>0</v>
      </c>
    </row>
    <row r="2778" spans="1:7" ht="15">
      <c r="A2778" s="963">
        <v>29973</v>
      </c>
      <c r="B2778">
        <v>185.83000183105469</v>
      </c>
      <c r="C2778">
        <v>185.83000183105469</v>
      </c>
      <c r="D2778">
        <v>185.83000183105469</v>
      </c>
      <c r="E2778">
        <v>185.83000183105469</v>
      </c>
      <c r="F2778">
        <v>185.83000183105469</v>
      </c>
      <c r="G2778">
        <v>0</v>
      </c>
    </row>
    <row r="2779" spans="1:7" ht="15">
      <c r="A2779" s="963">
        <v>29976</v>
      </c>
      <c r="B2779">
        <v>183.52000427246091</v>
      </c>
      <c r="C2779">
        <v>183.52000427246091</v>
      </c>
      <c r="D2779">
        <v>183.52000427246091</v>
      </c>
      <c r="E2779">
        <v>183.52000427246091</v>
      </c>
      <c r="F2779">
        <v>183.52000427246091</v>
      </c>
      <c r="G2779">
        <v>0</v>
      </c>
    </row>
    <row r="2780" spans="1:7" ht="15">
      <c r="A2780" s="963">
        <v>29977</v>
      </c>
      <c r="B2780">
        <v>183.4100036621094</v>
      </c>
      <c r="C2780">
        <v>183.4100036621094</v>
      </c>
      <c r="D2780">
        <v>183.4100036621094</v>
      </c>
      <c r="E2780">
        <v>183.4100036621094</v>
      </c>
      <c r="F2780">
        <v>183.4100036621094</v>
      </c>
      <c r="G2780">
        <v>0</v>
      </c>
    </row>
    <row r="2781" spans="1:7" ht="15">
      <c r="A2781" s="963">
        <v>29978</v>
      </c>
      <c r="B2781">
        <v>183.57000732421881</v>
      </c>
      <c r="C2781">
        <v>183.57000732421881</v>
      </c>
      <c r="D2781">
        <v>183.57000732421881</v>
      </c>
      <c r="E2781">
        <v>183.57000732421881</v>
      </c>
      <c r="F2781">
        <v>183.57000732421881</v>
      </c>
      <c r="G2781">
        <v>0</v>
      </c>
    </row>
    <row r="2782" spans="1:7" ht="15">
      <c r="A2782" s="963">
        <v>29979</v>
      </c>
      <c r="B2782">
        <v>186.2200012207031</v>
      </c>
      <c r="C2782">
        <v>186.2200012207031</v>
      </c>
      <c r="D2782">
        <v>186.2200012207031</v>
      </c>
      <c r="E2782">
        <v>186.2200012207031</v>
      </c>
      <c r="F2782">
        <v>186.2200012207031</v>
      </c>
      <c r="G2782">
        <v>0</v>
      </c>
    </row>
    <row r="2783" spans="1:7" ht="15">
      <c r="A2783" s="963">
        <v>29980</v>
      </c>
      <c r="B2783">
        <v>188.38999938964841</v>
      </c>
      <c r="C2783">
        <v>188.38999938964841</v>
      </c>
      <c r="D2783">
        <v>188.38999938964841</v>
      </c>
      <c r="E2783">
        <v>188.38999938964841</v>
      </c>
      <c r="F2783">
        <v>188.38999938964841</v>
      </c>
      <c r="G2783">
        <v>0</v>
      </c>
    </row>
    <row r="2784" spans="1:7" ht="15">
      <c r="A2784" s="963">
        <v>29983</v>
      </c>
      <c r="B2784">
        <v>186.82000732421881</v>
      </c>
      <c r="C2784">
        <v>186.82000732421881</v>
      </c>
      <c r="D2784">
        <v>186.82000732421881</v>
      </c>
      <c r="E2784">
        <v>186.82000732421881</v>
      </c>
      <c r="F2784">
        <v>186.82000732421881</v>
      </c>
      <c r="G2784">
        <v>0</v>
      </c>
    </row>
    <row r="2785" spans="1:7" ht="15">
      <c r="A2785" s="963">
        <v>29984</v>
      </c>
      <c r="B2785">
        <v>187.46000671386719</v>
      </c>
      <c r="C2785">
        <v>187.46000671386719</v>
      </c>
      <c r="D2785">
        <v>187.46000671386719</v>
      </c>
      <c r="E2785">
        <v>187.46000671386719</v>
      </c>
      <c r="F2785">
        <v>187.46000671386719</v>
      </c>
      <c r="G2785">
        <v>0</v>
      </c>
    </row>
    <row r="2786" spans="1:7" ht="15">
      <c r="A2786" s="963">
        <v>29985</v>
      </c>
      <c r="B2786">
        <v>187.42999267578119</v>
      </c>
      <c r="C2786">
        <v>187.42999267578119</v>
      </c>
      <c r="D2786">
        <v>187.42999267578119</v>
      </c>
      <c r="E2786">
        <v>187.42999267578119</v>
      </c>
      <c r="F2786">
        <v>187.42999267578119</v>
      </c>
      <c r="G2786">
        <v>0</v>
      </c>
    </row>
    <row r="2787" spans="1:7" ht="15">
      <c r="A2787" s="963">
        <v>29986</v>
      </c>
      <c r="B2787">
        <v>187.13999938964841</v>
      </c>
      <c r="C2787">
        <v>187.13999938964841</v>
      </c>
      <c r="D2787">
        <v>187.13999938964841</v>
      </c>
      <c r="E2787">
        <v>187.13999938964841</v>
      </c>
      <c r="F2787">
        <v>187.13999938964841</v>
      </c>
      <c r="G2787">
        <v>0</v>
      </c>
    </row>
    <row r="2788" spans="1:7" ht="15">
      <c r="A2788" s="963">
        <v>29987</v>
      </c>
      <c r="B2788">
        <v>188.21000671386719</v>
      </c>
      <c r="C2788">
        <v>188.21000671386719</v>
      </c>
      <c r="D2788">
        <v>188.21000671386719</v>
      </c>
      <c r="E2788">
        <v>188.21000671386719</v>
      </c>
      <c r="F2788">
        <v>188.21000671386719</v>
      </c>
      <c r="G2788">
        <v>0</v>
      </c>
    </row>
    <row r="2789" spans="1:7" ht="15">
      <c r="A2789" s="963">
        <v>29990</v>
      </c>
      <c r="B2789">
        <v>184.6300048828125</v>
      </c>
      <c r="C2789">
        <v>184.6300048828125</v>
      </c>
      <c r="D2789">
        <v>184.6300048828125</v>
      </c>
      <c r="E2789">
        <v>184.6300048828125</v>
      </c>
      <c r="F2789">
        <v>184.6300048828125</v>
      </c>
      <c r="G2789">
        <v>0</v>
      </c>
    </row>
    <row r="2790" spans="1:7" ht="15">
      <c r="A2790" s="963">
        <v>29991</v>
      </c>
      <c r="B2790">
        <v>182.50999450683591</v>
      </c>
      <c r="C2790">
        <v>182.50999450683591</v>
      </c>
      <c r="D2790">
        <v>182.50999450683591</v>
      </c>
      <c r="E2790">
        <v>182.50999450683591</v>
      </c>
      <c r="F2790">
        <v>182.50999450683591</v>
      </c>
      <c r="G2790">
        <v>0</v>
      </c>
    </row>
    <row r="2791" spans="1:7" ht="15">
      <c r="A2791" s="963">
        <v>29992</v>
      </c>
      <c r="B2791">
        <v>182.9700012207031</v>
      </c>
      <c r="C2791">
        <v>182.9700012207031</v>
      </c>
      <c r="D2791">
        <v>182.9700012207031</v>
      </c>
      <c r="E2791">
        <v>182.9700012207031</v>
      </c>
      <c r="F2791">
        <v>182.9700012207031</v>
      </c>
      <c r="G2791">
        <v>0</v>
      </c>
    </row>
    <row r="2792" spans="1:7" ht="15">
      <c r="A2792" s="963">
        <v>29993</v>
      </c>
      <c r="B2792">
        <v>182.25</v>
      </c>
      <c r="C2792">
        <v>182.25</v>
      </c>
      <c r="D2792">
        <v>182.25</v>
      </c>
      <c r="E2792">
        <v>182.25</v>
      </c>
      <c r="F2792">
        <v>182.25</v>
      </c>
      <c r="G2792">
        <v>0</v>
      </c>
    </row>
    <row r="2793" spans="1:7" ht="15">
      <c r="A2793" s="963">
        <v>29994</v>
      </c>
      <c r="B2793">
        <v>182.52000427246091</v>
      </c>
      <c r="C2793">
        <v>182.52000427246091</v>
      </c>
      <c r="D2793">
        <v>182.52000427246091</v>
      </c>
      <c r="E2793">
        <v>182.52000427246091</v>
      </c>
      <c r="F2793">
        <v>182.52000427246091</v>
      </c>
      <c r="G2793">
        <v>0</v>
      </c>
    </row>
    <row r="2794" spans="1:7" ht="15">
      <c r="A2794" s="963">
        <v>29998</v>
      </c>
      <c r="B2794">
        <v>180.71000671386719</v>
      </c>
      <c r="C2794">
        <v>180.71000671386719</v>
      </c>
      <c r="D2794">
        <v>180.71000671386719</v>
      </c>
      <c r="E2794">
        <v>180.71000671386719</v>
      </c>
      <c r="F2794">
        <v>180.71000671386719</v>
      </c>
      <c r="G2794">
        <v>0</v>
      </c>
    </row>
    <row r="2795" spans="1:7" ht="15">
      <c r="A2795" s="963">
        <v>29999</v>
      </c>
      <c r="B2795">
        <v>181.25</v>
      </c>
      <c r="C2795">
        <v>181.25</v>
      </c>
      <c r="D2795">
        <v>181.25</v>
      </c>
      <c r="E2795">
        <v>181.25</v>
      </c>
      <c r="F2795">
        <v>181.25</v>
      </c>
      <c r="G2795">
        <v>0</v>
      </c>
    </row>
    <row r="2796" spans="1:7" ht="15">
      <c r="A2796" s="963">
        <v>30000</v>
      </c>
      <c r="B2796">
        <v>181.3800048828125</v>
      </c>
      <c r="C2796">
        <v>181.3800048828125</v>
      </c>
      <c r="D2796">
        <v>181.3800048828125</v>
      </c>
      <c r="E2796">
        <v>181.3800048828125</v>
      </c>
      <c r="F2796">
        <v>181.3800048828125</v>
      </c>
      <c r="G2796">
        <v>0</v>
      </c>
    </row>
    <row r="2797" spans="1:7" ht="15">
      <c r="A2797" s="963">
        <v>30001</v>
      </c>
      <c r="B2797">
        <v>180.6499938964844</v>
      </c>
      <c r="C2797">
        <v>180.6499938964844</v>
      </c>
      <c r="D2797">
        <v>180.6499938964844</v>
      </c>
      <c r="E2797">
        <v>180.6499938964844</v>
      </c>
      <c r="F2797">
        <v>180.6499938964844</v>
      </c>
      <c r="G2797">
        <v>0</v>
      </c>
    </row>
    <row r="2798" spans="1:7" ht="15">
      <c r="A2798" s="963">
        <v>30004</v>
      </c>
      <c r="B2798">
        <v>179.07000732421881</v>
      </c>
      <c r="C2798">
        <v>179.07000732421881</v>
      </c>
      <c r="D2798">
        <v>179.07000732421881</v>
      </c>
      <c r="E2798">
        <v>179.07000732421881</v>
      </c>
      <c r="F2798">
        <v>179.07000732421881</v>
      </c>
      <c r="G2798">
        <v>0</v>
      </c>
    </row>
    <row r="2799" spans="1:7" ht="15">
      <c r="A2799" s="963">
        <v>30005</v>
      </c>
      <c r="B2799">
        <v>177.49000549316409</v>
      </c>
      <c r="C2799">
        <v>177.49000549316409</v>
      </c>
      <c r="D2799">
        <v>177.49000549316409</v>
      </c>
      <c r="E2799">
        <v>177.49000549316409</v>
      </c>
      <c r="F2799">
        <v>177.49000549316409</v>
      </c>
      <c r="G2799">
        <v>0</v>
      </c>
    </row>
    <row r="2800" spans="1:7" ht="15">
      <c r="A2800" s="963">
        <v>30006</v>
      </c>
      <c r="B2800">
        <v>178.58000183105469</v>
      </c>
      <c r="C2800">
        <v>178.58000183105469</v>
      </c>
      <c r="D2800">
        <v>178.58000183105469</v>
      </c>
      <c r="E2800">
        <v>178.58000183105469</v>
      </c>
      <c r="F2800">
        <v>178.58000183105469</v>
      </c>
      <c r="G2800">
        <v>0</v>
      </c>
    </row>
    <row r="2801" spans="1:7" ht="15">
      <c r="A2801" s="963">
        <v>30007</v>
      </c>
      <c r="B2801">
        <v>179.44000244140619</v>
      </c>
      <c r="C2801">
        <v>179.44000244140619</v>
      </c>
      <c r="D2801">
        <v>179.44000244140619</v>
      </c>
      <c r="E2801">
        <v>179.44000244140619</v>
      </c>
      <c r="F2801">
        <v>179.44000244140619</v>
      </c>
      <c r="G2801">
        <v>0</v>
      </c>
    </row>
    <row r="2802" spans="1:7" ht="15">
      <c r="A2802" s="963">
        <v>30008</v>
      </c>
      <c r="B2802">
        <v>179.42999267578119</v>
      </c>
      <c r="C2802">
        <v>179.42999267578119</v>
      </c>
      <c r="D2802">
        <v>179.42999267578119</v>
      </c>
      <c r="E2802">
        <v>179.42999267578119</v>
      </c>
      <c r="F2802">
        <v>179.42999267578119</v>
      </c>
      <c r="G2802">
        <v>0</v>
      </c>
    </row>
    <row r="2803" spans="1:7" ht="15">
      <c r="A2803" s="963">
        <v>30011</v>
      </c>
      <c r="B2803">
        <v>180.1300048828125</v>
      </c>
      <c r="C2803">
        <v>180.1300048828125</v>
      </c>
      <c r="D2803">
        <v>180.1300048828125</v>
      </c>
      <c r="E2803">
        <v>180.1300048828125</v>
      </c>
      <c r="F2803">
        <v>180.1300048828125</v>
      </c>
      <c r="G2803">
        <v>0</v>
      </c>
    </row>
    <row r="2804" spans="1:7" ht="15">
      <c r="A2804" s="963">
        <v>30012</v>
      </c>
      <c r="B2804">
        <v>180.13999938964841</v>
      </c>
      <c r="C2804">
        <v>180.13999938964841</v>
      </c>
      <c r="D2804">
        <v>180.13999938964841</v>
      </c>
      <c r="E2804">
        <v>180.13999938964841</v>
      </c>
      <c r="F2804">
        <v>180.13999938964841</v>
      </c>
      <c r="G2804">
        <v>0</v>
      </c>
    </row>
    <row r="2805" spans="1:7" ht="15">
      <c r="A2805" s="963">
        <v>30013</v>
      </c>
      <c r="B2805">
        <v>178.00999450683591</v>
      </c>
      <c r="C2805">
        <v>178.00999450683591</v>
      </c>
      <c r="D2805">
        <v>178.00999450683591</v>
      </c>
      <c r="E2805">
        <v>178.00999450683591</v>
      </c>
      <c r="F2805">
        <v>178.00999450683591</v>
      </c>
      <c r="G2805">
        <v>0</v>
      </c>
    </row>
    <row r="2806" spans="1:7" ht="15">
      <c r="A2806" s="963">
        <v>30014</v>
      </c>
      <c r="B2806">
        <v>176.28999328613281</v>
      </c>
      <c r="C2806">
        <v>176.28999328613281</v>
      </c>
      <c r="D2806">
        <v>176.28999328613281</v>
      </c>
      <c r="E2806">
        <v>176.28999328613281</v>
      </c>
      <c r="F2806">
        <v>176.28999328613281</v>
      </c>
      <c r="G2806">
        <v>0</v>
      </c>
    </row>
    <row r="2807" spans="1:7" ht="15">
      <c r="A2807" s="963">
        <v>30015</v>
      </c>
      <c r="B2807">
        <v>173.9700012207031</v>
      </c>
      <c r="C2807">
        <v>173.9700012207031</v>
      </c>
      <c r="D2807">
        <v>173.9700012207031</v>
      </c>
      <c r="E2807">
        <v>173.9700012207031</v>
      </c>
      <c r="F2807">
        <v>173.9700012207031</v>
      </c>
      <c r="G2807">
        <v>0</v>
      </c>
    </row>
    <row r="2808" spans="1:7" ht="15">
      <c r="A2808" s="963">
        <v>30018</v>
      </c>
      <c r="B2808">
        <v>171.0299987792969</v>
      </c>
      <c r="C2808">
        <v>171.0299987792969</v>
      </c>
      <c r="D2808">
        <v>171.0299987792969</v>
      </c>
      <c r="E2808">
        <v>171.0299987792969</v>
      </c>
      <c r="F2808">
        <v>171.0299987792969</v>
      </c>
      <c r="G2808">
        <v>0</v>
      </c>
    </row>
    <row r="2809" spans="1:7" ht="15">
      <c r="A2809" s="963">
        <v>30019</v>
      </c>
      <c r="B2809">
        <v>169.71000671386719</v>
      </c>
      <c r="C2809">
        <v>169.71000671386719</v>
      </c>
      <c r="D2809">
        <v>169.71000671386719</v>
      </c>
      <c r="E2809">
        <v>169.71000671386719</v>
      </c>
      <c r="F2809">
        <v>169.71000671386719</v>
      </c>
      <c r="G2809">
        <v>0</v>
      </c>
    </row>
    <row r="2810" spans="1:7" ht="15">
      <c r="A2810" s="963">
        <v>30020</v>
      </c>
      <c r="B2810">
        <v>170.41999816894531</v>
      </c>
      <c r="C2810">
        <v>170.41999816894531</v>
      </c>
      <c r="D2810">
        <v>170.41999816894531</v>
      </c>
      <c r="E2810">
        <v>170.41999816894531</v>
      </c>
      <c r="F2810">
        <v>170.41999816894531</v>
      </c>
      <c r="G2810">
        <v>0</v>
      </c>
    </row>
    <row r="2811" spans="1:7" ht="15">
      <c r="A2811" s="963">
        <v>30021</v>
      </c>
      <c r="B2811">
        <v>170.0899963378906</v>
      </c>
      <c r="C2811">
        <v>170.0899963378906</v>
      </c>
      <c r="D2811">
        <v>170.0899963378906</v>
      </c>
      <c r="E2811">
        <v>170.0899963378906</v>
      </c>
      <c r="F2811">
        <v>170.0899963378906</v>
      </c>
      <c r="G2811">
        <v>0</v>
      </c>
    </row>
    <row r="2812" spans="1:7" ht="15">
      <c r="A2812" s="963">
        <v>30022</v>
      </c>
      <c r="B2812">
        <v>168.22999572753909</v>
      </c>
      <c r="C2812">
        <v>168.22999572753909</v>
      </c>
      <c r="D2812">
        <v>168.22999572753909</v>
      </c>
      <c r="E2812">
        <v>168.22999572753909</v>
      </c>
      <c r="F2812">
        <v>168.22999572753909</v>
      </c>
      <c r="G2812">
        <v>0</v>
      </c>
    </row>
    <row r="2813" spans="1:7" ht="15">
      <c r="A2813" s="963">
        <v>30025</v>
      </c>
      <c r="B2813">
        <v>167.91999816894531</v>
      </c>
      <c r="C2813">
        <v>167.91999816894531</v>
      </c>
      <c r="D2813">
        <v>167.91999816894531</v>
      </c>
      <c r="E2813">
        <v>167.91999816894531</v>
      </c>
      <c r="F2813">
        <v>167.91999816894531</v>
      </c>
      <c r="G2813">
        <v>0</v>
      </c>
    </row>
    <row r="2814" spans="1:7" ht="15">
      <c r="A2814" s="963">
        <v>30026</v>
      </c>
      <c r="B2814">
        <v>168.2799987792969</v>
      </c>
      <c r="C2814">
        <v>168.2799987792969</v>
      </c>
      <c r="D2814">
        <v>168.2799987792969</v>
      </c>
      <c r="E2814">
        <v>168.2799987792969</v>
      </c>
      <c r="F2814">
        <v>168.2799987792969</v>
      </c>
      <c r="G2814">
        <v>0</v>
      </c>
    </row>
    <row r="2815" spans="1:7" ht="15">
      <c r="A2815" s="963">
        <v>30027</v>
      </c>
      <c r="B2815">
        <v>168.19999694824219</v>
      </c>
      <c r="C2815">
        <v>168.19999694824219</v>
      </c>
      <c r="D2815">
        <v>168.19999694824219</v>
      </c>
      <c r="E2815">
        <v>168.19999694824219</v>
      </c>
      <c r="F2815">
        <v>168.19999694824219</v>
      </c>
      <c r="G2815">
        <v>0</v>
      </c>
    </row>
    <row r="2816" spans="1:7" ht="15">
      <c r="A2816" s="963">
        <v>30028</v>
      </c>
      <c r="B2816">
        <v>170.1300048828125</v>
      </c>
      <c r="C2816">
        <v>170.1300048828125</v>
      </c>
      <c r="D2816">
        <v>170.1300048828125</v>
      </c>
      <c r="E2816">
        <v>170.1300048828125</v>
      </c>
      <c r="F2816">
        <v>170.1300048828125</v>
      </c>
      <c r="G2816">
        <v>0</v>
      </c>
    </row>
    <row r="2817" spans="1:7" ht="15">
      <c r="A2817" s="963">
        <v>30029</v>
      </c>
      <c r="B2817">
        <v>171.75999450683591</v>
      </c>
      <c r="C2817">
        <v>171.75999450683591</v>
      </c>
      <c r="D2817">
        <v>171.75999450683591</v>
      </c>
      <c r="E2817">
        <v>171.75999450683591</v>
      </c>
      <c r="F2817">
        <v>171.75999450683591</v>
      </c>
      <c r="G2817">
        <v>0</v>
      </c>
    </row>
    <row r="2818" spans="1:7" ht="15">
      <c r="A2818" s="963">
        <v>30032</v>
      </c>
      <c r="B2818">
        <v>173.83000183105469</v>
      </c>
      <c r="C2818">
        <v>173.83000183105469</v>
      </c>
      <c r="D2818">
        <v>173.83000183105469</v>
      </c>
      <c r="E2818">
        <v>173.83000183105469</v>
      </c>
      <c r="F2818">
        <v>173.83000183105469</v>
      </c>
      <c r="G2818">
        <v>0</v>
      </c>
    </row>
    <row r="2819" spans="1:7" ht="15">
      <c r="A2819" s="963">
        <v>30033</v>
      </c>
      <c r="B2819">
        <v>174.94999694824219</v>
      </c>
      <c r="C2819">
        <v>174.94999694824219</v>
      </c>
      <c r="D2819">
        <v>174.94999694824219</v>
      </c>
      <c r="E2819">
        <v>174.94999694824219</v>
      </c>
      <c r="F2819">
        <v>174.94999694824219</v>
      </c>
      <c r="G2819">
        <v>0</v>
      </c>
    </row>
    <row r="2820" spans="1:7" ht="15">
      <c r="A2820" s="963">
        <v>30034</v>
      </c>
      <c r="B2820">
        <v>174.8399963378906</v>
      </c>
      <c r="C2820">
        <v>174.8399963378906</v>
      </c>
      <c r="D2820">
        <v>174.8399963378906</v>
      </c>
      <c r="E2820">
        <v>174.8399963378906</v>
      </c>
      <c r="F2820">
        <v>174.8399963378906</v>
      </c>
      <c r="G2820">
        <v>0</v>
      </c>
    </row>
    <row r="2821" spans="1:7" ht="15">
      <c r="A2821" s="963">
        <v>30035</v>
      </c>
      <c r="B2821">
        <v>175.83000183105469</v>
      </c>
      <c r="C2821">
        <v>175.83000183105469</v>
      </c>
      <c r="D2821">
        <v>175.83000183105469</v>
      </c>
      <c r="E2821">
        <v>175.83000183105469</v>
      </c>
      <c r="F2821">
        <v>175.83000183105469</v>
      </c>
      <c r="G2821">
        <v>0</v>
      </c>
    </row>
    <row r="2822" spans="1:7" ht="15">
      <c r="A2822" s="963">
        <v>30036</v>
      </c>
      <c r="B2822">
        <v>175.19999694824219</v>
      </c>
      <c r="C2822">
        <v>175.19999694824219</v>
      </c>
      <c r="D2822">
        <v>175.19999694824219</v>
      </c>
      <c r="E2822">
        <v>175.19999694824219</v>
      </c>
      <c r="F2822">
        <v>175.19999694824219</v>
      </c>
      <c r="G2822">
        <v>0</v>
      </c>
    </row>
    <row r="2823" spans="1:7" ht="15">
      <c r="A2823" s="963">
        <v>30039</v>
      </c>
      <c r="B2823">
        <v>175.5</v>
      </c>
      <c r="C2823">
        <v>175.5</v>
      </c>
      <c r="D2823">
        <v>175.5</v>
      </c>
      <c r="E2823">
        <v>175.5</v>
      </c>
      <c r="F2823">
        <v>175.5</v>
      </c>
      <c r="G2823">
        <v>0</v>
      </c>
    </row>
    <row r="2824" spans="1:7" ht="15">
      <c r="A2824" s="963">
        <v>30040</v>
      </c>
      <c r="B2824">
        <v>175.41999816894531</v>
      </c>
      <c r="C2824">
        <v>175.41999816894531</v>
      </c>
      <c r="D2824">
        <v>175.41999816894531</v>
      </c>
      <c r="E2824">
        <v>175.41999816894531</v>
      </c>
      <c r="F2824">
        <v>175.41999816894531</v>
      </c>
      <c r="G2824">
        <v>0</v>
      </c>
    </row>
    <row r="2825" spans="1:7" ht="15">
      <c r="A2825" s="963">
        <v>30041</v>
      </c>
      <c r="B2825">
        <v>175.6499938964844</v>
      </c>
      <c r="C2825">
        <v>175.6499938964844</v>
      </c>
      <c r="D2825">
        <v>175.6499938964844</v>
      </c>
      <c r="E2825">
        <v>175.6499938964844</v>
      </c>
      <c r="F2825">
        <v>175.6499938964844</v>
      </c>
      <c r="G2825">
        <v>0</v>
      </c>
    </row>
    <row r="2826" spans="1:7" ht="15">
      <c r="A2826" s="963">
        <v>30042</v>
      </c>
      <c r="B2826">
        <v>177.30999755859381</v>
      </c>
      <c r="C2826">
        <v>177.30999755859381</v>
      </c>
      <c r="D2826">
        <v>177.30999755859381</v>
      </c>
      <c r="E2826">
        <v>177.30999755859381</v>
      </c>
      <c r="F2826">
        <v>177.30999755859381</v>
      </c>
      <c r="G2826">
        <v>0</v>
      </c>
    </row>
    <row r="2827" spans="1:7" ht="15">
      <c r="A2827" s="963">
        <v>30043</v>
      </c>
      <c r="B2827">
        <v>178.55999755859381</v>
      </c>
      <c r="C2827">
        <v>178.55999755859381</v>
      </c>
      <c r="D2827">
        <v>178.55999755859381</v>
      </c>
      <c r="E2827">
        <v>178.55999755859381</v>
      </c>
      <c r="F2827">
        <v>178.55999755859381</v>
      </c>
      <c r="G2827">
        <v>0</v>
      </c>
    </row>
    <row r="2828" spans="1:7" ht="15">
      <c r="A2828" s="963">
        <v>30046</v>
      </c>
      <c r="B2828">
        <v>178.21000671386719</v>
      </c>
      <c r="C2828">
        <v>178.21000671386719</v>
      </c>
      <c r="D2828">
        <v>178.21000671386719</v>
      </c>
      <c r="E2828">
        <v>178.21000671386719</v>
      </c>
      <c r="F2828">
        <v>178.21000671386719</v>
      </c>
      <c r="G2828">
        <v>0</v>
      </c>
    </row>
    <row r="2829" spans="1:7" ht="15">
      <c r="A2829" s="963">
        <v>30047</v>
      </c>
      <c r="B2829">
        <v>178.67999267578119</v>
      </c>
      <c r="C2829">
        <v>178.67999267578119</v>
      </c>
      <c r="D2829">
        <v>178.67999267578119</v>
      </c>
      <c r="E2829">
        <v>178.67999267578119</v>
      </c>
      <c r="F2829">
        <v>178.67999267578119</v>
      </c>
      <c r="G2829">
        <v>0</v>
      </c>
    </row>
    <row r="2830" spans="1:7" ht="15">
      <c r="A2830" s="963">
        <v>30048</v>
      </c>
      <c r="B2830">
        <v>179.9100036621094</v>
      </c>
      <c r="C2830">
        <v>179.9100036621094</v>
      </c>
      <c r="D2830">
        <v>179.9100036621094</v>
      </c>
      <c r="E2830">
        <v>179.9100036621094</v>
      </c>
      <c r="F2830">
        <v>179.9100036621094</v>
      </c>
      <c r="G2830">
        <v>0</v>
      </c>
    </row>
    <row r="2831" spans="1:7" ht="15">
      <c r="A2831" s="963">
        <v>30049</v>
      </c>
      <c r="B2831">
        <v>181.1499938964844</v>
      </c>
      <c r="C2831">
        <v>181.1499938964844</v>
      </c>
      <c r="D2831">
        <v>181.1499938964844</v>
      </c>
      <c r="E2831">
        <v>181.1499938964844</v>
      </c>
      <c r="F2831">
        <v>181.1499938964844</v>
      </c>
      <c r="G2831">
        <v>0</v>
      </c>
    </row>
    <row r="2832" spans="1:7" ht="15">
      <c r="A2832" s="963">
        <v>30053</v>
      </c>
      <c r="B2832">
        <v>180.88999938964841</v>
      </c>
      <c r="C2832">
        <v>180.88999938964841</v>
      </c>
      <c r="D2832">
        <v>180.88999938964841</v>
      </c>
      <c r="E2832">
        <v>180.88999938964841</v>
      </c>
      <c r="F2832">
        <v>180.88999938964841</v>
      </c>
      <c r="G2832">
        <v>0</v>
      </c>
    </row>
    <row r="2833" spans="1:7" ht="15">
      <c r="A2833" s="963">
        <v>30054</v>
      </c>
      <c r="B2833">
        <v>180.75999450683591</v>
      </c>
      <c r="C2833">
        <v>180.75999450683591</v>
      </c>
      <c r="D2833">
        <v>180.75999450683591</v>
      </c>
      <c r="E2833">
        <v>180.75999450683591</v>
      </c>
      <c r="F2833">
        <v>180.75999450683591</v>
      </c>
      <c r="G2833">
        <v>0</v>
      </c>
    </row>
    <row r="2834" spans="1:7" ht="15">
      <c r="A2834" s="963">
        <v>30055</v>
      </c>
      <c r="B2834">
        <v>180.4100036621094</v>
      </c>
      <c r="C2834">
        <v>180.4100036621094</v>
      </c>
      <c r="D2834">
        <v>180.4100036621094</v>
      </c>
      <c r="E2834">
        <v>180.4100036621094</v>
      </c>
      <c r="F2834">
        <v>180.4100036621094</v>
      </c>
      <c r="G2834">
        <v>0</v>
      </c>
    </row>
    <row r="2835" spans="1:7" ht="15">
      <c r="A2835" s="963">
        <v>30056</v>
      </c>
      <c r="B2835">
        <v>181.1199951171875</v>
      </c>
      <c r="C2835">
        <v>181.1199951171875</v>
      </c>
      <c r="D2835">
        <v>181.1199951171875</v>
      </c>
      <c r="E2835">
        <v>181.1199951171875</v>
      </c>
      <c r="F2835">
        <v>181.1199951171875</v>
      </c>
      <c r="G2835">
        <v>0</v>
      </c>
    </row>
    <row r="2836" spans="1:7" ht="15">
      <c r="A2836" s="963">
        <v>30057</v>
      </c>
      <c r="B2836">
        <v>182.25</v>
      </c>
      <c r="C2836">
        <v>182.25</v>
      </c>
      <c r="D2836">
        <v>182.25</v>
      </c>
      <c r="E2836">
        <v>182.25</v>
      </c>
      <c r="F2836">
        <v>182.25</v>
      </c>
      <c r="G2836">
        <v>0</v>
      </c>
    </row>
    <row r="2837" spans="1:7" ht="15">
      <c r="A2837" s="963">
        <v>30060</v>
      </c>
      <c r="B2837">
        <v>182.3699951171875</v>
      </c>
      <c r="C2837">
        <v>182.3699951171875</v>
      </c>
      <c r="D2837">
        <v>182.3699951171875</v>
      </c>
      <c r="E2837">
        <v>182.3699951171875</v>
      </c>
      <c r="F2837">
        <v>182.3699951171875</v>
      </c>
      <c r="G2837">
        <v>0</v>
      </c>
    </row>
    <row r="2838" spans="1:7" ht="15">
      <c r="A2838" s="963">
        <v>30061</v>
      </c>
      <c r="B2838">
        <v>181.94000244140619</v>
      </c>
      <c r="C2838">
        <v>181.94000244140619</v>
      </c>
      <c r="D2838">
        <v>181.94000244140619</v>
      </c>
      <c r="E2838">
        <v>181.94000244140619</v>
      </c>
      <c r="F2838">
        <v>181.94000244140619</v>
      </c>
      <c r="G2838">
        <v>0</v>
      </c>
    </row>
    <row r="2839" spans="1:7" ht="15">
      <c r="A2839" s="963">
        <v>30062</v>
      </c>
      <c r="B2839">
        <v>182.32000732421881</v>
      </c>
      <c r="C2839">
        <v>182.32000732421881</v>
      </c>
      <c r="D2839">
        <v>182.32000732421881</v>
      </c>
      <c r="E2839">
        <v>182.32000732421881</v>
      </c>
      <c r="F2839">
        <v>182.32000732421881</v>
      </c>
      <c r="G2839">
        <v>0</v>
      </c>
    </row>
    <row r="2840" spans="1:7" ht="15">
      <c r="A2840" s="963">
        <v>30063</v>
      </c>
      <c r="B2840">
        <v>183.6600036621094</v>
      </c>
      <c r="C2840">
        <v>183.6600036621094</v>
      </c>
      <c r="D2840">
        <v>183.6600036621094</v>
      </c>
      <c r="E2840">
        <v>183.6600036621094</v>
      </c>
      <c r="F2840">
        <v>183.6600036621094</v>
      </c>
      <c r="G2840">
        <v>0</v>
      </c>
    </row>
    <row r="2841" spans="1:7" ht="15">
      <c r="A2841" s="963">
        <v>30064</v>
      </c>
      <c r="B2841">
        <v>184.92999267578119</v>
      </c>
      <c r="C2841">
        <v>184.92999267578119</v>
      </c>
      <c r="D2841">
        <v>184.92999267578119</v>
      </c>
      <c r="E2841">
        <v>184.92999267578119</v>
      </c>
      <c r="F2841">
        <v>184.92999267578119</v>
      </c>
      <c r="G2841">
        <v>0</v>
      </c>
    </row>
    <row r="2842" spans="1:7" ht="15">
      <c r="A2842" s="963">
        <v>30067</v>
      </c>
      <c r="B2842">
        <v>185.80000305175781</v>
      </c>
      <c r="C2842">
        <v>185.80000305175781</v>
      </c>
      <c r="D2842">
        <v>185.80000305175781</v>
      </c>
      <c r="E2842">
        <v>185.80000305175781</v>
      </c>
      <c r="F2842">
        <v>185.80000305175781</v>
      </c>
      <c r="G2842">
        <v>0</v>
      </c>
    </row>
    <row r="2843" spans="1:7" ht="15">
      <c r="A2843" s="963">
        <v>30068</v>
      </c>
      <c r="B2843">
        <v>184.7200012207031</v>
      </c>
      <c r="C2843">
        <v>184.7200012207031</v>
      </c>
      <c r="D2843">
        <v>184.7200012207031</v>
      </c>
      <c r="E2843">
        <v>184.7200012207031</v>
      </c>
      <c r="F2843">
        <v>184.7200012207031</v>
      </c>
      <c r="G2843">
        <v>0</v>
      </c>
    </row>
    <row r="2844" spans="1:7" ht="15">
      <c r="A2844" s="963">
        <v>30069</v>
      </c>
      <c r="B2844">
        <v>184.88999938964841</v>
      </c>
      <c r="C2844">
        <v>184.88999938964841</v>
      </c>
      <c r="D2844">
        <v>184.88999938964841</v>
      </c>
      <c r="E2844">
        <v>184.88999938964841</v>
      </c>
      <c r="F2844">
        <v>184.88999938964841</v>
      </c>
      <c r="G2844">
        <v>0</v>
      </c>
    </row>
    <row r="2845" spans="1:7" ht="15">
      <c r="A2845" s="963">
        <v>30070</v>
      </c>
      <c r="B2845">
        <v>184.1499938964844</v>
      </c>
      <c r="C2845">
        <v>184.1499938964844</v>
      </c>
      <c r="D2845">
        <v>184.1499938964844</v>
      </c>
      <c r="E2845">
        <v>184.1499938964844</v>
      </c>
      <c r="F2845">
        <v>184.1499938964844</v>
      </c>
      <c r="G2845">
        <v>0</v>
      </c>
    </row>
    <row r="2846" spans="1:7" ht="15">
      <c r="A2846" s="963">
        <v>30071</v>
      </c>
      <c r="B2846">
        <v>184.69999694824219</v>
      </c>
      <c r="C2846">
        <v>184.69999694824219</v>
      </c>
      <c r="D2846">
        <v>184.69999694824219</v>
      </c>
      <c r="E2846">
        <v>184.69999694824219</v>
      </c>
      <c r="F2846">
        <v>184.69999694824219</v>
      </c>
      <c r="G2846">
        <v>0</v>
      </c>
    </row>
    <row r="2847" spans="1:7" ht="15">
      <c r="A2847" s="963">
        <v>30074</v>
      </c>
      <c r="B2847">
        <v>184.9700012207031</v>
      </c>
      <c r="C2847">
        <v>184.9700012207031</v>
      </c>
      <c r="D2847">
        <v>184.9700012207031</v>
      </c>
      <c r="E2847">
        <v>184.9700012207031</v>
      </c>
      <c r="F2847">
        <v>184.9700012207031</v>
      </c>
      <c r="G2847">
        <v>0</v>
      </c>
    </row>
    <row r="2848" spans="1:7" ht="15">
      <c r="A2848" s="963">
        <v>30075</v>
      </c>
      <c r="B2848">
        <v>185.94999694824219</v>
      </c>
      <c r="C2848">
        <v>185.94999694824219</v>
      </c>
      <c r="D2848">
        <v>185.94999694824219</v>
      </c>
      <c r="E2848">
        <v>185.94999694824219</v>
      </c>
      <c r="F2848">
        <v>185.94999694824219</v>
      </c>
      <c r="G2848">
        <v>0</v>
      </c>
    </row>
    <row r="2849" spans="1:7" ht="15">
      <c r="A2849" s="963">
        <v>30076</v>
      </c>
      <c r="B2849">
        <v>185.8800048828125</v>
      </c>
      <c r="C2849">
        <v>185.8800048828125</v>
      </c>
      <c r="D2849">
        <v>185.8800048828125</v>
      </c>
      <c r="E2849">
        <v>185.8800048828125</v>
      </c>
      <c r="F2849">
        <v>185.8800048828125</v>
      </c>
      <c r="G2849">
        <v>0</v>
      </c>
    </row>
    <row r="2850" spans="1:7" ht="15">
      <c r="A2850" s="963">
        <v>30077</v>
      </c>
      <c r="B2850">
        <v>187.27000427246091</v>
      </c>
      <c r="C2850">
        <v>187.27000427246091</v>
      </c>
      <c r="D2850">
        <v>187.27000427246091</v>
      </c>
      <c r="E2850">
        <v>187.27000427246091</v>
      </c>
      <c r="F2850">
        <v>187.27000427246091</v>
      </c>
      <c r="G2850">
        <v>0</v>
      </c>
    </row>
    <row r="2851" spans="1:7" ht="15">
      <c r="A2851" s="963">
        <v>30078</v>
      </c>
      <c r="B2851">
        <v>188.1300048828125</v>
      </c>
      <c r="C2851">
        <v>188.1300048828125</v>
      </c>
      <c r="D2851">
        <v>188.1300048828125</v>
      </c>
      <c r="E2851">
        <v>188.1300048828125</v>
      </c>
      <c r="F2851">
        <v>188.1300048828125</v>
      </c>
      <c r="G2851">
        <v>0</v>
      </c>
    </row>
    <row r="2852" spans="1:7" ht="15">
      <c r="A2852" s="963">
        <v>30081</v>
      </c>
      <c r="B2852">
        <v>187.57000732421881</v>
      </c>
      <c r="C2852">
        <v>187.57000732421881</v>
      </c>
      <c r="D2852">
        <v>187.57000732421881</v>
      </c>
      <c r="E2852">
        <v>187.57000732421881</v>
      </c>
      <c r="F2852">
        <v>187.57000732421881</v>
      </c>
      <c r="G2852">
        <v>0</v>
      </c>
    </row>
    <row r="2853" spans="1:7" ht="15">
      <c r="A2853" s="963">
        <v>30082</v>
      </c>
      <c r="B2853">
        <v>188.19000244140619</v>
      </c>
      <c r="C2853">
        <v>188.19000244140619</v>
      </c>
      <c r="D2853">
        <v>188.19000244140619</v>
      </c>
      <c r="E2853">
        <v>188.19000244140619</v>
      </c>
      <c r="F2853">
        <v>188.19000244140619</v>
      </c>
      <c r="G2853">
        <v>0</v>
      </c>
    </row>
    <row r="2854" spans="1:7" ht="15">
      <c r="A2854" s="963">
        <v>30083</v>
      </c>
      <c r="B2854">
        <v>188.05999755859381</v>
      </c>
      <c r="C2854">
        <v>188.05999755859381</v>
      </c>
      <c r="D2854">
        <v>188.05999755859381</v>
      </c>
      <c r="E2854">
        <v>188.05999755859381</v>
      </c>
      <c r="F2854">
        <v>188.05999755859381</v>
      </c>
      <c r="G2854">
        <v>0</v>
      </c>
    </row>
    <row r="2855" spans="1:7" ht="15">
      <c r="A2855" s="963">
        <v>30084</v>
      </c>
      <c r="B2855">
        <v>187.6600036621094</v>
      </c>
      <c r="C2855">
        <v>187.6600036621094</v>
      </c>
      <c r="D2855">
        <v>187.6600036621094</v>
      </c>
      <c r="E2855">
        <v>187.6600036621094</v>
      </c>
      <c r="F2855">
        <v>187.6600036621094</v>
      </c>
      <c r="G2855">
        <v>0</v>
      </c>
    </row>
    <row r="2856" spans="1:7" ht="15">
      <c r="A2856" s="963">
        <v>30085</v>
      </c>
      <c r="B2856">
        <v>188.2200012207031</v>
      </c>
      <c r="C2856">
        <v>188.2200012207031</v>
      </c>
      <c r="D2856">
        <v>188.2200012207031</v>
      </c>
      <c r="E2856">
        <v>188.2200012207031</v>
      </c>
      <c r="F2856">
        <v>188.2200012207031</v>
      </c>
      <c r="G2856">
        <v>0</v>
      </c>
    </row>
    <row r="2857" spans="1:7" ht="15">
      <c r="A2857" s="963">
        <v>30088</v>
      </c>
      <c r="B2857">
        <v>186.8999938964844</v>
      </c>
      <c r="C2857">
        <v>186.8999938964844</v>
      </c>
      <c r="D2857">
        <v>186.8999938964844</v>
      </c>
      <c r="E2857">
        <v>186.8999938964844</v>
      </c>
      <c r="F2857">
        <v>186.8999938964844</v>
      </c>
      <c r="G2857">
        <v>0</v>
      </c>
    </row>
    <row r="2858" spans="1:7" ht="15">
      <c r="A2858" s="963">
        <v>30089</v>
      </c>
      <c r="B2858">
        <v>185.80999755859381</v>
      </c>
      <c r="C2858">
        <v>185.80999755859381</v>
      </c>
      <c r="D2858">
        <v>185.80999755859381</v>
      </c>
      <c r="E2858">
        <v>185.80999755859381</v>
      </c>
      <c r="F2858">
        <v>185.80999755859381</v>
      </c>
      <c r="G2858">
        <v>0</v>
      </c>
    </row>
    <row r="2859" spans="1:7" ht="15">
      <c r="A2859" s="963">
        <v>30090</v>
      </c>
      <c r="B2859">
        <v>183.9100036621094</v>
      </c>
      <c r="C2859">
        <v>183.9100036621094</v>
      </c>
      <c r="D2859">
        <v>183.9100036621094</v>
      </c>
      <c r="E2859">
        <v>183.9100036621094</v>
      </c>
      <c r="F2859">
        <v>183.9100036621094</v>
      </c>
      <c r="G2859">
        <v>0</v>
      </c>
    </row>
    <row r="2860" spans="1:7" ht="15">
      <c r="A2860" s="963">
        <v>30091</v>
      </c>
      <c r="B2860">
        <v>182.7200012207031</v>
      </c>
      <c r="C2860">
        <v>182.7200012207031</v>
      </c>
      <c r="D2860">
        <v>182.7200012207031</v>
      </c>
      <c r="E2860">
        <v>182.7200012207031</v>
      </c>
      <c r="F2860">
        <v>182.7200012207031</v>
      </c>
      <c r="G2860">
        <v>0</v>
      </c>
    </row>
    <row r="2861" spans="1:7" ht="15">
      <c r="A2861" s="963">
        <v>30092</v>
      </c>
      <c r="B2861">
        <v>182.3999938964844</v>
      </c>
      <c r="C2861">
        <v>182.3999938964844</v>
      </c>
      <c r="D2861">
        <v>182.3999938964844</v>
      </c>
      <c r="E2861">
        <v>182.3999938964844</v>
      </c>
      <c r="F2861">
        <v>182.3999938964844</v>
      </c>
      <c r="G2861">
        <v>0</v>
      </c>
    </row>
    <row r="2862" spans="1:7" ht="15">
      <c r="A2862" s="963">
        <v>30095</v>
      </c>
      <c r="B2862">
        <v>181.71000671386719</v>
      </c>
      <c r="C2862">
        <v>181.71000671386719</v>
      </c>
      <c r="D2862">
        <v>181.71000671386719</v>
      </c>
      <c r="E2862">
        <v>181.71000671386719</v>
      </c>
      <c r="F2862">
        <v>181.71000671386719</v>
      </c>
      <c r="G2862">
        <v>0</v>
      </c>
    </row>
    <row r="2863" spans="1:7" ht="15">
      <c r="A2863" s="963">
        <v>30096</v>
      </c>
      <c r="B2863">
        <v>181.1199951171875</v>
      </c>
      <c r="C2863">
        <v>181.1199951171875</v>
      </c>
      <c r="D2863">
        <v>181.1199951171875</v>
      </c>
      <c r="E2863">
        <v>181.1199951171875</v>
      </c>
      <c r="F2863">
        <v>181.1199951171875</v>
      </c>
      <c r="G2863">
        <v>0</v>
      </c>
    </row>
    <row r="2864" spans="1:7" ht="15">
      <c r="A2864" s="963">
        <v>30097</v>
      </c>
      <c r="B2864">
        <v>178.75999450683591</v>
      </c>
      <c r="C2864">
        <v>178.75999450683591</v>
      </c>
      <c r="D2864">
        <v>178.75999450683591</v>
      </c>
      <c r="E2864">
        <v>178.75999450683591</v>
      </c>
      <c r="F2864">
        <v>178.75999450683591</v>
      </c>
      <c r="G2864">
        <v>0</v>
      </c>
    </row>
    <row r="2865" spans="1:7" ht="15">
      <c r="A2865" s="963">
        <v>30098</v>
      </c>
      <c r="B2865">
        <v>178.3699951171875</v>
      </c>
      <c r="C2865">
        <v>178.3699951171875</v>
      </c>
      <c r="D2865">
        <v>178.3699951171875</v>
      </c>
      <c r="E2865">
        <v>178.3699951171875</v>
      </c>
      <c r="F2865">
        <v>178.3699951171875</v>
      </c>
      <c r="G2865">
        <v>0</v>
      </c>
    </row>
    <row r="2866" spans="1:7" ht="15">
      <c r="A2866" s="963">
        <v>30099</v>
      </c>
      <c r="B2866">
        <v>178.53999328613281</v>
      </c>
      <c r="C2866">
        <v>178.53999328613281</v>
      </c>
      <c r="D2866">
        <v>178.53999328613281</v>
      </c>
      <c r="E2866">
        <v>178.53999328613281</v>
      </c>
      <c r="F2866">
        <v>178.53999328613281</v>
      </c>
      <c r="G2866">
        <v>0</v>
      </c>
    </row>
    <row r="2867" spans="1:7" ht="15">
      <c r="A2867" s="963">
        <v>30103</v>
      </c>
      <c r="B2867">
        <v>177.36000061035159</v>
      </c>
      <c r="C2867">
        <v>177.36000061035159</v>
      </c>
      <c r="D2867">
        <v>177.36000061035159</v>
      </c>
      <c r="E2867">
        <v>177.36000061035159</v>
      </c>
      <c r="F2867">
        <v>177.36000061035159</v>
      </c>
      <c r="G2867">
        <v>0</v>
      </c>
    </row>
    <row r="2868" spans="1:7" ht="15">
      <c r="A2868" s="963">
        <v>30104</v>
      </c>
      <c r="B2868">
        <v>177.82000732421881</v>
      </c>
      <c r="C2868">
        <v>177.82000732421881</v>
      </c>
      <c r="D2868">
        <v>177.82000732421881</v>
      </c>
      <c r="E2868">
        <v>177.82000732421881</v>
      </c>
      <c r="F2868">
        <v>177.82000732421881</v>
      </c>
      <c r="G2868">
        <v>0</v>
      </c>
    </row>
    <row r="2869" spans="1:7" ht="15">
      <c r="A2869" s="963">
        <v>30105</v>
      </c>
      <c r="B2869">
        <v>177.1000061035156</v>
      </c>
      <c r="C2869">
        <v>177.1000061035156</v>
      </c>
      <c r="D2869">
        <v>177.1000061035156</v>
      </c>
      <c r="E2869">
        <v>177.1000061035156</v>
      </c>
      <c r="F2869">
        <v>177.1000061035156</v>
      </c>
      <c r="G2869">
        <v>0</v>
      </c>
    </row>
    <row r="2870" spans="1:7" ht="15">
      <c r="A2870" s="963">
        <v>30106</v>
      </c>
      <c r="B2870">
        <v>174.82000732421881</v>
      </c>
      <c r="C2870">
        <v>174.82000732421881</v>
      </c>
      <c r="D2870">
        <v>174.82000732421881</v>
      </c>
      <c r="E2870">
        <v>174.82000732421881</v>
      </c>
      <c r="F2870">
        <v>174.82000732421881</v>
      </c>
      <c r="G2870">
        <v>0</v>
      </c>
    </row>
    <row r="2871" spans="1:7" ht="15">
      <c r="A2871" s="963">
        <v>30109</v>
      </c>
      <c r="B2871">
        <v>173.8399963378906</v>
      </c>
      <c r="C2871">
        <v>173.8399963378906</v>
      </c>
      <c r="D2871">
        <v>173.8399963378906</v>
      </c>
      <c r="E2871">
        <v>173.8399963378906</v>
      </c>
      <c r="F2871">
        <v>173.8399963378906</v>
      </c>
      <c r="G2871">
        <v>0</v>
      </c>
    </row>
    <row r="2872" spans="1:7" ht="15">
      <c r="A2872" s="963">
        <v>30110</v>
      </c>
      <c r="B2872">
        <v>173.2799987792969</v>
      </c>
      <c r="C2872">
        <v>173.2799987792969</v>
      </c>
      <c r="D2872">
        <v>173.2799987792969</v>
      </c>
      <c r="E2872">
        <v>173.2799987792969</v>
      </c>
      <c r="F2872">
        <v>173.2799987792969</v>
      </c>
      <c r="G2872">
        <v>0</v>
      </c>
    </row>
    <row r="2873" spans="1:7" ht="15">
      <c r="A2873" s="963">
        <v>30111</v>
      </c>
      <c r="B2873">
        <v>170.94000244140619</v>
      </c>
      <c r="C2873">
        <v>170.94000244140619</v>
      </c>
      <c r="D2873">
        <v>170.94000244140619</v>
      </c>
      <c r="E2873">
        <v>170.94000244140619</v>
      </c>
      <c r="F2873">
        <v>170.94000244140619</v>
      </c>
      <c r="G2873">
        <v>0</v>
      </c>
    </row>
    <row r="2874" spans="1:7" ht="15">
      <c r="A2874" s="963">
        <v>30112</v>
      </c>
      <c r="B2874">
        <v>171.3699951171875</v>
      </c>
      <c r="C2874">
        <v>171.3699951171875</v>
      </c>
      <c r="D2874">
        <v>171.3699951171875</v>
      </c>
      <c r="E2874">
        <v>171.3699951171875</v>
      </c>
      <c r="F2874">
        <v>171.3699951171875</v>
      </c>
      <c r="G2874">
        <v>0</v>
      </c>
    </row>
    <row r="2875" spans="1:7" ht="15">
      <c r="A2875" s="963">
        <v>30113</v>
      </c>
      <c r="B2875">
        <v>173.55000305175781</v>
      </c>
      <c r="C2875">
        <v>173.55000305175781</v>
      </c>
      <c r="D2875">
        <v>173.55000305175781</v>
      </c>
      <c r="E2875">
        <v>173.55000305175781</v>
      </c>
      <c r="F2875">
        <v>173.55000305175781</v>
      </c>
      <c r="G2875">
        <v>0</v>
      </c>
    </row>
    <row r="2876" spans="1:7" ht="15">
      <c r="A2876" s="963">
        <v>30116</v>
      </c>
      <c r="B2876">
        <v>172.1499938964844</v>
      </c>
      <c r="C2876">
        <v>172.1499938964844</v>
      </c>
      <c r="D2876">
        <v>172.1499938964844</v>
      </c>
      <c r="E2876">
        <v>172.1499938964844</v>
      </c>
      <c r="F2876">
        <v>172.1499938964844</v>
      </c>
      <c r="G2876">
        <v>0</v>
      </c>
    </row>
    <row r="2877" spans="1:7" ht="15">
      <c r="A2877" s="963">
        <v>30117</v>
      </c>
      <c r="B2877">
        <v>171.19000244140619</v>
      </c>
      <c r="C2877">
        <v>171.19000244140619</v>
      </c>
      <c r="D2877">
        <v>171.19000244140619</v>
      </c>
      <c r="E2877">
        <v>171.19000244140619</v>
      </c>
      <c r="F2877">
        <v>171.19000244140619</v>
      </c>
      <c r="G2877">
        <v>0</v>
      </c>
    </row>
    <row r="2878" spans="1:7" ht="15">
      <c r="A2878" s="963">
        <v>30118</v>
      </c>
      <c r="B2878">
        <v>171.44000244140619</v>
      </c>
      <c r="C2878">
        <v>171.44000244140619</v>
      </c>
      <c r="D2878">
        <v>171.44000244140619</v>
      </c>
      <c r="E2878">
        <v>171.44000244140619</v>
      </c>
      <c r="F2878">
        <v>171.44000244140619</v>
      </c>
      <c r="G2878">
        <v>0</v>
      </c>
    </row>
    <row r="2879" spans="1:7" ht="15">
      <c r="A2879" s="963">
        <v>30119</v>
      </c>
      <c r="B2879">
        <v>169.8500061035156</v>
      </c>
      <c r="C2879">
        <v>169.8500061035156</v>
      </c>
      <c r="D2879">
        <v>169.8500061035156</v>
      </c>
      <c r="E2879">
        <v>169.8500061035156</v>
      </c>
      <c r="F2879">
        <v>169.8500061035156</v>
      </c>
      <c r="G2879">
        <v>0</v>
      </c>
    </row>
    <row r="2880" spans="1:7" ht="15">
      <c r="A2880" s="963">
        <v>30120</v>
      </c>
      <c r="B2880">
        <v>168.5</v>
      </c>
      <c r="C2880">
        <v>168.5</v>
      </c>
      <c r="D2880">
        <v>168.5</v>
      </c>
      <c r="E2880">
        <v>168.5</v>
      </c>
      <c r="F2880">
        <v>168.5</v>
      </c>
      <c r="G2880">
        <v>0</v>
      </c>
    </row>
    <row r="2881" spans="1:7" ht="15">
      <c r="A2881" s="963">
        <v>30123</v>
      </c>
      <c r="B2881">
        <v>168</v>
      </c>
      <c r="C2881">
        <v>168</v>
      </c>
      <c r="D2881">
        <v>168</v>
      </c>
      <c r="E2881">
        <v>168</v>
      </c>
      <c r="F2881">
        <v>168</v>
      </c>
      <c r="G2881">
        <v>0</v>
      </c>
    </row>
    <row r="2882" spans="1:7" ht="15">
      <c r="A2882" s="963">
        <v>30124</v>
      </c>
      <c r="B2882">
        <v>169.05000305175781</v>
      </c>
      <c r="C2882">
        <v>169.05000305175781</v>
      </c>
      <c r="D2882">
        <v>169.05000305175781</v>
      </c>
      <c r="E2882">
        <v>169.05000305175781</v>
      </c>
      <c r="F2882">
        <v>169.05000305175781</v>
      </c>
      <c r="G2882">
        <v>0</v>
      </c>
    </row>
    <row r="2883" spans="1:7" ht="15">
      <c r="A2883" s="963">
        <v>30125</v>
      </c>
      <c r="B2883">
        <v>170.86000061035159</v>
      </c>
      <c r="C2883">
        <v>170.86000061035159</v>
      </c>
      <c r="D2883">
        <v>170.86000061035159</v>
      </c>
      <c r="E2883">
        <v>170.86000061035159</v>
      </c>
      <c r="F2883">
        <v>170.86000061035159</v>
      </c>
      <c r="G2883">
        <v>0</v>
      </c>
    </row>
    <row r="2884" spans="1:7" ht="15">
      <c r="A2884" s="963">
        <v>30126</v>
      </c>
      <c r="B2884">
        <v>171.1199951171875</v>
      </c>
      <c r="C2884">
        <v>171.1199951171875</v>
      </c>
      <c r="D2884">
        <v>171.1199951171875</v>
      </c>
      <c r="E2884">
        <v>171.1199951171875</v>
      </c>
      <c r="F2884">
        <v>171.1199951171875</v>
      </c>
      <c r="G2884">
        <v>0</v>
      </c>
    </row>
    <row r="2885" spans="1:7" ht="15">
      <c r="A2885" s="963">
        <v>30127</v>
      </c>
      <c r="B2885">
        <v>170.47999572753909</v>
      </c>
      <c r="C2885">
        <v>170.47999572753909</v>
      </c>
      <c r="D2885">
        <v>170.47999572753909</v>
      </c>
      <c r="E2885">
        <v>170.47999572753909</v>
      </c>
      <c r="F2885">
        <v>170.47999572753909</v>
      </c>
      <c r="G2885">
        <v>0</v>
      </c>
    </row>
    <row r="2886" spans="1:7" ht="15">
      <c r="A2886" s="963">
        <v>30130</v>
      </c>
      <c r="B2886">
        <v>171.07000732421881</v>
      </c>
      <c r="C2886">
        <v>171.07000732421881</v>
      </c>
      <c r="D2886">
        <v>171.07000732421881</v>
      </c>
      <c r="E2886">
        <v>171.07000732421881</v>
      </c>
      <c r="F2886">
        <v>171.07000732421881</v>
      </c>
      <c r="G2886">
        <v>0</v>
      </c>
    </row>
    <row r="2887" spans="1:7" ht="15">
      <c r="A2887" s="963">
        <v>30131</v>
      </c>
      <c r="B2887">
        <v>170.5299987792969</v>
      </c>
      <c r="C2887">
        <v>170.5299987792969</v>
      </c>
      <c r="D2887">
        <v>170.5299987792969</v>
      </c>
      <c r="E2887">
        <v>170.5299987792969</v>
      </c>
      <c r="F2887">
        <v>170.5299987792969</v>
      </c>
      <c r="G2887">
        <v>0</v>
      </c>
    </row>
    <row r="2888" spans="1:7" ht="15">
      <c r="A2888" s="963">
        <v>30132</v>
      </c>
      <c r="B2888">
        <v>171.30000305175781</v>
      </c>
      <c r="C2888">
        <v>171.30000305175781</v>
      </c>
      <c r="D2888">
        <v>171.30000305175781</v>
      </c>
      <c r="E2888">
        <v>171.30000305175781</v>
      </c>
      <c r="F2888">
        <v>171.30000305175781</v>
      </c>
      <c r="G2888">
        <v>0</v>
      </c>
    </row>
    <row r="2889" spans="1:7" ht="15">
      <c r="A2889" s="963">
        <v>30133</v>
      </c>
      <c r="B2889">
        <v>170.6000061035156</v>
      </c>
      <c r="C2889">
        <v>170.6000061035156</v>
      </c>
      <c r="D2889">
        <v>170.6000061035156</v>
      </c>
      <c r="E2889">
        <v>170.6000061035156</v>
      </c>
      <c r="F2889">
        <v>170.6000061035156</v>
      </c>
      <c r="G2889">
        <v>0</v>
      </c>
    </row>
    <row r="2890" spans="1:7" ht="15">
      <c r="A2890" s="963">
        <v>30134</v>
      </c>
      <c r="B2890">
        <v>170.05000305175781</v>
      </c>
      <c r="C2890">
        <v>170.05000305175781</v>
      </c>
      <c r="D2890">
        <v>170.05000305175781</v>
      </c>
      <c r="E2890">
        <v>170.05000305175781</v>
      </c>
      <c r="F2890">
        <v>170.05000305175781</v>
      </c>
      <c r="G2890">
        <v>0</v>
      </c>
    </row>
    <row r="2891" spans="1:7" ht="15">
      <c r="A2891" s="963">
        <v>30138</v>
      </c>
      <c r="B2891">
        <v>169.2200012207031</v>
      </c>
      <c r="C2891">
        <v>169.2200012207031</v>
      </c>
      <c r="D2891">
        <v>169.2200012207031</v>
      </c>
      <c r="E2891">
        <v>169.2200012207031</v>
      </c>
      <c r="F2891">
        <v>169.2200012207031</v>
      </c>
      <c r="G2891">
        <v>0</v>
      </c>
    </row>
    <row r="2892" spans="1:7" ht="15">
      <c r="A2892" s="963">
        <v>30139</v>
      </c>
      <c r="B2892">
        <v>168.08000183105469</v>
      </c>
      <c r="C2892">
        <v>168.08000183105469</v>
      </c>
      <c r="D2892">
        <v>168.08000183105469</v>
      </c>
      <c r="E2892">
        <v>168.08000183105469</v>
      </c>
      <c r="F2892">
        <v>168.08000183105469</v>
      </c>
      <c r="G2892">
        <v>0</v>
      </c>
    </row>
    <row r="2893" spans="1:7" ht="15">
      <c r="A2893" s="963">
        <v>30140</v>
      </c>
      <c r="B2893">
        <v>166.80000305175781</v>
      </c>
      <c r="C2893">
        <v>166.80000305175781</v>
      </c>
      <c r="D2893">
        <v>166.80000305175781</v>
      </c>
      <c r="E2893">
        <v>166.80000305175781</v>
      </c>
      <c r="F2893">
        <v>166.80000305175781</v>
      </c>
      <c r="G2893">
        <v>0</v>
      </c>
    </row>
    <row r="2894" spans="1:7" ht="15">
      <c r="A2894" s="963">
        <v>30141</v>
      </c>
      <c r="B2894">
        <v>168.07000732421881</v>
      </c>
      <c r="C2894">
        <v>168.07000732421881</v>
      </c>
      <c r="D2894">
        <v>168.07000732421881</v>
      </c>
      <c r="E2894">
        <v>168.07000732421881</v>
      </c>
      <c r="F2894">
        <v>168.07000732421881</v>
      </c>
      <c r="G2894">
        <v>0</v>
      </c>
    </row>
    <row r="2895" spans="1:7" ht="15">
      <c r="A2895" s="963">
        <v>30144</v>
      </c>
      <c r="B2895">
        <v>168.8500061035156</v>
      </c>
      <c r="C2895">
        <v>168.8500061035156</v>
      </c>
      <c r="D2895">
        <v>168.8500061035156</v>
      </c>
      <c r="E2895">
        <v>168.8500061035156</v>
      </c>
      <c r="F2895">
        <v>168.8500061035156</v>
      </c>
      <c r="G2895">
        <v>0</v>
      </c>
    </row>
    <row r="2896" spans="1:7" ht="15">
      <c r="A2896" s="963">
        <v>30145</v>
      </c>
      <c r="B2896">
        <v>169.3500061035156</v>
      </c>
      <c r="C2896">
        <v>169.3500061035156</v>
      </c>
      <c r="D2896">
        <v>169.3500061035156</v>
      </c>
      <c r="E2896">
        <v>169.3500061035156</v>
      </c>
      <c r="F2896">
        <v>169.3500061035156</v>
      </c>
      <c r="G2896">
        <v>0</v>
      </c>
    </row>
    <row r="2897" spans="1:7" ht="15">
      <c r="A2897" s="963">
        <v>30146</v>
      </c>
      <c r="B2897">
        <v>169.21000671386719</v>
      </c>
      <c r="C2897">
        <v>169.21000671386719</v>
      </c>
      <c r="D2897">
        <v>169.21000671386719</v>
      </c>
      <c r="E2897">
        <v>169.21000671386719</v>
      </c>
      <c r="F2897">
        <v>169.21000671386719</v>
      </c>
      <c r="G2897">
        <v>0</v>
      </c>
    </row>
    <row r="2898" spans="1:7" ht="15">
      <c r="A2898" s="963">
        <v>30147</v>
      </c>
      <c r="B2898">
        <v>169.61000061035159</v>
      </c>
      <c r="C2898">
        <v>169.61000061035159</v>
      </c>
      <c r="D2898">
        <v>169.61000061035159</v>
      </c>
      <c r="E2898">
        <v>169.61000061035159</v>
      </c>
      <c r="F2898">
        <v>169.61000061035159</v>
      </c>
      <c r="G2898">
        <v>0</v>
      </c>
    </row>
    <row r="2899" spans="1:7" ht="15">
      <c r="A2899" s="963">
        <v>30148</v>
      </c>
      <c r="B2899">
        <v>170.17999267578119</v>
      </c>
      <c r="C2899">
        <v>170.17999267578119</v>
      </c>
      <c r="D2899">
        <v>170.17999267578119</v>
      </c>
      <c r="E2899">
        <v>170.17999267578119</v>
      </c>
      <c r="F2899">
        <v>170.17999267578119</v>
      </c>
      <c r="G2899">
        <v>0</v>
      </c>
    </row>
    <row r="2900" spans="1:7" ht="15">
      <c r="A2900" s="963">
        <v>30151</v>
      </c>
      <c r="B2900">
        <v>170.0899963378906</v>
      </c>
      <c r="C2900">
        <v>170.0899963378906</v>
      </c>
      <c r="D2900">
        <v>170.0899963378906</v>
      </c>
      <c r="E2900">
        <v>170.0899963378906</v>
      </c>
      <c r="F2900">
        <v>170.0899963378906</v>
      </c>
      <c r="G2900">
        <v>0</v>
      </c>
    </row>
    <row r="2901" spans="1:7" ht="15">
      <c r="A2901" s="963">
        <v>30152</v>
      </c>
      <c r="B2901">
        <v>170.83000183105469</v>
      </c>
      <c r="C2901">
        <v>170.83000183105469</v>
      </c>
      <c r="D2901">
        <v>170.83000183105469</v>
      </c>
      <c r="E2901">
        <v>170.83000183105469</v>
      </c>
      <c r="F2901">
        <v>170.83000183105469</v>
      </c>
      <c r="G2901">
        <v>0</v>
      </c>
    </row>
    <row r="2902" spans="1:7" ht="15">
      <c r="A2902" s="963">
        <v>30153</v>
      </c>
      <c r="B2902">
        <v>171.53999328613281</v>
      </c>
      <c r="C2902">
        <v>171.53999328613281</v>
      </c>
      <c r="D2902">
        <v>171.53999328613281</v>
      </c>
      <c r="E2902">
        <v>171.53999328613281</v>
      </c>
      <c r="F2902">
        <v>171.53999328613281</v>
      </c>
      <c r="G2902">
        <v>0</v>
      </c>
    </row>
    <row r="2903" spans="1:7" ht="15">
      <c r="A2903" s="963">
        <v>30154</v>
      </c>
      <c r="B2903">
        <v>172.05999755859381</v>
      </c>
      <c r="C2903">
        <v>172.05999755859381</v>
      </c>
      <c r="D2903">
        <v>172.05999755859381</v>
      </c>
      <c r="E2903">
        <v>172.05999755859381</v>
      </c>
      <c r="F2903">
        <v>172.05999755859381</v>
      </c>
      <c r="G2903">
        <v>0</v>
      </c>
    </row>
    <row r="2904" spans="1:7" ht="15">
      <c r="A2904" s="963">
        <v>30155</v>
      </c>
      <c r="B2904">
        <v>172.11000061035159</v>
      </c>
      <c r="C2904">
        <v>172.11000061035159</v>
      </c>
      <c r="D2904">
        <v>172.11000061035159</v>
      </c>
      <c r="E2904">
        <v>172.11000061035159</v>
      </c>
      <c r="F2904">
        <v>172.11000061035159</v>
      </c>
      <c r="G2904">
        <v>0</v>
      </c>
    </row>
    <row r="2905" spans="1:7" ht="15">
      <c r="A2905" s="963">
        <v>30158</v>
      </c>
      <c r="B2905">
        <v>171.44999694824219</v>
      </c>
      <c r="C2905">
        <v>171.44999694824219</v>
      </c>
      <c r="D2905">
        <v>171.44999694824219</v>
      </c>
      <c r="E2905">
        <v>171.44999694824219</v>
      </c>
      <c r="F2905">
        <v>171.44999694824219</v>
      </c>
      <c r="G2905">
        <v>0</v>
      </c>
    </row>
    <row r="2906" spans="1:7" ht="15">
      <c r="A2906" s="963">
        <v>30159</v>
      </c>
      <c r="B2906">
        <v>170.71000671386719</v>
      </c>
      <c r="C2906">
        <v>170.71000671386719</v>
      </c>
      <c r="D2906">
        <v>170.71000671386719</v>
      </c>
      <c r="E2906">
        <v>170.71000671386719</v>
      </c>
      <c r="F2906">
        <v>170.71000671386719</v>
      </c>
      <c r="G2906">
        <v>0</v>
      </c>
    </row>
    <row r="2907" spans="1:7" ht="15">
      <c r="A2907" s="963">
        <v>30160</v>
      </c>
      <c r="B2907">
        <v>168.3699951171875</v>
      </c>
      <c r="C2907">
        <v>168.3699951171875</v>
      </c>
      <c r="D2907">
        <v>168.3699951171875</v>
      </c>
      <c r="E2907">
        <v>168.3699951171875</v>
      </c>
      <c r="F2907">
        <v>168.3699951171875</v>
      </c>
      <c r="G2907">
        <v>0</v>
      </c>
    </row>
    <row r="2908" spans="1:7" ht="15">
      <c r="A2908" s="963">
        <v>30161</v>
      </c>
      <c r="B2908">
        <v>167.6000061035156</v>
      </c>
      <c r="C2908">
        <v>167.6000061035156</v>
      </c>
      <c r="D2908">
        <v>167.6000061035156</v>
      </c>
      <c r="E2908">
        <v>167.6000061035156</v>
      </c>
      <c r="F2908">
        <v>167.6000061035156</v>
      </c>
      <c r="G2908">
        <v>0</v>
      </c>
    </row>
    <row r="2909" spans="1:7" ht="15">
      <c r="A2909" s="963">
        <v>30162</v>
      </c>
      <c r="B2909">
        <v>167.3500061035156</v>
      </c>
      <c r="C2909">
        <v>167.3500061035156</v>
      </c>
      <c r="D2909">
        <v>167.3500061035156</v>
      </c>
      <c r="E2909">
        <v>167.3500061035156</v>
      </c>
      <c r="F2909">
        <v>167.3500061035156</v>
      </c>
      <c r="G2909">
        <v>0</v>
      </c>
    </row>
    <row r="2910" spans="1:7" ht="15">
      <c r="A2910" s="963">
        <v>30165</v>
      </c>
      <c r="B2910">
        <v>168.3699951171875</v>
      </c>
      <c r="C2910">
        <v>168.3699951171875</v>
      </c>
      <c r="D2910">
        <v>168.3699951171875</v>
      </c>
      <c r="E2910">
        <v>168.3699951171875</v>
      </c>
      <c r="F2910">
        <v>168.3699951171875</v>
      </c>
      <c r="G2910">
        <v>0</v>
      </c>
    </row>
    <row r="2911" spans="1:7" ht="15">
      <c r="A2911" s="963">
        <v>30166</v>
      </c>
      <c r="B2911">
        <v>167.9700012207031</v>
      </c>
      <c r="C2911">
        <v>167.9700012207031</v>
      </c>
      <c r="D2911">
        <v>167.9700012207031</v>
      </c>
      <c r="E2911">
        <v>167.9700012207031</v>
      </c>
      <c r="F2911">
        <v>167.9700012207031</v>
      </c>
      <c r="G2911">
        <v>0</v>
      </c>
    </row>
    <row r="2912" spans="1:7" ht="15">
      <c r="A2912" s="963">
        <v>30167</v>
      </c>
      <c r="B2912">
        <v>166.55999755859381</v>
      </c>
      <c r="C2912">
        <v>166.55999755859381</v>
      </c>
      <c r="D2912">
        <v>166.55999755859381</v>
      </c>
      <c r="E2912">
        <v>166.55999755859381</v>
      </c>
      <c r="F2912">
        <v>166.55999755859381</v>
      </c>
      <c r="G2912">
        <v>0</v>
      </c>
    </row>
    <row r="2913" spans="1:7" ht="15">
      <c r="A2913" s="963">
        <v>30168</v>
      </c>
      <c r="B2913">
        <v>165.1499938964844</v>
      </c>
      <c r="C2913">
        <v>165.1499938964844</v>
      </c>
      <c r="D2913">
        <v>165.1499938964844</v>
      </c>
      <c r="E2913">
        <v>165.1499938964844</v>
      </c>
      <c r="F2913">
        <v>165.1499938964844</v>
      </c>
      <c r="G2913">
        <v>0</v>
      </c>
    </row>
    <row r="2914" spans="1:7" ht="15">
      <c r="A2914" s="963">
        <v>30169</v>
      </c>
      <c r="B2914">
        <v>163.5899963378906</v>
      </c>
      <c r="C2914">
        <v>163.5899963378906</v>
      </c>
      <c r="D2914">
        <v>163.5899963378906</v>
      </c>
      <c r="E2914">
        <v>163.5899963378906</v>
      </c>
      <c r="F2914">
        <v>163.5899963378906</v>
      </c>
      <c r="G2914">
        <v>0</v>
      </c>
    </row>
    <row r="2915" spans="1:7" ht="15">
      <c r="A2915" s="963">
        <v>30172</v>
      </c>
      <c r="B2915">
        <v>161.3800048828125</v>
      </c>
      <c r="C2915">
        <v>161.3800048828125</v>
      </c>
      <c r="D2915">
        <v>161.3800048828125</v>
      </c>
      <c r="E2915">
        <v>161.3800048828125</v>
      </c>
      <c r="F2915">
        <v>161.3800048828125</v>
      </c>
      <c r="G2915">
        <v>0</v>
      </c>
    </row>
    <row r="2916" spans="1:7" ht="15">
      <c r="A2916" s="963">
        <v>30173</v>
      </c>
      <c r="B2916">
        <v>161.32000732421881</v>
      </c>
      <c r="C2916">
        <v>161.32000732421881</v>
      </c>
      <c r="D2916">
        <v>161.32000732421881</v>
      </c>
      <c r="E2916">
        <v>161.32000732421881</v>
      </c>
      <c r="F2916">
        <v>161.32000732421881</v>
      </c>
      <c r="G2916">
        <v>0</v>
      </c>
    </row>
    <row r="2917" spans="1:7" ht="15">
      <c r="A2917" s="963">
        <v>30174</v>
      </c>
      <c r="B2917">
        <v>160.77000427246091</v>
      </c>
      <c r="C2917">
        <v>160.77000427246091</v>
      </c>
      <c r="D2917">
        <v>160.77000427246091</v>
      </c>
      <c r="E2917">
        <v>160.77000427246091</v>
      </c>
      <c r="F2917">
        <v>160.77000427246091</v>
      </c>
      <c r="G2917">
        <v>0</v>
      </c>
    </row>
    <row r="2918" spans="1:7" ht="15">
      <c r="A2918" s="963">
        <v>30175</v>
      </c>
      <c r="B2918">
        <v>159.8399963378906</v>
      </c>
      <c r="C2918">
        <v>159.8399963378906</v>
      </c>
      <c r="D2918">
        <v>159.8399963378906</v>
      </c>
      <c r="E2918">
        <v>159.8399963378906</v>
      </c>
      <c r="F2918">
        <v>159.8399963378906</v>
      </c>
      <c r="G2918">
        <v>0</v>
      </c>
    </row>
    <row r="2919" spans="1:7" ht="15">
      <c r="A2919" s="963">
        <v>30176</v>
      </c>
      <c r="B2919">
        <v>159.13999938964841</v>
      </c>
      <c r="C2919">
        <v>159.13999938964841</v>
      </c>
      <c r="D2919">
        <v>159.13999938964841</v>
      </c>
      <c r="E2919">
        <v>159.13999938964841</v>
      </c>
      <c r="F2919">
        <v>159.13999938964841</v>
      </c>
      <c r="G2919">
        <v>0</v>
      </c>
    </row>
    <row r="2920" spans="1:7" ht="15">
      <c r="A2920" s="963">
        <v>30179</v>
      </c>
      <c r="B2920">
        <v>159.67999267578119</v>
      </c>
      <c r="C2920">
        <v>159.67999267578119</v>
      </c>
      <c r="D2920">
        <v>159.67999267578119</v>
      </c>
      <c r="E2920">
        <v>159.67999267578119</v>
      </c>
      <c r="F2920">
        <v>159.67999267578119</v>
      </c>
      <c r="G2920">
        <v>0</v>
      </c>
    </row>
    <row r="2921" spans="1:7" ht="15">
      <c r="A2921" s="963">
        <v>30180</v>
      </c>
      <c r="B2921">
        <v>162.2799987792969</v>
      </c>
      <c r="C2921">
        <v>162.2799987792969</v>
      </c>
      <c r="D2921">
        <v>162.2799987792969</v>
      </c>
      <c r="E2921">
        <v>162.2799987792969</v>
      </c>
      <c r="F2921">
        <v>162.2799987792969</v>
      </c>
      <c r="G2921">
        <v>0</v>
      </c>
    </row>
    <row r="2922" spans="1:7" ht="15">
      <c r="A2922" s="963">
        <v>30181</v>
      </c>
      <c r="B2922">
        <v>164.99000549316409</v>
      </c>
      <c r="C2922">
        <v>164.99000549316409</v>
      </c>
      <c r="D2922">
        <v>164.99000549316409</v>
      </c>
      <c r="E2922">
        <v>164.99000549316409</v>
      </c>
      <c r="F2922">
        <v>164.99000549316409</v>
      </c>
      <c r="G2922">
        <v>0</v>
      </c>
    </row>
    <row r="2923" spans="1:7" ht="15">
      <c r="A2923" s="963">
        <v>30182</v>
      </c>
      <c r="B2923">
        <v>164.91999816894531</v>
      </c>
      <c r="C2923">
        <v>164.91999816894531</v>
      </c>
      <c r="D2923">
        <v>164.91999816894531</v>
      </c>
      <c r="E2923">
        <v>164.91999816894531</v>
      </c>
      <c r="F2923">
        <v>164.91999816894531</v>
      </c>
      <c r="G2923">
        <v>0</v>
      </c>
    </row>
    <row r="2924" spans="1:7" ht="15">
      <c r="A2924" s="963">
        <v>30183</v>
      </c>
      <c r="B2924">
        <v>166.96000671386719</v>
      </c>
      <c r="C2924">
        <v>166.96000671386719</v>
      </c>
      <c r="D2924">
        <v>166.96000671386719</v>
      </c>
      <c r="E2924">
        <v>166.96000671386719</v>
      </c>
      <c r="F2924">
        <v>166.96000671386719</v>
      </c>
      <c r="G2924">
        <v>0</v>
      </c>
    </row>
    <row r="2925" spans="1:7" ht="15">
      <c r="A2925" s="963">
        <v>30186</v>
      </c>
      <c r="B2925">
        <v>169.8800048828125</v>
      </c>
      <c r="C2925">
        <v>169.8800048828125</v>
      </c>
      <c r="D2925">
        <v>169.8800048828125</v>
      </c>
      <c r="E2925">
        <v>169.8800048828125</v>
      </c>
      <c r="F2925">
        <v>169.8800048828125</v>
      </c>
      <c r="G2925">
        <v>0</v>
      </c>
    </row>
    <row r="2926" spans="1:7" ht="15">
      <c r="A2926" s="963">
        <v>30187</v>
      </c>
      <c r="B2926">
        <v>172.22999572753909</v>
      </c>
      <c r="C2926">
        <v>172.22999572753909</v>
      </c>
      <c r="D2926">
        <v>172.22999572753909</v>
      </c>
      <c r="E2926">
        <v>172.22999572753909</v>
      </c>
      <c r="F2926">
        <v>172.22999572753909</v>
      </c>
      <c r="G2926">
        <v>0</v>
      </c>
    </row>
    <row r="2927" spans="1:7" ht="15">
      <c r="A2927" s="963">
        <v>30188</v>
      </c>
      <c r="B2927">
        <v>174.92999267578119</v>
      </c>
      <c r="C2927">
        <v>174.92999267578119</v>
      </c>
      <c r="D2927">
        <v>174.92999267578119</v>
      </c>
      <c r="E2927">
        <v>174.92999267578119</v>
      </c>
      <c r="F2927">
        <v>174.92999267578119</v>
      </c>
      <c r="G2927">
        <v>0</v>
      </c>
    </row>
    <row r="2928" spans="1:7" ht="15">
      <c r="A2928" s="963">
        <v>30189</v>
      </c>
      <c r="B2928">
        <v>178.16999816894531</v>
      </c>
      <c r="C2928">
        <v>178.16999816894531</v>
      </c>
      <c r="D2928">
        <v>178.16999816894531</v>
      </c>
      <c r="E2928">
        <v>178.16999816894531</v>
      </c>
      <c r="F2928">
        <v>178.16999816894531</v>
      </c>
      <c r="G2928">
        <v>0</v>
      </c>
    </row>
    <row r="2929" spans="1:7" ht="15">
      <c r="A2929" s="963">
        <v>30190</v>
      </c>
      <c r="B2929">
        <v>177.6000061035156</v>
      </c>
      <c r="C2929">
        <v>177.6000061035156</v>
      </c>
      <c r="D2929">
        <v>177.6000061035156</v>
      </c>
      <c r="E2929">
        <v>177.6000061035156</v>
      </c>
      <c r="F2929">
        <v>177.6000061035156</v>
      </c>
      <c r="G2929">
        <v>0</v>
      </c>
    </row>
    <row r="2930" spans="1:7" ht="15">
      <c r="A2930" s="963">
        <v>30193</v>
      </c>
      <c r="B2930">
        <v>176.36000061035159</v>
      </c>
      <c r="C2930">
        <v>176.36000061035159</v>
      </c>
      <c r="D2930">
        <v>176.36000061035159</v>
      </c>
      <c r="E2930">
        <v>176.36000061035159</v>
      </c>
      <c r="F2930">
        <v>176.36000061035159</v>
      </c>
      <c r="G2930">
        <v>0</v>
      </c>
    </row>
    <row r="2931" spans="1:7" ht="15">
      <c r="A2931" s="963">
        <v>30194</v>
      </c>
      <c r="B2931">
        <v>177.71000671386719</v>
      </c>
      <c r="C2931">
        <v>177.71000671386719</v>
      </c>
      <c r="D2931">
        <v>177.71000671386719</v>
      </c>
      <c r="E2931">
        <v>177.71000671386719</v>
      </c>
      <c r="F2931">
        <v>177.71000671386719</v>
      </c>
      <c r="G2931">
        <v>0</v>
      </c>
    </row>
    <row r="2932" spans="1:7" ht="15">
      <c r="A2932" s="963">
        <v>30195</v>
      </c>
      <c r="B2932">
        <v>177.30000305175781</v>
      </c>
      <c r="C2932">
        <v>177.30000305175781</v>
      </c>
      <c r="D2932">
        <v>177.30000305175781</v>
      </c>
      <c r="E2932">
        <v>177.30000305175781</v>
      </c>
      <c r="F2932">
        <v>177.30000305175781</v>
      </c>
      <c r="G2932">
        <v>0</v>
      </c>
    </row>
    <row r="2933" spans="1:7" ht="15">
      <c r="A2933" s="963">
        <v>30196</v>
      </c>
      <c r="B2933">
        <v>179.5</v>
      </c>
      <c r="C2933">
        <v>179.5</v>
      </c>
      <c r="D2933">
        <v>179.5</v>
      </c>
      <c r="E2933">
        <v>179.5</v>
      </c>
      <c r="F2933">
        <v>179.5</v>
      </c>
      <c r="G2933">
        <v>0</v>
      </c>
    </row>
    <row r="2934" spans="1:7" ht="15">
      <c r="A2934" s="963">
        <v>30197</v>
      </c>
      <c r="B2934">
        <v>182.05000305175781</v>
      </c>
      <c r="C2934">
        <v>182.05000305175781</v>
      </c>
      <c r="D2934">
        <v>182.05000305175781</v>
      </c>
      <c r="E2934">
        <v>182.05000305175781</v>
      </c>
      <c r="F2934">
        <v>182.05000305175781</v>
      </c>
      <c r="G2934">
        <v>0</v>
      </c>
    </row>
    <row r="2935" spans="1:7" ht="15">
      <c r="A2935" s="963">
        <v>30201</v>
      </c>
      <c r="B2935">
        <v>180.8800048828125</v>
      </c>
      <c r="C2935">
        <v>180.8800048828125</v>
      </c>
      <c r="D2935">
        <v>180.8800048828125</v>
      </c>
      <c r="E2935">
        <v>180.8800048828125</v>
      </c>
      <c r="F2935">
        <v>180.8800048828125</v>
      </c>
      <c r="G2935">
        <v>0</v>
      </c>
    </row>
    <row r="2936" spans="1:7" ht="15">
      <c r="A2936" s="963">
        <v>30202</v>
      </c>
      <c r="B2936">
        <v>181.78999328613281</v>
      </c>
      <c r="C2936">
        <v>181.78999328613281</v>
      </c>
      <c r="D2936">
        <v>181.78999328613281</v>
      </c>
      <c r="E2936">
        <v>181.78999328613281</v>
      </c>
      <c r="F2936">
        <v>181.78999328613281</v>
      </c>
      <c r="G2936">
        <v>0</v>
      </c>
    </row>
    <row r="2937" spans="1:7" ht="15">
      <c r="A2937" s="963">
        <v>30203</v>
      </c>
      <c r="B2937">
        <v>182.77000427246091</v>
      </c>
      <c r="C2937">
        <v>182.77000427246091</v>
      </c>
      <c r="D2937">
        <v>182.77000427246091</v>
      </c>
      <c r="E2937">
        <v>182.77000427246091</v>
      </c>
      <c r="F2937">
        <v>182.77000427246091</v>
      </c>
      <c r="G2937">
        <v>0</v>
      </c>
    </row>
    <row r="2938" spans="1:7" ht="15">
      <c r="A2938" s="963">
        <v>30204</v>
      </c>
      <c r="B2938">
        <v>182.4700012207031</v>
      </c>
      <c r="C2938">
        <v>182.4700012207031</v>
      </c>
      <c r="D2938">
        <v>182.4700012207031</v>
      </c>
      <c r="E2938">
        <v>182.4700012207031</v>
      </c>
      <c r="F2938">
        <v>182.4700012207031</v>
      </c>
      <c r="G2938">
        <v>0</v>
      </c>
    </row>
    <row r="2939" spans="1:7" ht="15">
      <c r="A2939" s="963">
        <v>30207</v>
      </c>
      <c r="B2939">
        <v>182.8999938964844</v>
      </c>
      <c r="C2939">
        <v>182.8999938964844</v>
      </c>
      <c r="D2939">
        <v>182.8999938964844</v>
      </c>
      <c r="E2939">
        <v>182.8999938964844</v>
      </c>
      <c r="F2939">
        <v>182.8999938964844</v>
      </c>
      <c r="G2939">
        <v>0</v>
      </c>
    </row>
    <row r="2940" spans="1:7" ht="15">
      <c r="A2940" s="963">
        <v>30208</v>
      </c>
      <c r="B2940">
        <v>184.6000061035156</v>
      </c>
      <c r="C2940">
        <v>184.6000061035156</v>
      </c>
      <c r="D2940">
        <v>184.6000061035156</v>
      </c>
      <c r="E2940">
        <v>184.6000061035156</v>
      </c>
      <c r="F2940">
        <v>184.6000061035156</v>
      </c>
      <c r="G2940">
        <v>0</v>
      </c>
    </row>
    <row r="2941" spans="1:7" ht="15">
      <c r="A2941" s="963">
        <v>30209</v>
      </c>
      <c r="B2941">
        <v>186.30999755859381</v>
      </c>
      <c r="C2941">
        <v>186.30999755859381</v>
      </c>
      <c r="D2941">
        <v>186.30999755859381</v>
      </c>
      <c r="E2941">
        <v>186.30999755859381</v>
      </c>
      <c r="F2941">
        <v>186.30999755859381</v>
      </c>
      <c r="G2941">
        <v>0</v>
      </c>
    </row>
    <row r="2942" spans="1:7" ht="15">
      <c r="A2942" s="963">
        <v>30210</v>
      </c>
      <c r="B2942">
        <v>186.80000305175781</v>
      </c>
      <c r="C2942">
        <v>186.80000305175781</v>
      </c>
      <c r="D2942">
        <v>186.80000305175781</v>
      </c>
      <c r="E2942">
        <v>186.80000305175781</v>
      </c>
      <c r="F2942">
        <v>186.80000305175781</v>
      </c>
      <c r="G2942">
        <v>0</v>
      </c>
    </row>
    <row r="2943" spans="1:7" ht="15">
      <c r="A2943" s="963">
        <v>30211</v>
      </c>
      <c r="B2943">
        <v>186.61000061035159</v>
      </c>
      <c r="C2943">
        <v>186.61000061035159</v>
      </c>
      <c r="D2943">
        <v>186.61000061035159</v>
      </c>
      <c r="E2943">
        <v>186.61000061035159</v>
      </c>
      <c r="F2943">
        <v>186.61000061035159</v>
      </c>
      <c r="G2943">
        <v>0</v>
      </c>
    </row>
    <row r="2944" spans="1:7" ht="15">
      <c r="A2944" s="963">
        <v>30214</v>
      </c>
      <c r="B2944">
        <v>186</v>
      </c>
      <c r="C2944">
        <v>186</v>
      </c>
      <c r="D2944">
        <v>186</v>
      </c>
      <c r="E2944">
        <v>186</v>
      </c>
      <c r="F2944">
        <v>186</v>
      </c>
      <c r="G2944">
        <v>0</v>
      </c>
    </row>
    <row r="2945" spans="1:7" ht="15">
      <c r="A2945" s="963">
        <v>30215</v>
      </c>
      <c r="B2945">
        <v>187.9100036621094</v>
      </c>
      <c r="C2945">
        <v>187.9100036621094</v>
      </c>
      <c r="D2945">
        <v>187.9100036621094</v>
      </c>
      <c r="E2945">
        <v>187.9100036621094</v>
      </c>
      <c r="F2945">
        <v>187.9100036621094</v>
      </c>
      <c r="G2945">
        <v>0</v>
      </c>
    </row>
    <row r="2946" spans="1:7" ht="15">
      <c r="A2946" s="963">
        <v>30216</v>
      </c>
      <c r="B2946">
        <v>188.6199951171875</v>
      </c>
      <c r="C2946">
        <v>188.6199951171875</v>
      </c>
      <c r="D2946">
        <v>188.6199951171875</v>
      </c>
      <c r="E2946">
        <v>188.6199951171875</v>
      </c>
      <c r="F2946">
        <v>188.6199951171875</v>
      </c>
      <c r="G2946">
        <v>0</v>
      </c>
    </row>
    <row r="2947" spans="1:7" ht="15">
      <c r="A2947" s="963">
        <v>30217</v>
      </c>
      <c r="B2947">
        <v>188.1499938964844</v>
      </c>
      <c r="C2947">
        <v>188.1499938964844</v>
      </c>
      <c r="D2947">
        <v>188.1499938964844</v>
      </c>
      <c r="E2947">
        <v>188.1499938964844</v>
      </c>
      <c r="F2947">
        <v>188.1499938964844</v>
      </c>
      <c r="G2947">
        <v>0</v>
      </c>
    </row>
    <row r="2948" spans="1:7" ht="15">
      <c r="A2948" s="963">
        <v>30218</v>
      </c>
      <c r="B2948">
        <v>188.61000061035159</v>
      </c>
      <c r="C2948">
        <v>188.61000061035159</v>
      </c>
      <c r="D2948">
        <v>188.61000061035159</v>
      </c>
      <c r="E2948">
        <v>188.61000061035159</v>
      </c>
      <c r="F2948">
        <v>188.61000061035159</v>
      </c>
      <c r="G2948">
        <v>0</v>
      </c>
    </row>
    <row r="2949" spans="1:7" ht="15">
      <c r="A2949" s="963">
        <v>30221</v>
      </c>
      <c r="B2949">
        <v>188.63999938964841</v>
      </c>
      <c r="C2949">
        <v>188.63999938964841</v>
      </c>
      <c r="D2949">
        <v>188.63999938964841</v>
      </c>
      <c r="E2949">
        <v>188.63999938964841</v>
      </c>
      <c r="F2949">
        <v>188.63999938964841</v>
      </c>
      <c r="G2949">
        <v>0</v>
      </c>
    </row>
    <row r="2950" spans="1:7" ht="15">
      <c r="A2950" s="963">
        <v>30222</v>
      </c>
      <c r="B2950">
        <v>189.03999328613281</v>
      </c>
      <c r="C2950">
        <v>189.03999328613281</v>
      </c>
      <c r="D2950">
        <v>189.03999328613281</v>
      </c>
      <c r="E2950">
        <v>189.03999328613281</v>
      </c>
      <c r="F2950">
        <v>189.03999328613281</v>
      </c>
      <c r="G2950">
        <v>0</v>
      </c>
    </row>
    <row r="2951" spans="1:7" ht="15">
      <c r="A2951" s="963">
        <v>30223</v>
      </c>
      <c r="B2951">
        <v>188.25999450683591</v>
      </c>
      <c r="C2951">
        <v>188.25999450683591</v>
      </c>
      <c r="D2951">
        <v>188.25999450683591</v>
      </c>
      <c r="E2951">
        <v>188.25999450683591</v>
      </c>
      <c r="F2951">
        <v>188.25999450683591</v>
      </c>
      <c r="G2951">
        <v>0</v>
      </c>
    </row>
    <row r="2952" spans="1:7" ht="15">
      <c r="A2952" s="963">
        <v>30224</v>
      </c>
      <c r="B2952">
        <v>187.6499938964844</v>
      </c>
      <c r="C2952">
        <v>187.6499938964844</v>
      </c>
      <c r="D2952">
        <v>187.6499938964844</v>
      </c>
      <c r="E2952">
        <v>187.6499938964844</v>
      </c>
      <c r="F2952">
        <v>187.6499938964844</v>
      </c>
      <c r="G2952">
        <v>0</v>
      </c>
    </row>
    <row r="2953" spans="1:7" ht="15">
      <c r="A2953" s="963">
        <v>30225</v>
      </c>
      <c r="B2953">
        <v>188.69999694824219</v>
      </c>
      <c r="C2953">
        <v>188.69999694824219</v>
      </c>
      <c r="D2953">
        <v>188.69999694824219</v>
      </c>
      <c r="E2953">
        <v>188.69999694824219</v>
      </c>
      <c r="F2953">
        <v>188.69999694824219</v>
      </c>
      <c r="G2953">
        <v>0</v>
      </c>
    </row>
    <row r="2954" spans="1:7" ht="15">
      <c r="A2954" s="963">
        <v>30228</v>
      </c>
      <c r="B2954">
        <v>188.02000427246091</v>
      </c>
      <c r="C2954">
        <v>188.02000427246091</v>
      </c>
      <c r="D2954">
        <v>188.02000427246091</v>
      </c>
      <c r="E2954">
        <v>188.02000427246091</v>
      </c>
      <c r="F2954">
        <v>188.02000427246091</v>
      </c>
      <c r="G2954">
        <v>0</v>
      </c>
    </row>
    <row r="2955" spans="1:7" ht="15">
      <c r="A2955" s="963">
        <v>30229</v>
      </c>
      <c r="B2955">
        <v>188.77000427246091</v>
      </c>
      <c r="C2955">
        <v>188.77000427246091</v>
      </c>
      <c r="D2955">
        <v>188.77000427246091</v>
      </c>
      <c r="E2955">
        <v>188.77000427246091</v>
      </c>
      <c r="F2955">
        <v>188.77000427246091</v>
      </c>
      <c r="G2955">
        <v>0</v>
      </c>
    </row>
    <row r="2956" spans="1:7" ht="15">
      <c r="A2956" s="963">
        <v>30230</v>
      </c>
      <c r="B2956">
        <v>191.97999572753909</v>
      </c>
      <c r="C2956">
        <v>191.97999572753909</v>
      </c>
      <c r="D2956">
        <v>191.97999572753909</v>
      </c>
      <c r="E2956">
        <v>191.97999572753909</v>
      </c>
      <c r="F2956">
        <v>191.97999572753909</v>
      </c>
      <c r="G2956">
        <v>0</v>
      </c>
    </row>
    <row r="2957" spans="1:7" ht="15">
      <c r="A2957" s="963">
        <v>30231</v>
      </c>
      <c r="B2957">
        <v>195.5899963378906</v>
      </c>
      <c r="C2957">
        <v>195.5899963378906</v>
      </c>
      <c r="D2957">
        <v>195.5899963378906</v>
      </c>
      <c r="E2957">
        <v>195.5899963378906</v>
      </c>
      <c r="F2957">
        <v>195.5899963378906</v>
      </c>
      <c r="G2957">
        <v>0</v>
      </c>
    </row>
    <row r="2958" spans="1:7" ht="15">
      <c r="A2958" s="963">
        <v>30232</v>
      </c>
      <c r="B2958">
        <v>198.88999938964841</v>
      </c>
      <c r="C2958">
        <v>198.88999938964841</v>
      </c>
      <c r="D2958">
        <v>198.88999938964841</v>
      </c>
      <c r="E2958">
        <v>198.88999938964841</v>
      </c>
      <c r="F2958">
        <v>198.88999938964841</v>
      </c>
      <c r="G2958">
        <v>0</v>
      </c>
    </row>
    <row r="2959" spans="1:7" ht="15">
      <c r="A2959" s="963">
        <v>30235</v>
      </c>
      <c r="B2959">
        <v>202.30999755859381</v>
      </c>
      <c r="C2959">
        <v>202.30999755859381</v>
      </c>
      <c r="D2959">
        <v>202.30999755859381</v>
      </c>
      <c r="E2959">
        <v>202.30999755859381</v>
      </c>
      <c r="F2959">
        <v>202.30999755859381</v>
      </c>
      <c r="G2959">
        <v>0</v>
      </c>
    </row>
    <row r="2960" spans="1:7" ht="15">
      <c r="A2960" s="963">
        <v>30236</v>
      </c>
      <c r="B2960">
        <v>202.1600036621094</v>
      </c>
      <c r="C2960">
        <v>202.1600036621094</v>
      </c>
      <c r="D2960">
        <v>202.1600036621094</v>
      </c>
      <c r="E2960">
        <v>202.1600036621094</v>
      </c>
      <c r="F2960">
        <v>202.1600036621094</v>
      </c>
      <c r="G2960">
        <v>0</v>
      </c>
    </row>
    <row r="2961" spans="1:7" ht="15">
      <c r="A2961" s="963">
        <v>30237</v>
      </c>
      <c r="B2961">
        <v>205.16999816894531</v>
      </c>
      <c r="C2961">
        <v>205.16999816894531</v>
      </c>
      <c r="D2961">
        <v>205.16999816894531</v>
      </c>
      <c r="E2961">
        <v>205.16999816894531</v>
      </c>
      <c r="F2961">
        <v>205.16999816894531</v>
      </c>
      <c r="G2961">
        <v>0</v>
      </c>
    </row>
    <row r="2962" spans="1:7" ht="15">
      <c r="A2962" s="963">
        <v>30238</v>
      </c>
      <c r="B2962">
        <v>204.8500061035156</v>
      </c>
      <c r="C2962">
        <v>204.8500061035156</v>
      </c>
      <c r="D2962">
        <v>204.8500061035156</v>
      </c>
      <c r="E2962">
        <v>204.8500061035156</v>
      </c>
      <c r="F2962">
        <v>204.8500061035156</v>
      </c>
      <c r="G2962">
        <v>0</v>
      </c>
    </row>
    <row r="2963" spans="1:7" ht="15">
      <c r="A2963" s="963">
        <v>30239</v>
      </c>
      <c r="B2963">
        <v>204.46000671386719</v>
      </c>
      <c r="C2963">
        <v>204.46000671386719</v>
      </c>
      <c r="D2963">
        <v>204.46000671386719</v>
      </c>
      <c r="E2963">
        <v>204.46000671386719</v>
      </c>
      <c r="F2963">
        <v>204.46000671386719</v>
      </c>
      <c r="G2963">
        <v>0</v>
      </c>
    </row>
    <row r="2964" spans="1:7" ht="15">
      <c r="A2964" s="963">
        <v>30242</v>
      </c>
      <c r="B2964">
        <v>206.61000061035159</v>
      </c>
      <c r="C2964">
        <v>206.61000061035159</v>
      </c>
      <c r="D2964">
        <v>206.61000061035159</v>
      </c>
      <c r="E2964">
        <v>206.61000061035159</v>
      </c>
      <c r="F2964">
        <v>206.61000061035159</v>
      </c>
      <c r="G2964">
        <v>0</v>
      </c>
    </row>
    <row r="2965" spans="1:7" ht="15">
      <c r="A2965" s="963">
        <v>30243</v>
      </c>
      <c r="B2965">
        <v>207.47999572753909</v>
      </c>
      <c r="C2965">
        <v>207.47999572753909</v>
      </c>
      <c r="D2965">
        <v>207.47999572753909</v>
      </c>
      <c r="E2965">
        <v>207.47999572753909</v>
      </c>
      <c r="F2965">
        <v>207.47999572753909</v>
      </c>
      <c r="G2965">
        <v>0</v>
      </c>
    </row>
    <row r="2966" spans="1:7" ht="15">
      <c r="A2966" s="963">
        <v>30244</v>
      </c>
      <c r="B2966">
        <v>210.69999694824219</v>
      </c>
      <c r="C2966">
        <v>210.69999694824219</v>
      </c>
      <c r="D2966">
        <v>210.69999694824219</v>
      </c>
      <c r="E2966">
        <v>210.69999694824219</v>
      </c>
      <c r="F2966">
        <v>210.69999694824219</v>
      </c>
      <c r="G2966">
        <v>0</v>
      </c>
    </row>
    <row r="2967" spans="1:7" ht="15">
      <c r="A2967" s="963">
        <v>30245</v>
      </c>
      <c r="B2967">
        <v>214.2799987792969</v>
      </c>
      <c r="C2967">
        <v>214.2799987792969</v>
      </c>
      <c r="D2967">
        <v>214.2799987792969</v>
      </c>
      <c r="E2967">
        <v>214.2799987792969</v>
      </c>
      <c r="F2967">
        <v>214.2799987792969</v>
      </c>
      <c r="G2967">
        <v>0</v>
      </c>
    </row>
    <row r="2968" spans="1:7" ht="15">
      <c r="A2968" s="963">
        <v>30246</v>
      </c>
      <c r="B2968">
        <v>215.28999328613281</v>
      </c>
      <c r="C2968">
        <v>215.28999328613281</v>
      </c>
      <c r="D2968">
        <v>215.28999328613281</v>
      </c>
      <c r="E2968">
        <v>215.28999328613281</v>
      </c>
      <c r="F2968">
        <v>215.28999328613281</v>
      </c>
      <c r="G2968">
        <v>0</v>
      </c>
    </row>
    <row r="2969" spans="1:7" ht="15">
      <c r="A2969" s="963">
        <v>30249</v>
      </c>
      <c r="B2969">
        <v>210.88999938964841</v>
      </c>
      <c r="C2969">
        <v>210.88999938964841</v>
      </c>
      <c r="D2969">
        <v>210.88999938964841</v>
      </c>
      <c r="E2969">
        <v>210.88999938964841</v>
      </c>
      <c r="F2969">
        <v>210.88999938964841</v>
      </c>
      <c r="G2969">
        <v>0</v>
      </c>
    </row>
    <row r="2970" spans="1:7" ht="15">
      <c r="A2970" s="963">
        <v>30250</v>
      </c>
      <c r="B2970">
        <v>209.91999816894531</v>
      </c>
      <c r="C2970">
        <v>209.91999816894531</v>
      </c>
      <c r="D2970">
        <v>209.91999816894531</v>
      </c>
      <c r="E2970">
        <v>209.91999816894531</v>
      </c>
      <c r="F2970">
        <v>209.91999816894531</v>
      </c>
      <c r="G2970">
        <v>0</v>
      </c>
    </row>
    <row r="2971" spans="1:7" ht="15">
      <c r="A2971" s="963">
        <v>30251</v>
      </c>
      <c r="B2971">
        <v>212.19999694824219</v>
      </c>
      <c r="C2971">
        <v>212.19999694824219</v>
      </c>
      <c r="D2971">
        <v>212.19999694824219</v>
      </c>
      <c r="E2971">
        <v>212.19999694824219</v>
      </c>
      <c r="F2971">
        <v>212.19999694824219</v>
      </c>
      <c r="G2971">
        <v>0</v>
      </c>
    </row>
    <row r="2972" spans="1:7" ht="15">
      <c r="A2972" s="963">
        <v>30252</v>
      </c>
      <c r="B2972">
        <v>211.8699951171875</v>
      </c>
      <c r="C2972">
        <v>211.8699951171875</v>
      </c>
      <c r="D2972">
        <v>211.8699951171875</v>
      </c>
      <c r="E2972">
        <v>211.8699951171875</v>
      </c>
      <c r="F2972">
        <v>211.8699951171875</v>
      </c>
      <c r="G2972">
        <v>0</v>
      </c>
    </row>
    <row r="2973" spans="1:7" ht="15">
      <c r="A2973" s="963">
        <v>30253</v>
      </c>
      <c r="B2973">
        <v>212.6300048828125</v>
      </c>
      <c r="C2973">
        <v>212.6300048828125</v>
      </c>
      <c r="D2973">
        <v>212.6300048828125</v>
      </c>
      <c r="E2973">
        <v>212.6300048828125</v>
      </c>
      <c r="F2973">
        <v>212.6300048828125</v>
      </c>
      <c r="G2973">
        <v>0</v>
      </c>
    </row>
    <row r="2974" spans="1:7" ht="15">
      <c r="A2974" s="963">
        <v>30256</v>
      </c>
      <c r="B2974">
        <v>214.52000427246091</v>
      </c>
      <c r="C2974">
        <v>214.52000427246091</v>
      </c>
      <c r="D2974">
        <v>214.52000427246091</v>
      </c>
      <c r="E2974">
        <v>214.52000427246091</v>
      </c>
      <c r="F2974">
        <v>214.52000427246091</v>
      </c>
      <c r="G2974">
        <v>0</v>
      </c>
    </row>
    <row r="2975" spans="1:7" ht="15">
      <c r="A2975" s="963">
        <v>30257</v>
      </c>
      <c r="B2975">
        <v>217.6499938964844</v>
      </c>
      <c r="C2975">
        <v>217.6499938964844</v>
      </c>
      <c r="D2975">
        <v>217.6499938964844</v>
      </c>
      <c r="E2975">
        <v>217.6499938964844</v>
      </c>
      <c r="F2975">
        <v>217.6499938964844</v>
      </c>
      <c r="G2975">
        <v>0</v>
      </c>
    </row>
    <row r="2976" spans="1:7" ht="15">
      <c r="A2976" s="963">
        <v>30258</v>
      </c>
      <c r="B2976">
        <v>222.77000427246091</v>
      </c>
      <c r="C2976">
        <v>222.77000427246091</v>
      </c>
      <c r="D2976">
        <v>222.77000427246091</v>
      </c>
      <c r="E2976">
        <v>222.77000427246091</v>
      </c>
      <c r="F2976">
        <v>222.77000427246091</v>
      </c>
      <c r="G2976">
        <v>0</v>
      </c>
    </row>
    <row r="2977" spans="1:7" ht="15">
      <c r="A2977" s="963">
        <v>30259</v>
      </c>
      <c r="B2977">
        <v>225.00999450683591</v>
      </c>
      <c r="C2977">
        <v>225.00999450683591</v>
      </c>
      <c r="D2977">
        <v>225.00999450683591</v>
      </c>
      <c r="E2977">
        <v>225.00999450683591</v>
      </c>
      <c r="F2977">
        <v>225.00999450683591</v>
      </c>
      <c r="G2977">
        <v>0</v>
      </c>
    </row>
    <row r="2978" spans="1:7" ht="15">
      <c r="A2978" s="963">
        <v>30260</v>
      </c>
      <c r="B2978">
        <v>227.0299987792969</v>
      </c>
      <c r="C2978">
        <v>227.0299987792969</v>
      </c>
      <c r="D2978">
        <v>227.0299987792969</v>
      </c>
      <c r="E2978">
        <v>227.0299987792969</v>
      </c>
      <c r="F2978">
        <v>227.0299987792969</v>
      </c>
      <c r="G2978">
        <v>0</v>
      </c>
    </row>
    <row r="2979" spans="1:7" ht="15">
      <c r="A2979" s="963">
        <v>30263</v>
      </c>
      <c r="B2979">
        <v>226.74000549316409</v>
      </c>
      <c r="C2979">
        <v>226.74000549316409</v>
      </c>
      <c r="D2979">
        <v>226.74000549316409</v>
      </c>
      <c r="E2979">
        <v>226.74000549316409</v>
      </c>
      <c r="F2979">
        <v>226.74000549316409</v>
      </c>
      <c r="G2979">
        <v>0</v>
      </c>
    </row>
    <row r="2980" spans="1:7" ht="15">
      <c r="A2980" s="963">
        <v>30264</v>
      </c>
      <c r="B2980">
        <v>230.19000244140619</v>
      </c>
      <c r="C2980">
        <v>230.19000244140619</v>
      </c>
      <c r="D2980">
        <v>230.19000244140619</v>
      </c>
      <c r="E2980">
        <v>230.19000244140619</v>
      </c>
      <c r="F2980">
        <v>230.19000244140619</v>
      </c>
      <c r="G2980">
        <v>0</v>
      </c>
    </row>
    <row r="2981" spans="1:7" ht="15">
      <c r="A2981" s="963">
        <v>30265</v>
      </c>
      <c r="B2981">
        <v>230.4100036621094</v>
      </c>
      <c r="C2981">
        <v>230.4100036621094</v>
      </c>
      <c r="D2981">
        <v>230.4100036621094</v>
      </c>
      <c r="E2981">
        <v>230.4100036621094</v>
      </c>
      <c r="F2981">
        <v>230.4100036621094</v>
      </c>
      <c r="G2981">
        <v>0</v>
      </c>
    </row>
    <row r="2982" spans="1:7" ht="15">
      <c r="A2982" s="963">
        <v>30266</v>
      </c>
      <c r="B2982">
        <v>231.52000427246091</v>
      </c>
      <c r="C2982">
        <v>231.52000427246091</v>
      </c>
      <c r="D2982">
        <v>231.52000427246091</v>
      </c>
      <c r="E2982">
        <v>231.52000427246091</v>
      </c>
      <c r="F2982">
        <v>231.52000427246091</v>
      </c>
      <c r="G2982">
        <v>0</v>
      </c>
    </row>
    <row r="2983" spans="1:7" ht="15">
      <c r="A2983" s="963">
        <v>30267</v>
      </c>
      <c r="B2983">
        <v>232.61000061035159</v>
      </c>
      <c r="C2983">
        <v>232.61000061035159</v>
      </c>
      <c r="D2983">
        <v>232.61000061035159</v>
      </c>
      <c r="E2983">
        <v>232.61000061035159</v>
      </c>
      <c r="F2983">
        <v>232.61000061035159</v>
      </c>
      <c r="G2983">
        <v>0</v>
      </c>
    </row>
    <row r="2984" spans="1:7" ht="15">
      <c r="A2984" s="963">
        <v>30270</v>
      </c>
      <c r="B2984">
        <v>229.3399963378906</v>
      </c>
      <c r="C2984">
        <v>229.3399963378906</v>
      </c>
      <c r="D2984">
        <v>229.3399963378906</v>
      </c>
      <c r="E2984">
        <v>229.3399963378906</v>
      </c>
      <c r="F2984">
        <v>229.3399963378906</v>
      </c>
      <c r="G2984">
        <v>0</v>
      </c>
    </row>
    <row r="2985" spans="1:7" ht="15">
      <c r="A2985" s="963">
        <v>30271</v>
      </c>
      <c r="B2985">
        <v>224.9700012207031</v>
      </c>
      <c r="C2985">
        <v>224.9700012207031</v>
      </c>
      <c r="D2985">
        <v>224.9700012207031</v>
      </c>
      <c r="E2985">
        <v>224.9700012207031</v>
      </c>
      <c r="F2985">
        <v>224.9700012207031</v>
      </c>
      <c r="G2985">
        <v>0</v>
      </c>
    </row>
    <row r="2986" spans="1:7" ht="15">
      <c r="A2986" s="963">
        <v>30272</v>
      </c>
      <c r="B2986">
        <v>227.75</v>
      </c>
      <c r="C2986">
        <v>227.75</v>
      </c>
      <c r="D2986">
        <v>227.75</v>
      </c>
      <c r="E2986">
        <v>227.75</v>
      </c>
      <c r="F2986">
        <v>227.75</v>
      </c>
      <c r="G2986">
        <v>0</v>
      </c>
    </row>
    <row r="2987" spans="1:7" ht="15">
      <c r="A2987" s="963">
        <v>30273</v>
      </c>
      <c r="B2987">
        <v>229.2799987792969</v>
      </c>
      <c r="C2987">
        <v>229.2799987792969</v>
      </c>
      <c r="D2987">
        <v>229.2799987792969</v>
      </c>
      <c r="E2987">
        <v>229.2799987792969</v>
      </c>
      <c r="F2987">
        <v>229.2799987792969</v>
      </c>
      <c r="G2987">
        <v>0</v>
      </c>
    </row>
    <row r="2988" spans="1:7" ht="15">
      <c r="A2988" s="963">
        <v>30274</v>
      </c>
      <c r="B2988">
        <v>229.4100036621094</v>
      </c>
      <c r="C2988">
        <v>229.4100036621094</v>
      </c>
      <c r="D2988">
        <v>229.4100036621094</v>
      </c>
      <c r="E2988">
        <v>229.4100036621094</v>
      </c>
      <c r="F2988">
        <v>229.4100036621094</v>
      </c>
      <c r="G2988">
        <v>0</v>
      </c>
    </row>
    <row r="2989" spans="1:7" ht="15">
      <c r="A2989" s="963">
        <v>30277</v>
      </c>
      <c r="B2989">
        <v>225.78999328613281</v>
      </c>
      <c r="C2989">
        <v>225.78999328613281</v>
      </c>
      <c r="D2989">
        <v>225.78999328613281</v>
      </c>
      <c r="E2989">
        <v>225.78999328613281</v>
      </c>
      <c r="F2989">
        <v>225.78999328613281</v>
      </c>
      <c r="G2989">
        <v>0</v>
      </c>
    </row>
    <row r="2990" spans="1:7" ht="15">
      <c r="A2990" s="963">
        <v>30278</v>
      </c>
      <c r="B2990">
        <v>225.16999816894531</v>
      </c>
      <c r="C2990">
        <v>225.16999816894531</v>
      </c>
      <c r="D2990">
        <v>225.16999816894531</v>
      </c>
      <c r="E2990">
        <v>225.16999816894531</v>
      </c>
      <c r="F2990">
        <v>225.16999816894531</v>
      </c>
      <c r="G2990">
        <v>0</v>
      </c>
    </row>
    <row r="2991" spans="1:7" ht="15">
      <c r="A2991" s="963">
        <v>30279</v>
      </c>
      <c r="B2991">
        <v>226.8800048828125</v>
      </c>
      <c r="C2991">
        <v>226.8800048828125</v>
      </c>
      <c r="D2991">
        <v>226.8800048828125</v>
      </c>
      <c r="E2991">
        <v>226.8800048828125</v>
      </c>
      <c r="F2991">
        <v>226.8800048828125</v>
      </c>
      <c r="G2991">
        <v>0</v>
      </c>
    </row>
    <row r="2992" spans="1:7" ht="15">
      <c r="A2992" s="963">
        <v>30281</v>
      </c>
      <c r="B2992">
        <v>228.63999938964841</v>
      </c>
      <c r="C2992">
        <v>228.63999938964841</v>
      </c>
      <c r="D2992">
        <v>228.63999938964841</v>
      </c>
      <c r="E2992">
        <v>228.63999938964841</v>
      </c>
      <c r="F2992">
        <v>228.63999938964841</v>
      </c>
      <c r="G2992">
        <v>0</v>
      </c>
    </row>
    <row r="2993" spans="1:7" ht="15">
      <c r="A2993" s="963">
        <v>30284</v>
      </c>
      <c r="B2993">
        <v>228.38999938964841</v>
      </c>
      <c r="C2993">
        <v>228.38999938964841</v>
      </c>
      <c r="D2993">
        <v>228.38999938964841</v>
      </c>
      <c r="E2993">
        <v>228.38999938964841</v>
      </c>
      <c r="F2993">
        <v>228.38999938964841</v>
      </c>
      <c r="G2993">
        <v>0</v>
      </c>
    </row>
    <row r="2994" spans="1:7" ht="15">
      <c r="A2994" s="963">
        <v>30285</v>
      </c>
      <c r="B2994">
        <v>232.30999755859381</v>
      </c>
      <c r="C2994">
        <v>232.30999755859381</v>
      </c>
      <c r="D2994">
        <v>232.30999755859381</v>
      </c>
      <c r="E2994">
        <v>232.30999755859381</v>
      </c>
      <c r="F2994">
        <v>232.30999755859381</v>
      </c>
      <c r="G2994">
        <v>0</v>
      </c>
    </row>
    <row r="2995" spans="1:7" ht="15">
      <c r="A2995" s="963">
        <v>30286</v>
      </c>
      <c r="B2995">
        <v>235.5899963378906</v>
      </c>
      <c r="C2995">
        <v>235.5899963378906</v>
      </c>
      <c r="D2995">
        <v>235.5899963378906</v>
      </c>
      <c r="E2995">
        <v>235.5899963378906</v>
      </c>
      <c r="F2995">
        <v>235.5899963378906</v>
      </c>
      <c r="G2995">
        <v>0</v>
      </c>
    </row>
    <row r="2996" spans="1:7" ht="15">
      <c r="A2996" s="963">
        <v>30287</v>
      </c>
      <c r="B2996">
        <v>236.17999267578119</v>
      </c>
      <c r="C2996">
        <v>236.17999267578119</v>
      </c>
      <c r="D2996">
        <v>236.17999267578119</v>
      </c>
      <c r="E2996">
        <v>236.17999267578119</v>
      </c>
      <c r="F2996">
        <v>236.17999267578119</v>
      </c>
      <c r="G2996">
        <v>0</v>
      </c>
    </row>
    <row r="2997" spans="1:7" ht="15">
      <c r="A2997" s="963">
        <v>30288</v>
      </c>
      <c r="B2997">
        <v>237.1600036621094</v>
      </c>
      <c r="C2997">
        <v>237.1600036621094</v>
      </c>
      <c r="D2997">
        <v>237.1600036621094</v>
      </c>
      <c r="E2997">
        <v>237.1600036621094</v>
      </c>
      <c r="F2997">
        <v>237.1600036621094</v>
      </c>
      <c r="G2997">
        <v>0</v>
      </c>
    </row>
    <row r="2998" spans="1:7" ht="15">
      <c r="A2998" s="963">
        <v>30291</v>
      </c>
      <c r="B2998">
        <v>239.28999328613281</v>
      </c>
      <c r="C2998">
        <v>239.28999328613281</v>
      </c>
      <c r="D2998">
        <v>239.28999328613281</v>
      </c>
      <c r="E2998">
        <v>239.28999328613281</v>
      </c>
      <c r="F2998">
        <v>239.28999328613281</v>
      </c>
      <c r="G2998">
        <v>0</v>
      </c>
    </row>
    <row r="2999" spans="1:7" ht="15">
      <c r="A2999" s="963">
        <v>30292</v>
      </c>
      <c r="B2999">
        <v>240.6499938964844</v>
      </c>
      <c r="C2999">
        <v>240.6499938964844</v>
      </c>
      <c r="D2999">
        <v>240.6499938964844</v>
      </c>
      <c r="E2999">
        <v>240.6499938964844</v>
      </c>
      <c r="F2999">
        <v>240.6499938964844</v>
      </c>
      <c r="G2999">
        <v>0</v>
      </c>
    </row>
    <row r="3000" spans="1:7" ht="15">
      <c r="A3000" s="963">
        <v>30293</v>
      </c>
      <c r="B3000">
        <v>240.69999694824219</v>
      </c>
      <c r="C3000">
        <v>240.69999694824219</v>
      </c>
      <c r="D3000">
        <v>240.69999694824219</v>
      </c>
      <c r="E3000">
        <v>240.69999694824219</v>
      </c>
      <c r="F3000">
        <v>240.69999694824219</v>
      </c>
      <c r="G3000">
        <v>0</v>
      </c>
    </row>
    <row r="3001" spans="1:7" ht="15">
      <c r="A3001" s="963">
        <v>30294</v>
      </c>
      <c r="B3001">
        <v>237.24000549316409</v>
      </c>
      <c r="C3001">
        <v>237.24000549316409</v>
      </c>
      <c r="D3001">
        <v>237.24000549316409</v>
      </c>
      <c r="E3001">
        <v>237.24000549316409</v>
      </c>
      <c r="F3001">
        <v>237.24000549316409</v>
      </c>
      <c r="G3001">
        <v>0</v>
      </c>
    </row>
    <row r="3002" spans="1:7" ht="15">
      <c r="A3002" s="963">
        <v>30295</v>
      </c>
      <c r="B3002">
        <v>233.8500061035156</v>
      </c>
      <c r="C3002">
        <v>233.8500061035156</v>
      </c>
      <c r="D3002">
        <v>233.8500061035156</v>
      </c>
      <c r="E3002">
        <v>233.8500061035156</v>
      </c>
      <c r="F3002">
        <v>233.8500061035156</v>
      </c>
      <c r="G3002">
        <v>0</v>
      </c>
    </row>
    <row r="3003" spans="1:7" ht="15">
      <c r="A3003" s="963">
        <v>30298</v>
      </c>
      <c r="B3003">
        <v>233.33000183105469</v>
      </c>
      <c r="C3003">
        <v>233.33000183105469</v>
      </c>
      <c r="D3003">
        <v>233.33000183105469</v>
      </c>
      <c r="E3003">
        <v>233.33000183105469</v>
      </c>
      <c r="F3003">
        <v>233.33000183105469</v>
      </c>
      <c r="G3003">
        <v>0</v>
      </c>
    </row>
    <row r="3004" spans="1:7" ht="15">
      <c r="A3004" s="963">
        <v>30299</v>
      </c>
      <c r="B3004">
        <v>231.33000183105469</v>
      </c>
      <c r="C3004">
        <v>231.33000183105469</v>
      </c>
      <c r="D3004">
        <v>231.33000183105469</v>
      </c>
      <c r="E3004">
        <v>231.33000183105469</v>
      </c>
      <c r="F3004">
        <v>231.33000183105469</v>
      </c>
      <c r="G3004">
        <v>0</v>
      </c>
    </row>
    <row r="3005" spans="1:7" ht="15">
      <c r="A3005" s="963">
        <v>30300</v>
      </c>
      <c r="B3005">
        <v>225.69000244140619</v>
      </c>
      <c r="C3005">
        <v>225.69000244140619</v>
      </c>
      <c r="D3005">
        <v>225.69000244140619</v>
      </c>
      <c r="E3005">
        <v>225.69000244140619</v>
      </c>
      <c r="F3005">
        <v>225.69000244140619</v>
      </c>
      <c r="G3005">
        <v>0</v>
      </c>
    </row>
    <row r="3006" spans="1:7" ht="15">
      <c r="A3006" s="963">
        <v>30301</v>
      </c>
      <c r="B3006">
        <v>225.6000061035156</v>
      </c>
      <c r="C3006">
        <v>225.6000061035156</v>
      </c>
      <c r="D3006">
        <v>225.6000061035156</v>
      </c>
      <c r="E3006">
        <v>225.6000061035156</v>
      </c>
      <c r="F3006">
        <v>225.6000061035156</v>
      </c>
      <c r="G3006">
        <v>0</v>
      </c>
    </row>
    <row r="3007" spans="1:7" ht="15">
      <c r="A3007" s="963">
        <v>30302</v>
      </c>
      <c r="B3007">
        <v>228.92999267578119</v>
      </c>
      <c r="C3007">
        <v>228.92999267578119</v>
      </c>
      <c r="D3007">
        <v>228.92999267578119</v>
      </c>
      <c r="E3007">
        <v>228.92999267578119</v>
      </c>
      <c r="F3007">
        <v>228.92999267578119</v>
      </c>
      <c r="G3007">
        <v>0</v>
      </c>
    </row>
    <row r="3008" spans="1:7" ht="15">
      <c r="A3008" s="963">
        <v>30305</v>
      </c>
      <c r="B3008">
        <v>227.8800048828125</v>
      </c>
      <c r="C3008">
        <v>227.8800048828125</v>
      </c>
      <c r="D3008">
        <v>227.8800048828125</v>
      </c>
      <c r="E3008">
        <v>227.8800048828125</v>
      </c>
      <c r="F3008">
        <v>227.8800048828125</v>
      </c>
      <c r="G3008">
        <v>0</v>
      </c>
    </row>
    <row r="3009" spans="1:7" ht="15">
      <c r="A3009" s="963">
        <v>30306</v>
      </c>
      <c r="B3009">
        <v>228.52000427246091</v>
      </c>
      <c r="C3009">
        <v>228.52000427246091</v>
      </c>
      <c r="D3009">
        <v>228.52000427246091</v>
      </c>
      <c r="E3009">
        <v>228.52000427246091</v>
      </c>
      <c r="F3009">
        <v>228.52000427246091</v>
      </c>
      <c r="G3009">
        <v>0</v>
      </c>
    </row>
    <row r="3010" spans="1:7" ht="15">
      <c r="A3010" s="963">
        <v>30307</v>
      </c>
      <c r="B3010">
        <v>231.03999328613281</v>
      </c>
      <c r="C3010">
        <v>231.03999328613281</v>
      </c>
      <c r="D3010">
        <v>231.03999328613281</v>
      </c>
      <c r="E3010">
        <v>231.03999328613281</v>
      </c>
      <c r="F3010">
        <v>231.03999328613281</v>
      </c>
      <c r="G3010">
        <v>0</v>
      </c>
    </row>
    <row r="3011" spans="1:7" ht="15">
      <c r="A3011" s="963">
        <v>30308</v>
      </c>
      <c r="B3011">
        <v>232.33000183105469</v>
      </c>
      <c r="C3011">
        <v>232.33000183105469</v>
      </c>
      <c r="D3011">
        <v>232.33000183105469</v>
      </c>
      <c r="E3011">
        <v>232.33000183105469</v>
      </c>
      <c r="F3011">
        <v>232.33000183105469</v>
      </c>
      <c r="G3011">
        <v>0</v>
      </c>
    </row>
    <row r="3012" spans="1:7" ht="15">
      <c r="A3012" s="963">
        <v>30312</v>
      </c>
      <c r="B3012">
        <v>233.19999694824219</v>
      </c>
      <c r="C3012">
        <v>233.19999694824219</v>
      </c>
      <c r="D3012">
        <v>233.19999694824219</v>
      </c>
      <c r="E3012">
        <v>233.19999694824219</v>
      </c>
      <c r="F3012">
        <v>233.19999694824219</v>
      </c>
      <c r="G3012">
        <v>0</v>
      </c>
    </row>
    <row r="3013" spans="1:7" ht="15">
      <c r="A3013" s="963">
        <v>30313</v>
      </c>
      <c r="B3013">
        <v>232.19999694824219</v>
      </c>
      <c r="C3013">
        <v>232.19999694824219</v>
      </c>
      <c r="D3013">
        <v>232.19999694824219</v>
      </c>
      <c r="E3013">
        <v>232.19999694824219</v>
      </c>
      <c r="F3013">
        <v>232.19999694824219</v>
      </c>
      <c r="G3013">
        <v>0</v>
      </c>
    </row>
    <row r="3014" spans="1:7" ht="15">
      <c r="A3014" s="963">
        <v>30314</v>
      </c>
      <c r="B3014">
        <v>232.27000427246091</v>
      </c>
      <c r="C3014">
        <v>232.27000427246091</v>
      </c>
      <c r="D3014">
        <v>232.27000427246091</v>
      </c>
      <c r="E3014">
        <v>232.27000427246091</v>
      </c>
      <c r="F3014">
        <v>232.27000427246091</v>
      </c>
      <c r="G3014">
        <v>0</v>
      </c>
    </row>
    <row r="3015" spans="1:7" ht="15">
      <c r="A3015" s="963">
        <v>30315</v>
      </c>
      <c r="B3015">
        <v>231.2799987792969</v>
      </c>
      <c r="C3015">
        <v>231.2799987792969</v>
      </c>
      <c r="D3015">
        <v>231.2799987792969</v>
      </c>
      <c r="E3015">
        <v>231.2799987792969</v>
      </c>
      <c r="F3015">
        <v>231.2799987792969</v>
      </c>
      <c r="G3015">
        <v>0</v>
      </c>
    </row>
    <row r="3016" spans="1:7" ht="15">
      <c r="A3016" s="963">
        <v>30316</v>
      </c>
      <c r="B3016">
        <v>232.4100036621094</v>
      </c>
      <c r="C3016">
        <v>232.4100036621094</v>
      </c>
      <c r="D3016">
        <v>232.4100036621094</v>
      </c>
      <c r="E3016">
        <v>232.4100036621094</v>
      </c>
      <c r="F3016">
        <v>232.4100036621094</v>
      </c>
      <c r="G3016">
        <v>0</v>
      </c>
    </row>
    <row r="3017" spans="1:7" ht="15">
      <c r="A3017" s="963">
        <v>30319</v>
      </c>
      <c r="B3017">
        <v>230.5899963378906</v>
      </c>
      <c r="C3017">
        <v>230.5899963378906</v>
      </c>
      <c r="D3017">
        <v>230.5899963378906</v>
      </c>
      <c r="E3017">
        <v>230.5899963378906</v>
      </c>
      <c r="F3017">
        <v>230.5899963378906</v>
      </c>
      <c r="G3017">
        <v>0</v>
      </c>
    </row>
    <row r="3018" spans="1:7" ht="15">
      <c r="A3018" s="963">
        <v>30320</v>
      </c>
      <c r="B3018">
        <v>231.63999938964841</v>
      </c>
      <c r="C3018">
        <v>231.63999938964841</v>
      </c>
      <c r="D3018">
        <v>231.63999938964841</v>
      </c>
      <c r="E3018">
        <v>231.63999938964841</v>
      </c>
      <c r="F3018">
        <v>231.63999938964841</v>
      </c>
      <c r="G3018">
        <v>0</v>
      </c>
    </row>
    <row r="3019" spans="1:7" ht="15">
      <c r="A3019" s="963">
        <v>30321</v>
      </c>
      <c r="B3019">
        <v>232.72999572753909</v>
      </c>
      <c r="C3019">
        <v>232.72999572753909</v>
      </c>
      <c r="D3019">
        <v>232.72999572753909</v>
      </c>
      <c r="E3019">
        <v>232.72999572753909</v>
      </c>
      <c r="F3019">
        <v>232.72999572753909</v>
      </c>
      <c r="G3019">
        <v>0</v>
      </c>
    </row>
    <row r="3020" spans="1:7" ht="15">
      <c r="A3020" s="963">
        <v>30322</v>
      </c>
      <c r="B3020">
        <v>236.61000061035159</v>
      </c>
      <c r="C3020">
        <v>236.61000061035159</v>
      </c>
      <c r="D3020">
        <v>236.61000061035159</v>
      </c>
      <c r="E3020">
        <v>236.61000061035159</v>
      </c>
      <c r="F3020">
        <v>236.61000061035159</v>
      </c>
      <c r="G3020">
        <v>0</v>
      </c>
    </row>
    <row r="3021" spans="1:7" ht="15">
      <c r="A3021" s="963">
        <v>30323</v>
      </c>
      <c r="B3021">
        <v>238.6000061035156</v>
      </c>
      <c r="C3021">
        <v>238.6000061035156</v>
      </c>
      <c r="D3021">
        <v>238.6000061035156</v>
      </c>
      <c r="E3021">
        <v>238.6000061035156</v>
      </c>
      <c r="F3021">
        <v>238.6000061035156</v>
      </c>
      <c r="G3021">
        <v>0</v>
      </c>
    </row>
    <row r="3022" spans="1:7" ht="15">
      <c r="A3022" s="963">
        <v>30326</v>
      </c>
      <c r="B3022">
        <v>240.94000244140619</v>
      </c>
      <c r="C3022">
        <v>240.94000244140619</v>
      </c>
      <c r="D3022">
        <v>240.94000244140619</v>
      </c>
      <c r="E3022">
        <v>240.94000244140619</v>
      </c>
      <c r="F3022">
        <v>240.94000244140619</v>
      </c>
      <c r="G3022">
        <v>0</v>
      </c>
    </row>
    <row r="3023" spans="1:7" ht="15">
      <c r="A3023" s="963">
        <v>30327</v>
      </c>
      <c r="B3023">
        <v>240.8500061035156</v>
      </c>
      <c r="C3023">
        <v>240.8500061035156</v>
      </c>
      <c r="D3023">
        <v>240.8500061035156</v>
      </c>
      <c r="E3023">
        <v>240.8500061035156</v>
      </c>
      <c r="F3023">
        <v>240.8500061035156</v>
      </c>
      <c r="G3023">
        <v>0</v>
      </c>
    </row>
    <row r="3024" spans="1:7" ht="15">
      <c r="A3024" s="963">
        <v>30328</v>
      </c>
      <c r="B3024">
        <v>242.9100036621094</v>
      </c>
      <c r="C3024">
        <v>242.9100036621094</v>
      </c>
      <c r="D3024">
        <v>242.9100036621094</v>
      </c>
      <c r="E3024">
        <v>242.9100036621094</v>
      </c>
      <c r="F3024">
        <v>242.9100036621094</v>
      </c>
      <c r="G3024">
        <v>0</v>
      </c>
    </row>
    <row r="3025" spans="1:7" ht="15">
      <c r="A3025" s="963">
        <v>30329</v>
      </c>
      <c r="B3025">
        <v>243.47999572753909</v>
      </c>
      <c r="C3025">
        <v>243.47999572753909</v>
      </c>
      <c r="D3025">
        <v>243.47999572753909</v>
      </c>
      <c r="E3025">
        <v>243.47999572753909</v>
      </c>
      <c r="F3025">
        <v>243.47999572753909</v>
      </c>
      <c r="G3025">
        <v>0</v>
      </c>
    </row>
    <row r="3026" spans="1:7" ht="15">
      <c r="A3026" s="963">
        <v>30330</v>
      </c>
      <c r="B3026">
        <v>245.6300048828125</v>
      </c>
      <c r="C3026">
        <v>245.6300048828125</v>
      </c>
      <c r="D3026">
        <v>245.6300048828125</v>
      </c>
      <c r="E3026">
        <v>245.6300048828125</v>
      </c>
      <c r="F3026">
        <v>245.6300048828125</v>
      </c>
      <c r="G3026">
        <v>0</v>
      </c>
    </row>
    <row r="3027" spans="1:7" ht="15">
      <c r="A3027" s="963">
        <v>30333</v>
      </c>
      <c r="B3027">
        <v>247.13999938964841</v>
      </c>
      <c r="C3027">
        <v>247.13999938964841</v>
      </c>
      <c r="D3027">
        <v>247.13999938964841</v>
      </c>
      <c r="E3027">
        <v>247.13999938964841</v>
      </c>
      <c r="F3027">
        <v>247.13999938964841</v>
      </c>
      <c r="G3027">
        <v>0</v>
      </c>
    </row>
    <row r="3028" spans="1:7" ht="15">
      <c r="A3028" s="963">
        <v>30334</v>
      </c>
      <c r="B3028">
        <v>246.6499938964844</v>
      </c>
      <c r="C3028">
        <v>246.6499938964844</v>
      </c>
      <c r="D3028">
        <v>246.6499938964844</v>
      </c>
      <c r="E3028">
        <v>246.6499938964844</v>
      </c>
      <c r="F3028">
        <v>246.6499938964844</v>
      </c>
      <c r="G3028">
        <v>0</v>
      </c>
    </row>
    <row r="3029" spans="1:7" ht="15">
      <c r="A3029" s="963">
        <v>30335</v>
      </c>
      <c r="B3029">
        <v>245.19999694824219</v>
      </c>
      <c r="C3029">
        <v>245.19999694824219</v>
      </c>
      <c r="D3029">
        <v>245.19999694824219</v>
      </c>
      <c r="E3029">
        <v>245.19999694824219</v>
      </c>
      <c r="F3029">
        <v>245.19999694824219</v>
      </c>
      <c r="G3029">
        <v>0</v>
      </c>
    </row>
    <row r="3030" spans="1:7" ht="15">
      <c r="A3030" s="963">
        <v>30336</v>
      </c>
      <c r="B3030">
        <v>245.99000549316409</v>
      </c>
      <c r="C3030">
        <v>245.99000549316409</v>
      </c>
      <c r="D3030">
        <v>245.99000549316409</v>
      </c>
      <c r="E3030">
        <v>245.99000549316409</v>
      </c>
      <c r="F3030">
        <v>245.99000549316409</v>
      </c>
      <c r="G3030">
        <v>0</v>
      </c>
    </row>
    <row r="3031" spans="1:7" ht="15">
      <c r="A3031" s="963">
        <v>30337</v>
      </c>
      <c r="B3031">
        <v>243.9700012207031</v>
      </c>
      <c r="C3031">
        <v>243.9700012207031</v>
      </c>
      <c r="D3031">
        <v>243.9700012207031</v>
      </c>
      <c r="E3031">
        <v>243.9700012207031</v>
      </c>
      <c r="F3031">
        <v>243.9700012207031</v>
      </c>
      <c r="G3031">
        <v>0</v>
      </c>
    </row>
    <row r="3032" spans="1:7" ht="15">
      <c r="A3032" s="963">
        <v>30340</v>
      </c>
      <c r="B3032">
        <v>236.72999572753909</v>
      </c>
      <c r="C3032">
        <v>236.72999572753909</v>
      </c>
      <c r="D3032">
        <v>236.72999572753909</v>
      </c>
      <c r="E3032">
        <v>236.72999572753909</v>
      </c>
      <c r="F3032">
        <v>236.72999572753909</v>
      </c>
      <c r="G3032">
        <v>0</v>
      </c>
    </row>
    <row r="3033" spans="1:7" ht="15">
      <c r="A3033" s="963">
        <v>30341</v>
      </c>
      <c r="B3033">
        <v>239.19000244140619</v>
      </c>
      <c r="C3033">
        <v>239.19000244140619</v>
      </c>
      <c r="D3033">
        <v>239.19000244140619</v>
      </c>
      <c r="E3033">
        <v>239.19000244140619</v>
      </c>
      <c r="F3033">
        <v>239.19000244140619</v>
      </c>
      <c r="G3033">
        <v>0</v>
      </c>
    </row>
    <row r="3034" spans="1:7" ht="15">
      <c r="A3034" s="963">
        <v>30342</v>
      </c>
      <c r="B3034">
        <v>241.42999267578119</v>
      </c>
      <c r="C3034">
        <v>241.42999267578119</v>
      </c>
      <c r="D3034">
        <v>241.42999267578119</v>
      </c>
      <c r="E3034">
        <v>241.42999267578119</v>
      </c>
      <c r="F3034">
        <v>241.42999267578119</v>
      </c>
      <c r="G3034">
        <v>0</v>
      </c>
    </row>
    <row r="3035" spans="1:7" ht="15">
      <c r="A3035" s="963">
        <v>30343</v>
      </c>
      <c r="B3035">
        <v>245.44000244140619</v>
      </c>
      <c r="C3035">
        <v>245.44000244140619</v>
      </c>
      <c r="D3035">
        <v>245.44000244140619</v>
      </c>
      <c r="E3035">
        <v>245.44000244140619</v>
      </c>
      <c r="F3035">
        <v>245.44000244140619</v>
      </c>
      <c r="G3035">
        <v>0</v>
      </c>
    </row>
    <row r="3036" spans="1:7" ht="15">
      <c r="A3036" s="963">
        <v>30344</v>
      </c>
      <c r="B3036">
        <v>246.92999267578119</v>
      </c>
      <c r="C3036">
        <v>246.92999267578119</v>
      </c>
      <c r="D3036">
        <v>246.92999267578119</v>
      </c>
      <c r="E3036">
        <v>246.92999267578119</v>
      </c>
      <c r="F3036">
        <v>246.92999267578119</v>
      </c>
      <c r="G3036">
        <v>0</v>
      </c>
    </row>
    <row r="3037" spans="1:7" ht="15">
      <c r="A3037" s="963">
        <v>30347</v>
      </c>
      <c r="B3037">
        <v>248.3500061035156</v>
      </c>
      <c r="C3037">
        <v>248.3500061035156</v>
      </c>
      <c r="D3037">
        <v>248.3500061035156</v>
      </c>
      <c r="E3037">
        <v>248.3500061035156</v>
      </c>
      <c r="F3037">
        <v>248.3500061035156</v>
      </c>
      <c r="G3037">
        <v>0</v>
      </c>
    </row>
    <row r="3038" spans="1:7" ht="15">
      <c r="A3038" s="963">
        <v>30348</v>
      </c>
      <c r="B3038">
        <v>248.1499938964844</v>
      </c>
      <c r="C3038">
        <v>248.1499938964844</v>
      </c>
      <c r="D3038">
        <v>248.1499938964844</v>
      </c>
      <c r="E3038">
        <v>248.1499938964844</v>
      </c>
      <c r="F3038">
        <v>248.1499938964844</v>
      </c>
      <c r="G3038">
        <v>0</v>
      </c>
    </row>
    <row r="3039" spans="1:7" ht="15">
      <c r="A3039" s="963">
        <v>30349</v>
      </c>
      <c r="B3039">
        <v>248.2799987792969</v>
      </c>
      <c r="C3039">
        <v>248.2799987792969</v>
      </c>
      <c r="D3039">
        <v>248.2799987792969</v>
      </c>
      <c r="E3039">
        <v>248.2799987792969</v>
      </c>
      <c r="F3039">
        <v>248.2799987792969</v>
      </c>
      <c r="G3039">
        <v>0</v>
      </c>
    </row>
    <row r="3040" spans="1:7" ht="15">
      <c r="A3040" s="963">
        <v>30350</v>
      </c>
      <c r="B3040">
        <v>249.44000244140619</v>
      </c>
      <c r="C3040">
        <v>249.44000244140619</v>
      </c>
      <c r="D3040">
        <v>249.44000244140619</v>
      </c>
      <c r="E3040">
        <v>249.44000244140619</v>
      </c>
      <c r="F3040">
        <v>249.44000244140619</v>
      </c>
      <c r="G3040">
        <v>0</v>
      </c>
    </row>
    <row r="3041" spans="1:7" ht="15">
      <c r="A3041" s="963">
        <v>30351</v>
      </c>
      <c r="B3041">
        <v>251.6499938964844</v>
      </c>
      <c r="C3041">
        <v>251.6499938964844</v>
      </c>
      <c r="D3041">
        <v>251.6499938964844</v>
      </c>
      <c r="E3041">
        <v>251.6499938964844</v>
      </c>
      <c r="F3041">
        <v>251.6499938964844</v>
      </c>
      <c r="G3041">
        <v>0</v>
      </c>
    </row>
    <row r="3042" spans="1:7" ht="15">
      <c r="A3042" s="963">
        <v>30354</v>
      </c>
      <c r="B3042">
        <v>252.02000427246091</v>
      </c>
      <c r="C3042">
        <v>252.02000427246091</v>
      </c>
      <c r="D3042">
        <v>252.02000427246091</v>
      </c>
      <c r="E3042">
        <v>252.02000427246091</v>
      </c>
      <c r="F3042">
        <v>252.02000427246091</v>
      </c>
      <c r="G3042">
        <v>0</v>
      </c>
    </row>
    <row r="3043" spans="1:7" ht="15">
      <c r="A3043" s="963">
        <v>30355</v>
      </c>
      <c r="B3043">
        <v>251.1000061035156</v>
      </c>
      <c r="C3043">
        <v>251.1000061035156</v>
      </c>
      <c r="D3043">
        <v>251.1000061035156</v>
      </c>
      <c r="E3043">
        <v>251.1000061035156</v>
      </c>
      <c r="F3043">
        <v>251.1000061035156</v>
      </c>
      <c r="G3043">
        <v>0</v>
      </c>
    </row>
    <row r="3044" spans="1:7" ht="15">
      <c r="A3044" s="963">
        <v>30356</v>
      </c>
      <c r="B3044">
        <v>251.3800048828125</v>
      </c>
      <c r="C3044">
        <v>251.3800048828125</v>
      </c>
      <c r="D3044">
        <v>251.3800048828125</v>
      </c>
      <c r="E3044">
        <v>251.3800048828125</v>
      </c>
      <c r="F3044">
        <v>251.3800048828125</v>
      </c>
      <c r="G3044">
        <v>0</v>
      </c>
    </row>
    <row r="3045" spans="1:7" ht="15">
      <c r="A3045" s="963">
        <v>30357</v>
      </c>
      <c r="B3045">
        <v>254.77000427246091</v>
      </c>
      <c r="C3045">
        <v>254.77000427246091</v>
      </c>
      <c r="D3045">
        <v>254.77000427246091</v>
      </c>
      <c r="E3045">
        <v>254.77000427246091</v>
      </c>
      <c r="F3045">
        <v>254.77000427246091</v>
      </c>
      <c r="G3045">
        <v>0</v>
      </c>
    </row>
    <row r="3046" spans="1:7" ht="15">
      <c r="A3046" s="963">
        <v>30358</v>
      </c>
      <c r="B3046">
        <v>256.6400146484375</v>
      </c>
      <c r="C3046">
        <v>256.6400146484375</v>
      </c>
      <c r="D3046">
        <v>256.6400146484375</v>
      </c>
      <c r="E3046">
        <v>256.6400146484375</v>
      </c>
      <c r="F3046">
        <v>256.6400146484375</v>
      </c>
      <c r="G3046">
        <v>0</v>
      </c>
    </row>
    <row r="3047" spans="1:7" ht="15">
      <c r="A3047" s="963">
        <v>30361</v>
      </c>
      <c r="B3047">
        <v>258.67001342773438</v>
      </c>
      <c r="C3047">
        <v>258.67001342773438</v>
      </c>
      <c r="D3047">
        <v>258.67001342773438</v>
      </c>
      <c r="E3047">
        <v>258.67001342773438</v>
      </c>
      <c r="F3047">
        <v>258.67001342773438</v>
      </c>
      <c r="G3047">
        <v>0</v>
      </c>
    </row>
    <row r="3048" spans="1:7" ht="15">
      <c r="A3048" s="963">
        <v>30362</v>
      </c>
      <c r="B3048">
        <v>259.05999755859381</v>
      </c>
      <c r="C3048">
        <v>259.05999755859381</v>
      </c>
      <c r="D3048">
        <v>259.05999755859381</v>
      </c>
      <c r="E3048">
        <v>259.05999755859381</v>
      </c>
      <c r="F3048">
        <v>259.05999755859381</v>
      </c>
      <c r="G3048">
        <v>0</v>
      </c>
    </row>
    <row r="3049" spans="1:7" ht="15">
      <c r="A3049" s="963">
        <v>30363</v>
      </c>
      <c r="B3049">
        <v>259.07000732421881</v>
      </c>
      <c r="C3049">
        <v>259.07000732421881</v>
      </c>
      <c r="D3049">
        <v>259.07000732421881</v>
      </c>
      <c r="E3049">
        <v>259.07000732421881</v>
      </c>
      <c r="F3049">
        <v>259.07000732421881</v>
      </c>
      <c r="G3049">
        <v>0</v>
      </c>
    </row>
    <row r="3050" spans="1:7" ht="15">
      <c r="A3050" s="963">
        <v>30364</v>
      </c>
      <c r="B3050">
        <v>259</v>
      </c>
      <c r="C3050">
        <v>259</v>
      </c>
      <c r="D3050">
        <v>259</v>
      </c>
      <c r="E3050">
        <v>259</v>
      </c>
      <c r="F3050">
        <v>259</v>
      </c>
      <c r="G3050">
        <v>0</v>
      </c>
    </row>
    <row r="3051" spans="1:7" ht="15">
      <c r="A3051" s="963">
        <v>30365</v>
      </c>
      <c r="B3051">
        <v>261.29000854492188</v>
      </c>
      <c r="C3051">
        <v>261.29000854492188</v>
      </c>
      <c r="D3051">
        <v>261.29000854492188</v>
      </c>
      <c r="E3051">
        <v>261.29000854492188</v>
      </c>
      <c r="F3051">
        <v>261.29000854492188</v>
      </c>
      <c r="G3051">
        <v>0</v>
      </c>
    </row>
    <row r="3052" spans="1:7" ht="15">
      <c r="A3052" s="963">
        <v>30369</v>
      </c>
      <c r="B3052">
        <v>259.17999267578119</v>
      </c>
      <c r="C3052">
        <v>259.17999267578119</v>
      </c>
      <c r="D3052">
        <v>259.17999267578119</v>
      </c>
      <c r="E3052">
        <v>259.17999267578119</v>
      </c>
      <c r="F3052">
        <v>259.17999267578119</v>
      </c>
      <c r="G3052">
        <v>0</v>
      </c>
    </row>
    <row r="3053" spans="1:7" ht="15">
      <c r="A3053" s="963">
        <v>30370</v>
      </c>
      <c r="B3053">
        <v>259.989990234375</v>
      </c>
      <c r="C3053">
        <v>259.989990234375</v>
      </c>
      <c r="D3053">
        <v>259.989990234375</v>
      </c>
      <c r="E3053">
        <v>259.989990234375</v>
      </c>
      <c r="F3053">
        <v>259.989990234375</v>
      </c>
      <c r="G3053">
        <v>0</v>
      </c>
    </row>
    <row r="3054" spans="1:7" ht="15">
      <c r="A3054" s="963">
        <v>30371</v>
      </c>
      <c r="B3054">
        <v>262.30999755859381</v>
      </c>
      <c r="C3054">
        <v>262.30999755859381</v>
      </c>
      <c r="D3054">
        <v>262.30999755859381</v>
      </c>
      <c r="E3054">
        <v>262.30999755859381</v>
      </c>
      <c r="F3054">
        <v>262.30999755859381</v>
      </c>
      <c r="G3054">
        <v>0</v>
      </c>
    </row>
    <row r="3055" spans="1:7" ht="15">
      <c r="A3055" s="963">
        <v>30372</v>
      </c>
      <c r="B3055">
        <v>262.44000244140619</v>
      </c>
      <c r="C3055">
        <v>262.44000244140619</v>
      </c>
      <c r="D3055">
        <v>262.44000244140619</v>
      </c>
      <c r="E3055">
        <v>262.44000244140619</v>
      </c>
      <c r="F3055">
        <v>262.44000244140619</v>
      </c>
      <c r="G3055">
        <v>0</v>
      </c>
    </row>
    <row r="3056" spans="1:7" ht="15">
      <c r="A3056" s="963">
        <v>30375</v>
      </c>
      <c r="B3056">
        <v>260.67001342773438</v>
      </c>
      <c r="C3056">
        <v>260.67001342773438</v>
      </c>
      <c r="D3056">
        <v>260.67001342773438</v>
      </c>
      <c r="E3056">
        <v>260.67001342773438</v>
      </c>
      <c r="F3056">
        <v>260.67001342773438</v>
      </c>
      <c r="G3056">
        <v>0</v>
      </c>
    </row>
    <row r="3057" spans="1:7" ht="15">
      <c r="A3057" s="963">
        <v>30376</v>
      </c>
      <c r="B3057">
        <v>261.82000732421881</v>
      </c>
      <c r="C3057">
        <v>261.82000732421881</v>
      </c>
      <c r="D3057">
        <v>261.82000732421881</v>
      </c>
      <c r="E3057">
        <v>261.82000732421881</v>
      </c>
      <c r="F3057">
        <v>261.82000732421881</v>
      </c>
      <c r="G3057">
        <v>0</v>
      </c>
    </row>
    <row r="3058" spans="1:7" ht="15">
      <c r="A3058" s="963">
        <v>30377</v>
      </c>
      <c r="B3058">
        <v>263.39999389648438</v>
      </c>
      <c r="C3058">
        <v>263.39999389648438</v>
      </c>
      <c r="D3058">
        <v>263.39999389648438</v>
      </c>
      <c r="E3058">
        <v>263.39999389648438</v>
      </c>
      <c r="F3058">
        <v>263.39999389648438</v>
      </c>
      <c r="G3058">
        <v>0</v>
      </c>
    </row>
    <row r="3059" spans="1:7" ht="15">
      <c r="A3059" s="963">
        <v>30378</v>
      </c>
      <c r="B3059">
        <v>265.20999145507812</v>
      </c>
      <c r="C3059">
        <v>265.20999145507812</v>
      </c>
      <c r="D3059">
        <v>265.20999145507812</v>
      </c>
      <c r="E3059">
        <v>265.20999145507812</v>
      </c>
      <c r="F3059">
        <v>265.20999145507812</v>
      </c>
      <c r="G3059">
        <v>0</v>
      </c>
    </row>
    <row r="3060" spans="1:7" ht="15">
      <c r="A3060" s="963">
        <v>30379</v>
      </c>
      <c r="B3060">
        <v>265.94000244140619</v>
      </c>
      <c r="C3060">
        <v>265.94000244140619</v>
      </c>
      <c r="D3060">
        <v>265.94000244140619</v>
      </c>
      <c r="E3060">
        <v>265.94000244140619</v>
      </c>
      <c r="F3060">
        <v>265.94000244140619</v>
      </c>
      <c r="G3060">
        <v>0</v>
      </c>
    </row>
    <row r="3061" spans="1:7" ht="15">
      <c r="A3061" s="963">
        <v>30382</v>
      </c>
      <c r="B3061">
        <v>265.3900146484375</v>
      </c>
      <c r="C3061">
        <v>265.3900146484375</v>
      </c>
      <c r="D3061">
        <v>265.3900146484375</v>
      </c>
      <c r="E3061">
        <v>265.3900146484375</v>
      </c>
      <c r="F3061">
        <v>265.3900146484375</v>
      </c>
      <c r="G3061">
        <v>0</v>
      </c>
    </row>
    <row r="3062" spans="1:7" ht="15">
      <c r="A3062" s="963">
        <v>30383</v>
      </c>
      <c r="B3062">
        <v>263.16000366210938</v>
      </c>
      <c r="C3062">
        <v>263.16000366210938</v>
      </c>
      <c r="D3062">
        <v>263.16000366210938</v>
      </c>
      <c r="E3062">
        <v>263.16000366210938</v>
      </c>
      <c r="F3062">
        <v>263.16000366210938</v>
      </c>
      <c r="G3062">
        <v>0</v>
      </c>
    </row>
    <row r="3063" spans="1:7" ht="15">
      <c r="A3063" s="963">
        <v>30384</v>
      </c>
      <c r="B3063">
        <v>265.05999755859381</v>
      </c>
      <c r="C3063">
        <v>265.05999755859381</v>
      </c>
      <c r="D3063">
        <v>265.05999755859381</v>
      </c>
      <c r="E3063">
        <v>265.05999755859381</v>
      </c>
      <c r="F3063">
        <v>265.05999755859381</v>
      </c>
      <c r="G3063">
        <v>0</v>
      </c>
    </row>
    <row r="3064" spans="1:7" ht="15">
      <c r="A3064" s="963">
        <v>30385</v>
      </c>
      <c r="B3064">
        <v>266.07998657226562</v>
      </c>
      <c r="C3064">
        <v>266.07998657226562</v>
      </c>
      <c r="D3064">
        <v>266.07998657226562</v>
      </c>
      <c r="E3064">
        <v>266.07998657226562</v>
      </c>
      <c r="F3064">
        <v>266.07998657226562</v>
      </c>
      <c r="G3064">
        <v>0</v>
      </c>
    </row>
    <row r="3065" spans="1:7" ht="15">
      <c r="A3065" s="963">
        <v>30386</v>
      </c>
      <c r="B3065">
        <v>266.17999267578119</v>
      </c>
      <c r="C3065">
        <v>266.17999267578119</v>
      </c>
      <c r="D3065">
        <v>266.17999267578119</v>
      </c>
      <c r="E3065">
        <v>266.17999267578119</v>
      </c>
      <c r="F3065">
        <v>266.17999267578119</v>
      </c>
      <c r="G3065">
        <v>0</v>
      </c>
    </row>
    <row r="3066" spans="1:7" ht="15">
      <c r="A3066" s="963">
        <v>30389</v>
      </c>
      <c r="B3066">
        <v>264.33999633789062</v>
      </c>
      <c r="C3066">
        <v>264.33999633789062</v>
      </c>
      <c r="D3066">
        <v>264.33999633789062</v>
      </c>
      <c r="E3066">
        <v>264.33999633789062</v>
      </c>
      <c r="F3066">
        <v>264.33999633789062</v>
      </c>
      <c r="G3066">
        <v>0</v>
      </c>
    </row>
    <row r="3067" spans="1:7" ht="15">
      <c r="A3067" s="963">
        <v>30390</v>
      </c>
      <c r="B3067">
        <v>264.25</v>
      </c>
      <c r="C3067">
        <v>264.25</v>
      </c>
      <c r="D3067">
        <v>264.25</v>
      </c>
      <c r="E3067">
        <v>264.25</v>
      </c>
      <c r="F3067">
        <v>264.25</v>
      </c>
      <c r="G3067">
        <v>0</v>
      </c>
    </row>
    <row r="3068" spans="1:7" ht="15">
      <c r="A3068" s="963">
        <v>30391</v>
      </c>
      <c r="B3068">
        <v>264.66000366210938</v>
      </c>
      <c r="C3068">
        <v>264.66000366210938</v>
      </c>
      <c r="D3068">
        <v>264.66000366210938</v>
      </c>
      <c r="E3068">
        <v>264.66000366210938</v>
      </c>
      <c r="F3068">
        <v>264.66000366210938</v>
      </c>
      <c r="G3068">
        <v>0</v>
      </c>
    </row>
    <row r="3069" spans="1:7" ht="15">
      <c r="A3069" s="963">
        <v>30392</v>
      </c>
      <c r="B3069">
        <v>264.010009765625</v>
      </c>
      <c r="C3069">
        <v>264.010009765625</v>
      </c>
      <c r="D3069">
        <v>264.010009765625</v>
      </c>
      <c r="E3069">
        <v>264.010009765625</v>
      </c>
      <c r="F3069">
        <v>264.010009765625</v>
      </c>
      <c r="G3069">
        <v>0</v>
      </c>
    </row>
    <row r="3070" spans="1:7" ht="15">
      <c r="A3070" s="963">
        <v>30393</v>
      </c>
      <c r="B3070">
        <v>265.010009765625</v>
      </c>
      <c r="C3070">
        <v>265.010009765625</v>
      </c>
      <c r="D3070">
        <v>265.010009765625</v>
      </c>
      <c r="E3070">
        <v>265.010009765625</v>
      </c>
      <c r="F3070">
        <v>265.010009765625</v>
      </c>
      <c r="G3070">
        <v>0</v>
      </c>
    </row>
    <row r="3071" spans="1:7" ht="15">
      <c r="A3071" s="963">
        <v>30396</v>
      </c>
      <c r="B3071">
        <v>266.32998657226562</v>
      </c>
      <c r="C3071">
        <v>266.32998657226562</v>
      </c>
      <c r="D3071">
        <v>266.32998657226562</v>
      </c>
      <c r="E3071">
        <v>266.32998657226562</v>
      </c>
      <c r="F3071">
        <v>266.32998657226562</v>
      </c>
      <c r="G3071">
        <v>0</v>
      </c>
    </row>
    <row r="3072" spans="1:7" ht="15">
      <c r="A3072" s="963">
        <v>30397</v>
      </c>
      <c r="B3072">
        <v>267.51998901367188</v>
      </c>
      <c r="C3072">
        <v>267.51998901367188</v>
      </c>
      <c r="D3072">
        <v>267.51998901367188</v>
      </c>
      <c r="E3072">
        <v>267.51998901367188</v>
      </c>
      <c r="F3072">
        <v>267.51998901367188</v>
      </c>
      <c r="G3072">
        <v>0</v>
      </c>
    </row>
    <row r="3073" spans="1:7" ht="15">
      <c r="A3073" s="963">
        <v>30398</v>
      </c>
      <c r="B3073">
        <v>269.260009765625</v>
      </c>
      <c r="C3073">
        <v>269.260009765625</v>
      </c>
      <c r="D3073">
        <v>269.260009765625</v>
      </c>
      <c r="E3073">
        <v>269.260009765625</v>
      </c>
      <c r="F3073">
        <v>269.260009765625</v>
      </c>
      <c r="G3073">
        <v>0</v>
      </c>
    </row>
    <row r="3074" spans="1:7" ht="15">
      <c r="A3074" s="963">
        <v>30399</v>
      </c>
      <c r="B3074">
        <v>270.3699951171875</v>
      </c>
      <c r="C3074">
        <v>270.3699951171875</v>
      </c>
      <c r="D3074">
        <v>270.3699951171875</v>
      </c>
      <c r="E3074">
        <v>270.3699951171875</v>
      </c>
      <c r="F3074">
        <v>270.3699951171875</v>
      </c>
      <c r="G3074">
        <v>0</v>
      </c>
    </row>
    <row r="3075" spans="1:7" ht="15">
      <c r="A3075" s="963">
        <v>30400</v>
      </c>
      <c r="B3075">
        <v>270.8900146484375</v>
      </c>
      <c r="C3075">
        <v>270.8900146484375</v>
      </c>
      <c r="D3075">
        <v>270.8900146484375</v>
      </c>
      <c r="E3075">
        <v>270.8900146484375</v>
      </c>
      <c r="F3075">
        <v>270.8900146484375</v>
      </c>
      <c r="G3075">
        <v>0</v>
      </c>
    </row>
    <row r="3076" spans="1:7" ht="15">
      <c r="A3076" s="963">
        <v>30403</v>
      </c>
      <c r="B3076">
        <v>269.14999389648438</v>
      </c>
      <c r="C3076">
        <v>269.14999389648438</v>
      </c>
      <c r="D3076">
        <v>269.14999389648438</v>
      </c>
      <c r="E3076">
        <v>269.14999389648438</v>
      </c>
      <c r="F3076">
        <v>269.14999389648438</v>
      </c>
      <c r="G3076">
        <v>0</v>
      </c>
    </row>
    <row r="3077" spans="1:7" ht="15">
      <c r="A3077" s="963">
        <v>30404</v>
      </c>
      <c r="B3077">
        <v>268.76998901367188</v>
      </c>
      <c r="C3077">
        <v>268.76998901367188</v>
      </c>
      <c r="D3077">
        <v>268.76998901367188</v>
      </c>
      <c r="E3077">
        <v>268.76998901367188</v>
      </c>
      <c r="F3077">
        <v>268.76998901367188</v>
      </c>
      <c r="G3077">
        <v>0</v>
      </c>
    </row>
    <row r="3078" spans="1:7" ht="15">
      <c r="A3078" s="963">
        <v>30405</v>
      </c>
      <c r="B3078">
        <v>270.77999877929688</v>
      </c>
      <c r="C3078">
        <v>270.77999877929688</v>
      </c>
      <c r="D3078">
        <v>270.77999877929688</v>
      </c>
      <c r="E3078">
        <v>270.77999877929688</v>
      </c>
      <c r="F3078">
        <v>270.77999877929688</v>
      </c>
      <c r="G3078">
        <v>0</v>
      </c>
    </row>
    <row r="3079" spans="1:7" ht="15">
      <c r="A3079" s="963">
        <v>30406</v>
      </c>
      <c r="B3079">
        <v>270.79998779296881</v>
      </c>
      <c r="C3079">
        <v>270.79998779296881</v>
      </c>
      <c r="D3079">
        <v>270.79998779296881</v>
      </c>
      <c r="E3079">
        <v>270.79998779296881</v>
      </c>
      <c r="F3079">
        <v>270.79998779296881</v>
      </c>
      <c r="G3079">
        <v>0</v>
      </c>
    </row>
    <row r="3080" spans="1:7" ht="15">
      <c r="A3080" s="963">
        <v>30410</v>
      </c>
      <c r="B3080">
        <v>268.73001098632812</v>
      </c>
      <c r="C3080">
        <v>268.73001098632812</v>
      </c>
      <c r="D3080">
        <v>268.73001098632812</v>
      </c>
      <c r="E3080">
        <v>268.73001098632812</v>
      </c>
      <c r="F3080">
        <v>268.73001098632812</v>
      </c>
      <c r="G3080">
        <v>0</v>
      </c>
    </row>
    <row r="3081" spans="1:7" ht="15">
      <c r="A3081" s="963">
        <v>30411</v>
      </c>
      <c r="B3081">
        <v>268.82998657226562</v>
      </c>
      <c r="C3081">
        <v>268.82998657226562</v>
      </c>
      <c r="D3081">
        <v>268.82998657226562</v>
      </c>
      <c r="E3081">
        <v>268.82998657226562</v>
      </c>
      <c r="F3081">
        <v>268.82998657226562</v>
      </c>
      <c r="G3081">
        <v>0</v>
      </c>
    </row>
    <row r="3082" spans="1:7" ht="15">
      <c r="A3082" s="963">
        <v>30412</v>
      </c>
      <c r="B3082">
        <v>266.47000122070312</v>
      </c>
      <c r="C3082">
        <v>266.47000122070312</v>
      </c>
      <c r="D3082">
        <v>266.47000122070312</v>
      </c>
      <c r="E3082">
        <v>266.47000122070312</v>
      </c>
      <c r="F3082">
        <v>266.47000122070312</v>
      </c>
      <c r="G3082">
        <v>0</v>
      </c>
    </row>
    <row r="3083" spans="1:7" ht="15">
      <c r="A3083" s="963">
        <v>30413</v>
      </c>
      <c r="B3083">
        <v>266.739990234375</v>
      </c>
      <c r="C3083">
        <v>266.739990234375</v>
      </c>
      <c r="D3083">
        <v>266.739990234375</v>
      </c>
      <c r="E3083">
        <v>266.739990234375</v>
      </c>
      <c r="F3083">
        <v>266.739990234375</v>
      </c>
      <c r="G3083">
        <v>0</v>
      </c>
    </row>
    <row r="3084" spans="1:7" ht="15">
      <c r="A3084" s="963">
        <v>30414</v>
      </c>
      <c r="B3084">
        <v>268.10000610351562</v>
      </c>
      <c r="C3084">
        <v>268.10000610351562</v>
      </c>
      <c r="D3084">
        <v>268.10000610351562</v>
      </c>
      <c r="E3084">
        <v>268.10000610351562</v>
      </c>
      <c r="F3084">
        <v>268.10000610351562</v>
      </c>
      <c r="G3084">
        <v>0</v>
      </c>
    </row>
    <row r="3085" spans="1:7" ht="15">
      <c r="A3085" s="963">
        <v>30417</v>
      </c>
      <c r="B3085">
        <v>270.80999755859381</v>
      </c>
      <c r="C3085">
        <v>270.80999755859381</v>
      </c>
      <c r="D3085">
        <v>270.80999755859381</v>
      </c>
      <c r="E3085">
        <v>270.80999755859381</v>
      </c>
      <c r="F3085">
        <v>270.80999755859381</v>
      </c>
      <c r="G3085">
        <v>0</v>
      </c>
    </row>
    <row r="3086" spans="1:7" ht="15">
      <c r="A3086" s="963">
        <v>30418</v>
      </c>
      <c r="B3086">
        <v>272.73001098632812</v>
      </c>
      <c r="C3086">
        <v>272.73001098632812</v>
      </c>
      <c r="D3086">
        <v>272.73001098632812</v>
      </c>
      <c r="E3086">
        <v>272.73001098632812</v>
      </c>
      <c r="F3086">
        <v>272.73001098632812</v>
      </c>
      <c r="G3086">
        <v>0</v>
      </c>
    </row>
    <row r="3087" spans="1:7" ht="15">
      <c r="A3087" s="963">
        <v>30419</v>
      </c>
      <c r="B3087">
        <v>275.92999267578119</v>
      </c>
      <c r="C3087">
        <v>275.92999267578119</v>
      </c>
      <c r="D3087">
        <v>275.92999267578119</v>
      </c>
      <c r="E3087">
        <v>275.92999267578119</v>
      </c>
      <c r="F3087">
        <v>275.92999267578119</v>
      </c>
      <c r="G3087">
        <v>0</v>
      </c>
    </row>
    <row r="3088" spans="1:7" ht="15">
      <c r="A3088" s="963">
        <v>30420</v>
      </c>
      <c r="B3088">
        <v>278.80999755859381</v>
      </c>
      <c r="C3088">
        <v>278.80999755859381</v>
      </c>
      <c r="D3088">
        <v>278.80999755859381</v>
      </c>
      <c r="E3088">
        <v>278.80999755859381</v>
      </c>
      <c r="F3088">
        <v>278.80999755859381</v>
      </c>
      <c r="G3088">
        <v>0</v>
      </c>
    </row>
    <row r="3089" spans="1:7" ht="15">
      <c r="A3089" s="963">
        <v>30421</v>
      </c>
      <c r="B3089">
        <v>281.60000610351562</v>
      </c>
      <c r="C3089">
        <v>281.60000610351562</v>
      </c>
      <c r="D3089">
        <v>281.60000610351562</v>
      </c>
      <c r="E3089">
        <v>281.60000610351562</v>
      </c>
      <c r="F3089">
        <v>281.60000610351562</v>
      </c>
      <c r="G3089">
        <v>0</v>
      </c>
    </row>
    <row r="3090" spans="1:7" ht="15">
      <c r="A3090" s="963">
        <v>30424</v>
      </c>
      <c r="B3090">
        <v>282.82998657226562</v>
      </c>
      <c r="C3090">
        <v>282.82998657226562</v>
      </c>
      <c r="D3090">
        <v>282.82998657226562</v>
      </c>
      <c r="E3090">
        <v>282.82998657226562</v>
      </c>
      <c r="F3090">
        <v>282.82998657226562</v>
      </c>
      <c r="G3090">
        <v>0</v>
      </c>
    </row>
    <row r="3091" spans="1:7" ht="15">
      <c r="A3091" s="963">
        <v>30425</v>
      </c>
      <c r="B3091">
        <v>281.8599853515625</v>
      </c>
      <c r="C3091">
        <v>281.8599853515625</v>
      </c>
      <c r="D3091">
        <v>281.8599853515625</v>
      </c>
      <c r="E3091">
        <v>281.8599853515625</v>
      </c>
      <c r="F3091">
        <v>281.8599853515625</v>
      </c>
      <c r="G3091">
        <v>0</v>
      </c>
    </row>
    <row r="3092" spans="1:7" ht="15">
      <c r="A3092" s="963">
        <v>30426</v>
      </c>
      <c r="B3092">
        <v>284.80999755859381</v>
      </c>
      <c r="C3092">
        <v>284.80999755859381</v>
      </c>
      <c r="D3092">
        <v>284.80999755859381</v>
      </c>
      <c r="E3092">
        <v>284.80999755859381</v>
      </c>
      <c r="F3092">
        <v>284.80999755859381</v>
      </c>
      <c r="G3092">
        <v>0</v>
      </c>
    </row>
    <row r="3093" spans="1:7" ht="15">
      <c r="A3093" s="963">
        <v>30427</v>
      </c>
      <c r="B3093">
        <v>286.83999633789062</v>
      </c>
      <c r="C3093">
        <v>286.83999633789062</v>
      </c>
      <c r="D3093">
        <v>286.83999633789062</v>
      </c>
      <c r="E3093">
        <v>286.83999633789062</v>
      </c>
      <c r="F3093">
        <v>286.83999633789062</v>
      </c>
      <c r="G3093">
        <v>0</v>
      </c>
    </row>
    <row r="3094" spans="1:7" ht="15">
      <c r="A3094" s="963">
        <v>30428</v>
      </c>
      <c r="B3094">
        <v>288.54998779296881</v>
      </c>
      <c r="C3094">
        <v>288.54998779296881</v>
      </c>
      <c r="D3094">
        <v>288.54998779296881</v>
      </c>
      <c r="E3094">
        <v>288.54998779296881</v>
      </c>
      <c r="F3094">
        <v>288.54998779296881</v>
      </c>
      <c r="G3094">
        <v>0</v>
      </c>
    </row>
    <row r="3095" spans="1:7" ht="15">
      <c r="A3095" s="963">
        <v>30431</v>
      </c>
      <c r="B3095">
        <v>286.57998657226562</v>
      </c>
      <c r="C3095">
        <v>286.57998657226562</v>
      </c>
      <c r="D3095">
        <v>286.57998657226562</v>
      </c>
      <c r="E3095">
        <v>286.57998657226562</v>
      </c>
      <c r="F3095">
        <v>286.57998657226562</v>
      </c>
      <c r="G3095">
        <v>0</v>
      </c>
    </row>
    <row r="3096" spans="1:7" ht="15">
      <c r="A3096" s="963">
        <v>30432</v>
      </c>
      <c r="B3096">
        <v>288.1099853515625</v>
      </c>
      <c r="C3096">
        <v>288.1099853515625</v>
      </c>
      <c r="D3096">
        <v>288.1099853515625</v>
      </c>
      <c r="E3096">
        <v>288.1099853515625</v>
      </c>
      <c r="F3096">
        <v>288.1099853515625</v>
      </c>
      <c r="G3096">
        <v>0</v>
      </c>
    </row>
    <row r="3097" spans="1:7" ht="15">
      <c r="A3097" s="963">
        <v>30433</v>
      </c>
      <c r="B3097">
        <v>288.92999267578119</v>
      </c>
      <c r="C3097">
        <v>288.92999267578119</v>
      </c>
      <c r="D3097">
        <v>288.92999267578119</v>
      </c>
      <c r="E3097">
        <v>288.92999267578119</v>
      </c>
      <c r="F3097">
        <v>288.92999267578119</v>
      </c>
      <c r="G3097">
        <v>0</v>
      </c>
    </row>
    <row r="3098" spans="1:7" ht="15">
      <c r="A3098" s="963">
        <v>30434</v>
      </c>
      <c r="B3098">
        <v>290.83999633789062</v>
      </c>
      <c r="C3098">
        <v>290.83999633789062</v>
      </c>
      <c r="D3098">
        <v>290.83999633789062</v>
      </c>
      <c r="E3098">
        <v>290.83999633789062</v>
      </c>
      <c r="F3098">
        <v>290.83999633789062</v>
      </c>
      <c r="G3098">
        <v>0</v>
      </c>
    </row>
    <row r="3099" spans="1:7" ht="15">
      <c r="A3099" s="963">
        <v>30435</v>
      </c>
      <c r="B3099">
        <v>293.05999755859381</v>
      </c>
      <c r="C3099">
        <v>293.05999755859381</v>
      </c>
      <c r="D3099">
        <v>293.05999755859381</v>
      </c>
      <c r="E3099">
        <v>293.05999755859381</v>
      </c>
      <c r="F3099">
        <v>293.05999755859381</v>
      </c>
      <c r="G3099">
        <v>0</v>
      </c>
    </row>
    <row r="3100" spans="1:7" ht="15">
      <c r="A3100" s="963">
        <v>30438</v>
      </c>
      <c r="B3100">
        <v>290.54000854492188</v>
      </c>
      <c r="C3100">
        <v>290.54000854492188</v>
      </c>
      <c r="D3100">
        <v>290.54000854492188</v>
      </c>
      <c r="E3100">
        <v>290.54000854492188</v>
      </c>
      <c r="F3100">
        <v>290.54000854492188</v>
      </c>
      <c r="G3100">
        <v>0</v>
      </c>
    </row>
    <row r="3101" spans="1:7" ht="15">
      <c r="A3101" s="963">
        <v>30439</v>
      </c>
      <c r="B3101">
        <v>289.64999389648438</v>
      </c>
      <c r="C3101">
        <v>289.64999389648438</v>
      </c>
      <c r="D3101">
        <v>289.64999389648438</v>
      </c>
      <c r="E3101">
        <v>289.64999389648438</v>
      </c>
      <c r="F3101">
        <v>289.64999389648438</v>
      </c>
      <c r="G3101">
        <v>0</v>
      </c>
    </row>
    <row r="3102" spans="1:7" ht="15">
      <c r="A3102" s="963">
        <v>30440</v>
      </c>
      <c r="B3102">
        <v>293.20999145507812</v>
      </c>
      <c r="C3102">
        <v>293.20999145507812</v>
      </c>
      <c r="D3102">
        <v>293.20999145507812</v>
      </c>
      <c r="E3102">
        <v>293.20999145507812</v>
      </c>
      <c r="F3102">
        <v>293.20999145507812</v>
      </c>
      <c r="G3102">
        <v>0</v>
      </c>
    </row>
    <row r="3103" spans="1:7" ht="15">
      <c r="A3103" s="963">
        <v>30441</v>
      </c>
      <c r="B3103">
        <v>297.32000732421881</v>
      </c>
      <c r="C3103">
        <v>297.32000732421881</v>
      </c>
      <c r="D3103">
        <v>297.32000732421881</v>
      </c>
      <c r="E3103">
        <v>297.32000732421881</v>
      </c>
      <c r="F3103">
        <v>297.32000732421881</v>
      </c>
      <c r="G3103">
        <v>0</v>
      </c>
    </row>
    <row r="3104" spans="1:7" ht="15">
      <c r="A3104" s="963">
        <v>30442</v>
      </c>
      <c r="B3104">
        <v>301.6400146484375</v>
      </c>
      <c r="C3104">
        <v>301.6400146484375</v>
      </c>
      <c r="D3104">
        <v>301.6400146484375</v>
      </c>
      <c r="E3104">
        <v>301.6400146484375</v>
      </c>
      <c r="F3104">
        <v>301.6400146484375</v>
      </c>
      <c r="G3104">
        <v>0</v>
      </c>
    </row>
    <row r="3105" spans="1:7" ht="15">
      <c r="A3105" s="963">
        <v>30445</v>
      </c>
      <c r="B3105">
        <v>302.64999389648438</v>
      </c>
      <c r="C3105">
        <v>302.64999389648438</v>
      </c>
      <c r="D3105">
        <v>302.64999389648438</v>
      </c>
      <c r="E3105">
        <v>302.64999389648438</v>
      </c>
      <c r="F3105">
        <v>302.64999389648438</v>
      </c>
      <c r="G3105">
        <v>0</v>
      </c>
    </row>
    <row r="3106" spans="1:7" ht="15">
      <c r="A3106" s="963">
        <v>30446</v>
      </c>
      <c r="B3106">
        <v>304.33999633789062</v>
      </c>
      <c r="C3106">
        <v>304.33999633789062</v>
      </c>
      <c r="D3106">
        <v>304.33999633789062</v>
      </c>
      <c r="E3106">
        <v>304.33999633789062</v>
      </c>
      <c r="F3106">
        <v>304.33999633789062</v>
      </c>
      <c r="G3106">
        <v>0</v>
      </c>
    </row>
    <row r="3107" spans="1:7" ht="15">
      <c r="A3107" s="963">
        <v>30447</v>
      </c>
      <c r="B3107">
        <v>302.8900146484375</v>
      </c>
      <c r="C3107">
        <v>302.8900146484375</v>
      </c>
      <c r="D3107">
        <v>302.8900146484375</v>
      </c>
      <c r="E3107">
        <v>302.8900146484375</v>
      </c>
      <c r="F3107">
        <v>302.8900146484375</v>
      </c>
      <c r="G3107">
        <v>0</v>
      </c>
    </row>
    <row r="3108" spans="1:7" ht="15">
      <c r="A3108" s="963">
        <v>30448</v>
      </c>
      <c r="B3108">
        <v>302.14999389648438</v>
      </c>
      <c r="C3108">
        <v>302.14999389648438</v>
      </c>
      <c r="D3108">
        <v>302.14999389648438</v>
      </c>
      <c r="E3108">
        <v>302.14999389648438</v>
      </c>
      <c r="F3108">
        <v>302.14999389648438</v>
      </c>
      <c r="G3108">
        <v>0</v>
      </c>
    </row>
    <row r="3109" spans="1:7" ht="15">
      <c r="A3109" s="963">
        <v>30449</v>
      </c>
      <c r="B3109">
        <v>303.94000244140619</v>
      </c>
      <c r="C3109">
        <v>303.94000244140619</v>
      </c>
      <c r="D3109">
        <v>303.94000244140619</v>
      </c>
      <c r="E3109">
        <v>303.94000244140619</v>
      </c>
      <c r="F3109">
        <v>303.94000244140619</v>
      </c>
      <c r="G3109">
        <v>0</v>
      </c>
    </row>
    <row r="3110" spans="1:7" ht="15">
      <c r="A3110" s="963">
        <v>30452</v>
      </c>
      <c r="B3110">
        <v>299.60000610351562</v>
      </c>
      <c r="C3110">
        <v>299.60000610351562</v>
      </c>
      <c r="D3110">
        <v>299.60000610351562</v>
      </c>
      <c r="E3110">
        <v>299.60000610351562</v>
      </c>
      <c r="F3110">
        <v>299.60000610351562</v>
      </c>
      <c r="G3110">
        <v>0</v>
      </c>
    </row>
    <row r="3111" spans="1:7" ht="15">
      <c r="A3111" s="963">
        <v>30453</v>
      </c>
      <c r="B3111">
        <v>301.01998901367188</v>
      </c>
      <c r="C3111">
        <v>301.01998901367188</v>
      </c>
      <c r="D3111">
        <v>301.01998901367188</v>
      </c>
      <c r="E3111">
        <v>301.01998901367188</v>
      </c>
      <c r="F3111">
        <v>301.01998901367188</v>
      </c>
      <c r="G3111">
        <v>0</v>
      </c>
    </row>
    <row r="3112" spans="1:7" ht="15">
      <c r="A3112" s="963">
        <v>30454</v>
      </c>
      <c r="B3112">
        <v>303.510009765625</v>
      </c>
      <c r="C3112">
        <v>303.510009765625</v>
      </c>
      <c r="D3112">
        <v>303.510009765625</v>
      </c>
      <c r="E3112">
        <v>303.510009765625</v>
      </c>
      <c r="F3112">
        <v>303.510009765625</v>
      </c>
      <c r="G3112">
        <v>0</v>
      </c>
    </row>
    <row r="3113" spans="1:7" ht="15">
      <c r="A3113" s="963">
        <v>30455</v>
      </c>
      <c r="B3113">
        <v>302.82000732421881</v>
      </c>
      <c r="C3113">
        <v>302.82000732421881</v>
      </c>
      <c r="D3113">
        <v>302.82000732421881</v>
      </c>
      <c r="E3113">
        <v>302.82000732421881</v>
      </c>
      <c r="F3113">
        <v>302.82000732421881</v>
      </c>
      <c r="G3113">
        <v>0</v>
      </c>
    </row>
    <row r="3114" spans="1:7" ht="15">
      <c r="A3114" s="963">
        <v>30456</v>
      </c>
      <c r="B3114">
        <v>303.55999755859381</v>
      </c>
      <c r="C3114">
        <v>303.55999755859381</v>
      </c>
      <c r="D3114">
        <v>303.55999755859381</v>
      </c>
      <c r="E3114">
        <v>303.55999755859381</v>
      </c>
      <c r="F3114">
        <v>303.55999755859381</v>
      </c>
      <c r="G3114">
        <v>0</v>
      </c>
    </row>
    <row r="3115" spans="1:7" ht="15">
      <c r="A3115" s="963">
        <v>30459</v>
      </c>
      <c r="B3115">
        <v>303.8599853515625</v>
      </c>
      <c r="C3115">
        <v>303.8599853515625</v>
      </c>
      <c r="D3115">
        <v>303.8599853515625</v>
      </c>
      <c r="E3115">
        <v>303.8599853515625</v>
      </c>
      <c r="F3115">
        <v>303.8599853515625</v>
      </c>
      <c r="G3115">
        <v>0</v>
      </c>
    </row>
    <row r="3116" spans="1:7" ht="15">
      <c r="A3116" s="963">
        <v>30460</v>
      </c>
      <c r="B3116">
        <v>307.3599853515625</v>
      </c>
      <c r="C3116">
        <v>307.3599853515625</v>
      </c>
      <c r="D3116">
        <v>307.3599853515625</v>
      </c>
      <c r="E3116">
        <v>307.3599853515625</v>
      </c>
      <c r="F3116">
        <v>307.3599853515625</v>
      </c>
      <c r="G3116">
        <v>0</v>
      </c>
    </row>
    <row r="3117" spans="1:7" ht="15">
      <c r="A3117" s="963">
        <v>30461</v>
      </c>
      <c r="B3117">
        <v>309.16000366210938</v>
      </c>
      <c r="C3117">
        <v>309.16000366210938</v>
      </c>
      <c r="D3117">
        <v>309.16000366210938</v>
      </c>
      <c r="E3117">
        <v>309.16000366210938</v>
      </c>
      <c r="F3117">
        <v>309.16000366210938</v>
      </c>
      <c r="G3117">
        <v>0</v>
      </c>
    </row>
    <row r="3118" spans="1:7" ht="15">
      <c r="A3118" s="963">
        <v>30462</v>
      </c>
      <c r="B3118">
        <v>311.3900146484375</v>
      </c>
      <c r="C3118">
        <v>311.3900146484375</v>
      </c>
      <c r="D3118">
        <v>311.3900146484375</v>
      </c>
      <c r="E3118">
        <v>311.3900146484375</v>
      </c>
      <c r="F3118">
        <v>311.3900146484375</v>
      </c>
      <c r="G3118">
        <v>0</v>
      </c>
    </row>
    <row r="3119" spans="1:7" ht="15">
      <c r="A3119" s="963">
        <v>30463</v>
      </c>
      <c r="B3119">
        <v>312.04998779296881</v>
      </c>
      <c r="C3119">
        <v>312.04998779296881</v>
      </c>
      <c r="D3119">
        <v>312.04998779296881</v>
      </c>
      <c r="E3119">
        <v>312.04998779296881</v>
      </c>
      <c r="F3119">
        <v>312.04998779296881</v>
      </c>
      <c r="G3119">
        <v>0</v>
      </c>
    </row>
    <row r="3120" spans="1:7" ht="15">
      <c r="A3120" s="963">
        <v>30467</v>
      </c>
      <c r="B3120">
        <v>308.73001098632812</v>
      </c>
      <c r="C3120">
        <v>308.73001098632812</v>
      </c>
      <c r="D3120">
        <v>308.73001098632812</v>
      </c>
      <c r="E3120">
        <v>308.73001098632812</v>
      </c>
      <c r="F3120">
        <v>308.73001098632812</v>
      </c>
      <c r="G3120">
        <v>0</v>
      </c>
    </row>
    <row r="3121" spans="1:7" ht="15">
      <c r="A3121" s="963">
        <v>30468</v>
      </c>
      <c r="B3121">
        <v>307.95001220703119</v>
      </c>
      <c r="C3121">
        <v>307.95001220703119</v>
      </c>
      <c r="D3121">
        <v>307.95001220703119</v>
      </c>
      <c r="E3121">
        <v>307.95001220703119</v>
      </c>
      <c r="F3121">
        <v>307.95001220703119</v>
      </c>
      <c r="G3121">
        <v>0</v>
      </c>
    </row>
    <row r="3122" spans="1:7" ht="15">
      <c r="A3122" s="963">
        <v>30469</v>
      </c>
      <c r="B3122">
        <v>310.45001220703119</v>
      </c>
      <c r="C3122">
        <v>310.45001220703119</v>
      </c>
      <c r="D3122">
        <v>310.45001220703119</v>
      </c>
      <c r="E3122">
        <v>310.45001220703119</v>
      </c>
      <c r="F3122">
        <v>310.45001220703119</v>
      </c>
      <c r="G3122">
        <v>0</v>
      </c>
    </row>
    <row r="3123" spans="1:7" ht="15">
      <c r="A3123" s="963">
        <v>30470</v>
      </c>
      <c r="B3123">
        <v>313.85000610351562</v>
      </c>
      <c r="C3123">
        <v>313.85000610351562</v>
      </c>
      <c r="D3123">
        <v>313.85000610351562</v>
      </c>
      <c r="E3123">
        <v>313.85000610351562</v>
      </c>
      <c r="F3123">
        <v>313.85000610351562</v>
      </c>
      <c r="G3123">
        <v>0</v>
      </c>
    </row>
    <row r="3124" spans="1:7" ht="15">
      <c r="A3124" s="963">
        <v>30473</v>
      </c>
      <c r="B3124">
        <v>315.48001098632812</v>
      </c>
      <c r="C3124">
        <v>315.48001098632812</v>
      </c>
      <c r="D3124">
        <v>315.48001098632812</v>
      </c>
      <c r="E3124">
        <v>315.48001098632812</v>
      </c>
      <c r="F3124">
        <v>315.48001098632812</v>
      </c>
      <c r="G3124">
        <v>0</v>
      </c>
    </row>
    <row r="3125" spans="1:7" ht="15">
      <c r="A3125" s="963">
        <v>30474</v>
      </c>
      <c r="B3125">
        <v>314.17001342773438</v>
      </c>
      <c r="C3125">
        <v>314.17001342773438</v>
      </c>
      <c r="D3125">
        <v>314.17001342773438</v>
      </c>
      <c r="E3125">
        <v>314.17001342773438</v>
      </c>
      <c r="F3125">
        <v>314.17001342773438</v>
      </c>
      <c r="G3125">
        <v>0</v>
      </c>
    </row>
    <row r="3126" spans="1:7" ht="15">
      <c r="A3126" s="963">
        <v>30475</v>
      </c>
      <c r="B3126">
        <v>312.489990234375</v>
      </c>
      <c r="C3126">
        <v>312.489990234375</v>
      </c>
      <c r="D3126">
        <v>312.489990234375</v>
      </c>
      <c r="E3126">
        <v>312.489990234375</v>
      </c>
      <c r="F3126">
        <v>312.489990234375</v>
      </c>
      <c r="G3126">
        <v>0</v>
      </c>
    </row>
    <row r="3127" spans="1:7" ht="15">
      <c r="A3127" s="963">
        <v>30476</v>
      </c>
      <c r="B3127">
        <v>312.739990234375</v>
      </c>
      <c r="C3127">
        <v>312.739990234375</v>
      </c>
      <c r="D3127">
        <v>312.739990234375</v>
      </c>
      <c r="E3127">
        <v>312.739990234375</v>
      </c>
      <c r="F3127">
        <v>312.739990234375</v>
      </c>
      <c r="G3127">
        <v>0</v>
      </c>
    </row>
    <row r="3128" spans="1:7" ht="15">
      <c r="A3128" s="963">
        <v>30477</v>
      </c>
      <c r="B3128">
        <v>315.239990234375</v>
      </c>
      <c r="C3128">
        <v>315.239990234375</v>
      </c>
      <c r="D3128">
        <v>315.239990234375</v>
      </c>
      <c r="E3128">
        <v>315.239990234375</v>
      </c>
      <c r="F3128">
        <v>315.239990234375</v>
      </c>
      <c r="G3128">
        <v>0</v>
      </c>
    </row>
    <row r="3129" spans="1:7" ht="15">
      <c r="A3129" s="963">
        <v>30480</v>
      </c>
      <c r="B3129">
        <v>318.04998779296881</v>
      </c>
      <c r="C3129">
        <v>318.04998779296881</v>
      </c>
      <c r="D3129">
        <v>318.04998779296881</v>
      </c>
      <c r="E3129">
        <v>318.04998779296881</v>
      </c>
      <c r="F3129">
        <v>318.04998779296881</v>
      </c>
      <c r="G3129">
        <v>0</v>
      </c>
    </row>
    <row r="3130" spans="1:7" ht="15">
      <c r="A3130" s="963">
        <v>30481</v>
      </c>
      <c r="B3130">
        <v>320.04000854492188</v>
      </c>
      <c r="C3130">
        <v>320.04000854492188</v>
      </c>
      <c r="D3130">
        <v>320.04000854492188</v>
      </c>
      <c r="E3130">
        <v>320.04000854492188</v>
      </c>
      <c r="F3130">
        <v>320.04000854492188</v>
      </c>
      <c r="G3130">
        <v>0</v>
      </c>
    </row>
    <row r="3131" spans="1:7" ht="15">
      <c r="A3131" s="963">
        <v>30482</v>
      </c>
      <c r="B3131">
        <v>322.04000854492188</v>
      </c>
      <c r="C3131">
        <v>322.04000854492188</v>
      </c>
      <c r="D3131">
        <v>322.04000854492188</v>
      </c>
      <c r="E3131">
        <v>322.04000854492188</v>
      </c>
      <c r="F3131">
        <v>322.04000854492188</v>
      </c>
      <c r="G3131">
        <v>0</v>
      </c>
    </row>
    <row r="3132" spans="1:7" ht="15">
      <c r="A3132" s="963">
        <v>30483</v>
      </c>
      <c r="B3132">
        <v>326.5</v>
      </c>
      <c r="C3132">
        <v>326.5</v>
      </c>
      <c r="D3132">
        <v>326.5</v>
      </c>
      <c r="E3132">
        <v>326.5</v>
      </c>
      <c r="F3132">
        <v>326.5</v>
      </c>
      <c r="G3132">
        <v>0</v>
      </c>
    </row>
    <row r="3133" spans="1:7" ht="15">
      <c r="A3133" s="963">
        <v>30484</v>
      </c>
      <c r="B3133">
        <v>326.1099853515625</v>
      </c>
      <c r="C3133">
        <v>326.1099853515625</v>
      </c>
      <c r="D3133">
        <v>326.1099853515625</v>
      </c>
      <c r="E3133">
        <v>326.1099853515625</v>
      </c>
      <c r="F3133">
        <v>326.1099853515625</v>
      </c>
      <c r="G3133">
        <v>0</v>
      </c>
    </row>
    <row r="3134" spans="1:7" ht="15">
      <c r="A3134" s="963">
        <v>30487</v>
      </c>
      <c r="B3134">
        <v>324.6300048828125</v>
      </c>
      <c r="C3134">
        <v>324.6300048828125</v>
      </c>
      <c r="D3134">
        <v>324.6300048828125</v>
      </c>
      <c r="E3134">
        <v>324.6300048828125</v>
      </c>
      <c r="F3134">
        <v>324.6300048828125</v>
      </c>
      <c r="G3134">
        <v>0</v>
      </c>
    </row>
    <row r="3135" spans="1:7" ht="15">
      <c r="A3135" s="963">
        <v>30488</v>
      </c>
      <c r="B3135">
        <v>325.95999145507812</v>
      </c>
      <c r="C3135">
        <v>325.95999145507812</v>
      </c>
      <c r="D3135">
        <v>325.95999145507812</v>
      </c>
      <c r="E3135">
        <v>325.95999145507812</v>
      </c>
      <c r="F3135">
        <v>325.95999145507812</v>
      </c>
      <c r="G3135">
        <v>0</v>
      </c>
    </row>
    <row r="3136" spans="1:7" ht="15">
      <c r="A3136" s="963">
        <v>30489</v>
      </c>
      <c r="B3136">
        <v>328.19000244140619</v>
      </c>
      <c r="C3136">
        <v>328.19000244140619</v>
      </c>
      <c r="D3136">
        <v>328.19000244140619</v>
      </c>
      <c r="E3136">
        <v>328.19000244140619</v>
      </c>
      <c r="F3136">
        <v>328.19000244140619</v>
      </c>
      <c r="G3136">
        <v>0</v>
      </c>
    </row>
    <row r="3137" spans="1:7" ht="15">
      <c r="A3137" s="963">
        <v>30490</v>
      </c>
      <c r="B3137">
        <v>327.32998657226562</v>
      </c>
      <c r="C3137">
        <v>327.32998657226562</v>
      </c>
      <c r="D3137">
        <v>327.32998657226562</v>
      </c>
      <c r="E3137">
        <v>327.32998657226562</v>
      </c>
      <c r="F3137">
        <v>327.32998657226562</v>
      </c>
      <c r="G3137">
        <v>0</v>
      </c>
    </row>
    <row r="3138" spans="1:7" ht="15">
      <c r="A3138" s="963">
        <v>30491</v>
      </c>
      <c r="B3138">
        <v>328.91000366210938</v>
      </c>
      <c r="C3138">
        <v>328.91000366210938</v>
      </c>
      <c r="D3138">
        <v>328.91000366210938</v>
      </c>
      <c r="E3138">
        <v>328.91000366210938</v>
      </c>
      <c r="F3138">
        <v>328.91000366210938</v>
      </c>
      <c r="G3138">
        <v>0</v>
      </c>
    </row>
    <row r="3139" spans="1:7" ht="15">
      <c r="A3139" s="963">
        <v>30494</v>
      </c>
      <c r="B3139">
        <v>324.33999633789062</v>
      </c>
      <c r="C3139">
        <v>324.33999633789062</v>
      </c>
      <c r="D3139">
        <v>324.33999633789062</v>
      </c>
      <c r="E3139">
        <v>324.33999633789062</v>
      </c>
      <c r="F3139">
        <v>324.33999633789062</v>
      </c>
      <c r="G3139">
        <v>0</v>
      </c>
    </row>
    <row r="3140" spans="1:7" ht="15">
      <c r="A3140" s="963">
        <v>30495</v>
      </c>
      <c r="B3140">
        <v>315.8699951171875</v>
      </c>
      <c r="C3140">
        <v>315.8699951171875</v>
      </c>
      <c r="D3140">
        <v>315.8699951171875</v>
      </c>
      <c r="E3140">
        <v>315.8699951171875</v>
      </c>
      <c r="F3140">
        <v>315.8699951171875</v>
      </c>
      <c r="G3140">
        <v>0</v>
      </c>
    </row>
    <row r="3141" spans="1:7" ht="15">
      <c r="A3141" s="963">
        <v>30496</v>
      </c>
      <c r="B3141">
        <v>316.239990234375</v>
      </c>
      <c r="C3141">
        <v>316.239990234375</v>
      </c>
      <c r="D3141">
        <v>316.239990234375</v>
      </c>
      <c r="E3141">
        <v>316.239990234375</v>
      </c>
      <c r="F3141">
        <v>316.239990234375</v>
      </c>
      <c r="G3141">
        <v>0</v>
      </c>
    </row>
    <row r="3142" spans="1:7" ht="15">
      <c r="A3142" s="963">
        <v>30497</v>
      </c>
      <c r="B3142">
        <v>318.70001220703119</v>
      </c>
      <c r="C3142">
        <v>318.70001220703119</v>
      </c>
      <c r="D3142">
        <v>318.70001220703119</v>
      </c>
      <c r="E3142">
        <v>318.70001220703119</v>
      </c>
      <c r="F3142">
        <v>318.70001220703119</v>
      </c>
      <c r="G3142">
        <v>0</v>
      </c>
    </row>
    <row r="3143" spans="1:7" ht="15">
      <c r="A3143" s="963">
        <v>30498</v>
      </c>
      <c r="B3143">
        <v>321.57998657226562</v>
      </c>
      <c r="C3143">
        <v>321.57998657226562</v>
      </c>
      <c r="D3143">
        <v>321.57998657226562</v>
      </c>
      <c r="E3143">
        <v>321.57998657226562</v>
      </c>
      <c r="F3143">
        <v>321.57998657226562</v>
      </c>
      <c r="G3143">
        <v>0</v>
      </c>
    </row>
    <row r="3144" spans="1:7" ht="15">
      <c r="A3144" s="963">
        <v>30502</v>
      </c>
      <c r="B3144">
        <v>317.14999389648438</v>
      </c>
      <c r="C3144">
        <v>317.14999389648438</v>
      </c>
      <c r="D3144">
        <v>317.14999389648438</v>
      </c>
      <c r="E3144">
        <v>317.14999389648438</v>
      </c>
      <c r="F3144">
        <v>317.14999389648438</v>
      </c>
      <c r="G3144">
        <v>0</v>
      </c>
    </row>
    <row r="3145" spans="1:7" ht="15">
      <c r="A3145" s="963">
        <v>30503</v>
      </c>
      <c r="B3145">
        <v>319.1400146484375</v>
      </c>
      <c r="C3145">
        <v>319.1400146484375</v>
      </c>
      <c r="D3145">
        <v>319.1400146484375</v>
      </c>
      <c r="E3145">
        <v>319.1400146484375</v>
      </c>
      <c r="F3145">
        <v>319.1400146484375</v>
      </c>
      <c r="G3145">
        <v>0</v>
      </c>
    </row>
    <row r="3146" spans="1:7" ht="15">
      <c r="A3146" s="963">
        <v>30504</v>
      </c>
      <c r="B3146">
        <v>320.02999877929688</v>
      </c>
      <c r="C3146">
        <v>320.02999877929688</v>
      </c>
      <c r="D3146">
        <v>320.02999877929688</v>
      </c>
      <c r="E3146">
        <v>320.02999877929688</v>
      </c>
      <c r="F3146">
        <v>320.02999877929688</v>
      </c>
      <c r="G3146">
        <v>0</v>
      </c>
    </row>
    <row r="3147" spans="1:7" ht="15">
      <c r="A3147" s="963">
        <v>30505</v>
      </c>
      <c r="B3147">
        <v>319.57000732421881</v>
      </c>
      <c r="C3147">
        <v>319.57000732421881</v>
      </c>
      <c r="D3147">
        <v>319.57000732421881</v>
      </c>
      <c r="E3147">
        <v>319.57000732421881</v>
      </c>
      <c r="F3147">
        <v>319.57000732421881</v>
      </c>
      <c r="G3147">
        <v>0</v>
      </c>
    </row>
    <row r="3148" spans="1:7" ht="15">
      <c r="A3148" s="963">
        <v>30508</v>
      </c>
      <c r="B3148">
        <v>320.3800048828125</v>
      </c>
      <c r="C3148">
        <v>320.3800048828125</v>
      </c>
      <c r="D3148">
        <v>320.3800048828125</v>
      </c>
      <c r="E3148">
        <v>320.3800048828125</v>
      </c>
      <c r="F3148">
        <v>320.3800048828125</v>
      </c>
      <c r="G3148">
        <v>0</v>
      </c>
    </row>
    <row r="3149" spans="1:7" ht="15">
      <c r="A3149" s="963">
        <v>30509</v>
      </c>
      <c r="B3149">
        <v>316.92999267578119</v>
      </c>
      <c r="C3149">
        <v>316.92999267578119</v>
      </c>
      <c r="D3149">
        <v>316.92999267578119</v>
      </c>
      <c r="E3149">
        <v>316.92999267578119</v>
      </c>
      <c r="F3149">
        <v>316.92999267578119</v>
      </c>
      <c r="G3149">
        <v>0</v>
      </c>
    </row>
    <row r="3150" spans="1:7" ht="15">
      <c r="A3150" s="963">
        <v>30510</v>
      </c>
      <c r="B3150">
        <v>314.58999633789062</v>
      </c>
      <c r="C3150">
        <v>314.58999633789062</v>
      </c>
      <c r="D3150">
        <v>314.58999633789062</v>
      </c>
      <c r="E3150">
        <v>314.58999633789062</v>
      </c>
      <c r="F3150">
        <v>314.58999633789062</v>
      </c>
      <c r="G3150">
        <v>0</v>
      </c>
    </row>
    <row r="3151" spans="1:7" ht="15">
      <c r="A3151" s="963">
        <v>30511</v>
      </c>
      <c r="B3151">
        <v>315.489990234375</v>
      </c>
      <c r="C3151">
        <v>315.489990234375</v>
      </c>
      <c r="D3151">
        <v>315.489990234375</v>
      </c>
      <c r="E3151">
        <v>315.489990234375</v>
      </c>
      <c r="F3151">
        <v>315.489990234375</v>
      </c>
      <c r="G3151">
        <v>0</v>
      </c>
    </row>
    <row r="3152" spans="1:7" ht="15">
      <c r="A3152" s="963">
        <v>30512</v>
      </c>
      <c r="B3152">
        <v>312.8699951171875</v>
      </c>
      <c r="C3152">
        <v>312.8699951171875</v>
      </c>
      <c r="D3152">
        <v>312.8699951171875</v>
      </c>
      <c r="E3152">
        <v>312.8699951171875</v>
      </c>
      <c r="F3152">
        <v>312.8699951171875</v>
      </c>
      <c r="G3152">
        <v>0</v>
      </c>
    </row>
    <row r="3153" spans="1:7" ht="15">
      <c r="A3153" s="963">
        <v>30515</v>
      </c>
      <c r="B3153">
        <v>310.29000854492188</v>
      </c>
      <c r="C3153">
        <v>310.29000854492188</v>
      </c>
      <c r="D3153">
        <v>310.29000854492188</v>
      </c>
      <c r="E3153">
        <v>310.29000854492188</v>
      </c>
      <c r="F3153">
        <v>310.29000854492188</v>
      </c>
      <c r="G3153">
        <v>0</v>
      </c>
    </row>
    <row r="3154" spans="1:7" ht="15">
      <c r="A3154" s="963">
        <v>30516</v>
      </c>
      <c r="B3154">
        <v>311.17001342773438</v>
      </c>
      <c r="C3154">
        <v>311.17001342773438</v>
      </c>
      <c r="D3154">
        <v>311.17001342773438</v>
      </c>
      <c r="E3154">
        <v>311.17001342773438</v>
      </c>
      <c r="F3154">
        <v>311.17001342773438</v>
      </c>
      <c r="G3154">
        <v>0</v>
      </c>
    </row>
    <row r="3155" spans="1:7" ht="15">
      <c r="A3155" s="963">
        <v>30517</v>
      </c>
      <c r="B3155">
        <v>316.760009765625</v>
      </c>
      <c r="C3155">
        <v>316.760009765625</v>
      </c>
      <c r="D3155">
        <v>316.760009765625</v>
      </c>
      <c r="E3155">
        <v>316.760009765625</v>
      </c>
      <c r="F3155">
        <v>316.760009765625</v>
      </c>
      <c r="G3155">
        <v>0</v>
      </c>
    </row>
    <row r="3156" spans="1:7" ht="15">
      <c r="A3156" s="963">
        <v>30518</v>
      </c>
      <c r="B3156">
        <v>319.29000854492188</v>
      </c>
      <c r="C3156">
        <v>319.29000854492188</v>
      </c>
      <c r="D3156">
        <v>319.29000854492188</v>
      </c>
      <c r="E3156">
        <v>319.29000854492188</v>
      </c>
      <c r="F3156">
        <v>319.29000854492188</v>
      </c>
      <c r="G3156">
        <v>0</v>
      </c>
    </row>
    <row r="3157" spans="1:7" ht="15">
      <c r="A3157" s="963">
        <v>30519</v>
      </c>
      <c r="B3157">
        <v>320.70999145507812</v>
      </c>
      <c r="C3157">
        <v>320.70999145507812</v>
      </c>
      <c r="D3157">
        <v>320.70999145507812</v>
      </c>
      <c r="E3157">
        <v>320.70999145507812</v>
      </c>
      <c r="F3157">
        <v>320.70999145507812</v>
      </c>
      <c r="G3157">
        <v>0</v>
      </c>
    </row>
    <row r="3158" spans="1:7" ht="15">
      <c r="A3158" s="963">
        <v>30522</v>
      </c>
      <c r="B3158">
        <v>320.83999633789062</v>
      </c>
      <c r="C3158">
        <v>320.83999633789062</v>
      </c>
      <c r="D3158">
        <v>320.83999633789062</v>
      </c>
      <c r="E3158">
        <v>320.83999633789062</v>
      </c>
      <c r="F3158">
        <v>320.83999633789062</v>
      </c>
      <c r="G3158">
        <v>0</v>
      </c>
    </row>
    <row r="3159" spans="1:7" ht="15">
      <c r="A3159" s="963">
        <v>30523</v>
      </c>
      <c r="B3159">
        <v>320.3800048828125</v>
      </c>
      <c r="C3159">
        <v>320.3800048828125</v>
      </c>
      <c r="D3159">
        <v>320.3800048828125</v>
      </c>
      <c r="E3159">
        <v>320.3800048828125</v>
      </c>
      <c r="F3159">
        <v>320.3800048828125</v>
      </c>
      <c r="G3159">
        <v>0</v>
      </c>
    </row>
    <row r="3160" spans="1:7" ht="15">
      <c r="A3160" s="963">
        <v>30524</v>
      </c>
      <c r="B3160">
        <v>315.04000854492188</v>
      </c>
      <c r="C3160">
        <v>315.04000854492188</v>
      </c>
      <c r="D3160">
        <v>315.04000854492188</v>
      </c>
      <c r="E3160">
        <v>315.04000854492188</v>
      </c>
      <c r="F3160">
        <v>315.04000854492188</v>
      </c>
      <c r="G3160">
        <v>0</v>
      </c>
    </row>
    <row r="3161" spans="1:7" ht="15">
      <c r="A3161" s="963">
        <v>30525</v>
      </c>
      <c r="B3161">
        <v>308.47000122070312</v>
      </c>
      <c r="C3161">
        <v>308.47000122070312</v>
      </c>
      <c r="D3161">
        <v>308.47000122070312</v>
      </c>
      <c r="E3161">
        <v>308.47000122070312</v>
      </c>
      <c r="F3161">
        <v>308.47000122070312</v>
      </c>
      <c r="G3161">
        <v>0</v>
      </c>
    </row>
    <row r="3162" spans="1:7" ht="15">
      <c r="A3162" s="963">
        <v>30526</v>
      </c>
      <c r="B3162">
        <v>303.95999145507812</v>
      </c>
      <c r="C3162">
        <v>303.95999145507812</v>
      </c>
      <c r="D3162">
        <v>303.95999145507812</v>
      </c>
      <c r="E3162">
        <v>303.95999145507812</v>
      </c>
      <c r="F3162">
        <v>303.95999145507812</v>
      </c>
      <c r="G3162">
        <v>0</v>
      </c>
    </row>
    <row r="3163" spans="1:7" ht="15">
      <c r="A3163" s="963">
        <v>30529</v>
      </c>
      <c r="B3163">
        <v>302.07998657226562</v>
      </c>
      <c r="C3163">
        <v>302.07998657226562</v>
      </c>
      <c r="D3163">
        <v>302.07998657226562</v>
      </c>
      <c r="E3163">
        <v>302.07998657226562</v>
      </c>
      <c r="F3163">
        <v>302.07998657226562</v>
      </c>
      <c r="G3163">
        <v>0</v>
      </c>
    </row>
    <row r="3164" spans="1:7" ht="15">
      <c r="A3164" s="963">
        <v>30530</v>
      </c>
      <c r="B3164">
        <v>303.17999267578119</v>
      </c>
      <c r="C3164">
        <v>303.17999267578119</v>
      </c>
      <c r="D3164">
        <v>303.17999267578119</v>
      </c>
      <c r="E3164">
        <v>303.17999267578119</v>
      </c>
      <c r="F3164">
        <v>303.17999267578119</v>
      </c>
      <c r="G3164">
        <v>0</v>
      </c>
    </row>
    <row r="3165" spans="1:7" ht="15">
      <c r="A3165" s="963">
        <v>30531</v>
      </c>
      <c r="B3165">
        <v>303.8599853515625</v>
      </c>
      <c r="C3165">
        <v>303.8599853515625</v>
      </c>
      <c r="D3165">
        <v>303.8599853515625</v>
      </c>
      <c r="E3165">
        <v>303.8599853515625</v>
      </c>
      <c r="F3165">
        <v>303.8599853515625</v>
      </c>
      <c r="G3165">
        <v>0</v>
      </c>
    </row>
    <row r="3166" spans="1:7" ht="15">
      <c r="A3166" s="963">
        <v>30532</v>
      </c>
      <c r="B3166">
        <v>299.70001220703119</v>
      </c>
      <c r="C3166">
        <v>299.70001220703119</v>
      </c>
      <c r="D3166">
        <v>299.70001220703119</v>
      </c>
      <c r="E3166">
        <v>299.70001220703119</v>
      </c>
      <c r="F3166">
        <v>299.70001220703119</v>
      </c>
      <c r="G3166">
        <v>0</v>
      </c>
    </row>
    <row r="3167" spans="1:7" ht="15">
      <c r="A3167" s="963">
        <v>30533</v>
      </c>
      <c r="B3167">
        <v>300.20001220703119</v>
      </c>
      <c r="C3167">
        <v>300.20001220703119</v>
      </c>
      <c r="D3167">
        <v>300.20001220703119</v>
      </c>
      <c r="E3167">
        <v>300.20001220703119</v>
      </c>
      <c r="F3167">
        <v>300.20001220703119</v>
      </c>
      <c r="G3167">
        <v>0</v>
      </c>
    </row>
    <row r="3168" spans="1:7" ht="15">
      <c r="A3168" s="963">
        <v>30536</v>
      </c>
      <c r="B3168">
        <v>294.92999267578119</v>
      </c>
      <c r="C3168">
        <v>294.92999267578119</v>
      </c>
      <c r="D3168">
        <v>294.92999267578119</v>
      </c>
      <c r="E3168">
        <v>294.92999267578119</v>
      </c>
      <c r="F3168">
        <v>294.92999267578119</v>
      </c>
      <c r="G3168">
        <v>0</v>
      </c>
    </row>
    <row r="3169" spans="1:7" ht="15">
      <c r="A3169" s="963">
        <v>30537</v>
      </c>
      <c r="B3169">
        <v>294.260009765625</v>
      </c>
      <c r="C3169">
        <v>294.260009765625</v>
      </c>
      <c r="D3169">
        <v>294.260009765625</v>
      </c>
      <c r="E3169">
        <v>294.260009765625</v>
      </c>
      <c r="F3169">
        <v>294.260009765625</v>
      </c>
      <c r="G3169">
        <v>0</v>
      </c>
    </row>
    <row r="3170" spans="1:7" ht="15">
      <c r="A3170" s="963">
        <v>30538</v>
      </c>
      <c r="B3170">
        <v>296.64999389648438</v>
      </c>
      <c r="C3170">
        <v>296.64999389648438</v>
      </c>
      <c r="D3170">
        <v>296.64999389648438</v>
      </c>
      <c r="E3170">
        <v>296.64999389648438</v>
      </c>
      <c r="F3170">
        <v>296.64999389648438</v>
      </c>
      <c r="G3170">
        <v>0</v>
      </c>
    </row>
    <row r="3171" spans="1:7" ht="15">
      <c r="A3171" s="963">
        <v>30539</v>
      </c>
      <c r="B3171">
        <v>297.55999755859381</v>
      </c>
      <c r="C3171">
        <v>297.55999755859381</v>
      </c>
      <c r="D3171">
        <v>297.55999755859381</v>
      </c>
      <c r="E3171">
        <v>297.55999755859381</v>
      </c>
      <c r="F3171">
        <v>297.55999755859381</v>
      </c>
      <c r="G3171">
        <v>0</v>
      </c>
    </row>
    <row r="3172" spans="1:7" ht="15">
      <c r="A3172" s="963">
        <v>30540</v>
      </c>
      <c r="B3172">
        <v>299.57998657226562</v>
      </c>
      <c r="C3172">
        <v>299.57998657226562</v>
      </c>
      <c r="D3172">
        <v>299.57998657226562</v>
      </c>
      <c r="E3172">
        <v>299.57998657226562</v>
      </c>
      <c r="F3172">
        <v>299.57998657226562</v>
      </c>
      <c r="G3172">
        <v>0</v>
      </c>
    </row>
    <row r="3173" spans="1:7" ht="15">
      <c r="A3173" s="963">
        <v>30543</v>
      </c>
      <c r="B3173">
        <v>301.77999877929688</v>
      </c>
      <c r="C3173">
        <v>301.77999877929688</v>
      </c>
      <c r="D3173">
        <v>301.77999877929688</v>
      </c>
      <c r="E3173">
        <v>301.77999877929688</v>
      </c>
      <c r="F3173">
        <v>301.77999877929688</v>
      </c>
      <c r="G3173">
        <v>0</v>
      </c>
    </row>
    <row r="3174" spans="1:7" ht="15">
      <c r="A3174" s="963">
        <v>30544</v>
      </c>
      <c r="B3174">
        <v>299.85000610351562</v>
      </c>
      <c r="C3174">
        <v>299.85000610351562</v>
      </c>
      <c r="D3174">
        <v>299.85000610351562</v>
      </c>
      <c r="E3174">
        <v>299.85000610351562</v>
      </c>
      <c r="F3174">
        <v>299.85000610351562</v>
      </c>
      <c r="G3174">
        <v>0</v>
      </c>
    </row>
    <row r="3175" spans="1:7" ht="15">
      <c r="A3175" s="963">
        <v>30545</v>
      </c>
      <c r="B3175">
        <v>300.83999633789062</v>
      </c>
      <c r="C3175">
        <v>300.83999633789062</v>
      </c>
      <c r="D3175">
        <v>300.83999633789062</v>
      </c>
      <c r="E3175">
        <v>300.83999633789062</v>
      </c>
      <c r="F3175">
        <v>300.83999633789062</v>
      </c>
      <c r="G3175">
        <v>0</v>
      </c>
    </row>
    <row r="3176" spans="1:7" ht="15">
      <c r="A3176" s="963">
        <v>30546</v>
      </c>
      <c r="B3176">
        <v>299.77999877929688</v>
      </c>
      <c r="C3176">
        <v>299.77999877929688</v>
      </c>
      <c r="D3176">
        <v>299.77999877929688</v>
      </c>
      <c r="E3176">
        <v>299.77999877929688</v>
      </c>
      <c r="F3176">
        <v>299.77999877929688</v>
      </c>
      <c r="G3176">
        <v>0</v>
      </c>
    </row>
    <row r="3177" spans="1:7" ht="15">
      <c r="A3177" s="963">
        <v>30547</v>
      </c>
      <c r="B3177">
        <v>299.10000610351562</v>
      </c>
      <c r="C3177">
        <v>299.10000610351562</v>
      </c>
      <c r="D3177">
        <v>299.10000610351562</v>
      </c>
      <c r="E3177">
        <v>299.10000610351562</v>
      </c>
      <c r="F3177">
        <v>299.10000610351562</v>
      </c>
      <c r="G3177">
        <v>0</v>
      </c>
    </row>
    <row r="3178" spans="1:7" ht="15">
      <c r="A3178" s="963">
        <v>30550</v>
      </c>
      <c r="B3178">
        <v>298.760009765625</v>
      </c>
      <c r="C3178">
        <v>298.760009765625</v>
      </c>
      <c r="D3178">
        <v>298.760009765625</v>
      </c>
      <c r="E3178">
        <v>298.760009765625</v>
      </c>
      <c r="F3178">
        <v>298.760009765625</v>
      </c>
      <c r="G3178">
        <v>0</v>
      </c>
    </row>
    <row r="3179" spans="1:7" ht="15">
      <c r="A3179" s="963">
        <v>30551</v>
      </c>
      <c r="B3179">
        <v>293.66000366210938</v>
      </c>
      <c r="C3179">
        <v>293.66000366210938</v>
      </c>
      <c r="D3179">
        <v>293.66000366210938</v>
      </c>
      <c r="E3179">
        <v>293.66000366210938</v>
      </c>
      <c r="F3179">
        <v>293.66000366210938</v>
      </c>
      <c r="G3179">
        <v>0</v>
      </c>
    </row>
    <row r="3180" spans="1:7" ht="15">
      <c r="A3180" s="963">
        <v>30552</v>
      </c>
      <c r="B3180">
        <v>290.8599853515625</v>
      </c>
      <c r="C3180">
        <v>290.8599853515625</v>
      </c>
      <c r="D3180">
        <v>290.8599853515625</v>
      </c>
      <c r="E3180">
        <v>290.8599853515625</v>
      </c>
      <c r="F3180">
        <v>290.8599853515625</v>
      </c>
      <c r="G3180">
        <v>0</v>
      </c>
    </row>
    <row r="3181" spans="1:7" ht="15">
      <c r="A3181" s="963">
        <v>30553</v>
      </c>
      <c r="B3181">
        <v>289.52999877929688</v>
      </c>
      <c r="C3181">
        <v>289.52999877929688</v>
      </c>
      <c r="D3181">
        <v>289.52999877929688</v>
      </c>
      <c r="E3181">
        <v>289.52999877929688</v>
      </c>
      <c r="F3181">
        <v>289.52999877929688</v>
      </c>
      <c r="G3181">
        <v>0</v>
      </c>
    </row>
    <row r="3182" spans="1:7" ht="15">
      <c r="A3182" s="963">
        <v>30554</v>
      </c>
      <c r="B3182">
        <v>290.30999755859381</v>
      </c>
      <c r="C3182">
        <v>290.30999755859381</v>
      </c>
      <c r="D3182">
        <v>290.30999755859381</v>
      </c>
      <c r="E3182">
        <v>290.30999755859381</v>
      </c>
      <c r="F3182">
        <v>290.30999755859381</v>
      </c>
      <c r="G3182">
        <v>0</v>
      </c>
    </row>
    <row r="3183" spans="1:7" ht="15">
      <c r="A3183" s="963">
        <v>30557</v>
      </c>
      <c r="B3183">
        <v>289.3599853515625</v>
      </c>
      <c r="C3183">
        <v>289.3599853515625</v>
      </c>
      <c r="D3183">
        <v>289.3599853515625</v>
      </c>
      <c r="E3183">
        <v>289.3599853515625</v>
      </c>
      <c r="F3183">
        <v>289.3599853515625</v>
      </c>
      <c r="G3183">
        <v>0</v>
      </c>
    </row>
    <row r="3184" spans="1:7" ht="15">
      <c r="A3184" s="963">
        <v>30558</v>
      </c>
      <c r="B3184">
        <v>289.8599853515625</v>
      </c>
      <c r="C3184">
        <v>289.8599853515625</v>
      </c>
      <c r="D3184">
        <v>289.8599853515625</v>
      </c>
      <c r="E3184">
        <v>289.8599853515625</v>
      </c>
      <c r="F3184">
        <v>289.8599853515625</v>
      </c>
      <c r="G3184">
        <v>0</v>
      </c>
    </row>
    <row r="3185" spans="1:7" ht="15">
      <c r="A3185" s="963">
        <v>30559</v>
      </c>
      <c r="B3185">
        <v>292.42001342773438</v>
      </c>
      <c r="C3185">
        <v>292.42001342773438</v>
      </c>
      <c r="D3185">
        <v>292.42001342773438</v>
      </c>
      <c r="E3185">
        <v>292.42001342773438</v>
      </c>
      <c r="F3185">
        <v>292.42001342773438</v>
      </c>
      <c r="G3185">
        <v>0</v>
      </c>
    </row>
    <row r="3186" spans="1:7" ht="15">
      <c r="A3186" s="963">
        <v>30560</v>
      </c>
      <c r="B3186">
        <v>294.54998779296881</v>
      </c>
      <c r="C3186">
        <v>294.54998779296881</v>
      </c>
      <c r="D3186">
        <v>294.54998779296881</v>
      </c>
      <c r="E3186">
        <v>294.54998779296881</v>
      </c>
      <c r="F3186">
        <v>294.54998779296881</v>
      </c>
      <c r="G3186">
        <v>0</v>
      </c>
    </row>
    <row r="3187" spans="1:7" ht="15">
      <c r="A3187" s="963">
        <v>30561</v>
      </c>
      <c r="B3187">
        <v>297.85000610351562</v>
      </c>
      <c r="C3187">
        <v>297.85000610351562</v>
      </c>
      <c r="D3187">
        <v>297.85000610351562</v>
      </c>
      <c r="E3187">
        <v>297.85000610351562</v>
      </c>
      <c r="F3187">
        <v>297.85000610351562</v>
      </c>
      <c r="G3187">
        <v>0</v>
      </c>
    </row>
    <row r="3188" spans="1:7" ht="15">
      <c r="A3188" s="963">
        <v>30565</v>
      </c>
      <c r="B3188">
        <v>301.23001098632812</v>
      </c>
      <c r="C3188">
        <v>301.23001098632812</v>
      </c>
      <c r="D3188">
        <v>301.23001098632812</v>
      </c>
      <c r="E3188">
        <v>301.23001098632812</v>
      </c>
      <c r="F3188">
        <v>301.23001098632812</v>
      </c>
      <c r="G3188">
        <v>0</v>
      </c>
    </row>
    <row r="3189" spans="1:7" ht="15">
      <c r="A3189" s="963">
        <v>30566</v>
      </c>
      <c r="B3189">
        <v>300.760009765625</v>
      </c>
      <c r="C3189">
        <v>300.760009765625</v>
      </c>
      <c r="D3189">
        <v>300.760009765625</v>
      </c>
      <c r="E3189">
        <v>300.760009765625</v>
      </c>
      <c r="F3189">
        <v>300.760009765625</v>
      </c>
      <c r="G3189">
        <v>0</v>
      </c>
    </row>
    <row r="3190" spans="1:7" ht="15">
      <c r="A3190" s="963">
        <v>30567</v>
      </c>
      <c r="B3190">
        <v>301.79000854492188</v>
      </c>
      <c r="C3190">
        <v>301.79000854492188</v>
      </c>
      <c r="D3190">
        <v>301.79000854492188</v>
      </c>
      <c r="E3190">
        <v>301.79000854492188</v>
      </c>
      <c r="F3190">
        <v>301.79000854492188</v>
      </c>
      <c r="G3190">
        <v>0</v>
      </c>
    </row>
    <row r="3191" spans="1:7" ht="15">
      <c r="A3191" s="963">
        <v>30568</v>
      </c>
      <c r="B3191">
        <v>302.23001098632812</v>
      </c>
      <c r="C3191">
        <v>302.23001098632812</v>
      </c>
      <c r="D3191">
        <v>302.23001098632812</v>
      </c>
      <c r="E3191">
        <v>302.23001098632812</v>
      </c>
      <c r="F3191">
        <v>302.23001098632812</v>
      </c>
      <c r="G3191">
        <v>0</v>
      </c>
    </row>
    <row r="3192" spans="1:7" ht="15">
      <c r="A3192" s="963">
        <v>30571</v>
      </c>
      <c r="B3192">
        <v>300.760009765625</v>
      </c>
      <c r="C3192">
        <v>300.760009765625</v>
      </c>
      <c r="D3192">
        <v>300.760009765625</v>
      </c>
      <c r="E3192">
        <v>300.760009765625</v>
      </c>
      <c r="F3192">
        <v>300.760009765625</v>
      </c>
      <c r="G3192">
        <v>0</v>
      </c>
    </row>
    <row r="3193" spans="1:7" ht="15">
      <c r="A3193" s="963">
        <v>30572</v>
      </c>
      <c r="B3193">
        <v>297.92999267578119</v>
      </c>
      <c r="C3193">
        <v>297.92999267578119</v>
      </c>
      <c r="D3193">
        <v>297.92999267578119</v>
      </c>
      <c r="E3193">
        <v>297.92999267578119</v>
      </c>
      <c r="F3193">
        <v>297.92999267578119</v>
      </c>
      <c r="G3193">
        <v>0</v>
      </c>
    </row>
    <row r="3194" spans="1:7" ht="15">
      <c r="A3194" s="963">
        <v>30573</v>
      </c>
      <c r="B3194">
        <v>298.33999633789062</v>
      </c>
      <c r="C3194">
        <v>298.33999633789062</v>
      </c>
      <c r="D3194">
        <v>298.33999633789062</v>
      </c>
      <c r="E3194">
        <v>298.33999633789062</v>
      </c>
      <c r="F3194">
        <v>298.33999633789062</v>
      </c>
      <c r="G3194">
        <v>0</v>
      </c>
    </row>
    <row r="3195" spans="1:7" ht="15">
      <c r="A3195" s="963">
        <v>30574</v>
      </c>
      <c r="B3195">
        <v>297.19000244140619</v>
      </c>
      <c r="C3195">
        <v>297.19000244140619</v>
      </c>
      <c r="D3195">
        <v>297.19000244140619</v>
      </c>
      <c r="E3195">
        <v>297.19000244140619</v>
      </c>
      <c r="F3195">
        <v>297.19000244140619</v>
      </c>
      <c r="G3195">
        <v>0</v>
      </c>
    </row>
    <row r="3196" spans="1:7" ht="15">
      <c r="A3196" s="963">
        <v>30575</v>
      </c>
      <c r="B3196">
        <v>298.26998901367188</v>
      </c>
      <c r="C3196">
        <v>298.26998901367188</v>
      </c>
      <c r="D3196">
        <v>298.26998901367188</v>
      </c>
      <c r="E3196">
        <v>298.26998901367188</v>
      </c>
      <c r="F3196">
        <v>298.26998901367188</v>
      </c>
      <c r="G3196">
        <v>0</v>
      </c>
    </row>
    <row r="3197" spans="1:7" ht="15">
      <c r="A3197" s="963">
        <v>30578</v>
      </c>
      <c r="B3197">
        <v>301.82998657226562</v>
      </c>
      <c r="C3197">
        <v>301.82998657226562</v>
      </c>
      <c r="D3197">
        <v>301.82998657226562</v>
      </c>
      <c r="E3197">
        <v>301.82998657226562</v>
      </c>
      <c r="F3197">
        <v>301.82998657226562</v>
      </c>
      <c r="G3197">
        <v>0</v>
      </c>
    </row>
    <row r="3198" spans="1:7" ht="15">
      <c r="A3198" s="963">
        <v>30579</v>
      </c>
      <c r="B3198">
        <v>303.3599853515625</v>
      </c>
      <c r="C3198">
        <v>303.3599853515625</v>
      </c>
      <c r="D3198">
        <v>303.3599853515625</v>
      </c>
      <c r="E3198">
        <v>303.3599853515625</v>
      </c>
      <c r="F3198">
        <v>303.3599853515625</v>
      </c>
      <c r="G3198">
        <v>0</v>
      </c>
    </row>
    <row r="3199" spans="1:7" ht="15">
      <c r="A3199" s="963">
        <v>30580</v>
      </c>
      <c r="B3199">
        <v>303.260009765625</v>
      </c>
      <c r="C3199">
        <v>303.260009765625</v>
      </c>
      <c r="D3199">
        <v>303.260009765625</v>
      </c>
      <c r="E3199">
        <v>303.260009765625</v>
      </c>
      <c r="F3199">
        <v>303.260009765625</v>
      </c>
      <c r="G3199">
        <v>0</v>
      </c>
    </row>
    <row r="3200" spans="1:7" ht="15">
      <c r="A3200" s="963">
        <v>30581</v>
      </c>
      <c r="B3200">
        <v>304.55999755859381</v>
      </c>
      <c r="C3200">
        <v>304.55999755859381</v>
      </c>
      <c r="D3200">
        <v>304.55999755859381</v>
      </c>
      <c r="E3200">
        <v>304.55999755859381</v>
      </c>
      <c r="F3200">
        <v>304.55999755859381</v>
      </c>
      <c r="G3200">
        <v>0</v>
      </c>
    </row>
    <row r="3201" spans="1:7" ht="15">
      <c r="A3201" s="963">
        <v>30582</v>
      </c>
      <c r="B3201">
        <v>303.6099853515625</v>
      </c>
      <c r="C3201">
        <v>303.6099853515625</v>
      </c>
      <c r="D3201">
        <v>303.6099853515625</v>
      </c>
      <c r="E3201">
        <v>303.6099853515625</v>
      </c>
      <c r="F3201">
        <v>303.6099853515625</v>
      </c>
      <c r="G3201">
        <v>0</v>
      </c>
    </row>
    <row r="3202" spans="1:7" ht="15">
      <c r="A3202" s="963">
        <v>30585</v>
      </c>
      <c r="B3202">
        <v>303.76998901367188</v>
      </c>
      <c r="C3202">
        <v>303.76998901367188</v>
      </c>
      <c r="D3202">
        <v>303.76998901367188</v>
      </c>
      <c r="E3202">
        <v>303.76998901367188</v>
      </c>
      <c r="F3202">
        <v>303.76998901367188</v>
      </c>
      <c r="G3202">
        <v>0</v>
      </c>
    </row>
    <row r="3203" spans="1:7" ht="15">
      <c r="A3203" s="963">
        <v>30586</v>
      </c>
      <c r="B3203">
        <v>300.77999877929688</v>
      </c>
      <c r="C3203">
        <v>300.77999877929688</v>
      </c>
      <c r="D3203">
        <v>300.77999877929688</v>
      </c>
      <c r="E3203">
        <v>300.77999877929688</v>
      </c>
      <c r="F3203">
        <v>300.77999877929688</v>
      </c>
      <c r="G3203">
        <v>0</v>
      </c>
    </row>
    <row r="3204" spans="1:7" ht="15">
      <c r="A3204" s="963">
        <v>30587</v>
      </c>
      <c r="B3204">
        <v>299.760009765625</v>
      </c>
      <c r="C3204">
        <v>299.760009765625</v>
      </c>
      <c r="D3204">
        <v>299.760009765625</v>
      </c>
      <c r="E3204">
        <v>299.760009765625</v>
      </c>
      <c r="F3204">
        <v>299.760009765625</v>
      </c>
      <c r="G3204">
        <v>0</v>
      </c>
    </row>
    <row r="3205" spans="1:7" ht="15">
      <c r="A3205" s="963">
        <v>30588</v>
      </c>
      <c r="B3205">
        <v>299.29000854492188</v>
      </c>
      <c r="C3205">
        <v>299.29000854492188</v>
      </c>
      <c r="D3205">
        <v>299.29000854492188</v>
      </c>
      <c r="E3205">
        <v>299.29000854492188</v>
      </c>
      <c r="F3205">
        <v>299.29000854492188</v>
      </c>
      <c r="G3205">
        <v>0</v>
      </c>
    </row>
    <row r="3206" spans="1:7" ht="15">
      <c r="A3206" s="963">
        <v>30589</v>
      </c>
      <c r="B3206">
        <v>296.64999389648438</v>
      </c>
      <c r="C3206">
        <v>296.64999389648438</v>
      </c>
      <c r="D3206">
        <v>296.64999389648438</v>
      </c>
      <c r="E3206">
        <v>296.64999389648438</v>
      </c>
      <c r="F3206">
        <v>296.64999389648438</v>
      </c>
      <c r="G3206">
        <v>0</v>
      </c>
    </row>
    <row r="3207" spans="1:7" ht="15">
      <c r="A3207" s="963">
        <v>30592</v>
      </c>
      <c r="B3207">
        <v>294.6400146484375</v>
      </c>
      <c r="C3207">
        <v>294.6400146484375</v>
      </c>
      <c r="D3207">
        <v>294.6400146484375</v>
      </c>
      <c r="E3207">
        <v>294.6400146484375</v>
      </c>
      <c r="F3207">
        <v>294.6400146484375</v>
      </c>
      <c r="G3207">
        <v>0</v>
      </c>
    </row>
    <row r="3208" spans="1:7" ht="15">
      <c r="A3208" s="963">
        <v>30593</v>
      </c>
      <c r="B3208">
        <v>294.80999755859381</v>
      </c>
      <c r="C3208">
        <v>294.80999755859381</v>
      </c>
      <c r="D3208">
        <v>294.80999755859381</v>
      </c>
      <c r="E3208">
        <v>294.80999755859381</v>
      </c>
      <c r="F3208">
        <v>294.80999755859381</v>
      </c>
      <c r="G3208">
        <v>0</v>
      </c>
    </row>
    <row r="3209" spans="1:7" ht="15">
      <c r="A3209" s="963">
        <v>30594</v>
      </c>
      <c r="B3209">
        <v>294.57000732421881</v>
      </c>
      <c r="C3209">
        <v>294.57000732421881</v>
      </c>
      <c r="D3209">
        <v>294.57000732421881</v>
      </c>
      <c r="E3209">
        <v>294.57000732421881</v>
      </c>
      <c r="F3209">
        <v>294.57000732421881</v>
      </c>
      <c r="G3209">
        <v>0</v>
      </c>
    </row>
    <row r="3210" spans="1:7" ht="15">
      <c r="A3210" s="963">
        <v>30595</v>
      </c>
      <c r="B3210">
        <v>295.77999877929688</v>
      </c>
      <c r="C3210">
        <v>295.77999877929688</v>
      </c>
      <c r="D3210">
        <v>295.77999877929688</v>
      </c>
      <c r="E3210">
        <v>295.77999877929688</v>
      </c>
      <c r="F3210">
        <v>295.77999877929688</v>
      </c>
      <c r="G3210">
        <v>0</v>
      </c>
    </row>
    <row r="3211" spans="1:7" ht="15">
      <c r="A3211" s="963">
        <v>30596</v>
      </c>
      <c r="B3211">
        <v>297.3599853515625</v>
      </c>
      <c r="C3211">
        <v>297.3599853515625</v>
      </c>
      <c r="D3211">
        <v>297.3599853515625</v>
      </c>
      <c r="E3211">
        <v>297.3599853515625</v>
      </c>
      <c r="F3211">
        <v>297.3599853515625</v>
      </c>
      <c r="G3211">
        <v>0</v>
      </c>
    </row>
    <row r="3212" spans="1:7" ht="15">
      <c r="A3212" s="963">
        <v>30599</v>
      </c>
      <c r="B3212">
        <v>297.42001342773438</v>
      </c>
      <c r="C3212">
        <v>297.42001342773438</v>
      </c>
      <c r="D3212">
        <v>297.42001342773438</v>
      </c>
      <c r="E3212">
        <v>297.42001342773438</v>
      </c>
      <c r="F3212">
        <v>297.42001342773438</v>
      </c>
      <c r="G3212">
        <v>0</v>
      </c>
    </row>
    <row r="3213" spans="1:7" ht="15">
      <c r="A3213" s="963">
        <v>30600</v>
      </c>
      <c r="B3213">
        <v>295.41000366210938</v>
      </c>
      <c r="C3213">
        <v>295.41000366210938</v>
      </c>
      <c r="D3213">
        <v>295.41000366210938</v>
      </c>
      <c r="E3213">
        <v>295.41000366210938</v>
      </c>
      <c r="F3213">
        <v>295.41000366210938</v>
      </c>
      <c r="G3213">
        <v>0</v>
      </c>
    </row>
    <row r="3214" spans="1:7" ht="15">
      <c r="A3214" s="963">
        <v>30601</v>
      </c>
      <c r="B3214">
        <v>291.58999633789062</v>
      </c>
      <c r="C3214">
        <v>291.58999633789062</v>
      </c>
      <c r="D3214">
        <v>291.58999633789062</v>
      </c>
      <c r="E3214">
        <v>291.58999633789062</v>
      </c>
      <c r="F3214">
        <v>291.58999633789062</v>
      </c>
      <c r="G3214">
        <v>0</v>
      </c>
    </row>
    <row r="3215" spans="1:7" ht="15">
      <c r="A3215" s="963">
        <v>30602</v>
      </c>
      <c r="B3215">
        <v>290.44000244140619</v>
      </c>
      <c r="C3215">
        <v>290.44000244140619</v>
      </c>
      <c r="D3215">
        <v>290.44000244140619</v>
      </c>
      <c r="E3215">
        <v>290.44000244140619</v>
      </c>
      <c r="F3215">
        <v>290.44000244140619</v>
      </c>
      <c r="G3215">
        <v>0</v>
      </c>
    </row>
    <row r="3216" spans="1:7" ht="15">
      <c r="A3216" s="963">
        <v>30603</v>
      </c>
      <c r="B3216">
        <v>289.64999389648438</v>
      </c>
      <c r="C3216">
        <v>289.64999389648438</v>
      </c>
      <c r="D3216">
        <v>289.64999389648438</v>
      </c>
      <c r="E3216">
        <v>289.64999389648438</v>
      </c>
      <c r="F3216">
        <v>289.64999389648438</v>
      </c>
      <c r="G3216">
        <v>0</v>
      </c>
    </row>
    <row r="3217" spans="1:7" ht="15">
      <c r="A3217" s="963">
        <v>30606</v>
      </c>
      <c r="B3217">
        <v>289.69000244140619</v>
      </c>
      <c r="C3217">
        <v>289.69000244140619</v>
      </c>
      <c r="D3217">
        <v>289.69000244140619</v>
      </c>
      <c r="E3217">
        <v>289.69000244140619</v>
      </c>
      <c r="F3217">
        <v>289.69000244140619</v>
      </c>
      <c r="G3217">
        <v>0</v>
      </c>
    </row>
    <row r="3218" spans="1:7" ht="15">
      <c r="A3218" s="963">
        <v>30607</v>
      </c>
      <c r="B3218">
        <v>283.6199951171875</v>
      </c>
      <c r="C3218">
        <v>283.6199951171875</v>
      </c>
      <c r="D3218">
        <v>283.6199951171875</v>
      </c>
      <c r="E3218">
        <v>283.6199951171875</v>
      </c>
      <c r="F3218">
        <v>283.6199951171875</v>
      </c>
      <c r="G3218">
        <v>0</v>
      </c>
    </row>
    <row r="3219" spans="1:7" ht="15">
      <c r="A3219" s="963">
        <v>30608</v>
      </c>
      <c r="B3219">
        <v>279.85000610351562</v>
      </c>
      <c r="C3219">
        <v>279.85000610351562</v>
      </c>
      <c r="D3219">
        <v>279.85000610351562</v>
      </c>
      <c r="E3219">
        <v>279.85000610351562</v>
      </c>
      <c r="F3219">
        <v>279.85000610351562</v>
      </c>
      <c r="G3219">
        <v>0</v>
      </c>
    </row>
    <row r="3220" spans="1:7" ht="15">
      <c r="A3220" s="963">
        <v>30609</v>
      </c>
      <c r="B3220">
        <v>281.25</v>
      </c>
      <c r="C3220">
        <v>281.25</v>
      </c>
      <c r="D3220">
        <v>281.25</v>
      </c>
      <c r="E3220">
        <v>281.25</v>
      </c>
      <c r="F3220">
        <v>281.25</v>
      </c>
      <c r="G3220">
        <v>0</v>
      </c>
    </row>
    <row r="3221" spans="1:7" ht="15">
      <c r="A3221" s="963">
        <v>30610</v>
      </c>
      <c r="B3221">
        <v>279.489990234375</v>
      </c>
      <c r="C3221">
        <v>279.489990234375</v>
      </c>
      <c r="D3221">
        <v>279.489990234375</v>
      </c>
      <c r="E3221">
        <v>279.489990234375</v>
      </c>
      <c r="F3221">
        <v>279.489990234375</v>
      </c>
      <c r="G3221">
        <v>0</v>
      </c>
    </row>
    <row r="3222" spans="1:7" ht="15">
      <c r="A3222" s="963">
        <v>30613</v>
      </c>
      <c r="B3222">
        <v>276.80999755859381</v>
      </c>
      <c r="C3222">
        <v>276.80999755859381</v>
      </c>
      <c r="D3222">
        <v>276.80999755859381</v>
      </c>
      <c r="E3222">
        <v>276.80999755859381</v>
      </c>
      <c r="F3222">
        <v>276.80999755859381</v>
      </c>
      <c r="G3222">
        <v>0</v>
      </c>
    </row>
    <row r="3223" spans="1:7" ht="15">
      <c r="A3223" s="963">
        <v>30614</v>
      </c>
      <c r="B3223">
        <v>278.60000610351562</v>
      </c>
      <c r="C3223">
        <v>278.60000610351562</v>
      </c>
      <c r="D3223">
        <v>278.60000610351562</v>
      </c>
      <c r="E3223">
        <v>278.60000610351562</v>
      </c>
      <c r="F3223">
        <v>278.60000610351562</v>
      </c>
      <c r="G3223">
        <v>0</v>
      </c>
    </row>
    <row r="3224" spans="1:7" ht="15">
      <c r="A3224" s="963">
        <v>30615</v>
      </c>
      <c r="B3224">
        <v>277.85000610351562</v>
      </c>
      <c r="C3224">
        <v>277.85000610351562</v>
      </c>
      <c r="D3224">
        <v>277.85000610351562</v>
      </c>
      <c r="E3224">
        <v>277.85000610351562</v>
      </c>
      <c r="F3224">
        <v>277.85000610351562</v>
      </c>
      <c r="G3224">
        <v>0</v>
      </c>
    </row>
    <row r="3225" spans="1:7" ht="15">
      <c r="A3225" s="963">
        <v>30616</v>
      </c>
      <c r="B3225">
        <v>277.5</v>
      </c>
      <c r="C3225">
        <v>277.5</v>
      </c>
      <c r="D3225">
        <v>277.5</v>
      </c>
      <c r="E3225">
        <v>277.5</v>
      </c>
      <c r="F3225">
        <v>277.5</v>
      </c>
      <c r="G3225">
        <v>0</v>
      </c>
    </row>
    <row r="3226" spans="1:7" ht="15">
      <c r="A3226" s="963">
        <v>30617</v>
      </c>
      <c r="B3226">
        <v>276.1400146484375</v>
      </c>
      <c r="C3226">
        <v>276.1400146484375</v>
      </c>
      <c r="D3226">
        <v>276.1400146484375</v>
      </c>
      <c r="E3226">
        <v>276.1400146484375</v>
      </c>
      <c r="F3226">
        <v>276.1400146484375</v>
      </c>
      <c r="G3226">
        <v>0</v>
      </c>
    </row>
    <row r="3227" spans="1:7" ht="15">
      <c r="A3227" s="963">
        <v>30620</v>
      </c>
      <c r="B3227">
        <v>274.54998779296881</v>
      </c>
      <c r="C3227">
        <v>274.54998779296881</v>
      </c>
      <c r="D3227">
        <v>274.54998779296881</v>
      </c>
      <c r="E3227">
        <v>274.54998779296881</v>
      </c>
      <c r="F3227">
        <v>274.54998779296881</v>
      </c>
      <c r="G3227">
        <v>0</v>
      </c>
    </row>
    <row r="3228" spans="1:7" ht="15">
      <c r="A3228" s="963">
        <v>30621</v>
      </c>
      <c r="B3228">
        <v>273.04000854492188</v>
      </c>
      <c r="C3228">
        <v>273.04000854492188</v>
      </c>
      <c r="D3228">
        <v>273.04000854492188</v>
      </c>
      <c r="E3228">
        <v>273.04000854492188</v>
      </c>
      <c r="F3228">
        <v>273.04000854492188</v>
      </c>
      <c r="G3228">
        <v>0</v>
      </c>
    </row>
    <row r="3229" spans="1:7" ht="15">
      <c r="A3229" s="963">
        <v>30622</v>
      </c>
      <c r="B3229">
        <v>275.17999267578119</v>
      </c>
      <c r="C3229">
        <v>275.17999267578119</v>
      </c>
      <c r="D3229">
        <v>275.17999267578119</v>
      </c>
      <c r="E3229">
        <v>275.17999267578119</v>
      </c>
      <c r="F3229">
        <v>275.17999267578119</v>
      </c>
      <c r="G3229">
        <v>0</v>
      </c>
    </row>
    <row r="3230" spans="1:7" ht="15">
      <c r="A3230" s="963">
        <v>30623</v>
      </c>
      <c r="B3230">
        <v>274.8599853515625</v>
      </c>
      <c r="C3230">
        <v>274.8599853515625</v>
      </c>
      <c r="D3230">
        <v>274.8599853515625</v>
      </c>
      <c r="E3230">
        <v>274.8599853515625</v>
      </c>
      <c r="F3230">
        <v>274.8599853515625</v>
      </c>
      <c r="G3230">
        <v>0</v>
      </c>
    </row>
    <row r="3231" spans="1:7" ht="15">
      <c r="A3231" s="963">
        <v>30624</v>
      </c>
      <c r="B3231">
        <v>273.17001342773438</v>
      </c>
      <c r="C3231">
        <v>273.17001342773438</v>
      </c>
      <c r="D3231">
        <v>273.17001342773438</v>
      </c>
      <c r="E3231">
        <v>273.17001342773438</v>
      </c>
      <c r="F3231">
        <v>273.17001342773438</v>
      </c>
      <c r="G3231">
        <v>0</v>
      </c>
    </row>
    <row r="3232" spans="1:7" ht="15">
      <c r="A3232" s="963">
        <v>30627</v>
      </c>
      <c r="B3232">
        <v>271.1199951171875</v>
      </c>
      <c r="C3232">
        <v>271.1199951171875</v>
      </c>
      <c r="D3232">
        <v>271.1199951171875</v>
      </c>
      <c r="E3232">
        <v>271.1199951171875</v>
      </c>
      <c r="F3232">
        <v>271.1199951171875</v>
      </c>
      <c r="G3232">
        <v>0</v>
      </c>
    </row>
    <row r="3233" spans="1:7" ht="15">
      <c r="A3233" s="963">
        <v>30628</v>
      </c>
      <c r="B3233">
        <v>269.57000732421881</v>
      </c>
      <c r="C3233">
        <v>269.57000732421881</v>
      </c>
      <c r="D3233">
        <v>269.57000732421881</v>
      </c>
      <c r="E3233">
        <v>269.57000732421881</v>
      </c>
      <c r="F3233">
        <v>269.57000732421881</v>
      </c>
      <c r="G3233">
        <v>0</v>
      </c>
    </row>
    <row r="3234" spans="1:7" ht="15">
      <c r="A3234" s="963">
        <v>30629</v>
      </c>
      <c r="B3234">
        <v>271</v>
      </c>
      <c r="C3234">
        <v>271</v>
      </c>
      <c r="D3234">
        <v>271</v>
      </c>
      <c r="E3234">
        <v>271</v>
      </c>
      <c r="F3234">
        <v>271</v>
      </c>
      <c r="G3234">
        <v>0</v>
      </c>
    </row>
    <row r="3235" spans="1:7" ht="15">
      <c r="A3235" s="963">
        <v>30630</v>
      </c>
      <c r="B3235">
        <v>273.07998657226562</v>
      </c>
      <c r="C3235">
        <v>273.07998657226562</v>
      </c>
      <c r="D3235">
        <v>273.07998657226562</v>
      </c>
      <c r="E3235">
        <v>273.07998657226562</v>
      </c>
      <c r="F3235">
        <v>273.07998657226562</v>
      </c>
      <c r="G3235">
        <v>0</v>
      </c>
    </row>
    <row r="3236" spans="1:7" ht="15">
      <c r="A3236" s="963">
        <v>30631</v>
      </c>
      <c r="B3236">
        <v>277.1300048828125</v>
      </c>
      <c r="C3236">
        <v>277.1300048828125</v>
      </c>
      <c r="D3236">
        <v>277.1300048828125</v>
      </c>
      <c r="E3236">
        <v>277.1300048828125</v>
      </c>
      <c r="F3236">
        <v>277.1300048828125</v>
      </c>
      <c r="G3236">
        <v>0</v>
      </c>
    </row>
    <row r="3237" spans="1:7" ht="15">
      <c r="A3237" s="963">
        <v>30634</v>
      </c>
      <c r="B3237">
        <v>279.510009765625</v>
      </c>
      <c r="C3237">
        <v>279.510009765625</v>
      </c>
      <c r="D3237">
        <v>279.510009765625</v>
      </c>
      <c r="E3237">
        <v>279.510009765625</v>
      </c>
      <c r="F3237">
        <v>279.510009765625</v>
      </c>
      <c r="G3237">
        <v>0</v>
      </c>
    </row>
    <row r="3238" spans="1:7" ht="15">
      <c r="A3238" s="963">
        <v>30635</v>
      </c>
      <c r="B3238">
        <v>278.92001342773438</v>
      </c>
      <c r="C3238">
        <v>278.92001342773438</v>
      </c>
      <c r="D3238">
        <v>278.92001342773438</v>
      </c>
      <c r="E3238">
        <v>278.92001342773438</v>
      </c>
      <c r="F3238">
        <v>278.92001342773438</v>
      </c>
      <c r="G3238">
        <v>0</v>
      </c>
    </row>
    <row r="3239" spans="1:7" ht="15">
      <c r="A3239" s="963">
        <v>30636</v>
      </c>
      <c r="B3239">
        <v>279.94000244140619</v>
      </c>
      <c r="C3239">
        <v>279.94000244140619</v>
      </c>
      <c r="D3239">
        <v>279.94000244140619</v>
      </c>
      <c r="E3239">
        <v>279.94000244140619</v>
      </c>
      <c r="F3239">
        <v>279.94000244140619</v>
      </c>
      <c r="G3239">
        <v>0</v>
      </c>
    </row>
    <row r="3240" spans="1:7" ht="15">
      <c r="A3240" s="963">
        <v>30637</v>
      </c>
      <c r="B3240">
        <v>281.260009765625</v>
      </c>
      <c r="C3240">
        <v>281.260009765625</v>
      </c>
      <c r="D3240">
        <v>281.260009765625</v>
      </c>
      <c r="E3240">
        <v>281.260009765625</v>
      </c>
      <c r="F3240">
        <v>281.260009765625</v>
      </c>
      <c r="G3240">
        <v>0</v>
      </c>
    </row>
    <row r="3241" spans="1:7" ht="15">
      <c r="A3241" s="963">
        <v>30638</v>
      </c>
      <c r="B3241">
        <v>281.27999877929688</v>
      </c>
      <c r="C3241">
        <v>281.27999877929688</v>
      </c>
      <c r="D3241">
        <v>281.27999877929688</v>
      </c>
      <c r="E3241">
        <v>281.27999877929688</v>
      </c>
      <c r="F3241">
        <v>281.27999877929688</v>
      </c>
      <c r="G3241">
        <v>0</v>
      </c>
    </row>
    <row r="3242" spans="1:7" ht="15">
      <c r="A3242" s="963">
        <v>30641</v>
      </c>
      <c r="B3242">
        <v>283.04998779296881</v>
      </c>
      <c r="C3242">
        <v>283.04998779296881</v>
      </c>
      <c r="D3242">
        <v>283.04998779296881</v>
      </c>
      <c r="E3242">
        <v>283.04998779296881</v>
      </c>
      <c r="F3242">
        <v>283.04998779296881</v>
      </c>
      <c r="G3242">
        <v>0</v>
      </c>
    </row>
    <row r="3243" spans="1:7" ht="15">
      <c r="A3243" s="963">
        <v>30642</v>
      </c>
      <c r="B3243">
        <v>284.54998779296881</v>
      </c>
      <c r="C3243">
        <v>284.54998779296881</v>
      </c>
      <c r="D3243">
        <v>284.54998779296881</v>
      </c>
      <c r="E3243">
        <v>284.54998779296881</v>
      </c>
      <c r="F3243">
        <v>284.54998779296881</v>
      </c>
      <c r="G3243">
        <v>0</v>
      </c>
    </row>
    <row r="3244" spans="1:7" ht="15">
      <c r="A3244" s="963">
        <v>30643</v>
      </c>
      <c r="B3244">
        <v>284.69000244140619</v>
      </c>
      <c r="C3244">
        <v>284.69000244140619</v>
      </c>
      <c r="D3244">
        <v>284.69000244140619</v>
      </c>
      <c r="E3244">
        <v>284.69000244140619</v>
      </c>
      <c r="F3244">
        <v>284.69000244140619</v>
      </c>
      <c r="G3244">
        <v>0</v>
      </c>
    </row>
    <row r="3245" spans="1:7" ht="15">
      <c r="A3245" s="963">
        <v>30645</v>
      </c>
      <c r="B3245">
        <v>285.489990234375</v>
      </c>
      <c r="C3245">
        <v>285.489990234375</v>
      </c>
      <c r="D3245">
        <v>285.489990234375</v>
      </c>
      <c r="E3245">
        <v>285.489990234375</v>
      </c>
      <c r="F3245">
        <v>285.489990234375</v>
      </c>
      <c r="G3245">
        <v>0</v>
      </c>
    </row>
    <row r="3246" spans="1:7" ht="15">
      <c r="A3246" s="963">
        <v>30648</v>
      </c>
      <c r="B3246">
        <v>284.47000122070312</v>
      </c>
      <c r="C3246">
        <v>284.47000122070312</v>
      </c>
      <c r="D3246">
        <v>284.47000122070312</v>
      </c>
      <c r="E3246">
        <v>284.47000122070312</v>
      </c>
      <c r="F3246">
        <v>284.47000122070312</v>
      </c>
      <c r="G3246">
        <v>0</v>
      </c>
    </row>
    <row r="3247" spans="1:7" ht="15">
      <c r="A3247" s="963">
        <v>30649</v>
      </c>
      <c r="B3247">
        <v>284.6199951171875</v>
      </c>
      <c r="C3247">
        <v>284.6199951171875</v>
      </c>
      <c r="D3247">
        <v>284.6199951171875</v>
      </c>
      <c r="E3247">
        <v>284.6199951171875</v>
      </c>
      <c r="F3247">
        <v>284.6199951171875</v>
      </c>
      <c r="G3247">
        <v>0</v>
      </c>
    </row>
    <row r="3248" spans="1:7" ht="15">
      <c r="A3248" s="963">
        <v>30650</v>
      </c>
      <c r="B3248">
        <v>285.67001342773438</v>
      </c>
      <c r="C3248">
        <v>285.67001342773438</v>
      </c>
      <c r="D3248">
        <v>285.67001342773438</v>
      </c>
      <c r="E3248">
        <v>285.67001342773438</v>
      </c>
      <c r="F3248">
        <v>285.67001342773438</v>
      </c>
      <c r="G3248">
        <v>0</v>
      </c>
    </row>
    <row r="3249" spans="1:7" ht="15">
      <c r="A3249" s="963">
        <v>30651</v>
      </c>
      <c r="B3249">
        <v>286.07000732421881</v>
      </c>
      <c r="C3249">
        <v>286.07000732421881</v>
      </c>
      <c r="D3249">
        <v>286.07000732421881</v>
      </c>
      <c r="E3249">
        <v>286.07000732421881</v>
      </c>
      <c r="F3249">
        <v>286.07000732421881</v>
      </c>
      <c r="G3249">
        <v>0</v>
      </c>
    </row>
    <row r="3250" spans="1:7" ht="15">
      <c r="A3250" s="963">
        <v>30652</v>
      </c>
      <c r="B3250">
        <v>283.91000366210938</v>
      </c>
      <c r="C3250">
        <v>283.91000366210938</v>
      </c>
      <c r="D3250">
        <v>283.91000366210938</v>
      </c>
      <c r="E3250">
        <v>283.91000366210938</v>
      </c>
      <c r="F3250">
        <v>283.91000366210938</v>
      </c>
      <c r="G3250">
        <v>0</v>
      </c>
    </row>
    <row r="3251" spans="1:7" ht="15">
      <c r="A3251" s="963">
        <v>30655</v>
      </c>
      <c r="B3251">
        <v>282.489990234375</v>
      </c>
      <c r="C3251">
        <v>282.489990234375</v>
      </c>
      <c r="D3251">
        <v>282.489990234375</v>
      </c>
      <c r="E3251">
        <v>282.489990234375</v>
      </c>
      <c r="F3251">
        <v>282.489990234375</v>
      </c>
      <c r="G3251">
        <v>0</v>
      </c>
    </row>
    <row r="3252" spans="1:7" ht="15">
      <c r="A3252" s="963">
        <v>30656</v>
      </c>
      <c r="B3252">
        <v>282.04998779296881</v>
      </c>
      <c r="C3252">
        <v>282.04998779296881</v>
      </c>
      <c r="D3252">
        <v>282.04998779296881</v>
      </c>
      <c r="E3252">
        <v>282.04998779296881</v>
      </c>
      <c r="F3252">
        <v>282.04998779296881</v>
      </c>
      <c r="G3252">
        <v>0</v>
      </c>
    </row>
    <row r="3253" spans="1:7" ht="15">
      <c r="A3253" s="963">
        <v>30657</v>
      </c>
      <c r="B3253">
        <v>282.14999389648438</v>
      </c>
      <c r="C3253">
        <v>282.14999389648438</v>
      </c>
      <c r="D3253">
        <v>282.14999389648438</v>
      </c>
      <c r="E3253">
        <v>282.14999389648438</v>
      </c>
      <c r="F3253">
        <v>282.14999389648438</v>
      </c>
      <c r="G3253">
        <v>0</v>
      </c>
    </row>
    <row r="3254" spans="1:7" ht="15">
      <c r="A3254" s="963">
        <v>30658</v>
      </c>
      <c r="B3254">
        <v>280.57000732421881</v>
      </c>
      <c r="C3254">
        <v>280.57000732421881</v>
      </c>
      <c r="D3254">
        <v>280.57000732421881</v>
      </c>
      <c r="E3254">
        <v>280.57000732421881</v>
      </c>
      <c r="F3254">
        <v>280.57000732421881</v>
      </c>
      <c r="G3254">
        <v>0</v>
      </c>
    </row>
    <row r="3255" spans="1:7" ht="15">
      <c r="A3255" s="963">
        <v>30659</v>
      </c>
      <c r="B3255">
        <v>280.510009765625</v>
      </c>
      <c r="C3255">
        <v>280.510009765625</v>
      </c>
      <c r="D3255">
        <v>280.510009765625</v>
      </c>
      <c r="E3255">
        <v>280.510009765625</v>
      </c>
      <c r="F3255">
        <v>280.510009765625</v>
      </c>
      <c r="G3255">
        <v>0</v>
      </c>
    </row>
    <row r="3256" spans="1:7" ht="15">
      <c r="A3256" s="963">
        <v>30662</v>
      </c>
      <c r="B3256">
        <v>279.94000244140619</v>
      </c>
      <c r="C3256">
        <v>279.94000244140619</v>
      </c>
      <c r="D3256">
        <v>279.94000244140619</v>
      </c>
      <c r="E3256">
        <v>279.94000244140619</v>
      </c>
      <c r="F3256">
        <v>279.94000244140619</v>
      </c>
      <c r="G3256">
        <v>0</v>
      </c>
    </row>
    <row r="3257" spans="1:7" ht="15">
      <c r="A3257" s="963">
        <v>30663</v>
      </c>
      <c r="B3257">
        <v>278.92001342773438</v>
      </c>
      <c r="C3257">
        <v>278.92001342773438</v>
      </c>
      <c r="D3257">
        <v>278.92001342773438</v>
      </c>
      <c r="E3257">
        <v>278.92001342773438</v>
      </c>
      <c r="F3257">
        <v>278.92001342773438</v>
      </c>
      <c r="G3257">
        <v>0</v>
      </c>
    </row>
    <row r="3258" spans="1:7" ht="15">
      <c r="A3258" s="963">
        <v>30664</v>
      </c>
      <c r="B3258">
        <v>276.42001342773438</v>
      </c>
      <c r="C3258">
        <v>276.42001342773438</v>
      </c>
      <c r="D3258">
        <v>276.42001342773438</v>
      </c>
      <c r="E3258">
        <v>276.42001342773438</v>
      </c>
      <c r="F3258">
        <v>276.42001342773438</v>
      </c>
      <c r="G3258">
        <v>0</v>
      </c>
    </row>
    <row r="3259" spans="1:7" ht="15">
      <c r="A3259" s="963">
        <v>30665</v>
      </c>
      <c r="B3259">
        <v>275.35000610351562</v>
      </c>
      <c r="C3259">
        <v>275.35000610351562</v>
      </c>
      <c r="D3259">
        <v>275.35000610351562</v>
      </c>
      <c r="E3259">
        <v>275.35000610351562</v>
      </c>
      <c r="F3259">
        <v>275.35000610351562</v>
      </c>
      <c r="G3259">
        <v>0</v>
      </c>
    </row>
    <row r="3260" spans="1:7" ht="15">
      <c r="A3260" s="963">
        <v>30666</v>
      </c>
      <c r="B3260">
        <v>276.010009765625</v>
      </c>
      <c r="C3260">
        <v>276.010009765625</v>
      </c>
      <c r="D3260">
        <v>276.010009765625</v>
      </c>
      <c r="E3260">
        <v>276.010009765625</v>
      </c>
      <c r="F3260">
        <v>276.010009765625</v>
      </c>
      <c r="G3260">
        <v>0</v>
      </c>
    </row>
    <row r="3261" spans="1:7" ht="15">
      <c r="A3261" s="963">
        <v>30669</v>
      </c>
      <c r="B3261">
        <v>275.57998657226562</v>
      </c>
      <c r="C3261">
        <v>275.57998657226562</v>
      </c>
      <c r="D3261">
        <v>275.57998657226562</v>
      </c>
      <c r="E3261">
        <v>275.57998657226562</v>
      </c>
      <c r="F3261">
        <v>275.57998657226562</v>
      </c>
      <c r="G3261">
        <v>0</v>
      </c>
    </row>
    <row r="3262" spans="1:7" ht="15">
      <c r="A3262" s="963">
        <v>30670</v>
      </c>
      <c r="B3262">
        <v>274.510009765625</v>
      </c>
      <c r="C3262">
        <v>274.510009765625</v>
      </c>
      <c r="D3262">
        <v>274.510009765625</v>
      </c>
      <c r="E3262">
        <v>274.510009765625</v>
      </c>
      <c r="F3262">
        <v>274.510009765625</v>
      </c>
      <c r="G3262">
        <v>0</v>
      </c>
    </row>
    <row r="3263" spans="1:7" ht="15">
      <c r="A3263" s="963">
        <v>30671</v>
      </c>
      <c r="B3263">
        <v>275.6300048828125</v>
      </c>
      <c r="C3263">
        <v>275.6300048828125</v>
      </c>
      <c r="D3263">
        <v>275.6300048828125</v>
      </c>
      <c r="E3263">
        <v>275.6300048828125</v>
      </c>
      <c r="F3263">
        <v>275.6300048828125</v>
      </c>
      <c r="G3263">
        <v>0</v>
      </c>
    </row>
    <row r="3264" spans="1:7" ht="15">
      <c r="A3264" s="963">
        <v>30672</v>
      </c>
      <c r="B3264">
        <v>276.20999145507812</v>
      </c>
      <c r="C3264">
        <v>276.20999145507812</v>
      </c>
      <c r="D3264">
        <v>276.20999145507812</v>
      </c>
      <c r="E3264">
        <v>276.20999145507812</v>
      </c>
      <c r="F3264">
        <v>276.20999145507812</v>
      </c>
      <c r="G3264">
        <v>0</v>
      </c>
    </row>
    <row r="3265" spans="1:7" ht="15">
      <c r="A3265" s="963">
        <v>30673</v>
      </c>
      <c r="B3265">
        <v>276.54000854492188</v>
      </c>
      <c r="C3265">
        <v>276.54000854492188</v>
      </c>
      <c r="D3265">
        <v>276.54000854492188</v>
      </c>
      <c r="E3265">
        <v>276.54000854492188</v>
      </c>
      <c r="F3265">
        <v>276.54000854492188</v>
      </c>
      <c r="G3265">
        <v>0</v>
      </c>
    </row>
    <row r="3266" spans="1:7" ht="15">
      <c r="A3266" s="963">
        <v>30677</v>
      </c>
      <c r="B3266">
        <v>276.67999267578119</v>
      </c>
      <c r="C3266">
        <v>276.67999267578119</v>
      </c>
      <c r="D3266">
        <v>276.67999267578119</v>
      </c>
      <c r="E3266">
        <v>276.67999267578119</v>
      </c>
      <c r="F3266">
        <v>276.67999267578119</v>
      </c>
      <c r="G3266">
        <v>0</v>
      </c>
    </row>
    <row r="3267" spans="1:7" ht="15">
      <c r="A3267" s="963">
        <v>30678</v>
      </c>
      <c r="B3267">
        <v>276.57000732421881</v>
      </c>
      <c r="C3267">
        <v>276.57000732421881</v>
      </c>
      <c r="D3267">
        <v>276.57000732421881</v>
      </c>
      <c r="E3267">
        <v>276.57000732421881</v>
      </c>
      <c r="F3267">
        <v>276.57000732421881</v>
      </c>
      <c r="G3267">
        <v>0</v>
      </c>
    </row>
    <row r="3268" spans="1:7" ht="15">
      <c r="A3268" s="963">
        <v>30679</v>
      </c>
      <c r="B3268">
        <v>277.05999755859381</v>
      </c>
      <c r="C3268">
        <v>277.05999755859381</v>
      </c>
      <c r="D3268">
        <v>277.05999755859381</v>
      </c>
      <c r="E3268">
        <v>277.05999755859381</v>
      </c>
      <c r="F3268">
        <v>277.05999755859381</v>
      </c>
      <c r="G3268">
        <v>0</v>
      </c>
    </row>
    <row r="3269" spans="1:7" ht="15">
      <c r="A3269" s="963">
        <v>30680</v>
      </c>
      <c r="B3269">
        <v>278.60000610351562</v>
      </c>
      <c r="C3269">
        <v>278.60000610351562</v>
      </c>
      <c r="D3269">
        <v>278.60000610351562</v>
      </c>
      <c r="E3269">
        <v>278.60000610351562</v>
      </c>
      <c r="F3269">
        <v>278.60000610351562</v>
      </c>
      <c r="G3269">
        <v>0</v>
      </c>
    </row>
    <row r="3270" spans="1:7" ht="15">
      <c r="A3270" s="963">
        <v>30684</v>
      </c>
      <c r="B3270">
        <v>277.6300048828125</v>
      </c>
      <c r="C3270">
        <v>277.6300048828125</v>
      </c>
      <c r="D3270">
        <v>277.6300048828125</v>
      </c>
      <c r="E3270">
        <v>277.6300048828125</v>
      </c>
      <c r="F3270">
        <v>277.6300048828125</v>
      </c>
      <c r="G3270">
        <v>0</v>
      </c>
    </row>
    <row r="3271" spans="1:7" ht="15">
      <c r="A3271" s="963">
        <v>30685</v>
      </c>
      <c r="B3271">
        <v>280.97000122070312</v>
      </c>
      <c r="C3271">
        <v>280.97000122070312</v>
      </c>
      <c r="D3271">
        <v>280.97000122070312</v>
      </c>
      <c r="E3271">
        <v>280.97000122070312</v>
      </c>
      <c r="F3271">
        <v>280.97000122070312</v>
      </c>
      <c r="G3271">
        <v>0</v>
      </c>
    </row>
    <row r="3272" spans="1:7" ht="15">
      <c r="A3272" s="963">
        <v>30686</v>
      </c>
      <c r="B3272">
        <v>284.45001220703119</v>
      </c>
      <c r="C3272">
        <v>284.45001220703119</v>
      </c>
      <c r="D3272">
        <v>284.45001220703119</v>
      </c>
      <c r="E3272">
        <v>284.45001220703119</v>
      </c>
      <c r="F3272">
        <v>284.45001220703119</v>
      </c>
      <c r="G3272">
        <v>0</v>
      </c>
    </row>
    <row r="3273" spans="1:7" ht="15">
      <c r="A3273" s="963">
        <v>30687</v>
      </c>
      <c r="B3273">
        <v>287.89999389648438</v>
      </c>
      <c r="C3273">
        <v>287.89999389648438</v>
      </c>
      <c r="D3273">
        <v>287.89999389648438</v>
      </c>
      <c r="E3273">
        <v>287.89999389648438</v>
      </c>
      <c r="F3273">
        <v>287.89999389648438</v>
      </c>
      <c r="G3273">
        <v>0</v>
      </c>
    </row>
    <row r="3274" spans="1:7" ht="15">
      <c r="A3274" s="963">
        <v>30690</v>
      </c>
      <c r="B3274">
        <v>287.26998901367188</v>
      </c>
      <c r="C3274">
        <v>287.26998901367188</v>
      </c>
      <c r="D3274">
        <v>287.26998901367188</v>
      </c>
      <c r="E3274">
        <v>287.26998901367188</v>
      </c>
      <c r="F3274">
        <v>287.26998901367188</v>
      </c>
      <c r="G3274">
        <v>0</v>
      </c>
    </row>
    <row r="3275" spans="1:7" ht="15">
      <c r="A3275" s="963">
        <v>30691</v>
      </c>
      <c r="B3275">
        <v>287.6300048828125</v>
      </c>
      <c r="C3275">
        <v>287.6300048828125</v>
      </c>
      <c r="D3275">
        <v>287.6300048828125</v>
      </c>
      <c r="E3275">
        <v>287.6300048828125</v>
      </c>
      <c r="F3275">
        <v>287.6300048828125</v>
      </c>
      <c r="G3275">
        <v>0</v>
      </c>
    </row>
    <row r="3276" spans="1:7" ht="15">
      <c r="A3276" s="963">
        <v>30692</v>
      </c>
      <c r="B3276">
        <v>287.67999267578119</v>
      </c>
      <c r="C3276">
        <v>287.67999267578119</v>
      </c>
      <c r="D3276">
        <v>287.67999267578119</v>
      </c>
      <c r="E3276">
        <v>287.67999267578119</v>
      </c>
      <c r="F3276">
        <v>287.67999267578119</v>
      </c>
      <c r="G3276">
        <v>0</v>
      </c>
    </row>
    <row r="3277" spans="1:7" ht="15">
      <c r="A3277" s="963">
        <v>30693</v>
      </c>
      <c r="B3277">
        <v>287.6300048828125</v>
      </c>
      <c r="C3277">
        <v>287.6300048828125</v>
      </c>
      <c r="D3277">
        <v>287.6300048828125</v>
      </c>
      <c r="E3277">
        <v>287.6300048828125</v>
      </c>
      <c r="F3277">
        <v>287.6300048828125</v>
      </c>
      <c r="G3277">
        <v>0</v>
      </c>
    </row>
    <row r="3278" spans="1:7" ht="15">
      <c r="A3278" s="963">
        <v>30694</v>
      </c>
      <c r="B3278">
        <v>286.85000610351562</v>
      </c>
      <c r="C3278">
        <v>286.85000610351562</v>
      </c>
      <c r="D3278">
        <v>286.85000610351562</v>
      </c>
      <c r="E3278">
        <v>286.85000610351562</v>
      </c>
      <c r="F3278">
        <v>286.85000610351562</v>
      </c>
      <c r="G3278">
        <v>0</v>
      </c>
    </row>
    <row r="3279" spans="1:7" ht="15">
      <c r="A3279" s="963">
        <v>30697</v>
      </c>
      <c r="B3279">
        <v>286.29000854492188</v>
      </c>
      <c r="C3279">
        <v>286.29000854492188</v>
      </c>
      <c r="D3279">
        <v>286.29000854492188</v>
      </c>
      <c r="E3279">
        <v>286.29000854492188</v>
      </c>
      <c r="F3279">
        <v>286.29000854492188</v>
      </c>
      <c r="G3279">
        <v>0</v>
      </c>
    </row>
    <row r="3280" spans="1:7" ht="15">
      <c r="A3280" s="963">
        <v>30698</v>
      </c>
      <c r="B3280">
        <v>286.8599853515625</v>
      </c>
      <c r="C3280">
        <v>286.8599853515625</v>
      </c>
      <c r="D3280">
        <v>286.8599853515625</v>
      </c>
      <c r="E3280">
        <v>286.8599853515625</v>
      </c>
      <c r="F3280">
        <v>286.8599853515625</v>
      </c>
      <c r="G3280">
        <v>0</v>
      </c>
    </row>
    <row r="3281" spans="1:7" ht="15">
      <c r="A3281" s="963">
        <v>30699</v>
      </c>
      <c r="B3281">
        <v>287.20999145507812</v>
      </c>
      <c r="C3281">
        <v>287.20999145507812</v>
      </c>
      <c r="D3281">
        <v>287.20999145507812</v>
      </c>
      <c r="E3281">
        <v>287.20999145507812</v>
      </c>
      <c r="F3281">
        <v>287.20999145507812</v>
      </c>
      <c r="G3281">
        <v>0</v>
      </c>
    </row>
    <row r="3282" spans="1:7" ht="15">
      <c r="A3282" s="963">
        <v>30700</v>
      </c>
      <c r="B3282">
        <v>286.489990234375</v>
      </c>
      <c r="C3282">
        <v>286.489990234375</v>
      </c>
      <c r="D3282">
        <v>286.489990234375</v>
      </c>
      <c r="E3282">
        <v>286.489990234375</v>
      </c>
      <c r="F3282">
        <v>286.489990234375</v>
      </c>
      <c r="G3282">
        <v>0</v>
      </c>
    </row>
    <row r="3283" spans="1:7" ht="15">
      <c r="A3283" s="963">
        <v>30701</v>
      </c>
      <c r="B3283">
        <v>284.41000366210938</v>
      </c>
      <c r="C3283">
        <v>284.41000366210938</v>
      </c>
      <c r="D3283">
        <v>284.41000366210938</v>
      </c>
      <c r="E3283">
        <v>284.41000366210938</v>
      </c>
      <c r="F3283">
        <v>284.41000366210938</v>
      </c>
      <c r="G3283">
        <v>0</v>
      </c>
    </row>
    <row r="3284" spans="1:7" ht="15">
      <c r="A3284" s="963">
        <v>30704</v>
      </c>
      <c r="B3284">
        <v>280.20001220703119</v>
      </c>
      <c r="C3284">
        <v>280.20001220703119</v>
      </c>
      <c r="D3284">
        <v>280.20001220703119</v>
      </c>
      <c r="E3284">
        <v>280.20001220703119</v>
      </c>
      <c r="F3284">
        <v>280.20001220703119</v>
      </c>
      <c r="G3284">
        <v>0</v>
      </c>
    </row>
    <row r="3285" spans="1:7" ht="15">
      <c r="A3285" s="963">
        <v>30705</v>
      </c>
      <c r="B3285">
        <v>278.82000732421881</v>
      </c>
      <c r="C3285">
        <v>278.82000732421881</v>
      </c>
      <c r="D3285">
        <v>278.82000732421881</v>
      </c>
      <c r="E3285">
        <v>278.82000732421881</v>
      </c>
      <c r="F3285">
        <v>278.82000732421881</v>
      </c>
      <c r="G3285">
        <v>0</v>
      </c>
    </row>
    <row r="3286" spans="1:7" ht="15">
      <c r="A3286" s="963">
        <v>30706</v>
      </c>
      <c r="B3286">
        <v>277.35000610351562</v>
      </c>
      <c r="C3286">
        <v>277.35000610351562</v>
      </c>
      <c r="D3286">
        <v>277.35000610351562</v>
      </c>
      <c r="E3286">
        <v>277.35000610351562</v>
      </c>
      <c r="F3286">
        <v>277.35000610351562</v>
      </c>
      <c r="G3286">
        <v>0</v>
      </c>
    </row>
    <row r="3287" spans="1:7" ht="15">
      <c r="A3287" s="963">
        <v>30707</v>
      </c>
      <c r="B3287">
        <v>275.6099853515625</v>
      </c>
      <c r="C3287">
        <v>275.6099853515625</v>
      </c>
      <c r="D3287">
        <v>275.6099853515625</v>
      </c>
      <c r="E3287">
        <v>275.6099853515625</v>
      </c>
      <c r="F3287">
        <v>275.6099853515625</v>
      </c>
      <c r="G3287">
        <v>0</v>
      </c>
    </row>
    <row r="3288" spans="1:7" ht="15">
      <c r="A3288" s="963">
        <v>30708</v>
      </c>
      <c r="B3288">
        <v>273.17999267578119</v>
      </c>
      <c r="C3288">
        <v>273.17999267578119</v>
      </c>
      <c r="D3288">
        <v>273.17999267578119</v>
      </c>
      <c r="E3288">
        <v>273.17999267578119</v>
      </c>
      <c r="F3288">
        <v>273.17999267578119</v>
      </c>
      <c r="G3288">
        <v>0</v>
      </c>
    </row>
    <row r="3289" spans="1:7" ht="15">
      <c r="A3289" s="963">
        <v>30711</v>
      </c>
      <c r="B3289">
        <v>269.23001098632812</v>
      </c>
      <c r="C3289">
        <v>269.23001098632812</v>
      </c>
      <c r="D3289">
        <v>269.23001098632812</v>
      </c>
      <c r="E3289">
        <v>269.23001098632812</v>
      </c>
      <c r="F3289">
        <v>269.23001098632812</v>
      </c>
      <c r="G3289">
        <v>0</v>
      </c>
    </row>
    <row r="3290" spans="1:7" ht="15">
      <c r="A3290" s="963">
        <v>30712</v>
      </c>
      <c r="B3290">
        <v>268.42999267578119</v>
      </c>
      <c r="C3290">
        <v>268.42999267578119</v>
      </c>
      <c r="D3290">
        <v>268.42999267578119</v>
      </c>
      <c r="E3290">
        <v>268.42999267578119</v>
      </c>
      <c r="F3290">
        <v>268.42999267578119</v>
      </c>
      <c r="G3290">
        <v>0</v>
      </c>
    </row>
    <row r="3291" spans="1:7" ht="15">
      <c r="A3291" s="963">
        <v>30713</v>
      </c>
      <c r="B3291">
        <v>266.42999267578119</v>
      </c>
      <c r="C3291">
        <v>266.42999267578119</v>
      </c>
      <c r="D3291">
        <v>266.42999267578119</v>
      </c>
      <c r="E3291">
        <v>266.42999267578119</v>
      </c>
      <c r="F3291">
        <v>266.42999267578119</v>
      </c>
      <c r="G3291">
        <v>0</v>
      </c>
    </row>
    <row r="3292" spans="1:7" ht="15">
      <c r="A3292" s="963">
        <v>30714</v>
      </c>
      <c r="B3292">
        <v>266.16000366210938</v>
      </c>
      <c r="C3292">
        <v>266.16000366210938</v>
      </c>
      <c r="D3292">
        <v>266.16000366210938</v>
      </c>
      <c r="E3292">
        <v>266.16000366210938</v>
      </c>
      <c r="F3292">
        <v>266.16000366210938</v>
      </c>
      <c r="G3292">
        <v>0</v>
      </c>
    </row>
    <row r="3293" spans="1:7" ht="15">
      <c r="A3293" s="963">
        <v>30715</v>
      </c>
      <c r="B3293">
        <v>264.010009765625</v>
      </c>
      <c r="C3293">
        <v>264.010009765625</v>
      </c>
      <c r="D3293">
        <v>264.010009765625</v>
      </c>
      <c r="E3293">
        <v>264.010009765625</v>
      </c>
      <c r="F3293">
        <v>264.010009765625</v>
      </c>
      <c r="G3293">
        <v>0</v>
      </c>
    </row>
    <row r="3294" spans="1:7" ht="15">
      <c r="A3294" s="963">
        <v>30718</v>
      </c>
      <c r="B3294">
        <v>258.6400146484375</v>
      </c>
      <c r="C3294">
        <v>258.6400146484375</v>
      </c>
      <c r="D3294">
        <v>258.6400146484375</v>
      </c>
      <c r="E3294">
        <v>258.6400146484375</v>
      </c>
      <c r="F3294">
        <v>258.6400146484375</v>
      </c>
      <c r="G3294">
        <v>0</v>
      </c>
    </row>
    <row r="3295" spans="1:7" ht="15">
      <c r="A3295" s="963">
        <v>30719</v>
      </c>
      <c r="B3295">
        <v>257.80999755859381</v>
      </c>
      <c r="C3295">
        <v>257.80999755859381</v>
      </c>
      <c r="D3295">
        <v>257.80999755859381</v>
      </c>
      <c r="E3295">
        <v>257.80999755859381</v>
      </c>
      <c r="F3295">
        <v>257.80999755859381</v>
      </c>
      <c r="G3295">
        <v>0</v>
      </c>
    </row>
    <row r="3296" spans="1:7" ht="15">
      <c r="A3296" s="963">
        <v>30720</v>
      </c>
      <c r="B3296">
        <v>253.96000671386719</v>
      </c>
      <c r="C3296">
        <v>253.96000671386719</v>
      </c>
      <c r="D3296">
        <v>253.96000671386719</v>
      </c>
      <c r="E3296">
        <v>253.96000671386719</v>
      </c>
      <c r="F3296">
        <v>253.96000671386719</v>
      </c>
      <c r="G3296">
        <v>0</v>
      </c>
    </row>
    <row r="3297" spans="1:7" ht="15">
      <c r="A3297" s="963">
        <v>30721</v>
      </c>
      <c r="B3297">
        <v>251.69000244140619</v>
      </c>
      <c r="C3297">
        <v>251.69000244140619</v>
      </c>
      <c r="D3297">
        <v>251.69000244140619</v>
      </c>
      <c r="E3297">
        <v>251.69000244140619</v>
      </c>
      <c r="F3297">
        <v>251.69000244140619</v>
      </c>
      <c r="G3297">
        <v>0</v>
      </c>
    </row>
    <row r="3298" spans="1:7" ht="15">
      <c r="A3298" s="963">
        <v>30722</v>
      </c>
      <c r="B3298">
        <v>254.03999328613281</v>
      </c>
      <c r="C3298">
        <v>254.03999328613281</v>
      </c>
      <c r="D3298">
        <v>254.03999328613281</v>
      </c>
      <c r="E3298">
        <v>254.03999328613281</v>
      </c>
      <c r="F3298">
        <v>254.03999328613281</v>
      </c>
      <c r="G3298">
        <v>0</v>
      </c>
    </row>
    <row r="3299" spans="1:7" ht="15">
      <c r="A3299" s="963">
        <v>30725</v>
      </c>
      <c r="B3299">
        <v>250.57000732421881</v>
      </c>
      <c r="C3299">
        <v>250.57000732421881</v>
      </c>
      <c r="D3299">
        <v>250.57000732421881</v>
      </c>
      <c r="E3299">
        <v>250.57000732421881</v>
      </c>
      <c r="F3299">
        <v>250.57000732421881</v>
      </c>
      <c r="G3299">
        <v>0</v>
      </c>
    </row>
    <row r="3300" spans="1:7" ht="15">
      <c r="A3300" s="963">
        <v>30726</v>
      </c>
      <c r="B3300">
        <v>252.42999267578119</v>
      </c>
      <c r="C3300">
        <v>252.42999267578119</v>
      </c>
      <c r="D3300">
        <v>252.42999267578119</v>
      </c>
      <c r="E3300">
        <v>252.42999267578119</v>
      </c>
      <c r="F3300">
        <v>252.42999267578119</v>
      </c>
      <c r="G3300">
        <v>0</v>
      </c>
    </row>
    <row r="3301" spans="1:7" ht="15">
      <c r="A3301" s="963">
        <v>30727</v>
      </c>
      <c r="B3301">
        <v>252.72999572753909</v>
      </c>
      <c r="C3301">
        <v>252.72999572753909</v>
      </c>
      <c r="D3301">
        <v>252.72999572753909</v>
      </c>
      <c r="E3301">
        <v>252.72999572753909</v>
      </c>
      <c r="F3301">
        <v>252.72999572753909</v>
      </c>
      <c r="G3301">
        <v>0</v>
      </c>
    </row>
    <row r="3302" spans="1:7" ht="15">
      <c r="A3302" s="963">
        <v>30728</v>
      </c>
      <c r="B3302">
        <v>251.8399963378906</v>
      </c>
      <c r="C3302">
        <v>251.8399963378906</v>
      </c>
      <c r="D3302">
        <v>251.8399963378906</v>
      </c>
      <c r="E3302">
        <v>251.8399963378906</v>
      </c>
      <c r="F3302">
        <v>251.8399963378906</v>
      </c>
      <c r="G3302">
        <v>0</v>
      </c>
    </row>
    <row r="3303" spans="1:7" ht="15">
      <c r="A3303" s="963">
        <v>30729</v>
      </c>
      <c r="B3303">
        <v>251.33000183105469</v>
      </c>
      <c r="C3303">
        <v>251.33000183105469</v>
      </c>
      <c r="D3303">
        <v>251.33000183105469</v>
      </c>
      <c r="E3303">
        <v>251.33000183105469</v>
      </c>
      <c r="F3303">
        <v>251.33000183105469</v>
      </c>
      <c r="G3303">
        <v>0</v>
      </c>
    </row>
    <row r="3304" spans="1:7" ht="15">
      <c r="A3304" s="963">
        <v>30733</v>
      </c>
      <c r="B3304">
        <v>249.96000671386719</v>
      </c>
      <c r="C3304">
        <v>249.96000671386719</v>
      </c>
      <c r="D3304">
        <v>249.96000671386719</v>
      </c>
      <c r="E3304">
        <v>249.96000671386719</v>
      </c>
      <c r="F3304">
        <v>249.96000671386719</v>
      </c>
      <c r="G3304">
        <v>0</v>
      </c>
    </row>
    <row r="3305" spans="1:7" ht="15">
      <c r="A3305" s="963">
        <v>30734</v>
      </c>
      <c r="B3305">
        <v>249.1600036621094</v>
      </c>
      <c r="C3305">
        <v>249.1600036621094</v>
      </c>
      <c r="D3305">
        <v>249.1600036621094</v>
      </c>
      <c r="E3305">
        <v>249.1600036621094</v>
      </c>
      <c r="F3305">
        <v>249.1600036621094</v>
      </c>
      <c r="G3305">
        <v>0</v>
      </c>
    </row>
    <row r="3306" spans="1:7" ht="15">
      <c r="A3306" s="963">
        <v>30735</v>
      </c>
      <c r="B3306">
        <v>247.0899963378906</v>
      </c>
      <c r="C3306">
        <v>247.0899963378906</v>
      </c>
      <c r="D3306">
        <v>247.0899963378906</v>
      </c>
      <c r="E3306">
        <v>247.0899963378906</v>
      </c>
      <c r="F3306">
        <v>247.0899963378906</v>
      </c>
      <c r="G3306">
        <v>0</v>
      </c>
    </row>
    <row r="3307" spans="1:7" ht="15">
      <c r="A3307" s="963">
        <v>30736</v>
      </c>
      <c r="B3307">
        <v>251.44000244140619</v>
      </c>
      <c r="C3307">
        <v>251.44000244140619</v>
      </c>
      <c r="D3307">
        <v>251.44000244140619</v>
      </c>
      <c r="E3307">
        <v>251.44000244140619</v>
      </c>
      <c r="F3307">
        <v>251.44000244140619</v>
      </c>
      <c r="G3307">
        <v>0</v>
      </c>
    </row>
    <row r="3308" spans="1:7" ht="15">
      <c r="A3308" s="963">
        <v>30739</v>
      </c>
      <c r="B3308">
        <v>254.32000732421881</v>
      </c>
      <c r="C3308">
        <v>254.32000732421881</v>
      </c>
      <c r="D3308">
        <v>254.32000732421881</v>
      </c>
      <c r="E3308">
        <v>254.32000732421881</v>
      </c>
      <c r="F3308">
        <v>254.32000732421881</v>
      </c>
      <c r="G3308">
        <v>0</v>
      </c>
    </row>
    <row r="3309" spans="1:7" ht="15">
      <c r="A3309" s="963">
        <v>30740</v>
      </c>
      <c r="B3309">
        <v>251.55000305175781</v>
      </c>
      <c r="C3309">
        <v>251.55000305175781</v>
      </c>
      <c r="D3309">
        <v>251.55000305175781</v>
      </c>
      <c r="E3309">
        <v>251.55000305175781</v>
      </c>
      <c r="F3309">
        <v>251.55000305175781</v>
      </c>
      <c r="G3309">
        <v>0</v>
      </c>
    </row>
    <row r="3310" spans="1:7" ht="15">
      <c r="A3310" s="963">
        <v>30741</v>
      </c>
      <c r="B3310">
        <v>252.57000732421881</v>
      </c>
      <c r="C3310">
        <v>252.57000732421881</v>
      </c>
      <c r="D3310">
        <v>252.57000732421881</v>
      </c>
      <c r="E3310">
        <v>252.57000732421881</v>
      </c>
      <c r="F3310">
        <v>252.57000732421881</v>
      </c>
      <c r="G3310">
        <v>0</v>
      </c>
    </row>
    <row r="3311" spans="1:7" ht="15">
      <c r="A3311" s="963">
        <v>30742</v>
      </c>
      <c r="B3311">
        <v>253.5</v>
      </c>
      <c r="C3311">
        <v>253.5</v>
      </c>
      <c r="D3311">
        <v>253.5</v>
      </c>
      <c r="E3311">
        <v>253.5</v>
      </c>
      <c r="F3311">
        <v>253.5</v>
      </c>
      <c r="G3311">
        <v>0</v>
      </c>
    </row>
    <row r="3312" spans="1:7" ht="15">
      <c r="A3312" s="963">
        <v>30743</v>
      </c>
      <c r="B3312">
        <v>255.53999328613281</v>
      </c>
      <c r="C3312">
        <v>255.53999328613281</v>
      </c>
      <c r="D3312">
        <v>255.53999328613281</v>
      </c>
      <c r="E3312">
        <v>255.53999328613281</v>
      </c>
      <c r="F3312">
        <v>255.53999328613281</v>
      </c>
      <c r="G3312">
        <v>0</v>
      </c>
    </row>
    <row r="3313" spans="1:7" ht="15">
      <c r="A3313" s="963">
        <v>30746</v>
      </c>
      <c r="B3313">
        <v>253.86000061035159</v>
      </c>
      <c r="C3313">
        <v>253.86000061035159</v>
      </c>
      <c r="D3313">
        <v>253.86000061035159</v>
      </c>
      <c r="E3313">
        <v>253.86000061035159</v>
      </c>
      <c r="F3313">
        <v>253.86000061035159</v>
      </c>
      <c r="G3313">
        <v>0</v>
      </c>
    </row>
    <row r="3314" spans="1:7" ht="15">
      <c r="A3314" s="963">
        <v>30747</v>
      </c>
      <c r="B3314">
        <v>252.24000549316409</v>
      </c>
      <c r="C3314">
        <v>252.24000549316409</v>
      </c>
      <c r="D3314">
        <v>252.24000549316409</v>
      </c>
      <c r="E3314">
        <v>252.24000549316409</v>
      </c>
      <c r="F3314">
        <v>252.24000549316409</v>
      </c>
      <c r="G3314">
        <v>0</v>
      </c>
    </row>
    <row r="3315" spans="1:7" ht="15">
      <c r="A3315" s="963">
        <v>30748</v>
      </c>
      <c r="B3315">
        <v>249.1600036621094</v>
      </c>
      <c r="C3315">
        <v>249.1600036621094</v>
      </c>
      <c r="D3315">
        <v>249.1600036621094</v>
      </c>
      <c r="E3315">
        <v>249.1600036621094</v>
      </c>
      <c r="F3315">
        <v>249.1600036621094</v>
      </c>
      <c r="G3315">
        <v>0</v>
      </c>
    </row>
    <row r="3316" spans="1:7" ht="15">
      <c r="A3316" s="963">
        <v>30749</v>
      </c>
      <c r="B3316">
        <v>249.6600036621094</v>
      </c>
      <c r="C3316">
        <v>249.6600036621094</v>
      </c>
      <c r="D3316">
        <v>249.6600036621094</v>
      </c>
      <c r="E3316">
        <v>249.6600036621094</v>
      </c>
      <c r="F3316">
        <v>249.6600036621094</v>
      </c>
      <c r="G3316">
        <v>0</v>
      </c>
    </row>
    <row r="3317" spans="1:7" ht="15">
      <c r="A3317" s="963">
        <v>30750</v>
      </c>
      <c r="B3317">
        <v>249.00999450683591</v>
      </c>
      <c r="C3317">
        <v>249.00999450683591</v>
      </c>
      <c r="D3317">
        <v>249.00999450683591</v>
      </c>
      <c r="E3317">
        <v>249.00999450683591</v>
      </c>
      <c r="F3317">
        <v>249.00999450683591</v>
      </c>
      <c r="G3317">
        <v>0</v>
      </c>
    </row>
    <row r="3318" spans="1:7" ht="15">
      <c r="A3318" s="963">
        <v>30753</v>
      </c>
      <c r="B3318">
        <v>249.74000549316409</v>
      </c>
      <c r="C3318">
        <v>249.74000549316409</v>
      </c>
      <c r="D3318">
        <v>249.74000549316409</v>
      </c>
      <c r="E3318">
        <v>249.74000549316409</v>
      </c>
      <c r="F3318">
        <v>249.74000549316409</v>
      </c>
      <c r="G3318">
        <v>0</v>
      </c>
    </row>
    <row r="3319" spans="1:7" ht="15">
      <c r="A3319" s="963">
        <v>30754</v>
      </c>
      <c r="B3319">
        <v>250.66999816894531</v>
      </c>
      <c r="C3319">
        <v>250.66999816894531</v>
      </c>
      <c r="D3319">
        <v>250.66999816894531</v>
      </c>
      <c r="E3319">
        <v>250.66999816894531</v>
      </c>
      <c r="F3319">
        <v>250.66999816894531</v>
      </c>
      <c r="G3319">
        <v>0</v>
      </c>
    </row>
    <row r="3320" spans="1:7" ht="15">
      <c r="A3320" s="963">
        <v>30755</v>
      </c>
      <c r="B3320">
        <v>250.25</v>
      </c>
      <c r="C3320">
        <v>250.25</v>
      </c>
      <c r="D3320">
        <v>250.25</v>
      </c>
      <c r="E3320">
        <v>250.25</v>
      </c>
      <c r="F3320">
        <v>250.25</v>
      </c>
      <c r="G3320">
        <v>0</v>
      </c>
    </row>
    <row r="3321" spans="1:7" ht="15">
      <c r="A3321" s="963">
        <v>30756</v>
      </c>
      <c r="B3321">
        <v>251.05000305175781</v>
      </c>
      <c r="C3321">
        <v>251.05000305175781</v>
      </c>
      <c r="D3321">
        <v>251.05000305175781</v>
      </c>
      <c r="E3321">
        <v>251.05000305175781</v>
      </c>
      <c r="F3321">
        <v>251.05000305175781</v>
      </c>
      <c r="G3321">
        <v>0</v>
      </c>
    </row>
    <row r="3322" spans="1:7" ht="15">
      <c r="A3322" s="963">
        <v>30757</v>
      </c>
      <c r="B3322">
        <v>253.3699951171875</v>
      </c>
      <c r="C3322">
        <v>253.3699951171875</v>
      </c>
      <c r="D3322">
        <v>253.3699951171875</v>
      </c>
      <c r="E3322">
        <v>253.3699951171875</v>
      </c>
      <c r="F3322">
        <v>253.3699951171875</v>
      </c>
      <c r="G3322">
        <v>0</v>
      </c>
    </row>
    <row r="3323" spans="1:7" ht="15">
      <c r="A3323" s="963">
        <v>30760</v>
      </c>
      <c r="B3323">
        <v>251.6499938964844</v>
      </c>
      <c r="C3323">
        <v>251.6499938964844</v>
      </c>
      <c r="D3323">
        <v>251.6499938964844</v>
      </c>
      <c r="E3323">
        <v>251.6499938964844</v>
      </c>
      <c r="F3323">
        <v>251.6499938964844</v>
      </c>
      <c r="G3323">
        <v>0</v>
      </c>
    </row>
    <row r="3324" spans="1:7" ht="15">
      <c r="A3324" s="963">
        <v>30761</v>
      </c>
      <c r="B3324">
        <v>252.74000549316409</v>
      </c>
      <c r="C3324">
        <v>252.74000549316409</v>
      </c>
      <c r="D3324">
        <v>252.74000549316409</v>
      </c>
      <c r="E3324">
        <v>252.74000549316409</v>
      </c>
      <c r="F3324">
        <v>252.74000549316409</v>
      </c>
      <c r="G3324">
        <v>0</v>
      </c>
    </row>
    <row r="3325" spans="1:7" ht="15">
      <c r="A3325" s="963">
        <v>30762</v>
      </c>
      <c r="B3325">
        <v>252.49000549316409</v>
      </c>
      <c r="C3325">
        <v>252.49000549316409</v>
      </c>
      <c r="D3325">
        <v>252.49000549316409</v>
      </c>
      <c r="E3325">
        <v>252.49000549316409</v>
      </c>
      <c r="F3325">
        <v>252.49000549316409</v>
      </c>
      <c r="G3325">
        <v>0</v>
      </c>
    </row>
    <row r="3326" spans="1:7" ht="15">
      <c r="A3326" s="963">
        <v>30763</v>
      </c>
      <c r="B3326">
        <v>250.77000427246091</v>
      </c>
      <c r="C3326">
        <v>250.77000427246091</v>
      </c>
      <c r="D3326">
        <v>250.77000427246091</v>
      </c>
      <c r="E3326">
        <v>250.77000427246091</v>
      </c>
      <c r="F3326">
        <v>250.77000427246091</v>
      </c>
      <c r="G3326">
        <v>0</v>
      </c>
    </row>
    <row r="3327" spans="1:7" ht="15">
      <c r="A3327" s="963">
        <v>30764</v>
      </c>
      <c r="B3327">
        <v>249.97999572753909</v>
      </c>
      <c r="C3327">
        <v>249.97999572753909</v>
      </c>
      <c r="D3327">
        <v>249.97999572753909</v>
      </c>
      <c r="E3327">
        <v>249.97999572753909</v>
      </c>
      <c r="F3327">
        <v>249.97999572753909</v>
      </c>
      <c r="G3327">
        <v>0</v>
      </c>
    </row>
    <row r="3328" spans="1:7" ht="15">
      <c r="A3328" s="963">
        <v>30767</v>
      </c>
      <c r="B3328">
        <v>249.30000305175781</v>
      </c>
      <c r="C3328">
        <v>249.30000305175781</v>
      </c>
      <c r="D3328">
        <v>249.30000305175781</v>
      </c>
      <c r="E3328">
        <v>249.30000305175781</v>
      </c>
      <c r="F3328">
        <v>249.30000305175781</v>
      </c>
      <c r="G3328">
        <v>0</v>
      </c>
    </row>
    <row r="3329" spans="1:7" ht="15">
      <c r="A3329" s="963">
        <v>30768</v>
      </c>
      <c r="B3329">
        <v>249.1000061035156</v>
      </c>
      <c r="C3329">
        <v>249.1000061035156</v>
      </c>
      <c r="D3329">
        <v>249.1000061035156</v>
      </c>
      <c r="E3329">
        <v>249.1000061035156</v>
      </c>
      <c r="F3329">
        <v>249.1000061035156</v>
      </c>
      <c r="G3329">
        <v>0</v>
      </c>
    </row>
    <row r="3330" spans="1:7" ht="15">
      <c r="A3330" s="963">
        <v>30769</v>
      </c>
      <c r="B3330">
        <v>251.00999450683591</v>
      </c>
      <c r="C3330">
        <v>251.00999450683591</v>
      </c>
      <c r="D3330">
        <v>251.00999450683591</v>
      </c>
      <c r="E3330">
        <v>251.00999450683591</v>
      </c>
      <c r="F3330">
        <v>251.00999450683591</v>
      </c>
      <c r="G3330">
        <v>0</v>
      </c>
    </row>
    <row r="3331" spans="1:7" ht="15">
      <c r="A3331" s="963">
        <v>30770</v>
      </c>
      <c r="B3331">
        <v>251.6300048828125</v>
      </c>
      <c r="C3331">
        <v>251.6300048828125</v>
      </c>
      <c r="D3331">
        <v>251.6300048828125</v>
      </c>
      <c r="E3331">
        <v>251.6300048828125</v>
      </c>
      <c r="F3331">
        <v>251.6300048828125</v>
      </c>
      <c r="G3331">
        <v>0</v>
      </c>
    </row>
    <row r="3332" spans="1:7" ht="15">
      <c r="A3332" s="963">
        <v>30771</v>
      </c>
      <c r="B3332">
        <v>250.7799987792969</v>
      </c>
      <c r="C3332">
        <v>250.7799987792969</v>
      </c>
      <c r="D3332">
        <v>250.7799987792969</v>
      </c>
      <c r="E3332">
        <v>250.7799987792969</v>
      </c>
      <c r="F3332">
        <v>250.7799987792969</v>
      </c>
      <c r="G3332">
        <v>0</v>
      </c>
    </row>
    <row r="3333" spans="1:7" ht="15">
      <c r="A3333" s="963">
        <v>30774</v>
      </c>
      <c r="B3333">
        <v>249.80000305175781</v>
      </c>
      <c r="C3333">
        <v>249.80000305175781</v>
      </c>
      <c r="D3333">
        <v>249.80000305175781</v>
      </c>
      <c r="E3333">
        <v>249.80000305175781</v>
      </c>
      <c r="F3333">
        <v>249.80000305175781</v>
      </c>
      <c r="G3333">
        <v>0</v>
      </c>
    </row>
    <row r="3334" spans="1:7" ht="15">
      <c r="A3334" s="963">
        <v>30775</v>
      </c>
      <c r="B3334">
        <v>248.8800048828125</v>
      </c>
      <c r="C3334">
        <v>248.8800048828125</v>
      </c>
      <c r="D3334">
        <v>248.8800048828125</v>
      </c>
      <c r="E3334">
        <v>248.8800048828125</v>
      </c>
      <c r="F3334">
        <v>248.8800048828125</v>
      </c>
      <c r="G3334">
        <v>0</v>
      </c>
    </row>
    <row r="3335" spans="1:7" ht="15">
      <c r="A3335" s="963">
        <v>30776</v>
      </c>
      <c r="B3335">
        <v>248.50999450683591</v>
      </c>
      <c r="C3335">
        <v>248.50999450683591</v>
      </c>
      <c r="D3335">
        <v>248.50999450683591</v>
      </c>
      <c r="E3335">
        <v>248.50999450683591</v>
      </c>
      <c r="F3335">
        <v>248.50999450683591</v>
      </c>
      <c r="G3335">
        <v>0</v>
      </c>
    </row>
    <row r="3336" spans="1:7" ht="15">
      <c r="A3336" s="963">
        <v>30777</v>
      </c>
      <c r="B3336">
        <v>245.74000549316409</v>
      </c>
      <c r="C3336">
        <v>245.74000549316409</v>
      </c>
      <c r="D3336">
        <v>245.74000549316409</v>
      </c>
      <c r="E3336">
        <v>245.74000549316409</v>
      </c>
      <c r="F3336">
        <v>245.74000549316409</v>
      </c>
      <c r="G3336">
        <v>0</v>
      </c>
    </row>
    <row r="3337" spans="1:7" ht="15">
      <c r="A3337" s="963">
        <v>30778</v>
      </c>
      <c r="B3337">
        <v>243.94000244140619</v>
      </c>
      <c r="C3337">
        <v>243.94000244140619</v>
      </c>
      <c r="D3337">
        <v>243.94000244140619</v>
      </c>
      <c r="E3337">
        <v>243.94000244140619</v>
      </c>
      <c r="F3337">
        <v>243.94000244140619</v>
      </c>
      <c r="G3337">
        <v>0</v>
      </c>
    </row>
    <row r="3338" spans="1:7" ht="15">
      <c r="A3338" s="963">
        <v>30781</v>
      </c>
      <c r="B3338">
        <v>242.8399963378906</v>
      </c>
      <c r="C3338">
        <v>242.8399963378906</v>
      </c>
      <c r="D3338">
        <v>242.8399963378906</v>
      </c>
      <c r="E3338">
        <v>242.8399963378906</v>
      </c>
      <c r="F3338">
        <v>242.8399963378906</v>
      </c>
      <c r="G3338">
        <v>0</v>
      </c>
    </row>
    <row r="3339" spans="1:7" ht="15">
      <c r="A3339" s="963">
        <v>30782</v>
      </c>
      <c r="B3339">
        <v>243.44999694824219</v>
      </c>
      <c r="C3339">
        <v>243.44999694824219</v>
      </c>
      <c r="D3339">
        <v>243.44999694824219</v>
      </c>
      <c r="E3339">
        <v>243.44999694824219</v>
      </c>
      <c r="F3339">
        <v>243.44999694824219</v>
      </c>
      <c r="G3339">
        <v>0</v>
      </c>
    </row>
    <row r="3340" spans="1:7" ht="15">
      <c r="A3340" s="963">
        <v>30783</v>
      </c>
      <c r="B3340">
        <v>241.78999328613281</v>
      </c>
      <c r="C3340">
        <v>241.78999328613281</v>
      </c>
      <c r="D3340">
        <v>241.78999328613281</v>
      </c>
      <c r="E3340">
        <v>241.78999328613281</v>
      </c>
      <c r="F3340">
        <v>241.78999328613281</v>
      </c>
      <c r="G3340">
        <v>0</v>
      </c>
    </row>
    <row r="3341" spans="1:7" ht="15">
      <c r="A3341" s="963">
        <v>30784</v>
      </c>
      <c r="B3341">
        <v>242.55999755859381</v>
      </c>
      <c r="C3341">
        <v>242.55999755859381</v>
      </c>
      <c r="D3341">
        <v>242.55999755859381</v>
      </c>
      <c r="E3341">
        <v>242.55999755859381</v>
      </c>
      <c r="F3341">
        <v>242.55999755859381</v>
      </c>
      <c r="G3341">
        <v>0</v>
      </c>
    </row>
    <row r="3342" spans="1:7" ht="15">
      <c r="A3342" s="963">
        <v>30785</v>
      </c>
      <c r="B3342">
        <v>244.00999450683591</v>
      </c>
      <c r="C3342">
        <v>244.00999450683591</v>
      </c>
      <c r="D3342">
        <v>244.00999450683591</v>
      </c>
      <c r="E3342">
        <v>244.00999450683591</v>
      </c>
      <c r="F3342">
        <v>244.00999450683591</v>
      </c>
      <c r="G3342">
        <v>0</v>
      </c>
    </row>
    <row r="3343" spans="1:7" ht="15">
      <c r="A3343" s="963">
        <v>30788</v>
      </c>
      <c r="B3343">
        <v>243.8800048828125</v>
      </c>
      <c r="C3343">
        <v>243.8800048828125</v>
      </c>
      <c r="D3343">
        <v>243.8800048828125</v>
      </c>
      <c r="E3343">
        <v>243.8800048828125</v>
      </c>
      <c r="F3343">
        <v>243.8800048828125</v>
      </c>
      <c r="G3343">
        <v>0</v>
      </c>
    </row>
    <row r="3344" spans="1:7" ht="15">
      <c r="A3344" s="963">
        <v>30789</v>
      </c>
      <c r="B3344">
        <v>245.5899963378906</v>
      </c>
      <c r="C3344">
        <v>245.5899963378906</v>
      </c>
      <c r="D3344">
        <v>245.5899963378906</v>
      </c>
      <c r="E3344">
        <v>245.5899963378906</v>
      </c>
      <c r="F3344">
        <v>245.5899963378906</v>
      </c>
      <c r="G3344">
        <v>0</v>
      </c>
    </row>
    <row r="3345" spans="1:7" ht="15">
      <c r="A3345" s="963">
        <v>30790</v>
      </c>
      <c r="B3345">
        <v>245.47999572753909</v>
      </c>
      <c r="C3345">
        <v>245.47999572753909</v>
      </c>
      <c r="D3345">
        <v>245.47999572753909</v>
      </c>
      <c r="E3345">
        <v>245.47999572753909</v>
      </c>
      <c r="F3345">
        <v>245.47999572753909</v>
      </c>
      <c r="G3345">
        <v>0</v>
      </c>
    </row>
    <row r="3346" spans="1:7" ht="15">
      <c r="A3346" s="963">
        <v>30791</v>
      </c>
      <c r="B3346">
        <v>245.3500061035156</v>
      </c>
      <c r="C3346">
        <v>245.3500061035156</v>
      </c>
      <c r="D3346">
        <v>245.3500061035156</v>
      </c>
      <c r="E3346">
        <v>245.3500061035156</v>
      </c>
      <c r="F3346">
        <v>245.3500061035156</v>
      </c>
      <c r="G3346">
        <v>0</v>
      </c>
    </row>
    <row r="3347" spans="1:7" ht="15">
      <c r="A3347" s="963">
        <v>30795</v>
      </c>
      <c r="B3347">
        <v>243.92999267578119</v>
      </c>
      <c r="C3347">
        <v>243.92999267578119</v>
      </c>
      <c r="D3347">
        <v>243.92999267578119</v>
      </c>
      <c r="E3347">
        <v>243.92999267578119</v>
      </c>
      <c r="F3347">
        <v>243.92999267578119</v>
      </c>
      <c r="G3347">
        <v>0</v>
      </c>
    </row>
    <row r="3348" spans="1:7" ht="15">
      <c r="A3348" s="963">
        <v>30796</v>
      </c>
      <c r="B3348">
        <v>244.05999755859381</v>
      </c>
      <c r="C3348">
        <v>244.05999755859381</v>
      </c>
      <c r="D3348">
        <v>244.05999755859381</v>
      </c>
      <c r="E3348">
        <v>244.05999755859381</v>
      </c>
      <c r="F3348">
        <v>244.05999755859381</v>
      </c>
      <c r="G3348">
        <v>0</v>
      </c>
    </row>
    <row r="3349" spans="1:7" ht="15">
      <c r="A3349" s="963">
        <v>30797</v>
      </c>
      <c r="B3349">
        <v>243.8999938964844</v>
      </c>
      <c r="C3349">
        <v>243.8999938964844</v>
      </c>
      <c r="D3349">
        <v>243.8999938964844</v>
      </c>
      <c r="E3349">
        <v>243.8999938964844</v>
      </c>
      <c r="F3349">
        <v>243.8999938964844</v>
      </c>
      <c r="G3349">
        <v>0</v>
      </c>
    </row>
    <row r="3350" spans="1:7" ht="15">
      <c r="A3350" s="963">
        <v>30798</v>
      </c>
      <c r="B3350">
        <v>245.92999267578119</v>
      </c>
      <c r="C3350">
        <v>245.92999267578119</v>
      </c>
      <c r="D3350">
        <v>245.92999267578119</v>
      </c>
      <c r="E3350">
        <v>245.92999267578119</v>
      </c>
      <c r="F3350">
        <v>245.92999267578119</v>
      </c>
      <c r="G3350">
        <v>0</v>
      </c>
    </row>
    <row r="3351" spans="1:7" ht="15">
      <c r="A3351" s="963">
        <v>30799</v>
      </c>
      <c r="B3351">
        <v>246.8999938964844</v>
      </c>
      <c r="C3351">
        <v>246.8999938964844</v>
      </c>
      <c r="D3351">
        <v>246.8999938964844</v>
      </c>
      <c r="E3351">
        <v>246.8999938964844</v>
      </c>
      <c r="F3351">
        <v>246.8999938964844</v>
      </c>
      <c r="G3351">
        <v>0</v>
      </c>
    </row>
    <row r="3352" spans="1:7" ht="15">
      <c r="A3352" s="963">
        <v>30802</v>
      </c>
      <c r="B3352">
        <v>247.44000244140619</v>
      </c>
      <c r="C3352">
        <v>247.44000244140619</v>
      </c>
      <c r="D3352">
        <v>247.44000244140619</v>
      </c>
      <c r="E3352">
        <v>247.44000244140619</v>
      </c>
      <c r="F3352">
        <v>247.44000244140619</v>
      </c>
      <c r="G3352">
        <v>0</v>
      </c>
    </row>
    <row r="3353" spans="1:7" ht="15">
      <c r="A3353" s="963">
        <v>30803</v>
      </c>
      <c r="B3353">
        <v>250.25999450683591</v>
      </c>
      <c r="C3353">
        <v>250.25999450683591</v>
      </c>
      <c r="D3353">
        <v>250.25999450683591</v>
      </c>
      <c r="E3353">
        <v>250.25999450683591</v>
      </c>
      <c r="F3353">
        <v>250.25999450683591</v>
      </c>
      <c r="G3353">
        <v>0</v>
      </c>
    </row>
    <row r="3354" spans="1:7" ht="15">
      <c r="A3354" s="963">
        <v>30804</v>
      </c>
      <c r="B3354">
        <v>253.00999450683591</v>
      </c>
      <c r="C3354">
        <v>253.00999450683591</v>
      </c>
      <c r="D3354">
        <v>253.00999450683591</v>
      </c>
      <c r="E3354">
        <v>253.00999450683591</v>
      </c>
      <c r="F3354">
        <v>253.00999450683591</v>
      </c>
      <c r="G3354">
        <v>0</v>
      </c>
    </row>
    <row r="3355" spans="1:7" ht="15">
      <c r="A3355" s="963">
        <v>30805</v>
      </c>
      <c r="B3355">
        <v>252.55000305175781</v>
      </c>
      <c r="C3355">
        <v>252.55000305175781</v>
      </c>
      <c r="D3355">
        <v>252.55000305175781</v>
      </c>
      <c r="E3355">
        <v>252.55000305175781</v>
      </c>
      <c r="F3355">
        <v>252.55000305175781</v>
      </c>
      <c r="G3355">
        <v>0</v>
      </c>
    </row>
    <row r="3356" spans="1:7" ht="15">
      <c r="A3356" s="963">
        <v>30806</v>
      </c>
      <c r="B3356">
        <v>250.88999938964841</v>
      </c>
      <c r="C3356">
        <v>250.88999938964841</v>
      </c>
      <c r="D3356">
        <v>250.88999938964841</v>
      </c>
      <c r="E3356">
        <v>250.88999938964841</v>
      </c>
      <c r="F3356">
        <v>250.88999938964841</v>
      </c>
      <c r="G3356">
        <v>0</v>
      </c>
    </row>
    <row r="3357" spans="1:7" ht="15">
      <c r="A3357" s="963">
        <v>30809</v>
      </c>
      <c r="B3357">
        <v>251.3500061035156</v>
      </c>
      <c r="C3357">
        <v>251.3500061035156</v>
      </c>
      <c r="D3357">
        <v>251.3500061035156</v>
      </c>
      <c r="E3357">
        <v>251.3500061035156</v>
      </c>
      <c r="F3357">
        <v>251.3500061035156</v>
      </c>
      <c r="G3357">
        <v>0</v>
      </c>
    </row>
    <row r="3358" spans="1:7" ht="15">
      <c r="A3358" s="963">
        <v>30810</v>
      </c>
      <c r="B3358">
        <v>252.41999816894531</v>
      </c>
      <c r="C3358">
        <v>252.41999816894531</v>
      </c>
      <c r="D3358">
        <v>252.41999816894531</v>
      </c>
      <c r="E3358">
        <v>252.41999816894531</v>
      </c>
      <c r="F3358">
        <v>252.41999816894531</v>
      </c>
      <c r="G3358">
        <v>0</v>
      </c>
    </row>
    <row r="3359" spans="1:7" ht="15">
      <c r="A3359" s="963">
        <v>30811</v>
      </c>
      <c r="B3359">
        <v>252.6000061035156</v>
      </c>
      <c r="C3359">
        <v>252.6000061035156</v>
      </c>
      <c r="D3359">
        <v>252.6000061035156</v>
      </c>
      <c r="E3359">
        <v>252.6000061035156</v>
      </c>
      <c r="F3359">
        <v>252.6000061035156</v>
      </c>
      <c r="G3359">
        <v>0</v>
      </c>
    </row>
    <row r="3360" spans="1:7" ht="15">
      <c r="A3360" s="963">
        <v>30812</v>
      </c>
      <c r="B3360">
        <v>252.9100036621094</v>
      </c>
      <c r="C3360">
        <v>252.9100036621094</v>
      </c>
      <c r="D3360">
        <v>252.9100036621094</v>
      </c>
      <c r="E3360">
        <v>252.9100036621094</v>
      </c>
      <c r="F3360">
        <v>252.9100036621094</v>
      </c>
      <c r="G3360">
        <v>0</v>
      </c>
    </row>
    <row r="3361" spans="1:7" ht="15">
      <c r="A3361" s="963">
        <v>30813</v>
      </c>
      <c r="B3361">
        <v>250.57000732421881</v>
      </c>
      <c r="C3361">
        <v>250.57000732421881</v>
      </c>
      <c r="D3361">
        <v>250.57000732421881</v>
      </c>
      <c r="E3361">
        <v>250.57000732421881</v>
      </c>
      <c r="F3361">
        <v>250.57000732421881</v>
      </c>
      <c r="G3361">
        <v>0</v>
      </c>
    </row>
    <row r="3362" spans="1:7" ht="15">
      <c r="A3362" s="963">
        <v>30816</v>
      </c>
      <c r="B3362">
        <v>248.8699951171875</v>
      </c>
      <c r="C3362">
        <v>248.8699951171875</v>
      </c>
      <c r="D3362">
        <v>248.8699951171875</v>
      </c>
      <c r="E3362">
        <v>248.8699951171875</v>
      </c>
      <c r="F3362">
        <v>248.8699951171875</v>
      </c>
      <c r="G3362">
        <v>0</v>
      </c>
    </row>
    <row r="3363" spans="1:7" ht="15">
      <c r="A3363" s="963">
        <v>30817</v>
      </c>
      <c r="B3363">
        <v>249</v>
      </c>
      <c r="C3363">
        <v>249</v>
      </c>
      <c r="D3363">
        <v>249</v>
      </c>
      <c r="E3363">
        <v>249</v>
      </c>
      <c r="F3363">
        <v>249</v>
      </c>
      <c r="G3363">
        <v>0</v>
      </c>
    </row>
    <row r="3364" spans="1:7" ht="15">
      <c r="A3364" s="963">
        <v>30818</v>
      </c>
      <c r="B3364">
        <v>248.67999267578119</v>
      </c>
      <c r="C3364">
        <v>248.67999267578119</v>
      </c>
      <c r="D3364">
        <v>248.67999267578119</v>
      </c>
      <c r="E3364">
        <v>248.67999267578119</v>
      </c>
      <c r="F3364">
        <v>248.67999267578119</v>
      </c>
      <c r="G3364">
        <v>0</v>
      </c>
    </row>
    <row r="3365" spans="1:7" ht="15">
      <c r="A3365" s="963">
        <v>30819</v>
      </c>
      <c r="B3365">
        <v>246.1199951171875</v>
      </c>
      <c r="C3365">
        <v>246.1199951171875</v>
      </c>
      <c r="D3365">
        <v>246.1199951171875</v>
      </c>
      <c r="E3365">
        <v>246.1199951171875</v>
      </c>
      <c r="F3365">
        <v>246.1199951171875</v>
      </c>
      <c r="G3365">
        <v>0</v>
      </c>
    </row>
    <row r="3366" spans="1:7" ht="15">
      <c r="A3366" s="963">
        <v>30820</v>
      </c>
      <c r="B3366">
        <v>244.61000061035159</v>
      </c>
      <c r="C3366">
        <v>244.61000061035159</v>
      </c>
      <c r="D3366">
        <v>244.61000061035159</v>
      </c>
      <c r="E3366">
        <v>244.61000061035159</v>
      </c>
      <c r="F3366">
        <v>244.61000061035159</v>
      </c>
      <c r="G3366">
        <v>0</v>
      </c>
    </row>
    <row r="3367" spans="1:7" ht="15">
      <c r="A3367" s="963">
        <v>30823</v>
      </c>
      <c r="B3367">
        <v>243.1499938964844</v>
      </c>
      <c r="C3367">
        <v>243.1499938964844</v>
      </c>
      <c r="D3367">
        <v>243.1499938964844</v>
      </c>
      <c r="E3367">
        <v>243.1499938964844</v>
      </c>
      <c r="F3367">
        <v>243.1499938964844</v>
      </c>
      <c r="G3367">
        <v>0</v>
      </c>
    </row>
    <row r="3368" spans="1:7" ht="15">
      <c r="A3368" s="963">
        <v>30824</v>
      </c>
      <c r="B3368">
        <v>240.80000305175781</v>
      </c>
      <c r="C3368">
        <v>240.80000305175781</v>
      </c>
      <c r="D3368">
        <v>240.80000305175781</v>
      </c>
      <c r="E3368">
        <v>240.80000305175781</v>
      </c>
      <c r="F3368">
        <v>240.80000305175781</v>
      </c>
      <c r="G3368">
        <v>0</v>
      </c>
    </row>
    <row r="3369" spans="1:7" ht="15">
      <c r="A3369" s="963">
        <v>30825</v>
      </c>
      <c r="B3369">
        <v>239.58000183105469</v>
      </c>
      <c r="C3369">
        <v>239.58000183105469</v>
      </c>
      <c r="D3369">
        <v>239.58000183105469</v>
      </c>
      <c r="E3369">
        <v>239.58000183105469</v>
      </c>
      <c r="F3369">
        <v>239.58000183105469</v>
      </c>
      <c r="G3369">
        <v>0</v>
      </c>
    </row>
    <row r="3370" spans="1:7" ht="15">
      <c r="A3370" s="963">
        <v>30826</v>
      </c>
      <c r="B3370">
        <v>235.38999938964841</v>
      </c>
      <c r="C3370">
        <v>235.38999938964841</v>
      </c>
      <c r="D3370">
        <v>235.38999938964841</v>
      </c>
      <c r="E3370">
        <v>235.38999938964841</v>
      </c>
      <c r="F3370">
        <v>235.38999938964841</v>
      </c>
      <c r="G3370">
        <v>0</v>
      </c>
    </row>
    <row r="3371" spans="1:7" ht="15">
      <c r="A3371" s="963">
        <v>30827</v>
      </c>
      <c r="B3371">
        <v>235.22999572753909</v>
      </c>
      <c r="C3371">
        <v>235.22999572753909</v>
      </c>
      <c r="D3371">
        <v>235.22999572753909</v>
      </c>
      <c r="E3371">
        <v>235.22999572753909</v>
      </c>
      <c r="F3371">
        <v>235.22999572753909</v>
      </c>
      <c r="G3371">
        <v>0</v>
      </c>
    </row>
    <row r="3372" spans="1:7" ht="15">
      <c r="A3372" s="963">
        <v>30831</v>
      </c>
      <c r="B3372">
        <v>232.61000061035159</v>
      </c>
      <c r="C3372">
        <v>232.61000061035159</v>
      </c>
      <c r="D3372">
        <v>232.61000061035159</v>
      </c>
      <c r="E3372">
        <v>232.61000061035159</v>
      </c>
      <c r="F3372">
        <v>232.61000061035159</v>
      </c>
      <c r="G3372">
        <v>0</v>
      </c>
    </row>
    <row r="3373" spans="1:7" ht="15">
      <c r="A3373" s="963">
        <v>30832</v>
      </c>
      <c r="B3373">
        <v>231.92999267578119</v>
      </c>
      <c r="C3373">
        <v>231.92999267578119</v>
      </c>
      <c r="D3373">
        <v>231.92999267578119</v>
      </c>
      <c r="E3373">
        <v>231.92999267578119</v>
      </c>
      <c r="F3373">
        <v>231.92999267578119</v>
      </c>
      <c r="G3373">
        <v>0</v>
      </c>
    </row>
    <row r="3374" spans="1:7" ht="15">
      <c r="A3374" s="963">
        <v>30833</v>
      </c>
      <c r="B3374">
        <v>232.82000732421881</v>
      </c>
      <c r="C3374">
        <v>232.82000732421881</v>
      </c>
      <c r="D3374">
        <v>232.82000732421881</v>
      </c>
      <c r="E3374">
        <v>232.82000732421881</v>
      </c>
      <c r="F3374">
        <v>232.82000732421881</v>
      </c>
      <c r="G3374">
        <v>0</v>
      </c>
    </row>
    <row r="3375" spans="1:7" ht="15">
      <c r="A3375" s="963">
        <v>30834</v>
      </c>
      <c r="B3375">
        <v>235.8999938964844</v>
      </c>
      <c r="C3375">
        <v>235.8999938964844</v>
      </c>
      <c r="D3375">
        <v>235.8999938964844</v>
      </c>
      <c r="E3375">
        <v>235.8999938964844</v>
      </c>
      <c r="F3375">
        <v>235.8999938964844</v>
      </c>
      <c r="G3375">
        <v>0</v>
      </c>
    </row>
    <row r="3376" spans="1:7" ht="15">
      <c r="A3376" s="963">
        <v>30837</v>
      </c>
      <c r="B3376">
        <v>238.75</v>
      </c>
      <c r="C3376">
        <v>238.75</v>
      </c>
      <c r="D3376">
        <v>238.75</v>
      </c>
      <c r="E3376">
        <v>238.75</v>
      </c>
      <c r="F3376">
        <v>238.75</v>
      </c>
      <c r="G3376">
        <v>0</v>
      </c>
    </row>
    <row r="3377" spans="1:7" ht="15">
      <c r="A3377" s="963">
        <v>30838</v>
      </c>
      <c r="B3377">
        <v>238.42999267578119</v>
      </c>
      <c r="C3377">
        <v>238.42999267578119</v>
      </c>
      <c r="D3377">
        <v>238.42999267578119</v>
      </c>
      <c r="E3377">
        <v>238.42999267578119</v>
      </c>
      <c r="F3377">
        <v>238.42999267578119</v>
      </c>
      <c r="G3377">
        <v>0</v>
      </c>
    </row>
    <row r="3378" spans="1:7" ht="15">
      <c r="A3378" s="963">
        <v>30839</v>
      </c>
      <c r="B3378">
        <v>239.49000549316409</v>
      </c>
      <c r="C3378">
        <v>239.49000549316409</v>
      </c>
      <c r="D3378">
        <v>239.49000549316409</v>
      </c>
      <c r="E3378">
        <v>239.49000549316409</v>
      </c>
      <c r="F3378">
        <v>239.49000549316409</v>
      </c>
      <c r="G3378">
        <v>0</v>
      </c>
    </row>
    <row r="3379" spans="1:7" ht="15">
      <c r="A3379" s="963">
        <v>30840</v>
      </c>
      <c r="B3379">
        <v>239.88999938964841</v>
      </c>
      <c r="C3379">
        <v>239.88999938964841</v>
      </c>
      <c r="D3379">
        <v>239.88999938964841</v>
      </c>
      <c r="E3379">
        <v>239.88999938964841</v>
      </c>
      <c r="F3379">
        <v>239.88999938964841</v>
      </c>
      <c r="G3379">
        <v>0</v>
      </c>
    </row>
    <row r="3380" spans="1:7" ht="15">
      <c r="A3380" s="963">
        <v>30841</v>
      </c>
      <c r="B3380">
        <v>240.3500061035156</v>
      </c>
      <c r="C3380">
        <v>240.3500061035156</v>
      </c>
      <c r="D3380">
        <v>240.3500061035156</v>
      </c>
      <c r="E3380">
        <v>240.3500061035156</v>
      </c>
      <c r="F3380">
        <v>240.3500061035156</v>
      </c>
      <c r="G3380">
        <v>0</v>
      </c>
    </row>
    <row r="3381" spans="1:7" ht="15">
      <c r="A3381" s="963">
        <v>30844</v>
      </c>
      <c r="B3381">
        <v>238.1199951171875</v>
      </c>
      <c r="C3381">
        <v>238.1199951171875</v>
      </c>
      <c r="D3381">
        <v>238.1199951171875</v>
      </c>
      <c r="E3381">
        <v>238.1199951171875</v>
      </c>
      <c r="F3381">
        <v>238.1199951171875</v>
      </c>
      <c r="G3381">
        <v>0</v>
      </c>
    </row>
    <row r="3382" spans="1:7" ht="15">
      <c r="A3382" s="963">
        <v>30845</v>
      </c>
      <c r="B3382">
        <v>237.03999328613281</v>
      </c>
      <c r="C3382">
        <v>237.03999328613281</v>
      </c>
      <c r="D3382">
        <v>237.03999328613281</v>
      </c>
      <c r="E3382">
        <v>237.03999328613281</v>
      </c>
      <c r="F3382">
        <v>237.03999328613281</v>
      </c>
      <c r="G3382">
        <v>0</v>
      </c>
    </row>
    <row r="3383" spans="1:7" ht="15">
      <c r="A3383" s="963">
        <v>30846</v>
      </c>
      <c r="B3383">
        <v>237.7799987792969</v>
      </c>
      <c r="C3383">
        <v>237.7799987792969</v>
      </c>
      <c r="D3383">
        <v>237.7799987792969</v>
      </c>
      <c r="E3383">
        <v>237.7799987792969</v>
      </c>
      <c r="F3383">
        <v>237.7799987792969</v>
      </c>
      <c r="G3383">
        <v>0</v>
      </c>
    </row>
    <row r="3384" spans="1:7" ht="15">
      <c r="A3384" s="963">
        <v>30847</v>
      </c>
      <c r="B3384">
        <v>235.6199951171875</v>
      </c>
      <c r="C3384">
        <v>235.6199951171875</v>
      </c>
      <c r="D3384">
        <v>235.6199951171875</v>
      </c>
      <c r="E3384">
        <v>235.6199951171875</v>
      </c>
      <c r="F3384">
        <v>235.6199951171875</v>
      </c>
      <c r="G3384">
        <v>0</v>
      </c>
    </row>
    <row r="3385" spans="1:7" ht="15">
      <c r="A3385" s="963">
        <v>30848</v>
      </c>
      <c r="B3385">
        <v>235.63999938964841</v>
      </c>
      <c r="C3385">
        <v>235.63999938964841</v>
      </c>
      <c r="D3385">
        <v>235.63999938964841</v>
      </c>
      <c r="E3385">
        <v>235.63999938964841</v>
      </c>
      <c r="F3385">
        <v>235.63999938964841</v>
      </c>
      <c r="G3385">
        <v>0</v>
      </c>
    </row>
    <row r="3386" spans="1:7" ht="15">
      <c r="A3386" s="963">
        <v>30851</v>
      </c>
      <c r="B3386">
        <v>236.82000732421881</v>
      </c>
      <c r="C3386">
        <v>236.82000732421881</v>
      </c>
      <c r="D3386">
        <v>236.82000732421881</v>
      </c>
      <c r="E3386">
        <v>236.82000732421881</v>
      </c>
      <c r="F3386">
        <v>236.82000732421881</v>
      </c>
      <c r="G3386">
        <v>0</v>
      </c>
    </row>
    <row r="3387" spans="1:7" ht="15">
      <c r="A3387" s="963">
        <v>30852</v>
      </c>
      <c r="B3387">
        <v>237.8699951171875</v>
      </c>
      <c r="C3387">
        <v>237.8699951171875</v>
      </c>
      <c r="D3387">
        <v>237.8699951171875</v>
      </c>
      <c r="E3387">
        <v>237.8699951171875</v>
      </c>
      <c r="F3387">
        <v>237.8699951171875</v>
      </c>
      <c r="G3387">
        <v>0</v>
      </c>
    </row>
    <row r="3388" spans="1:7" ht="15">
      <c r="A3388" s="963">
        <v>30853</v>
      </c>
      <c r="B3388">
        <v>238.3500061035156</v>
      </c>
      <c r="C3388">
        <v>238.3500061035156</v>
      </c>
      <c r="D3388">
        <v>238.3500061035156</v>
      </c>
      <c r="E3388">
        <v>238.3500061035156</v>
      </c>
      <c r="F3388">
        <v>238.3500061035156</v>
      </c>
      <c r="G3388">
        <v>0</v>
      </c>
    </row>
    <row r="3389" spans="1:7" ht="15">
      <c r="A3389" s="963">
        <v>30854</v>
      </c>
      <c r="B3389">
        <v>239.75</v>
      </c>
      <c r="C3389">
        <v>239.75</v>
      </c>
      <c r="D3389">
        <v>239.75</v>
      </c>
      <c r="E3389">
        <v>239.75</v>
      </c>
      <c r="F3389">
        <v>239.75</v>
      </c>
      <c r="G3389">
        <v>0</v>
      </c>
    </row>
    <row r="3390" spans="1:7" ht="15">
      <c r="A3390" s="963">
        <v>30855</v>
      </c>
      <c r="B3390">
        <v>241.11000061035159</v>
      </c>
      <c r="C3390">
        <v>241.11000061035159</v>
      </c>
      <c r="D3390">
        <v>241.11000061035159</v>
      </c>
      <c r="E3390">
        <v>241.11000061035159</v>
      </c>
      <c r="F3390">
        <v>241.11000061035159</v>
      </c>
      <c r="G3390">
        <v>0</v>
      </c>
    </row>
    <row r="3391" spans="1:7" ht="15">
      <c r="A3391" s="963">
        <v>30858</v>
      </c>
      <c r="B3391">
        <v>240.8500061035156</v>
      </c>
      <c r="C3391">
        <v>240.8500061035156</v>
      </c>
      <c r="D3391">
        <v>240.8500061035156</v>
      </c>
      <c r="E3391">
        <v>240.8500061035156</v>
      </c>
      <c r="F3391">
        <v>240.8500061035156</v>
      </c>
      <c r="G3391">
        <v>0</v>
      </c>
    </row>
    <row r="3392" spans="1:7" ht="15">
      <c r="A3392" s="963">
        <v>30859</v>
      </c>
      <c r="B3392">
        <v>238.8800048828125</v>
      </c>
      <c r="C3392">
        <v>238.8800048828125</v>
      </c>
      <c r="D3392">
        <v>238.8800048828125</v>
      </c>
      <c r="E3392">
        <v>238.8800048828125</v>
      </c>
      <c r="F3392">
        <v>238.8800048828125</v>
      </c>
      <c r="G3392">
        <v>0</v>
      </c>
    </row>
    <row r="3393" spans="1:7" ht="15">
      <c r="A3393" s="963">
        <v>30860</v>
      </c>
      <c r="B3393">
        <v>237.19999694824219</v>
      </c>
      <c r="C3393">
        <v>237.19999694824219</v>
      </c>
      <c r="D3393">
        <v>237.19999694824219</v>
      </c>
      <c r="E3393">
        <v>237.19999694824219</v>
      </c>
      <c r="F3393">
        <v>237.19999694824219</v>
      </c>
      <c r="G3393">
        <v>0</v>
      </c>
    </row>
    <row r="3394" spans="1:7" ht="15">
      <c r="A3394" s="963">
        <v>30861</v>
      </c>
      <c r="B3394">
        <v>238.32000732421881</v>
      </c>
      <c r="C3394">
        <v>238.32000732421881</v>
      </c>
      <c r="D3394">
        <v>238.32000732421881</v>
      </c>
      <c r="E3394">
        <v>238.32000732421881</v>
      </c>
      <c r="F3394">
        <v>238.32000732421881</v>
      </c>
      <c r="G3394">
        <v>0</v>
      </c>
    </row>
    <row r="3395" spans="1:7" ht="15">
      <c r="A3395" s="963">
        <v>30862</v>
      </c>
      <c r="B3395">
        <v>239.6499938964844</v>
      </c>
      <c r="C3395">
        <v>239.6499938964844</v>
      </c>
      <c r="D3395">
        <v>239.6499938964844</v>
      </c>
      <c r="E3395">
        <v>239.6499938964844</v>
      </c>
      <c r="F3395">
        <v>239.6499938964844</v>
      </c>
      <c r="G3395">
        <v>0</v>
      </c>
    </row>
    <row r="3396" spans="1:7" ht="15">
      <c r="A3396" s="963">
        <v>30865</v>
      </c>
      <c r="B3396">
        <v>237.9100036621094</v>
      </c>
      <c r="C3396">
        <v>237.9100036621094</v>
      </c>
      <c r="D3396">
        <v>237.9100036621094</v>
      </c>
      <c r="E3396">
        <v>237.9100036621094</v>
      </c>
      <c r="F3396">
        <v>237.9100036621094</v>
      </c>
      <c r="G3396">
        <v>0</v>
      </c>
    </row>
    <row r="3397" spans="1:7" ht="15">
      <c r="A3397" s="963">
        <v>30866</v>
      </c>
      <c r="B3397">
        <v>238.28999328613281</v>
      </c>
      <c r="C3397">
        <v>238.28999328613281</v>
      </c>
      <c r="D3397">
        <v>238.28999328613281</v>
      </c>
      <c r="E3397">
        <v>238.28999328613281</v>
      </c>
      <c r="F3397">
        <v>238.28999328613281</v>
      </c>
      <c r="G3397">
        <v>0</v>
      </c>
    </row>
    <row r="3398" spans="1:7" ht="15">
      <c r="A3398" s="963">
        <v>30868</v>
      </c>
      <c r="B3398">
        <v>237.83000183105469</v>
      </c>
      <c r="C3398">
        <v>237.83000183105469</v>
      </c>
      <c r="D3398">
        <v>237.83000183105469</v>
      </c>
      <c r="E3398">
        <v>237.83000183105469</v>
      </c>
      <c r="F3398">
        <v>237.83000183105469</v>
      </c>
      <c r="G3398">
        <v>0</v>
      </c>
    </row>
    <row r="3399" spans="1:7" ht="15">
      <c r="A3399" s="963">
        <v>30869</v>
      </c>
      <c r="B3399">
        <v>236.7200012207031</v>
      </c>
      <c r="C3399">
        <v>236.7200012207031</v>
      </c>
      <c r="D3399">
        <v>236.7200012207031</v>
      </c>
      <c r="E3399">
        <v>236.7200012207031</v>
      </c>
      <c r="F3399">
        <v>236.7200012207031</v>
      </c>
      <c r="G3399">
        <v>0</v>
      </c>
    </row>
    <row r="3400" spans="1:7" ht="15">
      <c r="A3400" s="963">
        <v>30872</v>
      </c>
      <c r="B3400">
        <v>236.99000549316409</v>
      </c>
      <c r="C3400">
        <v>236.99000549316409</v>
      </c>
      <c r="D3400">
        <v>236.99000549316409</v>
      </c>
      <c r="E3400">
        <v>236.99000549316409</v>
      </c>
      <c r="F3400">
        <v>236.99000549316409</v>
      </c>
      <c r="G3400">
        <v>0</v>
      </c>
    </row>
    <row r="3401" spans="1:7" ht="15">
      <c r="A3401" s="963">
        <v>30873</v>
      </c>
      <c r="B3401">
        <v>236.25</v>
      </c>
      <c r="C3401">
        <v>236.25</v>
      </c>
      <c r="D3401">
        <v>236.25</v>
      </c>
      <c r="E3401">
        <v>236.25</v>
      </c>
      <c r="F3401">
        <v>236.25</v>
      </c>
      <c r="G3401">
        <v>0</v>
      </c>
    </row>
    <row r="3402" spans="1:7" ht="15">
      <c r="A3402" s="963">
        <v>30874</v>
      </c>
      <c r="B3402">
        <v>234.82000732421881</v>
      </c>
      <c r="C3402">
        <v>234.82000732421881</v>
      </c>
      <c r="D3402">
        <v>234.82000732421881</v>
      </c>
      <c r="E3402">
        <v>234.82000732421881</v>
      </c>
      <c r="F3402">
        <v>234.82000732421881</v>
      </c>
      <c r="G3402">
        <v>0</v>
      </c>
    </row>
    <row r="3403" spans="1:7" ht="15">
      <c r="A3403" s="963">
        <v>30875</v>
      </c>
      <c r="B3403">
        <v>234.2200012207031</v>
      </c>
      <c r="C3403">
        <v>234.2200012207031</v>
      </c>
      <c r="D3403">
        <v>234.2200012207031</v>
      </c>
      <c r="E3403">
        <v>234.2200012207031</v>
      </c>
      <c r="F3403">
        <v>234.2200012207031</v>
      </c>
      <c r="G3403">
        <v>0</v>
      </c>
    </row>
    <row r="3404" spans="1:7" ht="15">
      <c r="A3404" s="963">
        <v>30876</v>
      </c>
      <c r="B3404">
        <v>234.66999816894531</v>
      </c>
      <c r="C3404">
        <v>234.66999816894531</v>
      </c>
      <c r="D3404">
        <v>234.66999816894531</v>
      </c>
      <c r="E3404">
        <v>234.66999816894531</v>
      </c>
      <c r="F3404">
        <v>234.66999816894531</v>
      </c>
      <c r="G3404">
        <v>0</v>
      </c>
    </row>
    <row r="3405" spans="1:7" ht="15">
      <c r="A3405" s="963">
        <v>30879</v>
      </c>
      <c r="B3405">
        <v>233.69000244140619</v>
      </c>
      <c r="C3405">
        <v>233.69000244140619</v>
      </c>
      <c r="D3405">
        <v>233.69000244140619</v>
      </c>
      <c r="E3405">
        <v>233.69000244140619</v>
      </c>
      <c r="F3405">
        <v>233.69000244140619</v>
      </c>
      <c r="G3405">
        <v>0</v>
      </c>
    </row>
    <row r="3406" spans="1:7" ht="15">
      <c r="A3406" s="963">
        <v>30880</v>
      </c>
      <c r="B3406">
        <v>233.5</v>
      </c>
      <c r="C3406">
        <v>233.5</v>
      </c>
      <c r="D3406">
        <v>233.5</v>
      </c>
      <c r="E3406">
        <v>233.5</v>
      </c>
      <c r="F3406">
        <v>233.5</v>
      </c>
      <c r="G3406">
        <v>0</v>
      </c>
    </row>
    <row r="3407" spans="1:7" ht="15">
      <c r="A3407" s="963">
        <v>30881</v>
      </c>
      <c r="B3407">
        <v>232.22999572753909</v>
      </c>
      <c r="C3407">
        <v>232.22999572753909</v>
      </c>
      <c r="D3407">
        <v>232.22999572753909</v>
      </c>
      <c r="E3407">
        <v>232.22999572753909</v>
      </c>
      <c r="F3407">
        <v>232.22999572753909</v>
      </c>
      <c r="G3407">
        <v>0</v>
      </c>
    </row>
    <row r="3408" spans="1:7" ht="15">
      <c r="A3408" s="963">
        <v>30882</v>
      </c>
      <c r="B3408">
        <v>230.88999938964841</v>
      </c>
      <c r="C3408">
        <v>230.88999938964841</v>
      </c>
      <c r="D3408">
        <v>230.88999938964841</v>
      </c>
      <c r="E3408">
        <v>230.88999938964841</v>
      </c>
      <c r="F3408">
        <v>230.88999938964841</v>
      </c>
      <c r="G3408">
        <v>0</v>
      </c>
    </row>
    <row r="3409" spans="1:7" ht="15">
      <c r="A3409" s="963">
        <v>30883</v>
      </c>
      <c r="B3409">
        <v>229.3699951171875</v>
      </c>
      <c r="C3409">
        <v>229.3699951171875</v>
      </c>
      <c r="D3409">
        <v>229.3699951171875</v>
      </c>
      <c r="E3409">
        <v>229.3699951171875</v>
      </c>
      <c r="F3409">
        <v>229.3699951171875</v>
      </c>
      <c r="G3409">
        <v>0</v>
      </c>
    </row>
    <row r="3410" spans="1:7" ht="15">
      <c r="A3410" s="963">
        <v>30886</v>
      </c>
      <c r="B3410">
        <v>227.05999755859381</v>
      </c>
      <c r="C3410">
        <v>227.05999755859381</v>
      </c>
      <c r="D3410">
        <v>227.05999755859381</v>
      </c>
      <c r="E3410">
        <v>227.05999755859381</v>
      </c>
      <c r="F3410">
        <v>227.05999755859381</v>
      </c>
      <c r="G3410">
        <v>0</v>
      </c>
    </row>
    <row r="3411" spans="1:7" ht="15">
      <c r="A3411" s="963">
        <v>30887</v>
      </c>
      <c r="B3411">
        <v>225.72999572753909</v>
      </c>
      <c r="C3411">
        <v>225.72999572753909</v>
      </c>
      <c r="D3411">
        <v>225.72999572753909</v>
      </c>
      <c r="E3411">
        <v>225.72999572753909</v>
      </c>
      <c r="F3411">
        <v>225.72999572753909</v>
      </c>
      <c r="G3411">
        <v>0</v>
      </c>
    </row>
    <row r="3412" spans="1:7" ht="15">
      <c r="A3412" s="963">
        <v>30888</v>
      </c>
      <c r="B3412">
        <v>225.30000305175781</v>
      </c>
      <c r="C3412">
        <v>225.30000305175781</v>
      </c>
      <c r="D3412">
        <v>225.30000305175781</v>
      </c>
      <c r="E3412">
        <v>225.30000305175781</v>
      </c>
      <c r="F3412">
        <v>225.30000305175781</v>
      </c>
      <c r="G3412">
        <v>0</v>
      </c>
    </row>
    <row r="3413" spans="1:7" ht="15">
      <c r="A3413" s="963">
        <v>30889</v>
      </c>
      <c r="B3413">
        <v>227.05999755859381</v>
      </c>
      <c r="C3413">
        <v>227.05999755859381</v>
      </c>
      <c r="D3413">
        <v>227.05999755859381</v>
      </c>
      <c r="E3413">
        <v>227.05999755859381</v>
      </c>
      <c r="F3413">
        <v>227.05999755859381</v>
      </c>
      <c r="G3413">
        <v>0</v>
      </c>
    </row>
    <row r="3414" spans="1:7" ht="15">
      <c r="A3414" s="963">
        <v>30890</v>
      </c>
      <c r="B3414">
        <v>229.30000305175781</v>
      </c>
      <c r="C3414">
        <v>229.30000305175781</v>
      </c>
      <c r="D3414">
        <v>229.30000305175781</v>
      </c>
      <c r="E3414">
        <v>229.30000305175781</v>
      </c>
      <c r="F3414">
        <v>229.30000305175781</v>
      </c>
      <c r="G3414">
        <v>0</v>
      </c>
    </row>
    <row r="3415" spans="1:7" ht="15">
      <c r="A3415" s="963">
        <v>30893</v>
      </c>
      <c r="B3415">
        <v>228.94999694824219</v>
      </c>
      <c r="C3415">
        <v>228.94999694824219</v>
      </c>
      <c r="D3415">
        <v>228.94999694824219</v>
      </c>
      <c r="E3415">
        <v>228.94999694824219</v>
      </c>
      <c r="F3415">
        <v>228.94999694824219</v>
      </c>
      <c r="G3415">
        <v>0</v>
      </c>
    </row>
    <row r="3416" spans="1:7" ht="15">
      <c r="A3416" s="963">
        <v>30894</v>
      </c>
      <c r="B3416">
        <v>229.69999694824219</v>
      </c>
      <c r="C3416">
        <v>229.69999694824219</v>
      </c>
      <c r="D3416">
        <v>229.69999694824219</v>
      </c>
      <c r="E3416">
        <v>229.69999694824219</v>
      </c>
      <c r="F3416">
        <v>229.69999694824219</v>
      </c>
      <c r="G3416">
        <v>0</v>
      </c>
    </row>
    <row r="3417" spans="1:7" ht="15">
      <c r="A3417" s="963">
        <v>30895</v>
      </c>
      <c r="B3417">
        <v>233.3500061035156</v>
      </c>
      <c r="C3417">
        <v>233.3500061035156</v>
      </c>
      <c r="D3417">
        <v>233.3500061035156</v>
      </c>
      <c r="E3417">
        <v>233.3500061035156</v>
      </c>
      <c r="F3417">
        <v>233.3500061035156</v>
      </c>
      <c r="G3417">
        <v>0</v>
      </c>
    </row>
    <row r="3418" spans="1:7" ht="15">
      <c r="A3418" s="963">
        <v>30896</v>
      </c>
      <c r="B3418">
        <v>238.8699951171875</v>
      </c>
      <c r="C3418">
        <v>238.8699951171875</v>
      </c>
      <c r="D3418">
        <v>238.8699951171875</v>
      </c>
      <c r="E3418">
        <v>238.8699951171875</v>
      </c>
      <c r="F3418">
        <v>238.8699951171875</v>
      </c>
      <c r="G3418">
        <v>0</v>
      </c>
    </row>
    <row r="3419" spans="1:7" ht="15">
      <c r="A3419" s="963">
        <v>30897</v>
      </c>
      <c r="B3419">
        <v>246.24000549316409</v>
      </c>
      <c r="C3419">
        <v>246.24000549316409</v>
      </c>
      <c r="D3419">
        <v>246.24000549316409</v>
      </c>
      <c r="E3419">
        <v>246.24000549316409</v>
      </c>
      <c r="F3419">
        <v>246.24000549316409</v>
      </c>
      <c r="G3419">
        <v>0</v>
      </c>
    </row>
    <row r="3420" spans="1:7" ht="15">
      <c r="A3420" s="963">
        <v>30900</v>
      </c>
      <c r="B3420">
        <v>249.27000427246091</v>
      </c>
      <c r="C3420">
        <v>249.27000427246091</v>
      </c>
      <c r="D3420">
        <v>249.27000427246091</v>
      </c>
      <c r="E3420">
        <v>249.27000427246091</v>
      </c>
      <c r="F3420">
        <v>249.27000427246091</v>
      </c>
      <c r="G3420">
        <v>0</v>
      </c>
    </row>
    <row r="3421" spans="1:7" ht="15">
      <c r="A3421" s="963">
        <v>30901</v>
      </c>
      <c r="B3421">
        <v>249.0899963378906</v>
      </c>
      <c r="C3421">
        <v>249.0899963378906</v>
      </c>
      <c r="D3421">
        <v>249.0899963378906</v>
      </c>
      <c r="E3421">
        <v>249.0899963378906</v>
      </c>
      <c r="F3421">
        <v>249.0899963378906</v>
      </c>
      <c r="G3421">
        <v>0</v>
      </c>
    </row>
    <row r="3422" spans="1:7" ht="15">
      <c r="A3422" s="963">
        <v>30902</v>
      </c>
      <c r="B3422">
        <v>248.02000427246091</v>
      </c>
      <c r="C3422">
        <v>248.02000427246091</v>
      </c>
      <c r="D3422">
        <v>248.02000427246091</v>
      </c>
      <c r="E3422">
        <v>248.02000427246091</v>
      </c>
      <c r="F3422">
        <v>248.02000427246091</v>
      </c>
      <c r="G3422">
        <v>0</v>
      </c>
    </row>
    <row r="3423" spans="1:7" ht="15">
      <c r="A3423" s="963">
        <v>30903</v>
      </c>
      <c r="B3423">
        <v>250.33000183105469</v>
      </c>
      <c r="C3423">
        <v>250.33000183105469</v>
      </c>
      <c r="D3423">
        <v>250.33000183105469</v>
      </c>
      <c r="E3423">
        <v>250.33000183105469</v>
      </c>
      <c r="F3423">
        <v>250.33000183105469</v>
      </c>
      <c r="G3423">
        <v>0</v>
      </c>
    </row>
    <row r="3424" spans="1:7" ht="15">
      <c r="A3424" s="963">
        <v>30904</v>
      </c>
      <c r="B3424">
        <v>252.42999267578119</v>
      </c>
      <c r="C3424">
        <v>252.42999267578119</v>
      </c>
      <c r="D3424">
        <v>252.42999267578119</v>
      </c>
      <c r="E3424">
        <v>252.42999267578119</v>
      </c>
      <c r="F3424">
        <v>252.42999267578119</v>
      </c>
      <c r="G3424">
        <v>0</v>
      </c>
    </row>
    <row r="3425" spans="1:7" ht="15">
      <c r="A3425" s="963">
        <v>30907</v>
      </c>
      <c r="B3425">
        <v>251.3500061035156</v>
      </c>
      <c r="C3425">
        <v>251.3500061035156</v>
      </c>
      <c r="D3425">
        <v>251.3500061035156</v>
      </c>
      <c r="E3425">
        <v>251.3500061035156</v>
      </c>
      <c r="F3425">
        <v>251.3500061035156</v>
      </c>
      <c r="G3425">
        <v>0</v>
      </c>
    </row>
    <row r="3426" spans="1:7" ht="15">
      <c r="A3426" s="963">
        <v>30908</v>
      </c>
      <c r="B3426">
        <v>250.6300048828125</v>
      </c>
      <c r="C3426">
        <v>250.6300048828125</v>
      </c>
      <c r="D3426">
        <v>250.6300048828125</v>
      </c>
      <c r="E3426">
        <v>250.6300048828125</v>
      </c>
      <c r="F3426">
        <v>250.6300048828125</v>
      </c>
      <c r="G3426">
        <v>0</v>
      </c>
    </row>
    <row r="3427" spans="1:7" ht="15">
      <c r="A3427" s="963">
        <v>30909</v>
      </c>
      <c r="B3427">
        <v>249.69999694824219</v>
      </c>
      <c r="C3427">
        <v>249.69999694824219</v>
      </c>
      <c r="D3427">
        <v>249.69999694824219</v>
      </c>
      <c r="E3427">
        <v>249.69999694824219</v>
      </c>
      <c r="F3427">
        <v>249.69999694824219</v>
      </c>
      <c r="G3427">
        <v>0</v>
      </c>
    </row>
    <row r="3428" spans="1:7" ht="15">
      <c r="A3428" s="963">
        <v>30910</v>
      </c>
      <c r="B3428">
        <v>250.33000183105469</v>
      </c>
      <c r="C3428">
        <v>250.33000183105469</v>
      </c>
      <c r="D3428">
        <v>250.33000183105469</v>
      </c>
      <c r="E3428">
        <v>250.33000183105469</v>
      </c>
      <c r="F3428">
        <v>250.33000183105469</v>
      </c>
      <c r="G3428">
        <v>0</v>
      </c>
    </row>
    <row r="3429" spans="1:7" ht="15">
      <c r="A3429" s="963">
        <v>30911</v>
      </c>
      <c r="B3429">
        <v>250.3699951171875</v>
      </c>
      <c r="C3429">
        <v>250.3699951171875</v>
      </c>
      <c r="D3429">
        <v>250.3699951171875</v>
      </c>
      <c r="E3429">
        <v>250.3699951171875</v>
      </c>
      <c r="F3429">
        <v>250.3699951171875</v>
      </c>
      <c r="G3429">
        <v>0</v>
      </c>
    </row>
    <row r="3430" spans="1:7" ht="15">
      <c r="A3430" s="963">
        <v>30914</v>
      </c>
      <c r="B3430">
        <v>250.2200012207031</v>
      </c>
      <c r="C3430">
        <v>250.2200012207031</v>
      </c>
      <c r="D3430">
        <v>250.2200012207031</v>
      </c>
      <c r="E3430">
        <v>250.2200012207031</v>
      </c>
      <c r="F3430">
        <v>250.2200012207031</v>
      </c>
      <c r="G3430">
        <v>0</v>
      </c>
    </row>
    <row r="3431" spans="1:7" ht="15">
      <c r="A3431" s="963">
        <v>30915</v>
      </c>
      <c r="B3431">
        <v>253.33000183105469</v>
      </c>
      <c r="C3431">
        <v>253.33000183105469</v>
      </c>
      <c r="D3431">
        <v>253.33000183105469</v>
      </c>
      <c r="E3431">
        <v>253.33000183105469</v>
      </c>
      <c r="F3431">
        <v>253.33000183105469</v>
      </c>
      <c r="G3431">
        <v>0</v>
      </c>
    </row>
    <row r="3432" spans="1:7" ht="15">
      <c r="A3432" s="963">
        <v>30916</v>
      </c>
      <c r="B3432">
        <v>253.86000061035159</v>
      </c>
      <c r="C3432">
        <v>253.86000061035159</v>
      </c>
      <c r="D3432">
        <v>253.86000061035159</v>
      </c>
      <c r="E3432">
        <v>253.86000061035159</v>
      </c>
      <c r="F3432">
        <v>253.86000061035159</v>
      </c>
      <c r="G3432">
        <v>0</v>
      </c>
    </row>
    <row r="3433" spans="1:7" ht="15">
      <c r="A3433" s="963">
        <v>30917</v>
      </c>
      <c r="B3433">
        <v>254.1199951171875</v>
      </c>
      <c r="C3433">
        <v>254.1199951171875</v>
      </c>
      <c r="D3433">
        <v>254.1199951171875</v>
      </c>
      <c r="E3433">
        <v>254.1199951171875</v>
      </c>
      <c r="F3433">
        <v>254.1199951171875</v>
      </c>
      <c r="G3433">
        <v>0</v>
      </c>
    </row>
    <row r="3434" spans="1:7" ht="15">
      <c r="A3434" s="963">
        <v>30918</v>
      </c>
      <c r="B3434">
        <v>254.7799987792969</v>
      </c>
      <c r="C3434">
        <v>254.7799987792969</v>
      </c>
      <c r="D3434">
        <v>254.7799987792969</v>
      </c>
      <c r="E3434">
        <v>254.7799987792969</v>
      </c>
      <c r="F3434">
        <v>254.7799987792969</v>
      </c>
      <c r="G3434">
        <v>0</v>
      </c>
    </row>
    <row r="3435" spans="1:7" ht="15">
      <c r="A3435" s="963">
        <v>30921</v>
      </c>
      <c r="B3435">
        <v>253.28999328613281</v>
      </c>
      <c r="C3435">
        <v>253.28999328613281</v>
      </c>
      <c r="D3435">
        <v>253.28999328613281</v>
      </c>
      <c r="E3435">
        <v>253.28999328613281</v>
      </c>
      <c r="F3435">
        <v>253.28999328613281</v>
      </c>
      <c r="G3435">
        <v>0</v>
      </c>
    </row>
    <row r="3436" spans="1:7" ht="15">
      <c r="A3436" s="963">
        <v>30922</v>
      </c>
      <c r="B3436">
        <v>254.3699951171875</v>
      </c>
      <c r="C3436">
        <v>254.3699951171875</v>
      </c>
      <c r="D3436">
        <v>254.3699951171875</v>
      </c>
      <c r="E3436">
        <v>254.3699951171875</v>
      </c>
      <c r="F3436">
        <v>254.3699951171875</v>
      </c>
      <c r="G3436">
        <v>0</v>
      </c>
    </row>
    <row r="3437" spans="1:7" ht="15">
      <c r="A3437" s="963">
        <v>30923</v>
      </c>
      <c r="B3437">
        <v>254.80999755859381</v>
      </c>
      <c r="C3437">
        <v>254.80999755859381</v>
      </c>
      <c r="D3437">
        <v>254.80999755859381</v>
      </c>
      <c r="E3437">
        <v>254.80999755859381</v>
      </c>
      <c r="F3437">
        <v>254.80999755859381</v>
      </c>
      <c r="G3437">
        <v>0</v>
      </c>
    </row>
    <row r="3438" spans="1:7" ht="15">
      <c r="A3438" s="963">
        <v>30924</v>
      </c>
      <c r="B3438">
        <v>254.55999755859381</v>
      </c>
      <c r="C3438">
        <v>254.55999755859381</v>
      </c>
      <c r="D3438">
        <v>254.55999755859381</v>
      </c>
      <c r="E3438">
        <v>254.55999755859381</v>
      </c>
      <c r="F3438">
        <v>254.55999755859381</v>
      </c>
      <c r="G3438">
        <v>0</v>
      </c>
    </row>
    <row r="3439" spans="1:7" ht="15">
      <c r="A3439" s="963">
        <v>30925</v>
      </c>
      <c r="B3439">
        <v>254.63999938964841</v>
      </c>
      <c r="C3439">
        <v>254.63999938964841</v>
      </c>
      <c r="D3439">
        <v>254.63999938964841</v>
      </c>
      <c r="E3439">
        <v>254.63999938964841</v>
      </c>
      <c r="F3439">
        <v>254.63999938964841</v>
      </c>
      <c r="G3439">
        <v>0</v>
      </c>
    </row>
    <row r="3440" spans="1:7" ht="15">
      <c r="A3440" s="963">
        <v>30929</v>
      </c>
      <c r="B3440">
        <v>251.38999938964841</v>
      </c>
      <c r="C3440">
        <v>251.38999938964841</v>
      </c>
      <c r="D3440">
        <v>251.38999938964841</v>
      </c>
      <c r="E3440">
        <v>251.38999938964841</v>
      </c>
      <c r="F3440">
        <v>251.38999938964841</v>
      </c>
      <c r="G3440">
        <v>0</v>
      </c>
    </row>
    <row r="3441" spans="1:7" ht="15">
      <c r="A3441" s="963">
        <v>30930</v>
      </c>
      <c r="B3441">
        <v>250.61000061035159</v>
      </c>
      <c r="C3441">
        <v>250.61000061035159</v>
      </c>
      <c r="D3441">
        <v>250.61000061035159</v>
      </c>
      <c r="E3441">
        <v>250.61000061035159</v>
      </c>
      <c r="F3441">
        <v>250.61000061035159</v>
      </c>
      <c r="G3441">
        <v>0</v>
      </c>
    </row>
    <row r="3442" spans="1:7" ht="15">
      <c r="A3442" s="963">
        <v>30931</v>
      </c>
      <c r="B3442">
        <v>252.2200012207031</v>
      </c>
      <c r="C3442">
        <v>252.2200012207031</v>
      </c>
      <c r="D3442">
        <v>252.2200012207031</v>
      </c>
      <c r="E3442">
        <v>252.2200012207031</v>
      </c>
      <c r="F3442">
        <v>252.2200012207031</v>
      </c>
      <c r="G3442">
        <v>0</v>
      </c>
    </row>
    <row r="3443" spans="1:7" ht="15">
      <c r="A3443" s="963">
        <v>30932</v>
      </c>
      <c r="B3443">
        <v>251.67999267578119</v>
      </c>
      <c r="C3443">
        <v>251.67999267578119</v>
      </c>
      <c r="D3443">
        <v>251.67999267578119</v>
      </c>
      <c r="E3443">
        <v>251.67999267578119</v>
      </c>
      <c r="F3443">
        <v>251.67999267578119</v>
      </c>
      <c r="G3443">
        <v>0</v>
      </c>
    </row>
    <row r="3444" spans="1:7" ht="15">
      <c r="A3444" s="963">
        <v>30935</v>
      </c>
      <c r="B3444">
        <v>250.5299987792969</v>
      </c>
      <c r="C3444">
        <v>250.5299987792969</v>
      </c>
      <c r="D3444">
        <v>250.5299987792969</v>
      </c>
      <c r="E3444">
        <v>250.5299987792969</v>
      </c>
      <c r="F3444">
        <v>250.5299987792969</v>
      </c>
      <c r="G3444">
        <v>0</v>
      </c>
    </row>
    <row r="3445" spans="1:7" ht="15">
      <c r="A3445" s="963">
        <v>30936</v>
      </c>
      <c r="B3445">
        <v>251.80000305175781</v>
      </c>
      <c r="C3445">
        <v>251.80000305175781</v>
      </c>
      <c r="D3445">
        <v>251.80000305175781</v>
      </c>
      <c r="E3445">
        <v>251.80000305175781</v>
      </c>
      <c r="F3445">
        <v>251.80000305175781</v>
      </c>
      <c r="G3445">
        <v>0</v>
      </c>
    </row>
    <row r="3446" spans="1:7" ht="15">
      <c r="A3446" s="963">
        <v>30937</v>
      </c>
      <c r="B3446">
        <v>251.44999694824219</v>
      </c>
      <c r="C3446">
        <v>251.44999694824219</v>
      </c>
      <c r="D3446">
        <v>251.44999694824219</v>
      </c>
      <c r="E3446">
        <v>251.44999694824219</v>
      </c>
      <c r="F3446">
        <v>251.44999694824219</v>
      </c>
      <c r="G3446">
        <v>0</v>
      </c>
    </row>
    <row r="3447" spans="1:7" ht="15">
      <c r="A3447" s="963">
        <v>30938</v>
      </c>
      <c r="B3447">
        <v>253.3399963378906</v>
      </c>
      <c r="C3447">
        <v>253.3399963378906</v>
      </c>
      <c r="D3447">
        <v>253.3399963378906</v>
      </c>
      <c r="E3447">
        <v>253.3399963378906</v>
      </c>
      <c r="F3447">
        <v>253.3399963378906</v>
      </c>
      <c r="G3447">
        <v>0</v>
      </c>
    </row>
    <row r="3448" spans="1:7" ht="15">
      <c r="A3448" s="963">
        <v>30939</v>
      </c>
      <c r="B3448">
        <v>255.6000061035156</v>
      </c>
      <c r="C3448">
        <v>255.6000061035156</v>
      </c>
      <c r="D3448">
        <v>255.6000061035156</v>
      </c>
      <c r="E3448">
        <v>255.6000061035156</v>
      </c>
      <c r="F3448">
        <v>255.6000061035156</v>
      </c>
      <c r="G3448">
        <v>0</v>
      </c>
    </row>
    <row r="3449" spans="1:7" ht="15">
      <c r="A3449" s="963">
        <v>30942</v>
      </c>
      <c r="B3449">
        <v>255.38999938964841</v>
      </c>
      <c r="C3449">
        <v>255.38999938964841</v>
      </c>
      <c r="D3449">
        <v>255.38999938964841</v>
      </c>
      <c r="E3449">
        <v>255.38999938964841</v>
      </c>
      <c r="F3449">
        <v>255.38999938964841</v>
      </c>
      <c r="G3449">
        <v>0</v>
      </c>
    </row>
    <row r="3450" spans="1:7" ht="15">
      <c r="A3450" s="963">
        <v>30943</v>
      </c>
      <c r="B3450">
        <v>253.99000549316409</v>
      </c>
      <c r="C3450">
        <v>253.99000549316409</v>
      </c>
      <c r="D3450">
        <v>253.99000549316409</v>
      </c>
      <c r="E3450">
        <v>253.99000549316409</v>
      </c>
      <c r="F3450">
        <v>253.99000549316409</v>
      </c>
      <c r="G3450">
        <v>0</v>
      </c>
    </row>
    <row r="3451" spans="1:7" ht="15">
      <c r="A3451" s="963">
        <v>30944</v>
      </c>
      <c r="B3451">
        <v>253.00999450683591</v>
      </c>
      <c r="C3451">
        <v>253.00999450683591</v>
      </c>
      <c r="D3451">
        <v>253.00999450683591</v>
      </c>
      <c r="E3451">
        <v>253.00999450683591</v>
      </c>
      <c r="F3451">
        <v>253.00999450683591</v>
      </c>
      <c r="G3451">
        <v>0</v>
      </c>
    </row>
    <row r="3452" spans="1:7" ht="15">
      <c r="A3452" s="963">
        <v>30945</v>
      </c>
      <c r="B3452">
        <v>253.1300048828125</v>
      </c>
      <c r="C3452">
        <v>253.1300048828125</v>
      </c>
      <c r="D3452">
        <v>253.1300048828125</v>
      </c>
      <c r="E3452">
        <v>253.1300048828125</v>
      </c>
      <c r="F3452">
        <v>253.1300048828125</v>
      </c>
      <c r="G3452">
        <v>0</v>
      </c>
    </row>
    <row r="3453" spans="1:7" ht="15">
      <c r="A3453" s="963">
        <v>30946</v>
      </c>
      <c r="B3453">
        <v>252.67999267578119</v>
      </c>
      <c r="C3453">
        <v>252.67999267578119</v>
      </c>
      <c r="D3453">
        <v>252.67999267578119</v>
      </c>
      <c r="E3453">
        <v>252.67999267578119</v>
      </c>
      <c r="F3453">
        <v>252.67999267578119</v>
      </c>
      <c r="G3453">
        <v>0</v>
      </c>
    </row>
    <row r="3454" spans="1:7" ht="15">
      <c r="A3454" s="963">
        <v>30949</v>
      </c>
      <c r="B3454">
        <v>250.80000305175781</v>
      </c>
      <c r="C3454">
        <v>250.80000305175781</v>
      </c>
      <c r="D3454">
        <v>250.80000305175781</v>
      </c>
      <c r="E3454">
        <v>250.80000305175781</v>
      </c>
      <c r="F3454">
        <v>250.80000305175781</v>
      </c>
      <c r="G3454">
        <v>0</v>
      </c>
    </row>
    <row r="3455" spans="1:7" ht="15">
      <c r="A3455" s="963">
        <v>30950</v>
      </c>
      <c r="B3455">
        <v>250.00999450683591</v>
      </c>
      <c r="C3455">
        <v>250.00999450683591</v>
      </c>
      <c r="D3455">
        <v>250.00999450683591</v>
      </c>
      <c r="E3455">
        <v>250.00999450683591</v>
      </c>
      <c r="F3455">
        <v>250.00999450683591</v>
      </c>
      <c r="G3455">
        <v>0</v>
      </c>
    </row>
    <row r="3456" spans="1:7" ht="15">
      <c r="A3456" s="963">
        <v>30951</v>
      </c>
      <c r="B3456">
        <v>250.22999572753909</v>
      </c>
      <c r="C3456">
        <v>250.22999572753909</v>
      </c>
      <c r="D3456">
        <v>250.22999572753909</v>
      </c>
      <c r="E3456">
        <v>250.22999572753909</v>
      </c>
      <c r="F3456">
        <v>250.22999572753909</v>
      </c>
      <c r="G3456">
        <v>0</v>
      </c>
    </row>
    <row r="3457" spans="1:7" ht="15">
      <c r="A3457" s="963">
        <v>30952</v>
      </c>
      <c r="B3457">
        <v>250.28999328613281</v>
      </c>
      <c r="C3457">
        <v>250.28999328613281</v>
      </c>
      <c r="D3457">
        <v>250.28999328613281</v>
      </c>
      <c r="E3457">
        <v>250.28999328613281</v>
      </c>
      <c r="F3457">
        <v>250.28999328613281</v>
      </c>
      <c r="G3457">
        <v>0</v>
      </c>
    </row>
    <row r="3458" spans="1:7" ht="15">
      <c r="A3458" s="963">
        <v>30953</v>
      </c>
      <c r="B3458">
        <v>249.94000244140619</v>
      </c>
      <c r="C3458">
        <v>249.94000244140619</v>
      </c>
      <c r="D3458">
        <v>249.94000244140619</v>
      </c>
      <c r="E3458">
        <v>249.94000244140619</v>
      </c>
      <c r="F3458">
        <v>249.94000244140619</v>
      </c>
      <c r="G3458">
        <v>0</v>
      </c>
    </row>
    <row r="3459" spans="1:7" ht="15">
      <c r="A3459" s="963">
        <v>30956</v>
      </c>
      <c r="B3459">
        <v>247.86000061035159</v>
      </c>
      <c r="C3459">
        <v>247.86000061035159</v>
      </c>
      <c r="D3459">
        <v>247.86000061035159</v>
      </c>
      <c r="E3459">
        <v>247.86000061035159</v>
      </c>
      <c r="F3459">
        <v>247.86000061035159</v>
      </c>
      <c r="G3459">
        <v>0</v>
      </c>
    </row>
    <row r="3460" spans="1:7" ht="15">
      <c r="A3460" s="963">
        <v>30957</v>
      </c>
      <c r="B3460">
        <v>246.1000061035156</v>
      </c>
      <c r="C3460">
        <v>246.1000061035156</v>
      </c>
      <c r="D3460">
        <v>246.1000061035156</v>
      </c>
      <c r="E3460">
        <v>246.1000061035156</v>
      </c>
      <c r="F3460">
        <v>246.1000061035156</v>
      </c>
      <c r="G3460">
        <v>0</v>
      </c>
    </row>
    <row r="3461" spans="1:7" ht="15">
      <c r="A3461" s="963">
        <v>30958</v>
      </c>
      <c r="B3461">
        <v>244.80999755859381</v>
      </c>
      <c r="C3461">
        <v>244.80999755859381</v>
      </c>
      <c r="D3461">
        <v>244.80999755859381</v>
      </c>
      <c r="E3461">
        <v>244.80999755859381</v>
      </c>
      <c r="F3461">
        <v>244.80999755859381</v>
      </c>
      <c r="G3461">
        <v>0</v>
      </c>
    </row>
    <row r="3462" spans="1:7" ht="15">
      <c r="A3462" s="963">
        <v>30959</v>
      </c>
      <c r="B3462">
        <v>245.19999694824219</v>
      </c>
      <c r="C3462">
        <v>245.19999694824219</v>
      </c>
      <c r="D3462">
        <v>245.19999694824219</v>
      </c>
      <c r="E3462">
        <v>245.19999694824219</v>
      </c>
      <c r="F3462">
        <v>245.19999694824219</v>
      </c>
      <c r="G3462">
        <v>0</v>
      </c>
    </row>
    <row r="3463" spans="1:7" ht="15">
      <c r="A3463" s="963">
        <v>30960</v>
      </c>
      <c r="B3463">
        <v>245.46000671386719</v>
      </c>
      <c r="C3463">
        <v>245.46000671386719</v>
      </c>
      <c r="D3463">
        <v>245.46000671386719</v>
      </c>
      <c r="E3463">
        <v>245.46000671386719</v>
      </c>
      <c r="F3463">
        <v>245.46000671386719</v>
      </c>
      <c r="G3463">
        <v>0</v>
      </c>
    </row>
    <row r="3464" spans="1:7" ht="15">
      <c r="A3464" s="963">
        <v>30963</v>
      </c>
      <c r="B3464">
        <v>244.55999755859381</v>
      </c>
      <c r="C3464">
        <v>244.55999755859381</v>
      </c>
      <c r="D3464">
        <v>244.55999755859381</v>
      </c>
      <c r="E3464">
        <v>244.55999755859381</v>
      </c>
      <c r="F3464">
        <v>244.55999755859381</v>
      </c>
      <c r="G3464">
        <v>0</v>
      </c>
    </row>
    <row r="3465" spans="1:7" ht="15">
      <c r="A3465" s="963">
        <v>30964</v>
      </c>
      <c r="B3465">
        <v>244.0899963378906</v>
      </c>
      <c r="C3465">
        <v>244.0899963378906</v>
      </c>
      <c r="D3465">
        <v>244.0899963378906</v>
      </c>
      <c r="E3465">
        <v>244.0899963378906</v>
      </c>
      <c r="F3465">
        <v>244.0899963378906</v>
      </c>
      <c r="G3465">
        <v>0</v>
      </c>
    </row>
    <row r="3466" spans="1:7" ht="15">
      <c r="A3466" s="963">
        <v>30965</v>
      </c>
      <c r="B3466">
        <v>243.28999328613281</v>
      </c>
      <c r="C3466">
        <v>243.28999328613281</v>
      </c>
      <c r="D3466">
        <v>243.28999328613281</v>
      </c>
      <c r="E3466">
        <v>243.28999328613281</v>
      </c>
      <c r="F3466">
        <v>243.28999328613281</v>
      </c>
      <c r="G3466">
        <v>0</v>
      </c>
    </row>
    <row r="3467" spans="1:7" ht="15">
      <c r="A3467" s="963">
        <v>30966</v>
      </c>
      <c r="B3467">
        <v>244.19999694824219</v>
      </c>
      <c r="C3467">
        <v>244.69999694824219</v>
      </c>
      <c r="D3467">
        <v>244.19999694824219</v>
      </c>
      <c r="E3467">
        <v>244.69999694824219</v>
      </c>
      <c r="F3467">
        <v>244.69999694824219</v>
      </c>
      <c r="G3467">
        <v>62860000</v>
      </c>
    </row>
    <row r="3468" spans="1:7" ht="15">
      <c r="A3468" s="963">
        <v>30967</v>
      </c>
      <c r="B3468">
        <v>245.5</v>
      </c>
      <c r="C3468">
        <v>246.19999694824219</v>
      </c>
      <c r="D3468">
        <v>245.5</v>
      </c>
      <c r="E3468">
        <v>246.19999694824219</v>
      </c>
      <c r="F3468">
        <v>246.19999694824219</v>
      </c>
      <c r="G3468">
        <v>58860000</v>
      </c>
    </row>
    <row r="3469" spans="1:7" ht="15">
      <c r="A3469" s="963">
        <v>30970</v>
      </c>
      <c r="B3469">
        <v>246.80000305175781</v>
      </c>
      <c r="C3469">
        <v>247.69999694824219</v>
      </c>
      <c r="D3469">
        <v>246.80000305175781</v>
      </c>
      <c r="E3469">
        <v>247.69999694824219</v>
      </c>
      <c r="F3469">
        <v>247.69999694824219</v>
      </c>
      <c r="G3469">
        <v>61820000</v>
      </c>
    </row>
    <row r="3470" spans="1:7" ht="15">
      <c r="A3470" s="963">
        <v>30971</v>
      </c>
      <c r="B3470">
        <v>247.80000305175781</v>
      </c>
      <c r="C3470">
        <v>247.8999938964844</v>
      </c>
      <c r="D3470">
        <v>247.1000061035156</v>
      </c>
      <c r="E3470">
        <v>247.30000305175781</v>
      </c>
      <c r="F3470">
        <v>247.30000305175781</v>
      </c>
      <c r="G3470">
        <v>57440000</v>
      </c>
    </row>
    <row r="3471" spans="1:7" ht="15">
      <c r="A3471" s="963">
        <v>30972</v>
      </c>
      <c r="B3471">
        <v>247.1000061035156</v>
      </c>
      <c r="C3471">
        <v>247.1000061035156</v>
      </c>
      <c r="D3471">
        <v>246.80000305175781</v>
      </c>
      <c r="E3471">
        <v>247.1000061035156</v>
      </c>
      <c r="F3471">
        <v>247.1000061035156</v>
      </c>
      <c r="G3471">
        <v>64670000</v>
      </c>
    </row>
    <row r="3472" spans="1:7" ht="15">
      <c r="A3472" s="963">
        <v>30973</v>
      </c>
      <c r="B3472">
        <v>247.5</v>
      </c>
      <c r="C3472">
        <v>249.80000305175781</v>
      </c>
      <c r="D3472">
        <v>247.30000305175781</v>
      </c>
      <c r="E3472">
        <v>249.80000305175781</v>
      </c>
      <c r="F3472">
        <v>249.80000305175781</v>
      </c>
      <c r="G3472">
        <v>64730000</v>
      </c>
    </row>
    <row r="3473" spans="1:7" ht="15">
      <c r="A3473" s="963">
        <v>30974</v>
      </c>
      <c r="B3473">
        <v>252.19999694824219</v>
      </c>
      <c r="C3473">
        <v>252.19999694824219</v>
      </c>
      <c r="D3473">
        <v>251.19999694824219</v>
      </c>
      <c r="E3473">
        <v>251.19999694824219</v>
      </c>
      <c r="F3473">
        <v>251.19999694824219</v>
      </c>
      <c r="G3473">
        <v>87610000</v>
      </c>
    </row>
    <row r="3474" spans="1:7" ht="15">
      <c r="A3474" s="963">
        <v>30977</v>
      </c>
      <c r="B3474">
        <v>250.69999694824219</v>
      </c>
      <c r="C3474">
        <v>251.1000061035156</v>
      </c>
      <c r="D3474">
        <v>250.5</v>
      </c>
      <c r="E3474">
        <v>250.6000061035156</v>
      </c>
      <c r="F3474">
        <v>250.6000061035156</v>
      </c>
      <c r="G3474">
        <v>53480000</v>
      </c>
    </row>
    <row r="3475" spans="1:7" ht="15">
      <c r="A3475" s="963">
        <v>30978</v>
      </c>
      <c r="B3475">
        <v>251.1000061035156</v>
      </c>
      <c r="C3475">
        <v>251.1000061035156</v>
      </c>
      <c r="D3475">
        <v>250.5</v>
      </c>
      <c r="E3475">
        <v>250.6000061035156</v>
      </c>
      <c r="F3475">
        <v>250.6000061035156</v>
      </c>
      <c r="G3475">
        <v>59210000</v>
      </c>
    </row>
    <row r="3476" spans="1:7" ht="15">
      <c r="A3476" s="963">
        <v>30979</v>
      </c>
      <c r="B3476">
        <v>250.69999694824219</v>
      </c>
      <c r="C3476">
        <v>250.80000305175781</v>
      </c>
      <c r="D3476">
        <v>250.3999938964844</v>
      </c>
      <c r="E3476">
        <v>250.80000305175781</v>
      </c>
      <c r="F3476">
        <v>250.80000305175781</v>
      </c>
      <c r="G3476">
        <v>63360000</v>
      </c>
    </row>
    <row r="3477" spans="1:7" ht="15">
      <c r="A3477" s="963">
        <v>30980</v>
      </c>
      <c r="B3477">
        <v>250.30000305175781</v>
      </c>
      <c r="C3477">
        <v>250.30000305175781</v>
      </c>
      <c r="D3477">
        <v>249</v>
      </c>
      <c r="E3477">
        <v>249</v>
      </c>
      <c r="F3477">
        <v>249</v>
      </c>
      <c r="G3477">
        <v>63910000</v>
      </c>
    </row>
    <row r="3478" spans="1:7" ht="15">
      <c r="A3478" s="963">
        <v>30981</v>
      </c>
      <c r="B3478">
        <v>247.69999694824219</v>
      </c>
      <c r="C3478">
        <v>247.69999694824219</v>
      </c>
      <c r="D3478">
        <v>247.30000305175781</v>
      </c>
      <c r="E3478">
        <v>247.3999938964844</v>
      </c>
      <c r="F3478">
        <v>247.3999938964844</v>
      </c>
      <c r="G3478">
        <v>52890000</v>
      </c>
    </row>
    <row r="3479" spans="1:7" ht="15">
      <c r="A3479" s="963">
        <v>30984</v>
      </c>
      <c r="B3479">
        <v>247</v>
      </c>
      <c r="C3479">
        <v>247</v>
      </c>
      <c r="D3479">
        <v>246.3999938964844</v>
      </c>
      <c r="E3479">
        <v>246.5</v>
      </c>
      <c r="F3479">
        <v>246.5</v>
      </c>
      <c r="G3479">
        <v>45110000</v>
      </c>
    </row>
    <row r="3480" spans="1:7" ht="15">
      <c r="A3480" s="963">
        <v>30985</v>
      </c>
      <c r="B3480">
        <v>246.8999938964844</v>
      </c>
      <c r="C3480">
        <v>247.5</v>
      </c>
      <c r="D3480">
        <v>246.8999938964844</v>
      </c>
      <c r="E3480">
        <v>247.5</v>
      </c>
      <c r="F3480">
        <v>247.5</v>
      </c>
      <c r="G3480">
        <v>56550000</v>
      </c>
    </row>
    <row r="3481" spans="1:7" ht="15">
      <c r="A3481" s="963">
        <v>30986</v>
      </c>
      <c r="B3481">
        <v>247.5</v>
      </c>
      <c r="C3481">
        <v>247.6000061035156</v>
      </c>
      <c r="D3481">
        <v>247</v>
      </c>
      <c r="E3481">
        <v>247</v>
      </c>
      <c r="F3481">
        <v>247</v>
      </c>
      <c r="G3481">
        <v>58870000</v>
      </c>
    </row>
    <row r="3482" spans="1:7" ht="15">
      <c r="A3482" s="963">
        <v>30987</v>
      </c>
      <c r="B3482">
        <v>247.1000061035156</v>
      </c>
      <c r="C3482">
        <v>248</v>
      </c>
      <c r="D3482">
        <v>247.1000061035156</v>
      </c>
      <c r="E3482">
        <v>248</v>
      </c>
      <c r="F3482">
        <v>248</v>
      </c>
      <c r="G3482">
        <v>55840000</v>
      </c>
    </row>
    <row r="3483" spans="1:7" ht="15">
      <c r="A3483" s="963">
        <v>30988</v>
      </c>
      <c r="B3483">
        <v>248</v>
      </c>
      <c r="C3483">
        <v>248.3999938964844</v>
      </c>
      <c r="D3483">
        <v>248</v>
      </c>
      <c r="E3483">
        <v>248</v>
      </c>
      <c r="F3483">
        <v>248</v>
      </c>
      <c r="G3483">
        <v>60100000</v>
      </c>
    </row>
    <row r="3484" spans="1:7" ht="15">
      <c r="A3484" s="963">
        <v>30991</v>
      </c>
      <c r="B3484">
        <v>247.80000305175781</v>
      </c>
      <c r="C3484">
        <v>248.3999938964844</v>
      </c>
      <c r="D3484">
        <v>247.6000061035156</v>
      </c>
      <c r="E3484">
        <v>248.3999938964844</v>
      </c>
      <c r="F3484">
        <v>248.3999938964844</v>
      </c>
      <c r="G3484">
        <v>56050000</v>
      </c>
    </row>
    <row r="3485" spans="1:7" ht="15">
      <c r="A3485" s="963">
        <v>30992</v>
      </c>
      <c r="B3485">
        <v>249.19999694824219</v>
      </c>
      <c r="C3485">
        <v>250.5</v>
      </c>
      <c r="D3485">
        <v>249.19999694824219</v>
      </c>
      <c r="E3485">
        <v>250.5</v>
      </c>
      <c r="F3485">
        <v>250.5</v>
      </c>
      <c r="G3485">
        <v>68510000</v>
      </c>
    </row>
    <row r="3486" spans="1:7" ht="15">
      <c r="A3486" s="963">
        <v>30993</v>
      </c>
      <c r="B3486">
        <v>250.5</v>
      </c>
      <c r="C3486">
        <v>250.5</v>
      </c>
      <c r="D3486">
        <v>249.80000305175781</v>
      </c>
      <c r="E3486">
        <v>249.80000305175781</v>
      </c>
      <c r="F3486">
        <v>249.80000305175781</v>
      </c>
      <c r="G3486">
        <v>62200000</v>
      </c>
    </row>
    <row r="3487" spans="1:7" ht="15">
      <c r="A3487" s="963">
        <v>30994</v>
      </c>
      <c r="B3487">
        <v>249.3999938964844</v>
      </c>
      <c r="C3487">
        <v>249.6000061035156</v>
      </c>
      <c r="D3487">
        <v>249.3999938964844</v>
      </c>
      <c r="E3487">
        <v>249.5</v>
      </c>
      <c r="F3487">
        <v>249.5</v>
      </c>
      <c r="G3487">
        <v>60620000</v>
      </c>
    </row>
    <row r="3488" spans="1:7" ht="15">
      <c r="A3488" s="963">
        <v>30995</v>
      </c>
      <c r="B3488">
        <v>250</v>
      </c>
      <c r="C3488">
        <v>250.30000305175781</v>
      </c>
      <c r="D3488">
        <v>249.5</v>
      </c>
      <c r="E3488">
        <v>249.5</v>
      </c>
      <c r="F3488">
        <v>249.5</v>
      </c>
      <c r="G3488">
        <v>63690000</v>
      </c>
    </row>
    <row r="3489" spans="1:7" ht="15">
      <c r="A3489" s="963">
        <v>30998</v>
      </c>
      <c r="B3489">
        <v>249.19999694824219</v>
      </c>
      <c r="C3489">
        <v>249.30000305175781</v>
      </c>
      <c r="D3489">
        <v>248.80000305175781</v>
      </c>
      <c r="E3489">
        <v>249.30000305175781</v>
      </c>
      <c r="F3489">
        <v>249.30000305175781</v>
      </c>
      <c r="G3489">
        <v>51230000</v>
      </c>
    </row>
    <row r="3490" spans="1:7" ht="15">
      <c r="A3490" s="963">
        <v>30999</v>
      </c>
      <c r="B3490">
        <v>249.30000305175781</v>
      </c>
      <c r="C3490">
        <v>249.30000305175781</v>
      </c>
      <c r="D3490">
        <v>247.80000305175781</v>
      </c>
      <c r="E3490">
        <v>247.80000305175781</v>
      </c>
      <c r="F3490">
        <v>247.80000305175781</v>
      </c>
      <c r="G3490">
        <v>55160000</v>
      </c>
    </row>
    <row r="3491" spans="1:7" ht="15">
      <c r="A3491" s="963">
        <v>31000</v>
      </c>
      <c r="B3491">
        <v>247.19999694824219</v>
      </c>
      <c r="C3491">
        <v>247.19999694824219</v>
      </c>
      <c r="D3491">
        <v>246.80000305175781</v>
      </c>
      <c r="E3491">
        <v>247</v>
      </c>
      <c r="F3491">
        <v>247</v>
      </c>
      <c r="G3491">
        <v>56650000</v>
      </c>
    </row>
    <row r="3492" spans="1:7" ht="15">
      <c r="A3492" s="963">
        <v>31001</v>
      </c>
      <c r="B3492">
        <v>246.5</v>
      </c>
      <c r="C3492">
        <v>246.5</v>
      </c>
      <c r="D3492">
        <v>246</v>
      </c>
      <c r="E3492">
        <v>246</v>
      </c>
      <c r="F3492">
        <v>246</v>
      </c>
      <c r="G3492">
        <v>59380000</v>
      </c>
    </row>
    <row r="3493" spans="1:7" ht="15">
      <c r="A3493" s="963">
        <v>31002</v>
      </c>
      <c r="B3493">
        <v>246.1000061035156</v>
      </c>
      <c r="C3493">
        <v>246.1000061035156</v>
      </c>
      <c r="D3493">
        <v>245.1000061035156</v>
      </c>
      <c r="E3493">
        <v>245.1000061035156</v>
      </c>
      <c r="F3493">
        <v>245.1000061035156</v>
      </c>
      <c r="G3493">
        <v>59550000</v>
      </c>
    </row>
    <row r="3494" spans="1:7" ht="15">
      <c r="A3494" s="963">
        <v>31005</v>
      </c>
      <c r="B3494">
        <v>244.19999694824219</v>
      </c>
      <c r="C3494">
        <v>244.19999694824219</v>
      </c>
      <c r="D3494">
        <v>242.8999938964844</v>
      </c>
      <c r="E3494">
        <v>242.8999938964844</v>
      </c>
      <c r="F3494">
        <v>242.8999938964844</v>
      </c>
      <c r="G3494">
        <v>52870000</v>
      </c>
    </row>
    <row r="3495" spans="1:7" ht="15">
      <c r="A3495" s="963">
        <v>31006</v>
      </c>
      <c r="B3495">
        <v>242.8999938964844</v>
      </c>
      <c r="C3495">
        <v>243.30000305175781</v>
      </c>
      <c r="D3495">
        <v>242.80000305175781</v>
      </c>
      <c r="E3495">
        <v>243.19999694824219</v>
      </c>
      <c r="F3495">
        <v>243.19999694824219</v>
      </c>
      <c r="G3495">
        <v>58600000</v>
      </c>
    </row>
    <row r="3496" spans="1:7" ht="15">
      <c r="A3496" s="963">
        <v>31007</v>
      </c>
      <c r="B3496">
        <v>242.69999694824219</v>
      </c>
      <c r="C3496">
        <v>243</v>
      </c>
      <c r="D3496">
        <v>242.3999938964844</v>
      </c>
      <c r="E3496">
        <v>243</v>
      </c>
      <c r="F3496">
        <v>243</v>
      </c>
      <c r="G3496">
        <v>60630000</v>
      </c>
    </row>
    <row r="3497" spans="1:7" ht="15">
      <c r="A3497" s="963">
        <v>31009</v>
      </c>
      <c r="B3497">
        <v>244.19999694824219</v>
      </c>
      <c r="C3497">
        <v>245.30000305175781</v>
      </c>
      <c r="D3497">
        <v>244.19999694824219</v>
      </c>
      <c r="E3497">
        <v>245.30000305175781</v>
      </c>
      <c r="F3497">
        <v>245.30000305175781</v>
      </c>
      <c r="G3497">
        <v>43870000</v>
      </c>
    </row>
    <row r="3498" spans="1:7" ht="15">
      <c r="A3498" s="963">
        <v>31012</v>
      </c>
      <c r="B3498">
        <v>245.80000305175781</v>
      </c>
      <c r="C3498">
        <v>245.80000305175781</v>
      </c>
      <c r="D3498">
        <v>244.8999938964844</v>
      </c>
      <c r="E3498">
        <v>244.8999938964844</v>
      </c>
      <c r="F3498">
        <v>244.8999938964844</v>
      </c>
      <c r="G3498">
        <v>51500000</v>
      </c>
    </row>
    <row r="3499" spans="1:7" ht="15">
      <c r="A3499" s="963">
        <v>31013</v>
      </c>
      <c r="B3499">
        <v>244.6000061035156</v>
      </c>
      <c r="C3499">
        <v>252.30000305175781</v>
      </c>
      <c r="D3499">
        <v>244.6000061035156</v>
      </c>
      <c r="E3499">
        <v>252.30000305175781</v>
      </c>
      <c r="F3499">
        <v>252.30000305175781</v>
      </c>
      <c r="G3499">
        <v>57950000</v>
      </c>
    </row>
    <row r="3500" spans="1:7" ht="15">
      <c r="A3500" s="963">
        <v>31014</v>
      </c>
      <c r="B3500">
        <v>246</v>
      </c>
      <c r="C3500">
        <v>250.69999694824219</v>
      </c>
      <c r="D3500">
        <v>245.19999694824219</v>
      </c>
      <c r="E3500">
        <v>250.69999694824219</v>
      </c>
      <c r="F3500">
        <v>250.69999694824219</v>
      </c>
      <c r="G3500">
        <v>59770000</v>
      </c>
    </row>
    <row r="3501" spans="1:7" ht="15">
      <c r="A3501" s="963">
        <v>31015</v>
      </c>
      <c r="B3501">
        <v>244.30000305175781</v>
      </c>
      <c r="C3501">
        <v>244.30000305175781</v>
      </c>
      <c r="D3501">
        <v>243.5</v>
      </c>
      <c r="E3501">
        <v>243.5</v>
      </c>
      <c r="F3501">
        <v>243.5</v>
      </c>
      <c r="G3501">
        <v>60830000</v>
      </c>
    </row>
    <row r="3502" spans="1:7" ht="15">
      <c r="A3502" s="963">
        <v>31016</v>
      </c>
      <c r="B3502">
        <v>242.8999938964844</v>
      </c>
      <c r="C3502">
        <v>242.8999938964844</v>
      </c>
      <c r="D3502">
        <v>242.3999938964844</v>
      </c>
      <c r="E3502">
        <v>242.3999938964844</v>
      </c>
      <c r="F3502">
        <v>242.3999938964844</v>
      </c>
      <c r="G3502">
        <v>57490000</v>
      </c>
    </row>
    <row r="3503" spans="1:7" ht="15">
      <c r="A3503" s="963">
        <v>31019</v>
      </c>
      <c r="B3503">
        <v>241.8999938964844</v>
      </c>
      <c r="C3503">
        <v>246.8999938964844</v>
      </c>
      <c r="D3503">
        <v>240.69999694824219</v>
      </c>
      <c r="E3503">
        <v>240.8999938964844</v>
      </c>
      <c r="F3503">
        <v>240.8999938964844</v>
      </c>
      <c r="G3503">
        <v>52700000</v>
      </c>
    </row>
    <row r="3504" spans="1:7" ht="15">
      <c r="A3504" s="963">
        <v>31020</v>
      </c>
      <c r="B3504">
        <v>241.1000061035156</v>
      </c>
      <c r="C3504">
        <v>241.19999694824219</v>
      </c>
      <c r="D3504">
        <v>240.80000305175781</v>
      </c>
      <c r="E3504">
        <v>240.80000305175781</v>
      </c>
      <c r="F3504">
        <v>240.80000305175781</v>
      </c>
      <c r="G3504">
        <v>61930000</v>
      </c>
    </row>
    <row r="3505" spans="1:7" ht="15">
      <c r="A3505" s="963">
        <v>31021</v>
      </c>
      <c r="B3505">
        <v>240.30000305175781</v>
      </c>
      <c r="C3505">
        <v>240.30000305175781</v>
      </c>
      <c r="D3505">
        <v>238.69999694824219</v>
      </c>
      <c r="E3505">
        <v>238.69999694824219</v>
      </c>
      <c r="F3505">
        <v>238.69999694824219</v>
      </c>
      <c r="G3505">
        <v>66300000</v>
      </c>
    </row>
    <row r="3506" spans="1:7" ht="15">
      <c r="A3506" s="963">
        <v>31022</v>
      </c>
      <c r="B3506">
        <v>238.3999938964844</v>
      </c>
      <c r="C3506">
        <v>239</v>
      </c>
      <c r="D3506">
        <v>238.3999938964844</v>
      </c>
      <c r="E3506">
        <v>238.8999938964844</v>
      </c>
      <c r="F3506">
        <v>238.8999938964844</v>
      </c>
      <c r="G3506">
        <v>60570000</v>
      </c>
    </row>
    <row r="3507" spans="1:7" ht="15">
      <c r="A3507" s="963">
        <v>31023</v>
      </c>
      <c r="B3507">
        <v>239.6000061035156</v>
      </c>
      <c r="C3507">
        <v>239.6000061035156</v>
      </c>
      <c r="D3507">
        <v>239.30000305175781</v>
      </c>
      <c r="E3507">
        <v>239.30000305175781</v>
      </c>
      <c r="F3507">
        <v>239.30000305175781</v>
      </c>
      <c r="G3507">
        <v>58350000</v>
      </c>
    </row>
    <row r="3508" spans="1:7" ht="15">
      <c r="A3508" s="963">
        <v>31026</v>
      </c>
      <c r="B3508">
        <v>238.19999694824219</v>
      </c>
      <c r="C3508">
        <v>250.19999694824219</v>
      </c>
      <c r="D3508">
        <v>237.69999694824219</v>
      </c>
      <c r="E3508">
        <v>250.19999694824219</v>
      </c>
      <c r="F3508">
        <v>250.19999694824219</v>
      </c>
      <c r="G3508">
        <v>58760000</v>
      </c>
    </row>
    <row r="3509" spans="1:7" ht="15">
      <c r="A3509" s="963">
        <v>31027</v>
      </c>
      <c r="B3509">
        <v>238.6000061035156</v>
      </c>
      <c r="C3509">
        <v>238.80000305175781</v>
      </c>
      <c r="D3509">
        <v>238.5</v>
      </c>
      <c r="E3509">
        <v>238.80000305175781</v>
      </c>
      <c r="F3509">
        <v>238.80000305175781</v>
      </c>
      <c r="G3509">
        <v>63130000</v>
      </c>
    </row>
    <row r="3510" spans="1:7" ht="15">
      <c r="A3510" s="963">
        <v>31028</v>
      </c>
      <c r="B3510">
        <v>238.8999938964844</v>
      </c>
      <c r="C3510">
        <v>238.8999938964844</v>
      </c>
      <c r="D3510">
        <v>238.3999938964844</v>
      </c>
      <c r="E3510">
        <v>238.5</v>
      </c>
      <c r="F3510">
        <v>238.5</v>
      </c>
      <c r="G3510">
        <v>62960000</v>
      </c>
    </row>
    <row r="3511" spans="1:7" ht="15">
      <c r="A3511" s="963">
        <v>31029</v>
      </c>
      <c r="B3511">
        <v>238.1000061035156</v>
      </c>
      <c r="C3511">
        <v>238.3999938964844</v>
      </c>
      <c r="D3511">
        <v>238.1000061035156</v>
      </c>
      <c r="E3511">
        <v>238.1000061035156</v>
      </c>
      <c r="F3511">
        <v>238.1000061035156</v>
      </c>
      <c r="G3511">
        <v>60210000</v>
      </c>
    </row>
    <row r="3512" spans="1:7" ht="15">
      <c r="A3512" s="963">
        <v>31030</v>
      </c>
      <c r="B3512">
        <v>238</v>
      </c>
      <c r="C3512">
        <v>239</v>
      </c>
      <c r="D3512">
        <v>238</v>
      </c>
      <c r="E3512">
        <v>239</v>
      </c>
      <c r="F3512">
        <v>239</v>
      </c>
      <c r="G3512">
        <v>62970000</v>
      </c>
    </row>
    <row r="3513" spans="1:7" ht="15">
      <c r="A3513" s="963">
        <v>31033</v>
      </c>
      <c r="B3513">
        <v>238.69999694824219</v>
      </c>
      <c r="C3513">
        <v>238.69999694824219</v>
      </c>
      <c r="D3513">
        <v>238.30000305175781</v>
      </c>
      <c r="E3513">
        <v>238.5</v>
      </c>
      <c r="F3513">
        <v>238.5</v>
      </c>
      <c r="G3513">
        <v>63480000</v>
      </c>
    </row>
    <row r="3514" spans="1:7" ht="15">
      <c r="A3514" s="963">
        <v>31034</v>
      </c>
      <c r="B3514">
        <v>240.3999938964844</v>
      </c>
      <c r="C3514">
        <v>243.30000305175781</v>
      </c>
      <c r="D3514">
        <v>240.3999938964844</v>
      </c>
      <c r="E3514">
        <v>243.30000305175781</v>
      </c>
      <c r="F3514">
        <v>243.30000305175781</v>
      </c>
      <c r="G3514">
        <v>87710000</v>
      </c>
    </row>
    <row r="3515" spans="1:7" ht="15">
      <c r="A3515" s="963">
        <v>31035</v>
      </c>
      <c r="B3515">
        <v>245.30000305175781</v>
      </c>
      <c r="C3515">
        <v>245.3999938964844</v>
      </c>
      <c r="D3515">
        <v>244.8999938964844</v>
      </c>
      <c r="E3515">
        <v>245.3999938964844</v>
      </c>
      <c r="F3515">
        <v>245.3999938964844</v>
      </c>
      <c r="G3515">
        <v>85980000</v>
      </c>
    </row>
    <row r="3516" spans="1:7" ht="15">
      <c r="A3516" s="963">
        <v>31036</v>
      </c>
      <c r="B3516">
        <v>244.8999938964844</v>
      </c>
      <c r="C3516">
        <v>244.8999938964844</v>
      </c>
      <c r="D3516">
        <v>244.3999938964844</v>
      </c>
      <c r="E3516">
        <v>244.5</v>
      </c>
      <c r="F3516">
        <v>244.5</v>
      </c>
      <c r="G3516">
        <v>71630000</v>
      </c>
    </row>
    <row r="3517" spans="1:7" ht="15">
      <c r="A3517" s="963">
        <v>31037</v>
      </c>
      <c r="B3517">
        <v>244.30000305175781</v>
      </c>
      <c r="C3517">
        <v>244.80000305175781</v>
      </c>
      <c r="D3517">
        <v>243.69999694824219</v>
      </c>
      <c r="E3517">
        <v>244.80000305175781</v>
      </c>
      <c r="F3517">
        <v>244.80000305175781</v>
      </c>
      <c r="G3517">
        <v>68670000</v>
      </c>
    </row>
    <row r="3518" spans="1:7" ht="15">
      <c r="A3518" s="963">
        <v>31040</v>
      </c>
      <c r="B3518">
        <v>245.1000061035156</v>
      </c>
      <c r="C3518">
        <v>245.80000305175781</v>
      </c>
      <c r="D3518">
        <v>245.1000061035156</v>
      </c>
      <c r="E3518">
        <v>245.80000305175781</v>
      </c>
      <c r="F3518">
        <v>245.80000305175781</v>
      </c>
      <c r="G3518">
        <v>38840000</v>
      </c>
    </row>
    <row r="3519" spans="1:7" ht="15">
      <c r="A3519" s="963">
        <v>31042</v>
      </c>
      <c r="B3519">
        <v>246</v>
      </c>
      <c r="C3519">
        <v>246.6000061035156</v>
      </c>
      <c r="D3519">
        <v>245.80000305175781</v>
      </c>
      <c r="E3519">
        <v>246.6000061035156</v>
      </c>
      <c r="F3519">
        <v>246.6000061035156</v>
      </c>
      <c r="G3519">
        <v>47580000</v>
      </c>
    </row>
    <row r="3520" spans="1:7" ht="15">
      <c r="A3520" s="963">
        <v>31043</v>
      </c>
      <c r="B3520">
        <v>246.1000061035156</v>
      </c>
      <c r="C3520">
        <v>246.1000061035156</v>
      </c>
      <c r="D3520">
        <v>245.3999938964844</v>
      </c>
      <c r="E3520">
        <v>245.3999938964844</v>
      </c>
      <c r="F3520">
        <v>245.3999938964844</v>
      </c>
      <c r="G3520">
        <v>60370000</v>
      </c>
    </row>
    <row r="3521" spans="1:7" ht="15">
      <c r="A3521" s="963">
        <v>31044</v>
      </c>
      <c r="B3521">
        <v>245.30000305175781</v>
      </c>
      <c r="C3521">
        <v>245.8999938964844</v>
      </c>
      <c r="D3521">
        <v>245.30000305175781</v>
      </c>
      <c r="E3521">
        <v>245.8999938964844</v>
      </c>
      <c r="F3521">
        <v>245.8999938964844</v>
      </c>
      <c r="G3521">
        <v>70610000</v>
      </c>
    </row>
    <row r="3522" spans="1:7" ht="15">
      <c r="A3522" s="963">
        <v>31047</v>
      </c>
      <c r="B3522">
        <v>246.19999694824219</v>
      </c>
      <c r="C3522">
        <v>247.1000061035156</v>
      </c>
      <c r="D3522">
        <v>246.19999694824219</v>
      </c>
      <c r="E3522">
        <v>247.1000061035156</v>
      </c>
      <c r="F3522">
        <v>247.1000061035156</v>
      </c>
      <c r="G3522">
        <v>80120000</v>
      </c>
    </row>
    <row r="3523" spans="1:7" ht="15">
      <c r="A3523" s="963">
        <v>31049</v>
      </c>
      <c r="B3523">
        <v>247.1000061035156</v>
      </c>
      <c r="C3523">
        <v>247.1000061035156</v>
      </c>
      <c r="D3523">
        <v>245.8999938964844</v>
      </c>
      <c r="E3523">
        <v>245.8999938964844</v>
      </c>
      <c r="F3523">
        <v>245.8999938964844</v>
      </c>
      <c r="G3523">
        <v>48210000</v>
      </c>
    </row>
    <row r="3524" spans="1:7" ht="15">
      <c r="A3524" s="963">
        <v>31050</v>
      </c>
      <c r="B3524">
        <v>246</v>
      </c>
      <c r="C3524">
        <v>246.69999694824219</v>
      </c>
      <c r="D3524">
        <v>246</v>
      </c>
      <c r="E3524">
        <v>246.3999938964844</v>
      </c>
      <c r="F3524">
        <v>246.3999938964844</v>
      </c>
      <c r="G3524">
        <v>52250000</v>
      </c>
    </row>
    <row r="3525" spans="1:7" ht="15">
      <c r="A3525" s="963">
        <v>31051</v>
      </c>
      <c r="B3525">
        <v>246.1000061035156</v>
      </c>
      <c r="C3525">
        <v>246.1000061035156</v>
      </c>
      <c r="D3525">
        <v>245.80000305175781</v>
      </c>
      <c r="E3525">
        <v>246.1000061035156</v>
      </c>
      <c r="F3525">
        <v>246.1000061035156</v>
      </c>
      <c r="G3525">
        <v>55800000</v>
      </c>
    </row>
    <row r="3526" spans="1:7" ht="15">
      <c r="A3526" s="963">
        <v>31054</v>
      </c>
      <c r="B3526">
        <v>246</v>
      </c>
      <c r="C3526">
        <v>246.19999694824219</v>
      </c>
      <c r="D3526">
        <v>245.8999938964844</v>
      </c>
      <c r="E3526">
        <v>245.8999938964844</v>
      </c>
      <c r="F3526">
        <v>245.8999938964844</v>
      </c>
      <c r="G3526">
        <v>53200000</v>
      </c>
    </row>
    <row r="3527" spans="1:7" ht="15">
      <c r="A3527" s="963">
        <v>31055</v>
      </c>
      <c r="B3527">
        <v>246.1000061035156</v>
      </c>
      <c r="C3527">
        <v>246.3999938964844</v>
      </c>
      <c r="D3527">
        <v>246</v>
      </c>
      <c r="E3527">
        <v>246</v>
      </c>
      <c r="F3527">
        <v>246</v>
      </c>
      <c r="G3527">
        <v>64850000</v>
      </c>
    </row>
    <row r="3528" spans="1:7" ht="15">
      <c r="A3528" s="963">
        <v>31056</v>
      </c>
      <c r="B3528">
        <v>246.1000061035156</v>
      </c>
      <c r="C3528">
        <v>247.30000305175781</v>
      </c>
      <c r="D3528">
        <v>246.1000061035156</v>
      </c>
      <c r="E3528">
        <v>247.30000305175781</v>
      </c>
      <c r="F3528">
        <v>247.30000305175781</v>
      </c>
      <c r="G3528">
        <v>66670000</v>
      </c>
    </row>
    <row r="3529" spans="1:7" ht="15">
      <c r="A3529" s="963">
        <v>31057</v>
      </c>
      <c r="B3529">
        <v>247.8999938964844</v>
      </c>
      <c r="C3529">
        <v>250.69999694824219</v>
      </c>
      <c r="D3529">
        <v>247.8999938964844</v>
      </c>
      <c r="E3529">
        <v>250.69999694824219</v>
      </c>
      <c r="F3529">
        <v>250.69999694824219</v>
      </c>
      <c r="G3529">
        <v>81590000</v>
      </c>
    </row>
    <row r="3530" spans="1:7" ht="15">
      <c r="A3530" s="963">
        <v>31058</v>
      </c>
      <c r="B3530">
        <v>251.69999694824219</v>
      </c>
      <c r="C3530">
        <v>252.19999694824219</v>
      </c>
      <c r="D3530">
        <v>251.6000061035156</v>
      </c>
      <c r="E3530">
        <v>252.19999694824219</v>
      </c>
      <c r="F3530">
        <v>252.19999694824219</v>
      </c>
      <c r="G3530">
        <v>71520000</v>
      </c>
    </row>
    <row r="3531" spans="1:7" ht="15">
      <c r="A3531" s="963">
        <v>31061</v>
      </c>
      <c r="B3531">
        <v>252.69999694824219</v>
      </c>
      <c r="C3531">
        <v>255.5</v>
      </c>
      <c r="D3531">
        <v>252.69999694824219</v>
      </c>
      <c r="E3531">
        <v>255.5</v>
      </c>
      <c r="F3531">
        <v>255.5</v>
      </c>
      <c r="G3531">
        <v>73320000</v>
      </c>
    </row>
    <row r="3532" spans="1:7" ht="15">
      <c r="A3532" s="963">
        <v>31062</v>
      </c>
      <c r="B3532">
        <v>257.29998779296881</v>
      </c>
      <c r="C3532">
        <v>258</v>
      </c>
      <c r="D3532">
        <v>257.29998779296881</v>
      </c>
      <c r="E3532">
        <v>257.79998779296881</v>
      </c>
      <c r="F3532">
        <v>257.79998779296881</v>
      </c>
      <c r="G3532">
        <v>90780000</v>
      </c>
    </row>
    <row r="3533" spans="1:7" ht="15">
      <c r="A3533" s="963">
        <v>31063</v>
      </c>
      <c r="B3533">
        <v>259.10000610351562</v>
      </c>
      <c r="C3533">
        <v>260.20001220703119</v>
      </c>
      <c r="D3533">
        <v>259.10000610351562</v>
      </c>
      <c r="E3533">
        <v>260.20001220703119</v>
      </c>
      <c r="F3533">
        <v>260.20001220703119</v>
      </c>
      <c r="G3533">
        <v>89770000</v>
      </c>
    </row>
    <row r="3534" spans="1:7" ht="15">
      <c r="A3534" s="963">
        <v>31064</v>
      </c>
      <c r="B3534">
        <v>260.60000610351562</v>
      </c>
      <c r="C3534">
        <v>261.20001220703119</v>
      </c>
      <c r="D3534">
        <v>260.5</v>
      </c>
      <c r="E3534">
        <v>261.20001220703119</v>
      </c>
      <c r="F3534">
        <v>261.20001220703119</v>
      </c>
      <c r="G3534">
        <v>86990000</v>
      </c>
    </row>
    <row r="3535" spans="1:7" ht="15">
      <c r="A3535" s="963">
        <v>31065</v>
      </c>
      <c r="B3535">
        <v>262.10000610351562</v>
      </c>
      <c r="C3535">
        <v>263.10000610351562</v>
      </c>
      <c r="D3535">
        <v>262</v>
      </c>
      <c r="E3535">
        <v>263.10000610351562</v>
      </c>
      <c r="F3535">
        <v>263.10000610351562</v>
      </c>
      <c r="G3535">
        <v>78280000</v>
      </c>
    </row>
    <row r="3536" spans="1:7" ht="15">
      <c r="A3536" s="963">
        <v>31068</v>
      </c>
      <c r="B3536">
        <v>263.89999389648438</v>
      </c>
      <c r="C3536">
        <v>266.39999389648438</v>
      </c>
      <c r="D3536">
        <v>263.89999389648438</v>
      </c>
      <c r="E3536">
        <v>266.39999389648438</v>
      </c>
      <c r="F3536">
        <v>266.39999389648438</v>
      </c>
      <c r="G3536">
        <v>85470000</v>
      </c>
    </row>
    <row r="3537" spans="1:7" ht="15">
      <c r="A3537" s="963">
        <v>31069</v>
      </c>
      <c r="B3537">
        <v>268.39999389648438</v>
      </c>
      <c r="C3537">
        <v>269</v>
      </c>
      <c r="D3537">
        <v>268.39999389648438</v>
      </c>
      <c r="E3537">
        <v>268.39999389648438</v>
      </c>
      <c r="F3537">
        <v>268.39999389648438</v>
      </c>
      <c r="G3537">
        <v>107300000</v>
      </c>
    </row>
    <row r="3538" spans="1:7" ht="15">
      <c r="A3538" s="963">
        <v>31070</v>
      </c>
      <c r="B3538">
        <v>268.79998779296881</v>
      </c>
      <c r="C3538">
        <v>270.70001220703119</v>
      </c>
      <c r="D3538">
        <v>268.79998779296881</v>
      </c>
      <c r="E3538">
        <v>270.70001220703119</v>
      </c>
      <c r="F3538">
        <v>270.70001220703119</v>
      </c>
      <c r="G3538">
        <v>100900000</v>
      </c>
    </row>
    <row r="3539" spans="1:7" ht="15">
      <c r="A3539" s="963">
        <v>31071</v>
      </c>
      <c r="B3539">
        <v>272</v>
      </c>
      <c r="C3539">
        <v>272.89999389648438</v>
      </c>
      <c r="D3539">
        <v>272</v>
      </c>
      <c r="E3539">
        <v>272.29998779296881</v>
      </c>
      <c r="F3539">
        <v>272.29998779296881</v>
      </c>
      <c r="G3539">
        <v>108600000</v>
      </c>
    </row>
    <row r="3540" spans="1:7" ht="15">
      <c r="A3540" s="963">
        <v>31072</v>
      </c>
      <c r="B3540">
        <v>272.60000610351562</v>
      </c>
      <c r="C3540">
        <v>274</v>
      </c>
      <c r="D3540">
        <v>272.5</v>
      </c>
      <c r="E3540">
        <v>274</v>
      </c>
      <c r="F3540">
        <v>274</v>
      </c>
      <c r="G3540">
        <v>86510000</v>
      </c>
    </row>
    <row r="3541" spans="1:7" ht="15">
      <c r="A3541" s="963">
        <v>31075</v>
      </c>
      <c r="B3541">
        <v>275</v>
      </c>
      <c r="C3541">
        <v>275.60000610351562</v>
      </c>
      <c r="D3541">
        <v>274.60000610351562</v>
      </c>
      <c r="E3541">
        <v>275</v>
      </c>
      <c r="F3541">
        <v>275</v>
      </c>
      <c r="G3541">
        <v>90740000</v>
      </c>
    </row>
    <row r="3542" spans="1:7" ht="15">
      <c r="A3542" s="963">
        <v>31076</v>
      </c>
      <c r="B3542">
        <v>274.79998779296881</v>
      </c>
      <c r="C3542">
        <v>276.20001220703119</v>
      </c>
      <c r="D3542">
        <v>274.79998779296881</v>
      </c>
      <c r="E3542">
        <v>276.20001220703119</v>
      </c>
      <c r="F3542">
        <v>276.20001220703119</v>
      </c>
      <c r="G3542">
        <v>88320000</v>
      </c>
    </row>
    <row r="3543" spans="1:7" ht="15">
      <c r="A3543" s="963">
        <v>31077</v>
      </c>
      <c r="B3543">
        <v>278.70001220703119</v>
      </c>
      <c r="C3543">
        <v>278.79998779296881</v>
      </c>
      <c r="D3543">
        <v>278.39999389648438</v>
      </c>
      <c r="E3543">
        <v>278.60000610351562</v>
      </c>
      <c r="F3543">
        <v>278.60000610351562</v>
      </c>
      <c r="G3543">
        <v>108700000</v>
      </c>
    </row>
    <row r="3544" spans="1:7" ht="15">
      <c r="A3544" s="963">
        <v>31078</v>
      </c>
      <c r="B3544">
        <v>278.20001220703119</v>
      </c>
      <c r="C3544">
        <v>278.89999389648438</v>
      </c>
      <c r="D3544">
        <v>278.20001220703119</v>
      </c>
      <c r="E3544">
        <v>278.70001220703119</v>
      </c>
      <c r="F3544">
        <v>278.70001220703119</v>
      </c>
      <c r="G3544">
        <v>92290000</v>
      </c>
    </row>
    <row r="3545" spans="1:7" ht="15">
      <c r="A3545" s="963">
        <v>31079</v>
      </c>
      <c r="B3545">
        <v>277.89999389648438</v>
      </c>
      <c r="C3545">
        <v>278.5</v>
      </c>
      <c r="D3545">
        <v>277.89999389648438</v>
      </c>
      <c r="E3545">
        <v>278.39999389648438</v>
      </c>
      <c r="F3545">
        <v>278.39999389648438</v>
      </c>
      <c r="G3545">
        <v>85330000</v>
      </c>
    </row>
    <row r="3546" spans="1:7" ht="15">
      <c r="A3546" s="963">
        <v>31082</v>
      </c>
      <c r="B3546">
        <v>278.79998779296881</v>
      </c>
      <c r="C3546">
        <v>280.79998779296881</v>
      </c>
      <c r="D3546">
        <v>278.79998779296881</v>
      </c>
      <c r="E3546">
        <v>280.79998779296881</v>
      </c>
      <c r="F3546">
        <v>280.79998779296881</v>
      </c>
      <c r="G3546">
        <v>88440000</v>
      </c>
    </row>
    <row r="3547" spans="1:7" ht="15">
      <c r="A3547" s="963">
        <v>31083</v>
      </c>
      <c r="B3547">
        <v>281.79998779296881</v>
      </c>
      <c r="C3547">
        <v>282.70001220703119</v>
      </c>
      <c r="D3547">
        <v>281.79998779296881</v>
      </c>
      <c r="E3547">
        <v>282.60000610351562</v>
      </c>
      <c r="F3547">
        <v>282.60000610351562</v>
      </c>
      <c r="G3547">
        <v>98950000</v>
      </c>
    </row>
    <row r="3548" spans="1:7" ht="15">
      <c r="A3548" s="963">
        <v>31084</v>
      </c>
      <c r="B3548">
        <v>283.79998779296881</v>
      </c>
      <c r="C3548">
        <v>284.70001220703119</v>
      </c>
      <c r="D3548">
        <v>283.79998779296881</v>
      </c>
      <c r="E3548">
        <v>284.5</v>
      </c>
      <c r="F3548">
        <v>284.5</v>
      </c>
      <c r="G3548">
        <v>102300000</v>
      </c>
    </row>
    <row r="3549" spans="1:7" ht="15">
      <c r="A3549" s="963">
        <v>31085</v>
      </c>
      <c r="B3549">
        <v>285.5</v>
      </c>
      <c r="C3549">
        <v>287.10000610351562</v>
      </c>
      <c r="D3549">
        <v>285.5</v>
      </c>
      <c r="E3549">
        <v>287.10000610351562</v>
      </c>
      <c r="F3549">
        <v>287.10000610351562</v>
      </c>
      <c r="G3549">
        <v>110230000</v>
      </c>
    </row>
    <row r="3550" spans="1:7" ht="15">
      <c r="A3550" s="963">
        <v>31086</v>
      </c>
      <c r="B3550">
        <v>287.79998779296881</v>
      </c>
      <c r="C3550">
        <v>288.39999389648438</v>
      </c>
      <c r="D3550">
        <v>287.60000610351562</v>
      </c>
      <c r="E3550">
        <v>288.39999389648438</v>
      </c>
      <c r="F3550">
        <v>288.39999389648438</v>
      </c>
      <c r="G3550">
        <v>103400000</v>
      </c>
    </row>
    <row r="3551" spans="1:7" ht="15">
      <c r="A3551" s="963">
        <v>31089</v>
      </c>
      <c r="B3551">
        <v>288.60000610351562</v>
      </c>
      <c r="C3551">
        <v>288.60000610351562</v>
      </c>
      <c r="D3551">
        <v>287.10000610351562</v>
      </c>
      <c r="E3551">
        <v>287.39999389648438</v>
      </c>
      <c r="F3551">
        <v>287.39999389648438</v>
      </c>
      <c r="G3551">
        <v>95950000</v>
      </c>
    </row>
    <row r="3552" spans="1:7" ht="15">
      <c r="A3552" s="963">
        <v>31090</v>
      </c>
      <c r="B3552">
        <v>286.29998779296881</v>
      </c>
      <c r="C3552">
        <v>286.79998779296881</v>
      </c>
      <c r="D3552">
        <v>286.29998779296881</v>
      </c>
      <c r="E3552">
        <v>286.60000610351562</v>
      </c>
      <c r="F3552">
        <v>286.60000610351562</v>
      </c>
      <c r="G3552">
        <v>89270000</v>
      </c>
    </row>
    <row r="3553" spans="1:7" ht="15">
      <c r="A3553" s="963">
        <v>31091</v>
      </c>
      <c r="B3553">
        <v>286.70001220703119</v>
      </c>
      <c r="C3553">
        <v>288.29998779296881</v>
      </c>
      <c r="D3553">
        <v>286.39999389648438</v>
      </c>
      <c r="E3553">
        <v>288.29998779296881</v>
      </c>
      <c r="F3553">
        <v>288.29998779296881</v>
      </c>
      <c r="G3553">
        <v>113300000</v>
      </c>
    </row>
    <row r="3554" spans="1:7" ht="15">
      <c r="A3554" s="963">
        <v>31092</v>
      </c>
      <c r="B3554">
        <v>289.10000610351562</v>
      </c>
      <c r="C3554">
        <v>289.29998779296881</v>
      </c>
      <c r="D3554">
        <v>288.39999389648438</v>
      </c>
      <c r="E3554">
        <v>288.39999389648438</v>
      </c>
      <c r="F3554">
        <v>288.39999389648438</v>
      </c>
      <c r="G3554">
        <v>124300000</v>
      </c>
    </row>
    <row r="3555" spans="1:7" ht="15">
      <c r="A3555" s="963">
        <v>31093</v>
      </c>
      <c r="B3555">
        <v>288.10000610351562</v>
      </c>
      <c r="C3555">
        <v>288.39999389648438</v>
      </c>
      <c r="D3555">
        <v>287.70001220703119</v>
      </c>
      <c r="E3555">
        <v>287.70001220703119</v>
      </c>
      <c r="F3555">
        <v>287.70001220703119</v>
      </c>
      <c r="G3555">
        <v>81510000</v>
      </c>
    </row>
    <row r="3556" spans="1:7" ht="15">
      <c r="A3556" s="963">
        <v>31097</v>
      </c>
      <c r="B3556">
        <v>286.60000610351562</v>
      </c>
      <c r="C3556">
        <v>287.10000610351562</v>
      </c>
      <c r="D3556">
        <v>286.60000610351562</v>
      </c>
      <c r="E3556">
        <v>286.89999389648438</v>
      </c>
      <c r="F3556">
        <v>286.89999389648438</v>
      </c>
      <c r="G3556">
        <v>67910000</v>
      </c>
    </row>
    <row r="3557" spans="1:7" ht="15">
      <c r="A3557" s="963">
        <v>31098</v>
      </c>
      <c r="B3557">
        <v>286.70001220703119</v>
      </c>
      <c r="C3557">
        <v>287.60000610351562</v>
      </c>
      <c r="D3557">
        <v>286.70001220703119</v>
      </c>
      <c r="E3557">
        <v>287.29998779296881</v>
      </c>
      <c r="F3557">
        <v>287.29998779296881</v>
      </c>
      <c r="G3557">
        <v>83750000</v>
      </c>
    </row>
    <row r="3558" spans="1:7" ht="15">
      <c r="A3558" s="963">
        <v>31099</v>
      </c>
      <c r="B3558">
        <v>287.20001220703119</v>
      </c>
      <c r="C3558">
        <v>287.20001220703119</v>
      </c>
      <c r="D3558">
        <v>286.89999389648438</v>
      </c>
      <c r="E3558">
        <v>287</v>
      </c>
      <c r="F3558">
        <v>287</v>
      </c>
      <c r="G3558">
        <v>84140000</v>
      </c>
    </row>
    <row r="3559" spans="1:7" ht="15">
      <c r="A3559" s="963">
        <v>31100</v>
      </c>
      <c r="B3559">
        <v>286.89999389648438</v>
      </c>
      <c r="C3559">
        <v>286.89999389648438</v>
      </c>
      <c r="D3559">
        <v>286</v>
      </c>
      <c r="E3559">
        <v>286.20001220703119</v>
      </c>
      <c r="F3559">
        <v>286.20001220703119</v>
      </c>
      <c r="G3559">
        <v>79640000</v>
      </c>
    </row>
    <row r="3560" spans="1:7" ht="15">
      <c r="A3560" s="963">
        <v>31103</v>
      </c>
      <c r="B3560">
        <v>284.70001220703119</v>
      </c>
      <c r="C3560">
        <v>284.70001220703119</v>
      </c>
      <c r="D3560">
        <v>283.5</v>
      </c>
      <c r="E3560">
        <v>284</v>
      </c>
      <c r="F3560">
        <v>284</v>
      </c>
      <c r="G3560">
        <v>88170000</v>
      </c>
    </row>
    <row r="3561" spans="1:7" ht="15">
      <c r="A3561" s="963">
        <v>31104</v>
      </c>
      <c r="B3561">
        <v>284</v>
      </c>
      <c r="C3561">
        <v>285</v>
      </c>
      <c r="D3561">
        <v>283.70001220703119</v>
      </c>
      <c r="E3561">
        <v>285</v>
      </c>
      <c r="F3561">
        <v>285</v>
      </c>
      <c r="G3561">
        <v>82930000</v>
      </c>
    </row>
    <row r="3562" spans="1:7" ht="15">
      <c r="A3562" s="963">
        <v>31105</v>
      </c>
      <c r="B3562">
        <v>285.29998779296881</v>
      </c>
      <c r="C3562">
        <v>285.29998779296881</v>
      </c>
      <c r="D3562">
        <v>284.10000610351562</v>
      </c>
      <c r="E3562">
        <v>284.10000610351562</v>
      </c>
      <c r="F3562">
        <v>284.10000610351562</v>
      </c>
      <c r="G3562">
        <v>85230000</v>
      </c>
    </row>
    <row r="3563" spans="1:7" ht="15">
      <c r="A3563" s="963">
        <v>31106</v>
      </c>
      <c r="B3563">
        <v>283.70001220703119</v>
      </c>
      <c r="C3563">
        <v>284.20001220703119</v>
      </c>
      <c r="D3563">
        <v>283.70001220703119</v>
      </c>
      <c r="E3563">
        <v>284.20001220703119</v>
      </c>
      <c r="F3563">
        <v>284.20001220703119</v>
      </c>
      <c r="G3563">
        <v>78100000</v>
      </c>
    </row>
    <row r="3564" spans="1:7" ht="15">
      <c r="A3564" s="963">
        <v>31107</v>
      </c>
      <c r="B3564">
        <v>285.10000610351562</v>
      </c>
      <c r="C3564">
        <v>287.20001220703119</v>
      </c>
      <c r="D3564">
        <v>285.10000610351562</v>
      </c>
      <c r="E3564">
        <v>287.20001220703119</v>
      </c>
      <c r="F3564">
        <v>287.20001220703119</v>
      </c>
      <c r="G3564">
        <v>92100000</v>
      </c>
    </row>
    <row r="3565" spans="1:7" ht="15">
      <c r="A3565" s="963">
        <v>31110</v>
      </c>
      <c r="B3565">
        <v>287.60000610351562</v>
      </c>
      <c r="C3565">
        <v>287.79998779296881</v>
      </c>
      <c r="D3565">
        <v>287</v>
      </c>
      <c r="E3565">
        <v>287.10000610351562</v>
      </c>
      <c r="F3565">
        <v>287.10000610351562</v>
      </c>
      <c r="G3565">
        <v>74330000</v>
      </c>
    </row>
    <row r="3566" spans="1:7" ht="15">
      <c r="A3566" s="963">
        <v>31111</v>
      </c>
      <c r="B3566">
        <v>287.29998779296881</v>
      </c>
      <c r="C3566">
        <v>287.5</v>
      </c>
      <c r="D3566">
        <v>286.60000610351562</v>
      </c>
      <c r="E3566">
        <v>287.10000610351562</v>
      </c>
      <c r="F3566">
        <v>287.10000610351562</v>
      </c>
      <c r="G3566">
        <v>78170000</v>
      </c>
    </row>
    <row r="3567" spans="1:7" ht="15">
      <c r="A3567" s="963">
        <v>31112</v>
      </c>
      <c r="B3567">
        <v>286.89999389648438</v>
      </c>
      <c r="C3567">
        <v>287.5</v>
      </c>
      <c r="D3567">
        <v>285.39999389648438</v>
      </c>
      <c r="E3567">
        <v>285.5</v>
      </c>
      <c r="F3567">
        <v>285.5</v>
      </c>
      <c r="G3567">
        <v>77640000</v>
      </c>
    </row>
    <row r="3568" spans="1:7" ht="15">
      <c r="A3568" s="963">
        <v>31113</v>
      </c>
      <c r="B3568">
        <v>283.89999389648438</v>
      </c>
      <c r="C3568">
        <v>285.39999389648438</v>
      </c>
      <c r="D3568">
        <v>282.79998779296881</v>
      </c>
      <c r="E3568">
        <v>283.20001220703119</v>
      </c>
      <c r="F3568">
        <v>283.20001220703119</v>
      </c>
      <c r="G3568">
        <v>78390000</v>
      </c>
    </row>
    <row r="3569" spans="1:7" ht="15">
      <c r="A3569" s="963">
        <v>31114</v>
      </c>
      <c r="B3569">
        <v>282.39999389648438</v>
      </c>
      <c r="C3569">
        <v>283.20001220703119</v>
      </c>
      <c r="D3569">
        <v>282.20001220703119</v>
      </c>
      <c r="E3569">
        <v>282.39999389648438</v>
      </c>
      <c r="F3569">
        <v>282.39999389648438</v>
      </c>
      <c r="G3569">
        <v>78090000</v>
      </c>
    </row>
    <row r="3570" spans="1:7" ht="15">
      <c r="A3570" s="963">
        <v>31117</v>
      </c>
      <c r="B3570">
        <v>281.89999389648438</v>
      </c>
      <c r="C3570">
        <v>282.39999389648438</v>
      </c>
      <c r="D3570">
        <v>280.89999389648438</v>
      </c>
      <c r="E3570">
        <v>281.20001220703119</v>
      </c>
      <c r="F3570">
        <v>281.20001220703119</v>
      </c>
      <c r="G3570">
        <v>68960000</v>
      </c>
    </row>
    <row r="3571" spans="1:7" ht="15">
      <c r="A3571" s="963">
        <v>31118</v>
      </c>
      <c r="B3571">
        <v>280.89999389648438</v>
      </c>
      <c r="C3571">
        <v>281.5</v>
      </c>
      <c r="D3571">
        <v>280.60000610351562</v>
      </c>
      <c r="E3571">
        <v>281.39999389648438</v>
      </c>
      <c r="F3571">
        <v>281.39999389648438</v>
      </c>
      <c r="G3571">
        <v>71050000</v>
      </c>
    </row>
    <row r="3572" spans="1:7" ht="15">
      <c r="A3572" s="963">
        <v>31119</v>
      </c>
      <c r="B3572">
        <v>281</v>
      </c>
      <c r="C3572">
        <v>281.5</v>
      </c>
      <c r="D3572">
        <v>278</v>
      </c>
      <c r="E3572">
        <v>278.20001220703119</v>
      </c>
      <c r="F3572">
        <v>278.20001220703119</v>
      </c>
      <c r="G3572">
        <v>80220000</v>
      </c>
    </row>
    <row r="3573" spans="1:7" ht="15">
      <c r="A3573" s="963">
        <v>31120</v>
      </c>
      <c r="B3573">
        <v>277</v>
      </c>
      <c r="C3573">
        <v>278.20001220703119</v>
      </c>
      <c r="D3573">
        <v>276.89999389648438</v>
      </c>
      <c r="E3573">
        <v>277.5</v>
      </c>
      <c r="F3573">
        <v>277.5</v>
      </c>
      <c r="G3573">
        <v>72640000</v>
      </c>
    </row>
    <row r="3574" spans="1:7" ht="15">
      <c r="A3574" s="963">
        <v>31121</v>
      </c>
      <c r="B3574">
        <v>277.5</v>
      </c>
      <c r="C3574">
        <v>278.29998779296881</v>
      </c>
      <c r="D3574">
        <v>277.39999389648438</v>
      </c>
      <c r="E3574">
        <v>278</v>
      </c>
      <c r="F3574">
        <v>278</v>
      </c>
      <c r="G3574">
        <v>68930000</v>
      </c>
    </row>
    <row r="3575" spans="1:7" ht="15">
      <c r="A3575" s="963">
        <v>31124</v>
      </c>
      <c r="B3575">
        <v>278.29998779296881</v>
      </c>
      <c r="C3575">
        <v>278.5</v>
      </c>
      <c r="D3575">
        <v>277.10000610351562</v>
      </c>
      <c r="E3575">
        <v>277.10000610351562</v>
      </c>
      <c r="F3575">
        <v>277.10000610351562</v>
      </c>
      <c r="G3575">
        <v>68690000</v>
      </c>
    </row>
    <row r="3576" spans="1:7" ht="15">
      <c r="A3576" s="963">
        <v>31125</v>
      </c>
      <c r="B3576">
        <v>277.20001220703119</v>
      </c>
      <c r="C3576">
        <v>279</v>
      </c>
      <c r="D3576">
        <v>277.10000610351562</v>
      </c>
      <c r="E3576">
        <v>278.89999389648438</v>
      </c>
      <c r="F3576">
        <v>278.89999389648438</v>
      </c>
      <c r="G3576">
        <v>85720000</v>
      </c>
    </row>
    <row r="3577" spans="1:7" ht="15">
      <c r="A3577" s="963">
        <v>31126</v>
      </c>
      <c r="B3577">
        <v>279</v>
      </c>
      <c r="C3577">
        <v>279.39999389648438</v>
      </c>
      <c r="D3577">
        <v>278.20001220703119</v>
      </c>
      <c r="E3577">
        <v>278.79998779296881</v>
      </c>
      <c r="F3577">
        <v>278.79998779296881</v>
      </c>
      <c r="G3577">
        <v>87320000</v>
      </c>
    </row>
    <row r="3578" spans="1:7" ht="15">
      <c r="A3578" s="963">
        <v>31127</v>
      </c>
      <c r="B3578">
        <v>279.10000610351562</v>
      </c>
      <c r="C3578">
        <v>279.39999389648438</v>
      </c>
      <c r="D3578">
        <v>278.70001220703119</v>
      </c>
      <c r="E3578">
        <v>279</v>
      </c>
      <c r="F3578">
        <v>279</v>
      </c>
      <c r="G3578">
        <v>77900000</v>
      </c>
    </row>
    <row r="3579" spans="1:7" ht="15">
      <c r="A3579" s="963">
        <v>31128</v>
      </c>
      <c r="B3579">
        <v>279.29998779296881</v>
      </c>
      <c r="C3579">
        <v>279.60000610351562</v>
      </c>
      <c r="D3579">
        <v>278.70001220703119</v>
      </c>
      <c r="E3579">
        <v>278.89999389648438</v>
      </c>
      <c r="F3579">
        <v>278.89999389648438</v>
      </c>
      <c r="G3579">
        <v>83910000</v>
      </c>
    </row>
    <row r="3580" spans="1:7" ht="15">
      <c r="A3580" s="963">
        <v>31131</v>
      </c>
      <c r="B3580">
        <v>277.70001220703119</v>
      </c>
      <c r="C3580">
        <v>278.89999389648438</v>
      </c>
      <c r="D3580">
        <v>276.10000610351562</v>
      </c>
      <c r="E3580">
        <v>276.29998779296881</v>
      </c>
      <c r="F3580">
        <v>276.29998779296881</v>
      </c>
      <c r="G3580">
        <v>64310000</v>
      </c>
    </row>
    <row r="3581" spans="1:7" ht="15">
      <c r="A3581" s="963">
        <v>31132</v>
      </c>
      <c r="B3581">
        <v>276.29998779296881</v>
      </c>
      <c r="C3581">
        <v>276.39999389648438</v>
      </c>
      <c r="D3581">
        <v>275.60000610351562</v>
      </c>
      <c r="E3581">
        <v>276.20001220703119</v>
      </c>
      <c r="F3581">
        <v>276.20001220703119</v>
      </c>
      <c r="G3581">
        <v>70930000</v>
      </c>
    </row>
    <row r="3582" spans="1:7" ht="15">
      <c r="A3582" s="963">
        <v>31133</v>
      </c>
      <c r="B3582">
        <v>277.10000610351562</v>
      </c>
      <c r="C3582">
        <v>277.79998779296881</v>
      </c>
      <c r="D3582">
        <v>276.20001220703119</v>
      </c>
      <c r="E3582">
        <v>277.60000610351562</v>
      </c>
      <c r="F3582">
        <v>277.60000610351562</v>
      </c>
      <c r="G3582">
        <v>77710000</v>
      </c>
    </row>
    <row r="3583" spans="1:7" ht="15">
      <c r="A3583" s="963">
        <v>31134</v>
      </c>
      <c r="B3583">
        <v>278.29998779296881</v>
      </c>
      <c r="C3583">
        <v>278.60000610351562</v>
      </c>
      <c r="D3583">
        <v>277.60000610351562</v>
      </c>
      <c r="E3583">
        <v>278.20001220703119</v>
      </c>
      <c r="F3583">
        <v>278.20001220703119</v>
      </c>
      <c r="G3583">
        <v>78630000</v>
      </c>
    </row>
    <row r="3584" spans="1:7" ht="15">
      <c r="A3584" s="963">
        <v>31135</v>
      </c>
      <c r="B3584">
        <v>278.29998779296881</v>
      </c>
      <c r="C3584">
        <v>279.20001220703119</v>
      </c>
      <c r="D3584">
        <v>278.20001220703119</v>
      </c>
      <c r="E3584">
        <v>279.20001220703119</v>
      </c>
      <c r="F3584">
        <v>279.20001220703119</v>
      </c>
      <c r="G3584">
        <v>75670000</v>
      </c>
    </row>
    <row r="3585" spans="1:7" ht="15">
      <c r="A3585" s="963">
        <v>31138</v>
      </c>
      <c r="B3585">
        <v>279.5</v>
      </c>
      <c r="C3585">
        <v>280.39999389648438</v>
      </c>
      <c r="D3585">
        <v>279.20001220703119</v>
      </c>
      <c r="E3585">
        <v>280.29998779296881</v>
      </c>
      <c r="F3585">
        <v>280.29998779296881</v>
      </c>
      <c r="G3585">
        <v>67200000</v>
      </c>
    </row>
    <row r="3586" spans="1:7" ht="15">
      <c r="A3586" s="963">
        <v>31139</v>
      </c>
      <c r="B3586">
        <v>280.89999389648438</v>
      </c>
      <c r="C3586">
        <v>281.10000610351562</v>
      </c>
      <c r="D3586">
        <v>279.60000610351562</v>
      </c>
      <c r="E3586">
        <v>279.70001220703119</v>
      </c>
      <c r="F3586">
        <v>279.70001220703119</v>
      </c>
      <c r="G3586">
        <v>73260000</v>
      </c>
    </row>
    <row r="3587" spans="1:7" ht="15">
      <c r="A3587" s="963">
        <v>31140</v>
      </c>
      <c r="B3587">
        <v>279.29998779296881</v>
      </c>
      <c r="C3587">
        <v>279.79998779296881</v>
      </c>
      <c r="D3587">
        <v>277.5</v>
      </c>
      <c r="E3587">
        <v>277.89999389648438</v>
      </c>
      <c r="F3587">
        <v>277.89999389648438</v>
      </c>
      <c r="G3587">
        <v>77040000</v>
      </c>
    </row>
    <row r="3588" spans="1:7" ht="15">
      <c r="A3588" s="963">
        <v>31141</v>
      </c>
      <c r="B3588">
        <v>277.39999389648438</v>
      </c>
      <c r="C3588">
        <v>278</v>
      </c>
      <c r="D3588">
        <v>276.79998779296881</v>
      </c>
      <c r="E3588">
        <v>277.39999389648438</v>
      </c>
      <c r="F3588">
        <v>277.39999389648438</v>
      </c>
      <c r="G3588">
        <v>67350000</v>
      </c>
    </row>
    <row r="3589" spans="1:7" ht="15">
      <c r="A3589" s="963">
        <v>31145</v>
      </c>
      <c r="B3589">
        <v>277</v>
      </c>
      <c r="C3589">
        <v>277.89999389648438</v>
      </c>
      <c r="D3589">
        <v>276.29998779296881</v>
      </c>
      <c r="E3589">
        <v>276.5</v>
      </c>
      <c r="F3589">
        <v>276.5</v>
      </c>
      <c r="G3589">
        <v>63480000</v>
      </c>
    </row>
    <row r="3590" spans="1:7" ht="15">
      <c r="A3590" s="963">
        <v>31146</v>
      </c>
      <c r="B3590">
        <v>276.39999389648438</v>
      </c>
      <c r="C3590">
        <v>276.79998779296881</v>
      </c>
      <c r="D3590">
        <v>276.20001220703119</v>
      </c>
      <c r="E3590">
        <v>276.60000610351562</v>
      </c>
      <c r="F3590">
        <v>276.60000610351562</v>
      </c>
      <c r="G3590">
        <v>67420000</v>
      </c>
    </row>
    <row r="3591" spans="1:7" ht="15">
      <c r="A3591" s="963">
        <v>31147</v>
      </c>
      <c r="B3591">
        <v>277.70001220703119</v>
      </c>
      <c r="C3591">
        <v>279</v>
      </c>
      <c r="D3591">
        <v>276.60000610351562</v>
      </c>
      <c r="E3591">
        <v>278.79998779296881</v>
      </c>
      <c r="F3591">
        <v>278.79998779296881</v>
      </c>
      <c r="G3591">
        <v>77940000</v>
      </c>
    </row>
    <row r="3592" spans="1:7" ht="15">
      <c r="A3592" s="963">
        <v>31148</v>
      </c>
      <c r="B3592">
        <v>280.10000610351562</v>
      </c>
      <c r="C3592">
        <v>280.70001220703119</v>
      </c>
      <c r="D3592">
        <v>278.79998779296881</v>
      </c>
      <c r="E3592">
        <v>280.10000610351562</v>
      </c>
      <c r="F3592">
        <v>280.10000610351562</v>
      </c>
      <c r="G3592">
        <v>81650000</v>
      </c>
    </row>
    <row r="3593" spans="1:7" ht="15">
      <c r="A3593" s="963">
        <v>31149</v>
      </c>
      <c r="B3593">
        <v>280.39999389648438</v>
      </c>
      <c r="C3593">
        <v>280.70001220703119</v>
      </c>
      <c r="D3593">
        <v>280.10000610351562</v>
      </c>
      <c r="E3593">
        <v>280.60000610351562</v>
      </c>
      <c r="F3593">
        <v>280.60000610351562</v>
      </c>
      <c r="G3593">
        <v>70690000</v>
      </c>
    </row>
    <row r="3594" spans="1:7" ht="15">
      <c r="A3594" s="963">
        <v>31152</v>
      </c>
      <c r="B3594">
        <v>280.70001220703119</v>
      </c>
      <c r="C3594">
        <v>281.20001220703119</v>
      </c>
      <c r="D3594">
        <v>280.60000610351562</v>
      </c>
      <c r="E3594">
        <v>281.10000610351562</v>
      </c>
      <c r="F3594">
        <v>281.10000610351562</v>
      </c>
      <c r="G3594">
        <v>65110000</v>
      </c>
    </row>
    <row r="3595" spans="1:7" ht="15">
      <c r="A3595" s="963">
        <v>31153</v>
      </c>
      <c r="B3595">
        <v>281.60000610351562</v>
      </c>
      <c r="C3595">
        <v>282.29998779296881</v>
      </c>
      <c r="D3595">
        <v>281.10000610351562</v>
      </c>
      <c r="E3595">
        <v>282.29998779296881</v>
      </c>
      <c r="F3595">
        <v>282.29998779296881</v>
      </c>
      <c r="G3595">
        <v>75640000</v>
      </c>
    </row>
    <row r="3596" spans="1:7" ht="15">
      <c r="A3596" s="963">
        <v>31154</v>
      </c>
      <c r="B3596">
        <v>282.89999389648438</v>
      </c>
      <c r="C3596">
        <v>283.39999389648438</v>
      </c>
      <c r="D3596">
        <v>282.29998779296881</v>
      </c>
      <c r="E3596">
        <v>283.29998779296881</v>
      </c>
      <c r="F3596">
        <v>283.29998779296881</v>
      </c>
      <c r="G3596">
        <v>73800000</v>
      </c>
    </row>
    <row r="3597" spans="1:7" ht="15">
      <c r="A3597" s="963">
        <v>31155</v>
      </c>
      <c r="B3597">
        <v>283.89999389648438</v>
      </c>
      <c r="C3597">
        <v>284</v>
      </c>
      <c r="D3597">
        <v>283</v>
      </c>
      <c r="E3597">
        <v>283.10000610351562</v>
      </c>
      <c r="F3597">
        <v>283.10000610351562</v>
      </c>
      <c r="G3597">
        <v>75710000</v>
      </c>
    </row>
    <row r="3598" spans="1:7" ht="15">
      <c r="A3598" s="963">
        <v>31156</v>
      </c>
      <c r="B3598">
        <v>282.70001220703119</v>
      </c>
      <c r="C3598">
        <v>283.10000610351562</v>
      </c>
      <c r="D3598">
        <v>282.29998779296881</v>
      </c>
      <c r="E3598">
        <v>282.79998779296881</v>
      </c>
      <c r="F3598">
        <v>282.79998779296881</v>
      </c>
      <c r="G3598">
        <v>75570000</v>
      </c>
    </row>
    <row r="3599" spans="1:7" ht="15">
      <c r="A3599" s="963">
        <v>31159</v>
      </c>
      <c r="B3599">
        <v>282.39999389648438</v>
      </c>
      <c r="C3599">
        <v>282.79998779296881</v>
      </c>
      <c r="D3599">
        <v>281.20001220703119</v>
      </c>
      <c r="E3599">
        <v>281.79998779296881</v>
      </c>
      <c r="F3599">
        <v>281.79998779296881</v>
      </c>
      <c r="G3599">
        <v>63970000</v>
      </c>
    </row>
    <row r="3600" spans="1:7" ht="15">
      <c r="A3600" s="963">
        <v>31160</v>
      </c>
      <c r="B3600">
        <v>281.39999389648438</v>
      </c>
      <c r="C3600">
        <v>282.60000610351562</v>
      </c>
      <c r="D3600">
        <v>281.29998779296881</v>
      </c>
      <c r="E3600">
        <v>282.60000610351562</v>
      </c>
      <c r="F3600">
        <v>282.60000610351562</v>
      </c>
      <c r="G3600">
        <v>77720000</v>
      </c>
    </row>
    <row r="3601" spans="1:7" ht="15">
      <c r="A3601" s="963">
        <v>31161</v>
      </c>
      <c r="B3601">
        <v>283.10000610351562</v>
      </c>
      <c r="C3601">
        <v>283.39999389648438</v>
      </c>
      <c r="D3601">
        <v>282.60000610351562</v>
      </c>
      <c r="E3601">
        <v>283.10000610351562</v>
      </c>
      <c r="F3601">
        <v>283.10000610351562</v>
      </c>
      <c r="G3601">
        <v>64540000</v>
      </c>
    </row>
    <row r="3602" spans="1:7" ht="15">
      <c r="A3602" s="963">
        <v>31162</v>
      </c>
      <c r="B3602">
        <v>283.10000610351562</v>
      </c>
      <c r="C3602">
        <v>284</v>
      </c>
      <c r="D3602">
        <v>282.89999389648438</v>
      </c>
      <c r="E3602">
        <v>284</v>
      </c>
      <c r="F3602">
        <v>284</v>
      </c>
      <c r="G3602">
        <v>68520000</v>
      </c>
    </row>
    <row r="3603" spans="1:7" ht="15">
      <c r="A3603" s="963">
        <v>31163</v>
      </c>
      <c r="B3603">
        <v>284.70001220703119</v>
      </c>
      <c r="C3603">
        <v>284.79998779296881</v>
      </c>
      <c r="D3603">
        <v>284</v>
      </c>
      <c r="E3603">
        <v>284.10000610351562</v>
      </c>
      <c r="F3603">
        <v>284.10000610351562</v>
      </c>
      <c r="G3603">
        <v>67830000</v>
      </c>
    </row>
    <row r="3604" spans="1:7" ht="15">
      <c r="A3604" s="963">
        <v>31166</v>
      </c>
      <c r="B3604">
        <v>283.60000610351562</v>
      </c>
      <c r="C3604">
        <v>284.10000610351562</v>
      </c>
      <c r="D3604">
        <v>282</v>
      </c>
      <c r="E3604">
        <v>282.10000610351562</v>
      </c>
      <c r="F3604">
        <v>282.10000610351562</v>
      </c>
      <c r="G3604">
        <v>73130000</v>
      </c>
    </row>
    <row r="3605" spans="1:7" ht="15">
      <c r="A3605" s="963">
        <v>31167</v>
      </c>
      <c r="B3605">
        <v>281.10000610351562</v>
      </c>
      <c r="C3605">
        <v>282.10000610351562</v>
      </c>
      <c r="D3605">
        <v>279.79998779296881</v>
      </c>
      <c r="E3605">
        <v>280.60000610351562</v>
      </c>
      <c r="F3605">
        <v>280.60000610351562</v>
      </c>
      <c r="G3605">
        <v>78880000</v>
      </c>
    </row>
    <row r="3606" spans="1:7" ht="15">
      <c r="A3606" s="963">
        <v>31168</v>
      </c>
      <c r="B3606">
        <v>280.5</v>
      </c>
      <c r="C3606">
        <v>280.70001220703119</v>
      </c>
      <c r="D3606">
        <v>279.5</v>
      </c>
      <c r="E3606">
        <v>279.60000610351562</v>
      </c>
      <c r="F3606">
        <v>279.60000610351562</v>
      </c>
      <c r="G3606">
        <v>66020000</v>
      </c>
    </row>
    <row r="3607" spans="1:7" ht="15">
      <c r="A3607" s="963">
        <v>31169</v>
      </c>
      <c r="B3607">
        <v>279.29998779296881</v>
      </c>
      <c r="C3607">
        <v>279.60000610351562</v>
      </c>
      <c r="D3607">
        <v>278.79998779296881</v>
      </c>
      <c r="E3607">
        <v>279</v>
      </c>
      <c r="F3607">
        <v>279</v>
      </c>
      <c r="G3607">
        <v>65830000</v>
      </c>
    </row>
    <row r="3608" spans="1:7" ht="15">
      <c r="A3608" s="963">
        <v>31170</v>
      </c>
      <c r="B3608">
        <v>279.29998779296881</v>
      </c>
      <c r="C3608">
        <v>280.29998779296881</v>
      </c>
      <c r="D3608">
        <v>279</v>
      </c>
      <c r="E3608">
        <v>280.29998779296881</v>
      </c>
      <c r="F3608">
        <v>280.29998779296881</v>
      </c>
      <c r="G3608">
        <v>65590000</v>
      </c>
    </row>
    <row r="3609" spans="1:7" ht="15">
      <c r="A3609" s="963">
        <v>31173</v>
      </c>
      <c r="B3609">
        <v>280.39999389648438</v>
      </c>
      <c r="C3609">
        <v>280.5</v>
      </c>
      <c r="D3609">
        <v>279.70001220703119</v>
      </c>
      <c r="E3609">
        <v>279.89999389648438</v>
      </c>
      <c r="F3609">
        <v>279.89999389648438</v>
      </c>
      <c r="G3609">
        <v>59310000</v>
      </c>
    </row>
    <row r="3610" spans="1:7" ht="15">
      <c r="A3610" s="963">
        <v>31174</v>
      </c>
      <c r="B3610">
        <v>280.20001220703119</v>
      </c>
      <c r="C3610">
        <v>281.10000610351562</v>
      </c>
      <c r="D3610">
        <v>279.89999389648438</v>
      </c>
      <c r="E3610">
        <v>280.89999389648438</v>
      </c>
      <c r="F3610">
        <v>280.89999389648438</v>
      </c>
      <c r="G3610">
        <v>70940000</v>
      </c>
    </row>
    <row r="3611" spans="1:7" ht="15">
      <c r="A3611" s="963">
        <v>31175</v>
      </c>
      <c r="B3611">
        <v>280.89999389648438</v>
      </c>
      <c r="C3611">
        <v>281.10000610351562</v>
      </c>
      <c r="D3611">
        <v>280.5</v>
      </c>
      <c r="E3611">
        <v>281.10000610351562</v>
      </c>
      <c r="F3611">
        <v>281.10000610351562</v>
      </c>
      <c r="G3611">
        <v>76850000</v>
      </c>
    </row>
    <row r="3612" spans="1:7" ht="15">
      <c r="A3612" s="963">
        <v>31176</v>
      </c>
      <c r="B3612">
        <v>281.89999389648438</v>
      </c>
      <c r="C3612">
        <v>283.29998779296881</v>
      </c>
      <c r="D3612">
        <v>281</v>
      </c>
      <c r="E3612">
        <v>283.29998779296881</v>
      </c>
      <c r="F3612">
        <v>283.29998779296881</v>
      </c>
      <c r="G3612">
        <v>80740000</v>
      </c>
    </row>
    <row r="3613" spans="1:7" ht="15">
      <c r="A3613" s="963">
        <v>31177</v>
      </c>
      <c r="B3613">
        <v>285.29998779296881</v>
      </c>
      <c r="C3613">
        <v>287.5</v>
      </c>
      <c r="D3613">
        <v>283.29998779296881</v>
      </c>
      <c r="E3613">
        <v>287.5</v>
      </c>
      <c r="F3613">
        <v>287.5</v>
      </c>
      <c r="G3613">
        <v>95510000</v>
      </c>
    </row>
    <row r="3614" spans="1:7" ht="15">
      <c r="A3614" s="963">
        <v>31180</v>
      </c>
      <c r="B3614">
        <v>288</v>
      </c>
      <c r="C3614">
        <v>288.20001220703119</v>
      </c>
      <c r="D3614">
        <v>287.5</v>
      </c>
      <c r="E3614">
        <v>288.10000610351562</v>
      </c>
      <c r="F3614">
        <v>288.10000610351562</v>
      </c>
      <c r="G3614">
        <v>73380000</v>
      </c>
    </row>
    <row r="3615" spans="1:7" ht="15">
      <c r="A3615" s="963">
        <v>31181</v>
      </c>
      <c r="B3615">
        <v>288.39999389648438</v>
      </c>
      <c r="C3615">
        <v>288.60000610351562</v>
      </c>
      <c r="D3615">
        <v>287.10000610351562</v>
      </c>
      <c r="E3615">
        <v>287.70001220703119</v>
      </c>
      <c r="F3615">
        <v>287.70001220703119</v>
      </c>
      <c r="G3615">
        <v>85150000</v>
      </c>
    </row>
    <row r="3616" spans="1:7" ht="15">
      <c r="A3616" s="963">
        <v>31182</v>
      </c>
      <c r="B3616">
        <v>287.79998779296881</v>
      </c>
      <c r="C3616">
        <v>289</v>
      </c>
      <c r="D3616">
        <v>287.60000610351562</v>
      </c>
      <c r="E3616">
        <v>288.5</v>
      </c>
      <c r="F3616">
        <v>288.5</v>
      </c>
      <c r="G3616">
        <v>78300000</v>
      </c>
    </row>
    <row r="3617" spans="1:7" ht="15">
      <c r="A3617" s="963">
        <v>31183</v>
      </c>
      <c r="B3617">
        <v>288.70001220703119</v>
      </c>
      <c r="C3617">
        <v>289.79998779296881</v>
      </c>
      <c r="D3617">
        <v>288.29998779296881</v>
      </c>
      <c r="E3617">
        <v>289.79998779296881</v>
      </c>
      <c r="F3617">
        <v>289.79998779296881</v>
      </c>
      <c r="G3617">
        <v>74320000</v>
      </c>
    </row>
    <row r="3618" spans="1:7" ht="15">
      <c r="A3618" s="963">
        <v>31184</v>
      </c>
      <c r="B3618">
        <v>290.10000610351562</v>
      </c>
      <c r="C3618">
        <v>291.70001220703119</v>
      </c>
      <c r="D3618">
        <v>289.70001220703119</v>
      </c>
      <c r="E3618">
        <v>291.70001220703119</v>
      </c>
      <c r="F3618">
        <v>291.70001220703119</v>
      </c>
      <c r="G3618">
        <v>78350000</v>
      </c>
    </row>
    <row r="3619" spans="1:7" ht="15">
      <c r="A3619" s="963">
        <v>31187</v>
      </c>
      <c r="B3619">
        <v>294</v>
      </c>
      <c r="C3619">
        <v>294.70001220703119</v>
      </c>
      <c r="D3619">
        <v>294</v>
      </c>
      <c r="E3619">
        <v>294.5</v>
      </c>
      <c r="F3619">
        <v>294.5</v>
      </c>
      <c r="G3619">
        <v>93610000</v>
      </c>
    </row>
    <row r="3620" spans="1:7" ht="15">
      <c r="A3620" s="963">
        <v>31188</v>
      </c>
      <c r="B3620">
        <v>293.89999389648438</v>
      </c>
      <c r="C3620">
        <v>294.79998779296881</v>
      </c>
      <c r="D3620">
        <v>293.79998779296881</v>
      </c>
      <c r="E3620">
        <v>293.89999389648438</v>
      </c>
      <c r="F3620">
        <v>293.89999389648438</v>
      </c>
      <c r="G3620">
        <v>85270000</v>
      </c>
    </row>
    <row r="3621" spans="1:7" ht="15">
      <c r="A3621" s="963">
        <v>31189</v>
      </c>
      <c r="B3621">
        <v>293.29998779296881</v>
      </c>
      <c r="C3621">
        <v>294.20001220703119</v>
      </c>
      <c r="D3621">
        <v>292.60000610351562</v>
      </c>
      <c r="E3621">
        <v>293</v>
      </c>
      <c r="F3621">
        <v>293</v>
      </c>
      <c r="G3621">
        <v>78580000</v>
      </c>
    </row>
    <row r="3622" spans="1:7" ht="15">
      <c r="A3622" s="963">
        <v>31190</v>
      </c>
      <c r="B3622">
        <v>292.89999389648438</v>
      </c>
      <c r="C3622">
        <v>293.10000610351562</v>
      </c>
      <c r="D3622">
        <v>291.89999389648438</v>
      </c>
      <c r="E3622">
        <v>292.20001220703119</v>
      </c>
      <c r="F3622">
        <v>292.20001220703119</v>
      </c>
      <c r="G3622">
        <v>83570000</v>
      </c>
    </row>
    <row r="3623" spans="1:7" ht="15">
      <c r="A3623" s="963">
        <v>31191</v>
      </c>
      <c r="B3623">
        <v>291.79998779296881</v>
      </c>
      <c r="C3623">
        <v>292.20001220703119</v>
      </c>
      <c r="D3623">
        <v>291.60000610351562</v>
      </c>
      <c r="E3623">
        <v>292.10000610351562</v>
      </c>
      <c r="F3623">
        <v>292.10000610351562</v>
      </c>
      <c r="G3623">
        <v>60290000</v>
      </c>
    </row>
    <row r="3624" spans="1:7" ht="15">
      <c r="A3624" s="963">
        <v>31195</v>
      </c>
      <c r="B3624">
        <v>292.10000610351562</v>
      </c>
      <c r="C3624">
        <v>292.60000610351562</v>
      </c>
      <c r="D3624">
        <v>290.70001220703119</v>
      </c>
      <c r="E3624">
        <v>290.89999389648438</v>
      </c>
      <c r="F3624">
        <v>290.89999389648438</v>
      </c>
      <c r="G3624">
        <v>65440000</v>
      </c>
    </row>
    <row r="3625" spans="1:7" ht="15">
      <c r="A3625" s="963">
        <v>31196</v>
      </c>
      <c r="B3625">
        <v>290.70001220703119</v>
      </c>
      <c r="C3625">
        <v>291</v>
      </c>
      <c r="D3625">
        <v>290.29998779296881</v>
      </c>
      <c r="E3625">
        <v>290.60000610351562</v>
      </c>
      <c r="F3625">
        <v>290.60000610351562</v>
      </c>
      <c r="G3625">
        <v>74200000</v>
      </c>
    </row>
    <row r="3626" spans="1:7" ht="15">
      <c r="A3626" s="963">
        <v>31197</v>
      </c>
      <c r="B3626">
        <v>290.60000610351562</v>
      </c>
      <c r="C3626">
        <v>290.89999389648438</v>
      </c>
      <c r="D3626">
        <v>289.5</v>
      </c>
      <c r="E3626">
        <v>289.89999389648438</v>
      </c>
      <c r="F3626">
        <v>289.89999389648438</v>
      </c>
      <c r="G3626">
        <v>77010000</v>
      </c>
    </row>
    <row r="3627" spans="1:7" ht="15">
      <c r="A3627" s="963">
        <v>31198</v>
      </c>
      <c r="B3627">
        <v>289.89999389648438</v>
      </c>
      <c r="C3627">
        <v>290.79998779296881</v>
      </c>
      <c r="D3627">
        <v>289.79998779296881</v>
      </c>
      <c r="E3627">
        <v>290.79998779296881</v>
      </c>
      <c r="F3627">
        <v>290.79998779296881</v>
      </c>
      <c r="G3627">
        <v>85010000</v>
      </c>
    </row>
    <row r="3628" spans="1:7" ht="15">
      <c r="A3628" s="963">
        <v>31201</v>
      </c>
      <c r="B3628">
        <v>291.39999389648438</v>
      </c>
      <c r="C3628">
        <v>291.79998779296881</v>
      </c>
      <c r="D3628">
        <v>290.39999389648438</v>
      </c>
      <c r="E3628">
        <v>290.60000610351562</v>
      </c>
      <c r="F3628">
        <v>290.60000610351562</v>
      </c>
      <c r="G3628">
        <v>73390000</v>
      </c>
    </row>
    <row r="3629" spans="1:7" ht="15">
      <c r="A3629" s="963">
        <v>31202</v>
      </c>
      <c r="B3629">
        <v>290.29998779296881</v>
      </c>
      <c r="C3629">
        <v>291.10000610351562</v>
      </c>
      <c r="D3629">
        <v>290.10000610351562</v>
      </c>
      <c r="E3629">
        <v>291</v>
      </c>
      <c r="F3629">
        <v>291</v>
      </c>
      <c r="G3629">
        <v>72290000</v>
      </c>
    </row>
    <row r="3630" spans="1:7" ht="15">
      <c r="A3630" s="963">
        <v>31203</v>
      </c>
      <c r="B3630">
        <v>291.70001220703119</v>
      </c>
      <c r="C3630">
        <v>291.89999389648438</v>
      </c>
      <c r="D3630">
        <v>291</v>
      </c>
      <c r="E3630">
        <v>291.79998779296881</v>
      </c>
      <c r="F3630">
        <v>291.79998779296881</v>
      </c>
      <c r="G3630">
        <v>89120000</v>
      </c>
    </row>
    <row r="3631" spans="1:7" ht="15">
      <c r="A3631" s="963">
        <v>31204</v>
      </c>
      <c r="B3631">
        <v>291.10000610351562</v>
      </c>
      <c r="C3631">
        <v>291.89999389648438</v>
      </c>
      <c r="D3631">
        <v>290.89999389648438</v>
      </c>
      <c r="E3631">
        <v>291.89999389648438</v>
      </c>
      <c r="F3631">
        <v>291.89999389648438</v>
      </c>
      <c r="G3631">
        <v>81590000</v>
      </c>
    </row>
    <row r="3632" spans="1:7" ht="15">
      <c r="A3632" s="963">
        <v>31205</v>
      </c>
      <c r="B3632">
        <v>291.89999389648438</v>
      </c>
      <c r="C3632">
        <v>292.20001220703119</v>
      </c>
      <c r="D3632">
        <v>290.89999389648438</v>
      </c>
      <c r="E3632">
        <v>291</v>
      </c>
      <c r="F3632">
        <v>291</v>
      </c>
      <c r="G3632">
        <v>79160000</v>
      </c>
    </row>
    <row r="3633" spans="1:7" ht="15">
      <c r="A3633" s="963">
        <v>31208</v>
      </c>
      <c r="B3633">
        <v>290.5</v>
      </c>
      <c r="C3633">
        <v>291.10000610351562</v>
      </c>
      <c r="D3633">
        <v>290.10000610351562</v>
      </c>
      <c r="E3633">
        <v>290.70001220703119</v>
      </c>
      <c r="F3633">
        <v>290.70001220703119</v>
      </c>
      <c r="G3633">
        <v>64520000</v>
      </c>
    </row>
    <row r="3634" spans="1:7" ht="15">
      <c r="A3634" s="963">
        <v>31209</v>
      </c>
      <c r="B3634">
        <v>291.29998779296881</v>
      </c>
      <c r="C3634">
        <v>291.39999389648438</v>
      </c>
      <c r="D3634">
        <v>290.29998779296881</v>
      </c>
      <c r="E3634">
        <v>290.5</v>
      </c>
      <c r="F3634">
        <v>290.5</v>
      </c>
      <c r="G3634">
        <v>81400000</v>
      </c>
    </row>
    <row r="3635" spans="1:7" ht="15">
      <c r="A3635" s="963">
        <v>31210</v>
      </c>
      <c r="B3635">
        <v>290.10000610351562</v>
      </c>
      <c r="C3635">
        <v>290.70001220703119</v>
      </c>
      <c r="D3635">
        <v>289.60000610351562</v>
      </c>
      <c r="E3635">
        <v>289.70001220703119</v>
      </c>
      <c r="F3635">
        <v>289.70001220703119</v>
      </c>
      <c r="G3635">
        <v>74860000</v>
      </c>
    </row>
    <row r="3636" spans="1:7" ht="15">
      <c r="A3636" s="963">
        <v>31211</v>
      </c>
      <c r="B3636">
        <v>288.79998779296881</v>
      </c>
      <c r="C3636">
        <v>289.70001220703119</v>
      </c>
      <c r="D3636">
        <v>286.70001220703119</v>
      </c>
      <c r="E3636">
        <v>286.89999389648438</v>
      </c>
      <c r="F3636">
        <v>286.89999389648438</v>
      </c>
      <c r="G3636">
        <v>80180000</v>
      </c>
    </row>
    <row r="3637" spans="1:7" ht="15">
      <c r="A3637" s="963">
        <v>31212</v>
      </c>
      <c r="B3637">
        <v>286.89999389648438</v>
      </c>
      <c r="C3637">
        <v>288</v>
      </c>
      <c r="D3637">
        <v>286.79998779296881</v>
      </c>
      <c r="E3637">
        <v>288</v>
      </c>
      <c r="F3637">
        <v>288</v>
      </c>
      <c r="G3637">
        <v>74810000</v>
      </c>
    </row>
    <row r="3638" spans="1:7" ht="15">
      <c r="A3638" s="963">
        <v>31215</v>
      </c>
      <c r="B3638">
        <v>287.5</v>
      </c>
      <c r="C3638">
        <v>288.10000610351562</v>
      </c>
      <c r="D3638">
        <v>286.89999389648438</v>
      </c>
      <c r="E3638">
        <v>287.39999389648438</v>
      </c>
      <c r="F3638">
        <v>287.39999389648438</v>
      </c>
      <c r="G3638">
        <v>60260000</v>
      </c>
    </row>
    <row r="3639" spans="1:7" ht="15">
      <c r="A3639" s="963">
        <v>31216</v>
      </c>
      <c r="B3639">
        <v>287.89999389648438</v>
      </c>
      <c r="C3639">
        <v>288.10000610351562</v>
      </c>
      <c r="D3639">
        <v>287.29998779296881</v>
      </c>
      <c r="E3639">
        <v>287.89999389648438</v>
      </c>
      <c r="F3639">
        <v>287.89999389648438</v>
      </c>
      <c r="G3639">
        <v>82670000</v>
      </c>
    </row>
    <row r="3640" spans="1:7" ht="15">
      <c r="A3640" s="963">
        <v>31217</v>
      </c>
      <c r="B3640">
        <v>288.29998779296881</v>
      </c>
      <c r="C3640">
        <v>288.70001220703119</v>
      </c>
      <c r="D3640">
        <v>287.89999389648438</v>
      </c>
      <c r="E3640">
        <v>288.20001220703119</v>
      </c>
      <c r="F3640">
        <v>288.20001220703119</v>
      </c>
      <c r="G3640">
        <v>80280000</v>
      </c>
    </row>
    <row r="3641" spans="1:7" ht="15">
      <c r="A3641" s="963">
        <v>31218</v>
      </c>
      <c r="B3641">
        <v>287.79998779296881</v>
      </c>
      <c r="C3641">
        <v>288.29998779296881</v>
      </c>
      <c r="D3641">
        <v>287</v>
      </c>
      <c r="E3641">
        <v>287.39999389648438</v>
      </c>
      <c r="F3641">
        <v>287.39999389648438</v>
      </c>
      <c r="G3641">
        <v>76890000</v>
      </c>
    </row>
    <row r="3642" spans="1:7" ht="15">
      <c r="A3642" s="963">
        <v>31219</v>
      </c>
      <c r="B3642">
        <v>287.5</v>
      </c>
      <c r="C3642">
        <v>288.70001220703119</v>
      </c>
      <c r="D3642">
        <v>287.20001220703119</v>
      </c>
      <c r="E3642">
        <v>288.70001220703119</v>
      </c>
      <c r="F3642">
        <v>288.70001220703119</v>
      </c>
      <c r="G3642">
        <v>83950000</v>
      </c>
    </row>
    <row r="3643" spans="1:7" ht="15">
      <c r="A3643" s="963">
        <v>31222</v>
      </c>
      <c r="B3643">
        <v>288.39999389648438</v>
      </c>
      <c r="C3643">
        <v>290.10000610351562</v>
      </c>
      <c r="D3643">
        <v>288.20001220703119</v>
      </c>
      <c r="E3643">
        <v>290</v>
      </c>
      <c r="F3643">
        <v>290</v>
      </c>
      <c r="G3643">
        <v>65640000</v>
      </c>
    </row>
    <row r="3644" spans="1:7" ht="15">
      <c r="A3644" s="963">
        <v>31223</v>
      </c>
      <c r="B3644">
        <v>291.10000610351562</v>
      </c>
      <c r="C3644">
        <v>292.79998779296881</v>
      </c>
      <c r="D3644">
        <v>290</v>
      </c>
      <c r="E3644">
        <v>292.29998779296881</v>
      </c>
      <c r="F3644">
        <v>292.29998779296881</v>
      </c>
      <c r="G3644">
        <v>92420000</v>
      </c>
    </row>
    <row r="3645" spans="1:7" ht="15">
      <c r="A3645" s="963">
        <v>31224</v>
      </c>
      <c r="B3645">
        <v>293</v>
      </c>
      <c r="C3645">
        <v>293.39999389648438</v>
      </c>
      <c r="D3645">
        <v>292.29998779296881</v>
      </c>
      <c r="E3645">
        <v>293.39999389648438</v>
      </c>
      <c r="F3645">
        <v>293.39999389648438</v>
      </c>
      <c r="G3645">
        <v>91000000</v>
      </c>
    </row>
    <row r="3646" spans="1:7" ht="15">
      <c r="A3646" s="963">
        <v>31225</v>
      </c>
      <c r="B3646">
        <v>294.39999389648438</v>
      </c>
      <c r="C3646">
        <v>295.39999389648438</v>
      </c>
      <c r="D3646">
        <v>293.39999389648438</v>
      </c>
      <c r="E3646">
        <v>295.29998779296881</v>
      </c>
      <c r="F3646">
        <v>295.29998779296881</v>
      </c>
      <c r="G3646">
        <v>91360000</v>
      </c>
    </row>
    <row r="3647" spans="1:7" ht="15">
      <c r="A3647" s="963">
        <v>31226</v>
      </c>
      <c r="B3647">
        <v>295.60000610351562</v>
      </c>
      <c r="C3647">
        <v>296.20001220703119</v>
      </c>
      <c r="D3647">
        <v>295.29998779296881</v>
      </c>
      <c r="E3647">
        <v>296.20001220703119</v>
      </c>
      <c r="F3647">
        <v>296.20001220703119</v>
      </c>
      <c r="G3647">
        <v>86790000</v>
      </c>
    </row>
    <row r="3648" spans="1:7" ht="15">
      <c r="A3648" s="963">
        <v>31229</v>
      </c>
      <c r="B3648">
        <v>295.89999389648438</v>
      </c>
      <c r="C3648">
        <v>296.5</v>
      </c>
      <c r="D3648">
        <v>295.5</v>
      </c>
      <c r="E3648">
        <v>296.5</v>
      </c>
      <c r="F3648">
        <v>296.5</v>
      </c>
      <c r="G3648">
        <v>68530000</v>
      </c>
    </row>
    <row r="3649" spans="1:7" ht="15">
      <c r="A3649" s="963">
        <v>31230</v>
      </c>
      <c r="B3649">
        <v>297</v>
      </c>
      <c r="C3649">
        <v>297.29998779296881</v>
      </c>
      <c r="D3649">
        <v>296.39999389648438</v>
      </c>
      <c r="E3649">
        <v>296.89999389648438</v>
      </c>
      <c r="F3649">
        <v>296.89999389648438</v>
      </c>
      <c r="G3649">
        <v>80750000</v>
      </c>
    </row>
    <row r="3650" spans="1:7" ht="15">
      <c r="A3650" s="963">
        <v>31231</v>
      </c>
      <c r="B3650">
        <v>297</v>
      </c>
      <c r="C3650">
        <v>297.39999389648438</v>
      </c>
      <c r="D3650">
        <v>296.79998779296881</v>
      </c>
      <c r="E3650">
        <v>297.29998779296881</v>
      </c>
      <c r="F3650">
        <v>297.29998779296881</v>
      </c>
      <c r="G3650">
        <v>77840000</v>
      </c>
    </row>
    <row r="3651" spans="1:7" ht="15">
      <c r="A3651" s="963">
        <v>31233</v>
      </c>
      <c r="B3651">
        <v>297.79998779296881</v>
      </c>
      <c r="C3651">
        <v>298.70001220703119</v>
      </c>
      <c r="D3651">
        <v>297.29998779296881</v>
      </c>
      <c r="E3651">
        <v>298.60000610351562</v>
      </c>
      <c r="F3651">
        <v>298.60000610351562</v>
      </c>
      <c r="G3651">
        <v>43670000</v>
      </c>
    </row>
    <row r="3652" spans="1:7" ht="15">
      <c r="A3652" s="963">
        <v>31236</v>
      </c>
      <c r="B3652">
        <v>298.29998779296881</v>
      </c>
      <c r="C3652">
        <v>298.70001220703119</v>
      </c>
      <c r="D3652">
        <v>297.5</v>
      </c>
      <c r="E3652">
        <v>297.79998779296881</v>
      </c>
      <c r="F3652">
        <v>297.79998779296881</v>
      </c>
      <c r="G3652">
        <v>63570000</v>
      </c>
    </row>
    <row r="3653" spans="1:7" ht="15">
      <c r="A3653" s="963">
        <v>31237</v>
      </c>
      <c r="B3653">
        <v>297.70001220703119</v>
      </c>
      <c r="C3653">
        <v>298</v>
      </c>
      <c r="D3653">
        <v>296.70001220703119</v>
      </c>
      <c r="E3653">
        <v>297.20001220703119</v>
      </c>
      <c r="F3653">
        <v>297.20001220703119</v>
      </c>
      <c r="G3653">
        <v>75220000</v>
      </c>
    </row>
    <row r="3654" spans="1:7" ht="15">
      <c r="A3654" s="963">
        <v>31238</v>
      </c>
      <c r="B3654">
        <v>297.60000610351562</v>
      </c>
      <c r="C3654">
        <v>298.5</v>
      </c>
      <c r="D3654">
        <v>297.10000610351562</v>
      </c>
      <c r="E3654">
        <v>298.5</v>
      </c>
      <c r="F3654">
        <v>298.5</v>
      </c>
      <c r="G3654">
        <v>77150000</v>
      </c>
    </row>
    <row r="3655" spans="1:7" ht="15">
      <c r="A3655" s="963">
        <v>31239</v>
      </c>
      <c r="B3655">
        <v>299.5</v>
      </c>
      <c r="C3655">
        <v>300.5</v>
      </c>
      <c r="D3655">
        <v>298.5</v>
      </c>
      <c r="E3655">
        <v>300.5</v>
      </c>
      <c r="F3655">
        <v>300.5</v>
      </c>
      <c r="G3655">
        <v>87780000</v>
      </c>
    </row>
    <row r="3656" spans="1:7" ht="15">
      <c r="A3656" s="963">
        <v>31240</v>
      </c>
      <c r="B3656">
        <v>301.20001220703119</v>
      </c>
      <c r="C3656">
        <v>302.39999389648438</v>
      </c>
      <c r="D3656">
        <v>300.5</v>
      </c>
      <c r="E3656">
        <v>302.39999389648438</v>
      </c>
      <c r="F3656">
        <v>302.39999389648438</v>
      </c>
      <c r="G3656">
        <v>78650000</v>
      </c>
    </row>
    <row r="3657" spans="1:7" ht="15">
      <c r="A3657" s="963">
        <v>31243</v>
      </c>
      <c r="B3657">
        <v>302</v>
      </c>
      <c r="C3657">
        <v>303.20001220703119</v>
      </c>
      <c r="D3657">
        <v>301.79998779296881</v>
      </c>
      <c r="E3657">
        <v>303</v>
      </c>
      <c r="F3657">
        <v>303</v>
      </c>
      <c r="G3657">
        <v>69170000</v>
      </c>
    </row>
    <row r="3658" spans="1:7" ht="15">
      <c r="A3658" s="963">
        <v>31244</v>
      </c>
      <c r="B3658">
        <v>303.70001220703119</v>
      </c>
      <c r="C3658">
        <v>305.20001220703119</v>
      </c>
      <c r="D3658">
        <v>303</v>
      </c>
      <c r="E3658">
        <v>305.20001220703119</v>
      </c>
      <c r="F3658">
        <v>305.20001220703119</v>
      </c>
      <c r="G3658">
        <v>84630000</v>
      </c>
    </row>
    <row r="3659" spans="1:7" ht="15">
      <c r="A3659" s="963">
        <v>31245</v>
      </c>
      <c r="B3659">
        <v>307.10000610351562</v>
      </c>
      <c r="C3659">
        <v>307.89999389648438</v>
      </c>
      <c r="D3659">
        <v>305.20001220703119</v>
      </c>
      <c r="E3659">
        <v>307.79998779296881</v>
      </c>
      <c r="F3659">
        <v>307.79998779296881</v>
      </c>
      <c r="G3659">
        <v>113800000</v>
      </c>
    </row>
    <row r="3660" spans="1:7" ht="15">
      <c r="A3660" s="963">
        <v>31246</v>
      </c>
      <c r="B3660">
        <v>307.20001220703119</v>
      </c>
      <c r="C3660">
        <v>307.89999389648438</v>
      </c>
      <c r="D3660">
        <v>306.70001220703119</v>
      </c>
      <c r="E3660">
        <v>306.89999389648438</v>
      </c>
      <c r="F3660">
        <v>306.89999389648438</v>
      </c>
      <c r="G3660">
        <v>94350000</v>
      </c>
    </row>
    <row r="3661" spans="1:7" ht="15">
      <c r="A3661" s="963">
        <v>31247</v>
      </c>
      <c r="B3661">
        <v>306.79998779296881</v>
      </c>
      <c r="C3661">
        <v>307.79998779296881</v>
      </c>
      <c r="D3661">
        <v>306.70001220703119</v>
      </c>
      <c r="E3661">
        <v>307.79998779296881</v>
      </c>
      <c r="F3661">
        <v>307.79998779296881</v>
      </c>
      <c r="G3661">
        <v>85710000</v>
      </c>
    </row>
    <row r="3662" spans="1:7" ht="15">
      <c r="A3662" s="963">
        <v>31250</v>
      </c>
      <c r="B3662">
        <v>306.89999389648438</v>
      </c>
      <c r="C3662">
        <v>307.79998779296881</v>
      </c>
      <c r="D3662">
        <v>306.29998779296881</v>
      </c>
      <c r="E3662">
        <v>306.79998779296881</v>
      </c>
      <c r="F3662">
        <v>306.79998779296881</v>
      </c>
      <c r="G3662">
        <v>69770000</v>
      </c>
    </row>
    <row r="3663" spans="1:7" ht="15">
      <c r="A3663" s="963">
        <v>31251</v>
      </c>
      <c r="B3663">
        <v>307.39999389648438</v>
      </c>
      <c r="C3663">
        <v>307.89999389648438</v>
      </c>
      <c r="D3663">
        <v>306.10000610351562</v>
      </c>
      <c r="E3663">
        <v>306.20001220703119</v>
      </c>
      <c r="F3663">
        <v>306.20001220703119</v>
      </c>
      <c r="G3663">
        <v>95330000</v>
      </c>
    </row>
    <row r="3664" spans="1:7" ht="15">
      <c r="A3664" s="963">
        <v>31252</v>
      </c>
      <c r="B3664">
        <v>305</v>
      </c>
      <c r="C3664">
        <v>305.39999389648438</v>
      </c>
      <c r="D3664">
        <v>302.89999389648438</v>
      </c>
      <c r="E3664">
        <v>303.70001220703119</v>
      </c>
      <c r="F3664">
        <v>303.70001220703119</v>
      </c>
      <c r="G3664">
        <v>93790000</v>
      </c>
    </row>
    <row r="3665" spans="1:7" ht="15">
      <c r="A3665" s="963">
        <v>31253</v>
      </c>
      <c r="B3665">
        <v>303.70001220703119</v>
      </c>
      <c r="C3665">
        <v>304.60000610351562</v>
      </c>
      <c r="D3665">
        <v>303.60000610351562</v>
      </c>
      <c r="E3665">
        <v>304.39999389648438</v>
      </c>
      <c r="F3665">
        <v>304.39999389648438</v>
      </c>
      <c r="G3665">
        <v>88630000</v>
      </c>
    </row>
    <row r="3666" spans="1:7" ht="15">
      <c r="A3666" s="963">
        <v>31254</v>
      </c>
      <c r="B3666">
        <v>304.5</v>
      </c>
      <c r="C3666">
        <v>304.60000610351562</v>
      </c>
      <c r="D3666">
        <v>304.20001220703119</v>
      </c>
      <c r="E3666">
        <v>304.60000610351562</v>
      </c>
      <c r="F3666">
        <v>304.60000610351562</v>
      </c>
      <c r="G3666">
        <v>84260000</v>
      </c>
    </row>
    <row r="3667" spans="1:7" ht="15">
      <c r="A3667" s="963">
        <v>31257</v>
      </c>
      <c r="B3667">
        <v>303.60000610351562</v>
      </c>
      <c r="C3667">
        <v>304.70001220703119</v>
      </c>
      <c r="D3667">
        <v>300.89999389648438</v>
      </c>
      <c r="E3667">
        <v>300.89999389648438</v>
      </c>
      <c r="F3667">
        <v>300.89999389648438</v>
      </c>
      <c r="G3667">
        <v>76340000</v>
      </c>
    </row>
    <row r="3668" spans="1:7" ht="15">
      <c r="A3668" s="963">
        <v>31258</v>
      </c>
      <c r="B3668">
        <v>300.60000610351562</v>
      </c>
      <c r="C3668">
        <v>300.89999389648438</v>
      </c>
      <c r="D3668">
        <v>300.10000610351562</v>
      </c>
      <c r="E3668">
        <v>300.60000610351562</v>
      </c>
      <c r="F3668">
        <v>300.60000610351562</v>
      </c>
      <c r="G3668">
        <v>77220000</v>
      </c>
    </row>
    <row r="3669" spans="1:7" ht="15">
      <c r="A3669" s="963">
        <v>31259</v>
      </c>
      <c r="B3669">
        <v>301</v>
      </c>
      <c r="C3669">
        <v>301.29998779296881</v>
      </c>
      <c r="D3669">
        <v>300.10000610351562</v>
      </c>
      <c r="E3669">
        <v>301.29998779296881</v>
      </c>
      <c r="F3669">
        <v>301.29998779296881</v>
      </c>
      <c r="G3669">
        <v>83280000</v>
      </c>
    </row>
    <row r="3670" spans="1:7" ht="15">
      <c r="A3670" s="963">
        <v>31260</v>
      </c>
      <c r="B3670">
        <v>302.60000610351562</v>
      </c>
      <c r="C3670">
        <v>304.10000610351562</v>
      </c>
      <c r="D3670">
        <v>301.20001220703119</v>
      </c>
      <c r="E3670">
        <v>304</v>
      </c>
      <c r="F3670">
        <v>304</v>
      </c>
      <c r="G3670">
        <v>90020000</v>
      </c>
    </row>
    <row r="3671" spans="1:7" ht="15">
      <c r="A3671" s="963">
        <v>31261</v>
      </c>
      <c r="B3671">
        <v>304.29998779296881</v>
      </c>
      <c r="C3671">
        <v>304.60000610351562</v>
      </c>
      <c r="D3671">
        <v>304</v>
      </c>
      <c r="E3671">
        <v>304.5</v>
      </c>
      <c r="F3671">
        <v>304.5</v>
      </c>
      <c r="G3671">
        <v>78560000</v>
      </c>
    </row>
    <row r="3672" spans="1:7" ht="15">
      <c r="A3672" s="963">
        <v>31264</v>
      </c>
      <c r="B3672">
        <v>303.20001220703119</v>
      </c>
      <c r="C3672">
        <v>304.5</v>
      </c>
      <c r="D3672">
        <v>301.79998779296881</v>
      </c>
      <c r="E3672">
        <v>302.10000610351562</v>
      </c>
      <c r="F3672">
        <v>302.10000610351562</v>
      </c>
      <c r="G3672">
        <v>75520000</v>
      </c>
    </row>
    <row r="3673" spans="1:7" ht="15">
      <c r="A3673" s="963">
        <v>31265</v>
      </c>
      <c r="B3673">
        <v>302.10000610351562</v>
      </c>
      <c r="C3673">
        <v>302.39999389648438</v>
      </c>
      <c r="D3673">
        <v>300.20001220703119</v>
      </c>
      <c r="E3673">
        <v>300.20001220703119</v>
      </c>
      <c r="F3673">
        <v>300.20001220703119</v>
      </c>
      <c r="G3673">
        <v>80050000</v>
      </c>
    </row>
    <row r="3674" spans="1:7" ht="15">
      <c r="A3674" s="963">
        <v>31266</v>
      </c>
      <c r="B3674">
        <v>298.60000610351562</v>
      </c>
      <c r="C3674">
        <v>300.20001220703119</v>
      </c>
      <c r="D3674">
        <v>298</v>
      </c>
      <c r="E3674">
        <v>298.20001220703119</v>
      </c>
      <c r="F3674">
        <v>298.20001220703119</v>
      </c>
      <c r="G3674">
        <v>78420000</v>
      </c>
    </row>
    <row r="3675" spans="1:7" ht="15">
      <c r="A3675" s="963">
        <v>31267</v>
      </c>
      <c r="B3675">
        <v>298.39999389648438</v>
      </c>
      <c r="C3675">
        <v>298.70001220703119</v>
      </c>
      <c r="D3675">
        <v>297.79998779296881</v>
      </c>
      <c r="E3675">
        <v>298.70001220703119</v>
      </c>
      <c r="F3675">
        <v>298.70001220703119</v>
      </c>
      <c r="G3675">
        <v>77690000</v>
      </c>
    </row>
    <row r="3676" spans="1:7" ht="15">
      <c r="A3676" s="963">
        <v>31268</v>
      </c>
      <c r="B3676">
        <v>299.10000610351562</v>
      </c>
      <c r="C3676">
        <v>299.20001220703119</v>
      </c>
      <c r="D3676">
        <v>298.60000610351562</v>
      </c>
      <c r="E3676">
        <v>299.10000610351562</v>
      </c>
      <c r="F3676">
        <v>299.10000610351562</v>
      </c>
      <c r="G3676">
        <v>71670000</v>
      </c>
    </row>
    <row r="3677" spans="1:7" ht="15">
      <c r="A3677" s="963">
        <v>31271</v>
      </c>
      <c r="B3677">
        <v>298.60000610351562</v>
      </c>
      <c r="C3677">
        <v>299.29998779296881</v>
      </c>
      <c r="D3677">
        <v>298.29998779296881</v>
      </c>
      <c r="E3677">
        <v>298.29998779296881</v>
      </c>
      <c r="F3677">
        <v>298.29998779296881</v>
      </c>
      <c r="G3677">
        <v>64360000</v>
      </c>
    </row>
    <row r="3678" spans="1:7" ht="15">
      <c r="A3678" s="963">
        <v>31272</v>
      </c>
      <c r="B3678">
        <v>298.20001220703119</v>
      </c>
      <c r="C3678">
        <v>298.39999389648438</v>
      </c>
      <c r="D3678">
        <v>296.79998779296881</v>
      </c>
      <c r="E3678">
        <v>297</v>
      </c>
      <c r="F3678">
        <v>297</v>
      </c>
      <c r="G3678">
        <v>80520000</v>
      </c>
    </row>
    <row r="3679" spans="1:7" ht="15">
      <c r="A3679" s="963">
        <v>31273</v>
      </c>
      <c r="B3679">
        <v>297.10000610351562</v>
      </c>
      <c r="C3679">
        <v>297.70001220703119</v>
      </c>
      <c r="D3679">
        <v>296.89999389648438</v>
      </c>
      <c r="E3679">
        <v>297.60000610351562</v>
      </c>
      <c r="F3679">
        <v>297.60000610351562</v>
      </c>
      <c r="G3679">
        <v>73000000</v>
      </c>
    </row>
    <row r="3680" spans="1:7" ht="15">
      <c r="A3680" s="963">
        <v>31274</v>
      </c>
      <c r="B3680">
        <v>298.20001220703119</v>
      </c>
      <c r="C3680">
        <v>298.29998779296881</v>
      </c>
      <c r="D3680">
        <v>297.29998779296881</v>
      </c>
      <c r="E3680">
        <v>297.60000610351562</v>
      </c>
      <c r="F3680">
        <v>297.60000610351562</v>
      </c>
      <c r="G3680">
        <v>82050000</v>
      </c>
    </row>
    <row r="3681" spans="1:7" ht="15">
      <c r="A3681" s="963">
        <v>31275</v>
      </c>
      <c r="B3681">
        <v>297</v>
      </c>
      <c r="C3681">
        <v>297.70001220703119</v>
      </c>
      <c r="D3681">
        <v>296.39999389648438</v>
      </c>
      <c r="E3681">
        <v>296.5</v>
      </c>
      <c r="F3681">
        <v>296.5</v>
      </c>
      <c r="G3681">
        <v>72960000</v>
      </c>
    </row>
    <row r="3682" spans="1:7" ht="15">
      <c r="A3682" s="963">
        <v>31278</v>
      </c>
      <c r="B3682">
        <v>296.20001220703119</v>
      </c>
      <c r="C3682">
        <v>296.5</v>
      </c>
      <c r="D3682">
        <v>295.60000610351562</v>
      </c>
      <c r="E3682">
        <v>295.60000610351562</v>
      </c>
      <c r="F3682">
        <v>295.60000610351562</v>
      </c>
      <c r="G3682">
        <v>65640000</v>
      </c>
    </row>
    <row r="3683" spans="1:7" ht="15">
      <c r="A3683" s="963">
        <v>31279</v>
      </c>
      <c r="B3683">
        <v>296.10000610351562</v>
      </c>
      <c r="C3683">
        <v>296.39999389648438</v>
      </c>
      <c r="D3683">
        <v>295.60000610351562</v>
      </c>
      <c r="E3683">
        <v>296.39999389648438</v>
      </c>
      <c r="F3683">
        <v>296.39999389648438</v>
      </c>
      <c r="G3683">
        <v>76390000</v>
      </c>
    </row>
    <row r="3684" spans="1:7" ht="15">
      <c r="A3684" s="963">
        <v>31280</v>
      </c>
      <c r="B3684">
        <v>296.89999389648438</v>
      </c>
      <c r="C3684">
        <v>297.70001220703119</v>
      </c>
      <c r="D3684">
        <v>296.39999389648438</v>
      </c>
      <c r="E3684">
        <v>297.70001220703119</v>
      </c>
      <c r="F3684">
        <v>297.70001220703119</v>
      </c>
      <c r="G3684">
        <v>82650000</v>
      </c>
    </row>
    <row r="3685" spans="1:7" ht="15">
      <c r="A3685" s="963">
        <v>31281</v>
      </c>
      <c r="B3685">
        <v>297.79998779296881</v>
      </c>
      <c r="C3685">
        <v>297.89999389648438</v>
      </c>
      <c r="D3685">
        <v>296.70001220703119</v>
      </c>
      <c r="E3685">
        <v>296.89999389648438</v>
      </c>
      <c r="F3685">
        <v>296.89999389648438</v>
      </c>
      <c r="G3685">
        <v>78180000</v>
      </c>
    </row>
    <row r="3686" spans="1:7" ht="15">
      <c r="A3686" s="963">
        <v>31282</v>
      </c>
      <c r="B3686">
        <v>296.79998779296881</v>
      </c>
      <c r="C3686">
        <v>296.89999389648438</v>
      </c>
      <c r="D3686">
        <v>296.5</v>
      </c>
      <c r="E3686">
        <v>296.70001220703119</v>
      </c>
      <c r="F3686">
        <v>296.70001220703119</v>
      </c>
      <c r="G3686">
        <v>70250000</v>
      </c>
    </row>
    <row r="3687" spans="1:7" ht="15">
      <c r="A3687" s="963">
        <v>31285</v>
      </c>
      <c r="B3687">
        <v>296.20001220703119</v>
      </c>
      <c r="C3687">
        <v>296.79998779296881</v>
      </c>
      <c r="D3687">
        <v>296</v>
      </c>
      <c r="E3687">
        <v>296.29998779296881</v>
      </c>
      <c r="F3687">
        <v>296.29998779296881</v>
      </c>
      <c r="G3687">
        <v>59200000</v>
      </c>
    </row>
    <row r="3688" spans="1:7" ht="15">
      <c r="A3688" s="963">
        <v>31286</v>
      </c>
      <c r="B3688">
        <v>295.79998779296881</v>
      </c>
      <c r="C3688">
        <v>296.29998779296881</v>
      </c>
      <c r="D3688">
        <v>295.60000610351562</v>
      </c>
      <c r="E3688">
        <v>296</v>
      </c>
      <c r="F3688">
        <v>296</v>
      </c>
      <c r="G3688">
        <v>67940000</v>
      </c>
    </row>
    <row r="3689" spans="1:7" ht="15">
      <c r="A3689" s="963">
        <v>31287</v>
      </c>
      <c r="B3689">
        <v>296.39999389648438</v>
      </c>
      <c r="C3689">
        <v>297</v>
      </c>
      <c r="D3689">
        <v>295.10000610351562</v>
      </c>
      <c r="E3689">
        <v>297</v>
      </c>
      <c r="F3689">
        <v>297</v>
      </c>
      <c r="G3689">
        <v>74320000</v>
      </c>
    </row>
    <row r="3690" spans="1:7" ht="15">
      <c r="A3690" s="963">
        <v>31288</v>
      </c>
      <c r="B3690">
        <v>297.10000610351562</v>
      </c>
      <c r="C3690">
        <v>297.29998779296881</v>
      </c>
      <c r="D3690">
        <v>296.89999389648438</v>
      </c>
      <c r="E3690">
        <v>297.29998779296881</v>
      </c>
      <c r="F3690">
        <v>297.29998779296881</v>
      </c>
      <c r="G3690">
        <v>71930000</v>
      </c>
    </row>
    <row r="3691" spans="1:7" ht="15">
      <c r="A3691" s="963">
        <v>31289</v>
      </c>
      <c r="B3691">
        <v>297.20001220703119</v>
      </c>
      <c r="C3691">
        <v>297.70001220703119</v>
      </c>
      <c r="D3691">
        <v>297</v>
      </c>
      <c r="E3691">
        <v>297.70001220703119</v>
      </c>
      <c r="F3691">
        <v>297.70001220703119</v>
      </c>
      <c r="G3691">
        <v>64680000</v>
      </c>
    </row>
    <row r="3692" spans="1:7" ht="15">
      <c r="A3692" s="963">
        <v>31293</v>
      </c>
      <c r="B3692">
        <v>297.29998779296881</v>
      </c>
      <c r="C3692">
        <v>297.70001220703119</v>
      </c>
      <c r="D3692">
        <v>296.20001220703119</v>
      </c>
      <c r="E3692">
        <v>296.60000610351562</v>
      </c>
      <c r="F3692">
        <v>296.60000610351562</v>
      </c>
      <c r="G3692">
        <v>65070000</v>
      </c>
    </row>
    <row r="3693" spans="1:7" ht="15">
      <c r="A3693" s="963">
        <v>31294</v>
      </c>
      <c r="B3693">
        <v>296.29998779296881</v>
      </c>
      <c r="C3693">
        <v>296.70001220703119</v>
      </c>
      <c r="D3693">
        <v>295.39999389648438</v>
      </c>
      <c r="E3693">
        <v>295.60000610351562</v>
      </c>
      <c r="F3693">
        <v>295.60000610351562</v>
      </c>
      <c r="G3693">
        <v>77410000</v>
      </c>
    </row>
    <row r="3694" spans="1:7" ht="15">
      <c r="A3694" s="963">
        <v>31295</v>
      </c>
      <c r="B3694">
        <v>295.20001220703119</v>
      </c>
      <c r="C3694">
        <v>295.70001220703119</v>
      </c>
      <c r="D3694">
        <v>295</v>
      </c>
      <c r="E3694">
        <v>295.29998779296881</v>
      </c>
      <c r="F3694">
        <v>295.29998779296881</v>
      </c>
      <c r="G3694">
        <v>70830000</v>
      </c>
    </row>
    <row r="3695" spans="1:7" ht="15">
      <c r="A3695" s="963">
        <v>31296</v>
      </c>
      <c r="B3695">
        <v>295.5</v>
      </c>
      <c r="C3695">
        <v>296.20001220703119</v>
      </c>
      <c r="D3695">
        <v>295.29998779296881</v>
      </c>
      <c r="E3695">
        <v>296.20001220703119</v>
      </c>
      <c r="F3695">
        <v>296.20001220703119</v>
      </c>
      <c r="G3695">
        <v>69820000</v>
      </c>
    </row>
    <row r="3696" spans="1:7" ht="15">
      <c r="A3696" s="963">
        <v>31299</v>
      </c>
      <c r="B3696">
        <v>295.70001220703119</v>
      </c>
      <c r="C3696">
        <v>296.29998779296881</v>
      </c>
      <c r="D3696">
        <v>295.60000610351562</v>
      </c>
      <c r="E3696">
        <v>296.10000610351562</v>
      </c>
      <c r="F3696">
        <v>296.10000610351562</v>
      </c>
      <c r="G3696">
        <v>64370000</v>
      </c>
    </row>
    <row r="3697" spans="1:7" ht="15">
      <c r="A3697" s="963">
        <v>31300</v>
      </c>
      <c r="B3697">
        <v>296.20001220703119</v>
      </c>
      <c r="C3697">
        <v>296.29998779296881</v>
      </c>
      <c r="D3697">
        <v>294.29998779296881</v>
      </c>
      <c r="E3697">
        <v>294.5</v>
      </c>
      <c r="F3697">
        <v>294.5</v>
      </c>
      <c r="G3697">
        <v>77160000</v>
      </c>
    </row>
    <row r="3698" spans="1:7" ht="15">
      <c r="A3698" s="963">
        <v>31301</v>
      </c>
      <c r="B3698">
        <v>293.39999389648438</v>
      </c>
      <c r="C3698">
        <v>294.5</v>
      </c>
      <c r="D3698">
        <v>291.10000610351562</v>
      </c>
      <c r="E3698">
        <v>291.39999389648438</v>
      </c>
      <c r="F3698">
        <v>291.39999389648438</v>
      </c>
      <c r="G3698">
        <v>71580000</v>
      </c>
    </row>
    <row r="3699" spans="1:7" ht="15">
      <c r="A3699" s="963">
        <v>31302</v>
      </c>
      <c r="B3699">
        <v>290.10000610351562</v>
      </c>
      <c r="C3699">
        <v>291.39999389648438</v>
      </c>
      <c r="D3699">
        <v>289.60000610351562</v>
      </c>
      <c r="E3699">
        <v>289.89999389648438</v>
      </c>
      <c r="F3699">
        <v>289.89999389648438</v>
      </c>
      <c r="G3699">
        <v>71550000</v>
      </c>
    </row>
    <row r="3700" spans="1:7" ht="15">
      <c r="A3700" s="963">
        <v>31303</v>
      </c>
      <c r="B3700">
        <v>289.29998779296881</v>
      </c>
      <c r="C3700">
        <v>289.89999389648438</v>
      </c>
      <c r="D3700">
        <v>286.89999389648438</v>
      </c>
      <c r="E3700">
        <v>287.20001220703119</v>
      </c>
      <c r="F3700">
        <v>287.20001220703119</v>
      </c>
      <c r="G3700">
        <v>71970000</v>
      </c>
    </row>
    <row r="3701" spans="1:7" ht="15">
      <c r="A3701" s="963">
        <v>31306</v>
      </c>
      <c r="B3701">
        <v>286.39999389648438</v>
      </c>
      <c r="C3701">
        <v>287.20001220703119</v>
      </c>
      <c r="D3701">
        <v>285.20001220703119</v>
      </c>
      <c r="E3701">
        <v>285.39999389648438</v>
      </c>
      <c r="F3701">
        <v>285.39999389648438</v>
      </c>
      <c r="G3701">
        <v>48240000</v>
      </c>
    </row>
    <row r="3702" spans="1:7" ht="15">
      <c r="A3702" s="963">
        <v>31307</v>
      </c>
      <c r="B3702">
        <v>285</v>
      </c>
      <c r="C3702">
        <v>285.39999389648438</v>
      </c>
      <c r="D3702">
        <v>280.79998779296881</v>
      </c>
      <c r="E3702">
        <v>281.10000610351562</v>
      </c>
      <c r="F3702">
        <v>281.10000610351562</v>
      </c>
      <c r="G3702">
        <v>74440000</v>
      </c>
    </row>
    <row r="3703" spans="1:7" ht="15">
      <c r="A3703" s="963">
        <v>31308</v>
      </c>
      <c r="B3703">
        <v>279.89999389648438</v>
      </c>
      <c r="C3703">
        <v>281.10000610351562</v>
      </c>
      <c r="D3703">
        <v>279.5</v>
      </c>
      <c r="E3703">
        <v>281</v>
      </c>
      <c r="F3703">
        <v>281</v>
      </c>
      <c r="G3703">
        <v>83350000</v>
      </c>
    </row>
    <row r="3704" spans="1:7" ht="15">
      <c r="A3704" s="963">
        <v>31309</v>
      </c>
      <c r="B3704">
        <v>281.70001220703119</v>
      </c>
      <c r="C3704">
        <v>283.60000610351562</v>
      </c>
      <c r="D3704">
        <v>281</v>
      </c>
      <c r="E3704">
        <v>283.60000610351562</v>
      </c>
      <c r="F3704">
        <v>283.60000610351562</v>
      </c>
      <c r="G3704">
        <v>81380000</v>
      </c>
    </row>
    <row r="3705" spans="1:7" ht="15">
      <c r="A3705" s="963">
        <v>31310</v>
      </c>
      <c r="B3705">
        <v>284.89999389648438</v>
      </c>
      <c r="C3705">
        <v>285</v>
      </c>
      <c r="D3705">
        <v>283.60000610351562</v>
      </c>
      <c r="E3705">
        <v>284.39999389648438</v>
      </c>
      <c r="F3705">
        <v>284.39999389648438</v>
      </c>
      <c r="G3705">
        <v>76220000</v>
      </c>
    </row>
    <row r="3706" spans="1:7" ht="15">
      <c r="A3706" s="963">
        <v>31313</v>
      </c>
      <c r="B3706">
        <v>285.89999389648438</v>
      </c>
      <c r="C3706">
        <v>286.20001220703119</v>
      </c>
      <c r="D3706">
        <v>284.29998779296881</v>
      </c>
      <c r="E3706">
        <v>286.10000610351562</v>
      </c>
      <c r="F3706">
        <v>286.10000610351562</v>
      </c>
      <c r="G3706">
        <v>72250000</v>
      </c>
    </row>
    <row r="3707" spans="1:7" ht="15">
      <c r="A3707" s="963">
        <v>31314</v>
      </c>
      <c r="B3707">
        <v>285.5</v>
      </c>
      <c r="C3707">
        <v>286.10000610351562</v>
      </c>
      <c r="D3707">
        <v>283.89999389648438</v>
      </c>
      <c r="E3707">
        <v>284.10000610351562</v>
      </c>
      <c r="F3707">
        <v>284.10000610351562</v>
      </c>
      <c r="G3707">
        <v>71130000</v>
      </c>
    </row>
    <row r="3708" spans="1:7" ht="15">
      <c r="A3708" s="963">
        <v>31315</v>
      </c>
      <c r="B3708">
        <v>283.29998779296881</v>
      </c>
      <c r="C3708">
        <v>284.10000610351562</v>
      </c>
      <c r="D3708">
        <v>281.5</v>
      </c>
      <c r="E3708">
        <v>281.79998779296881</v>
      </c>
      <c r="F3708">
        <v>281.79998779296881</v>
      </c>
      <c r="G3708">
        <v>57360000</v>
      </c>
    </row>
    <row r="3709" spans="1:7" ht="15">
      <c r="A3709" s="963">
        <v>31316</v>
      </c>
      <c r="B3709">
        <v>280.29998779296881</v>
      </c>
      <c r="C3709">
        <v>281.79998779296881</v>
      </c>
      <c r="D3709">
        <v>279.5</v>
      </c>
      <c r="E3709">
        <v>280.20001220703119</v>
      </c>
      <c r="F3709">
        <v>280.20001220703119</v>
      </c>
      <c r="G3709">
        <v>63720000</v>
      </c>
    </row>
    <row r="3710" spans="1:7" ht="15">
      <c r="A3710" s="963">
        <v>31320</v>
      </c>
      <c r="B3710">
        <v>280.5</v>
      </c>
      <c r="C3710">
        <v>280.70001220703119</v>
      </c>
      <c r="D3710">
        <v>279.79998779296881</v>
      </c>
      <c r="E3710">
        <v>280.29998779296881</v>
      </c>
      <c r="F3710">
        <v>280.29998779296881</v>
      </c>
      <c r="G3710">
        <v>67140000</v>
      </c>
    </row>
    <row r="3711" spans="1:7" ht="15">
      <c r="A3711" s="963">
        <v>31321</v>
      </c>
      <c r="B3711">
        <v>280.60000610351562</v>
      </c>
      <c r="C3711">
        <v>281.79998779296881</v>
      </c>
      <c r="D3711">
        <v>280.29998779296881</v>
      </c>
      <c r="E3711">
        <v>281.79998779296881</v>
      </c>
      <c r="F3711">
        <v>281.79998779296881</v>
      </c>
      <c r="G3711">
        <v>76580000</v>
      </c>
    </row>
    <row r="3712" spans="1:7" ht="15">
      <c r="A3712" s="963">
        <v>31322</v>
      </c>
      <c r="B3712">
        <v>282.10000610351562</v>
      </c>
      <c r="C3712">
        <v>282.5</v>
      </c>
      <c r="D3712">
        <v>281</v>
      </c>
      <c r="E3712">
        <v>281.20001220703119</v>
      </c>
      <c r="F3712">
        <v>281.20001220703119</v>
      </c>
      <c r="G3712">
        <v>82320000</v>
      </c>
    </row>
    <row r="3713" spans="1:7" ht="15">
      <c r="A3713" s="963">
        <v>31323</v>
      </c>
      <c r="B3713">
        <v>280.70001220703119</v>
      </c>
      <c r="C3713">
        <v>281.5</v>
      </c>
      <c r="D3713">
        <v>280.5</v>
      </c>
      <c r="E3713">
        <v>281.39999389648438</v>
      </c>
      <c r="F3713">
        <v>281.39999389648438</v>
      </c>
      <c r="G3713">
        <v>73650000</v>
      </c>
    </row>
    <row r="3714" spans="1:7" ht="15">
      <c r="A3714" s="963">
        <v>31324</v>
      </c>
      <c r="B3714">
        <v>280.60000610351562</v>
      </c>
      <c r="C3714">
        <v>281.39999389648438</v>
      </c>
      <c r="D3714">
        <v>280.10000610351562</v>
      </c>
      <c r="E3714">
        <v>280.5</v>
      </c>
      <c r="F3714">
        <v>280.5</v>
      </c>
      <c r="G3714">
        <v>73950000</v>
      </c>
    </row>
    <row r="3715" spans="1:7" ht="15">
      <c r="A3715" s="963">
        <v>31327</v>
      </c>
      <c r="B3715">
        <v>279.29998779296881</v>
      </c>
      <c r="C3715">
        <v>280.5</v>
      </c>
      <c r="D3715">
        <v>278</v>
      </c>
      <c r="E3715">
        <v>278.29998779296881</v>
      </c>
      <c r="F3715">
        <v>278.29998779296881</v>
      </c>
      <c r="G3715">
        <v>64320000</v>
      </c>
    </row>
    <row r="3716" spans="1:7" ht="15">
      <c r="A3716" s="963">
        <v>31328</v>
      </c>
      <c r="B3716">
        <v>277.29998779296881</v>
      </c>
      <c r="C3716">
        <v>278.29998779296881</v>
      </c>
      <c r="D3716">
        <v>276.60000610351562</v>
      </c>
      <c r="E3716">
        <v>277</v>
      </c>
      <c r="F3716">
        <v>277</v>
      </c>
      <c r="G3716">
        <v>72050000</v>
      </c>
    </row>
    <row r="3717" spans="1:7" ht="15">
      <c r="A3717" s="963">
        <v>31329</v>
      </c>
      <c r="B3717">
        <v>277.89999389648438</v>
      </c>
      <c r="C3717">
        <v>278.5</v>
      </c>
      <c r="D3717">
        <v>277</v>
      </c>
      <c r="E3717">
        <v>278.29998779296881</v>
      </c>
      <c r="F3717">
        <v>278.29998779296881</v>
      </c>
      <c r="G3717">
        <v>78100000</v>
      </c>
    </row>
    <row r="3718" spans="1:7" ht="15">
      <c r="A3718" s="963">
        <v>31330</v>
      </c>
      <c r="B3718">
        <v>277.89999389648438</v>
      </c>
      <c r="C3718">
        <v>279.39999389648438</v>
      </c>
      <c r="D3718">
        <v>277.79998779296881</v>
      </c>
      <c r="E3718">
        <v>279.39999389648438</v>
      </c>
      <c r="F3718">
        <v>279.39999389648438</v>
      </c>
      <c r="G3718">
        <v>77420000</v>
      </c>
    </row>
    <row r="3719" spans="1:7" ht="15">
      <c r="A3719" s="963">
        <v>31331</v>
      </c>
      <c r="B3719">
        <v>279.89999389648438</v>
      </c>
      <c r="C3719">
        <v>281.79998779296881</v>
      </c>
      <c r="D3719">
        <v>279.39999389648438</v>
      </c>
      <c r="E3719">
        <v>281.79998779296881</v>
      </c>
      <c r="F3719">
        <v>281.79998779296881</v>
      </c>
      <c r="G3719">
        <v>79110000</v>
      </c>
    </row>
    <row r="3720" spans="1:7" ht="15">
      <c r="A3720" s="963">
        <v>31334</v>
      </c>
      <c r="B3720">
        <v>282.5</v>
      </c>
      <c r="C3720">
        <v>284.29998779296881</v>
      </c>
      <c r="D3720">
        <v>281.79998779296881</v>
      </c>
      <c r="E3720">
        <v>284.29998779296881</v>
      </c>
      <c r="F3720">
        <v>284.29998779296881</v>
      </c>
      <c r="G3720">
        <v>61560000</v>
      </c>
    </row>
    <row r="3721" spans="1:7" ht="15">
      <c r="A3721" s="963">
        <v>31335</v>
      </c>
      <c r="B3721">
        <v>285.29998779296881</v>
      </c>
      <c r="C3721">
        <v>285.39999389648438</v>
      </c>
      <c r="D3721">
        <v>284.29998779296881</v>
      </c>
      <c r="E3721">
        <v>285</v>
      </c>
      <c r="F3721">
        <v>285</v>
      </c>
      <c r="G3721">
        <v>85680000</v>
      </c>
    </row>
    <row r="3722" spans="1:7" ht="15">
      <c r="A3722" s="963">
        <v>31336</v>
      </c>
      <c r="B3722">
        <v>285.70001220703119</v>
      </c>
      <c r="C3722">
        <v>286.70001220703119</v>
      </c>
      <c r="D3722">
        <v>284.89999389648438</v>
      </c>
      <c r="E3722">
        <v>286.70001220703119</v>
      </c>
      <c r="F3722">
        <v>286.70001220703119</v>
      </c>
      <c r="G3722">
        <v>87560000</v>
      </c>
    </row>
    <row r="3723" spans="1:7" ht="15">
      <c r="A3723" s="963">
        <v>31337</v>
      </c>
      <c r="B3723">
        <v>287.39999389648438</v>
      </c>
      <c r="C3723">
        <v>288.60000610351562</v>
      </c>
      <c r="D3723">
        <v>286.70001220703119</v>
      </c>
      <c r="E3723">
        <v>288.29998779296881</v>
      </c>
      <c r="F3723">
        <v>288.29998779296881</v>
      </c>
      <c r="G3723">
        <v>95470000</v>
      </c>
    </row>
    <row r="3724" spans="1:7" ht="15">
      <c r="A3724" s="963">
        <v>31338</v>
      </c>
      <c r="B3724">
        <v>288.60000610351562</v>
      </c>
      <c r="C3724">
        <v>288.70001220703119</v>
      </c>
      <c r="D3724">
        <v>288</v>
      </c>
      <c r="E3724">
        <v>288.39999389648438</v>
      </c>
      <c r="F3724">
        <v>288.39999389648438</v>
      </c>
      <c r="G3724">
        <v>90440000</v>
      </c>
    </row>
    <row r="3725" spans="1:7" ht="15">
      <c r="A3725" s="963">
        <v>31341</v>
      </c>
      <c r="B3725">
        <v>288.29998779296881</v>
      </c>
      <c r="C3725">
        <v>288.5</v>
      </c>
      <c r="D3725">
        <v>287.70001220703119</v>
      </c>
      <c r="E3725">
        <v>287.70001220703119</v>
      </c>
      <c r="F3725">
        <v>287.70001220703119</v>
      </c>
      <c r="G3725">
        <v>71400000</v>
      </c>
    </row>
    <row r="3726" spans="1:7" ht="15">
      <c r="A3726" s="963">
        <v>31342</v>
      </c>
      <c r="B3726">
        <v>287.79998779296881</v>
      </c>
      <c r="C3726">
        <v>288.70001220703119</v>
      </c>
      <c r="D3726">
        <v>287.5</v>
      </c>
      <c r="E3726">
        <v>288.5</v>
      </c>
      <c r="F3726">
        <v>288.5</v>
      </c>
      <c r="G3726">
        <v>78870000</v>
      </c>
    </row>
    <row r="3727" spans="1:7" ht="15">
      <c r="A3727" s="963">
        <v>31343</v>
      </c>
      <c r="B3727">
        <v>289.29998779296881</v>
      </c>
      <c r="C3727">
        <v>289.79998779296881</v>
      </c>
      <c r="D3727">
        <v>288.5</v>
      </c>
      <c r="E3727">
        <v>289.79998779296881</v>
      </c>
      <c r="F3727">
        <v>289.79998779296881</v>
      </c>
      <c r="G3727">
        <v>101100000</v>
      </c>
    </row>
    <row r="3728" spans="1:7" ht="15">
      <c r="A3728" s="963">
        <v>31344</v>
      </c>
      <c r="B3728">
        <v>290.39999389648438</v>
      </c>
      <c r="C3728">
        <v>290.89999389648438</v>
      </c>
      <c r="D3728">
        <v>289.79998779296881</v>
      </c>
      <c r="E3728">
        <v>290.60000610351562</v>
      </c>
      <c r="F3728">
        <v>290.60000610351562</v>
      </c>
      <c r="G3728">
        <v>95430000</v>
      </c>
    </row>
    <row r="3729" spans="1:7" ht="15">
      <c r="A3729" s="963">
        <v>31345</v>
      </c>
      <c r="B3729">
        <v>290</v>
      </c>
      <c r="C3729">
        <v>290.70001220703119</v>
      </c>
      <c r="D3729">
        <v>289.20001220703119</v>
      </c>
      <c r="E3729">
        <v>289.5</v>
      </c>
      <c r="F3729">
        <v>289.5</v>
      </c>
      <c r="G3729">
        <v>82920000</v>
      </c>
    </row>
    <row r="3730" spans="1:7" ht="15">
      <c r="A3730" s="963">
        <v>31348</v>
      </c>
      <c r="B3730">
        <v>288.70001220703119</v>
      </c>
      <c r="C3730">
        <v>289.5</v>
      </c>
      <c r="D3730">
        <v>288.60000610351562</v>
      </c>
      <c r="E3730">
        <v>289.20001220703119</v>
      </c>
      <c r="F3730">
        <v>289.20001220703119</v>
      </c>
      <c r="G3730">
        <v>65730000</v>
      </c>
    </row>
    <row r="3731" spans="1:7" ht="15">
      <c r="A3731" s="963">
        <v>31349</v>
      </c>
      <c r="B3731">
        <v>290</v>
      </c>
      <c r="C3731">
        <v>291.20001220703119</v>
      </c>
      <c r="D3731">
        <v>289.20001220703119</v>
      </c>
      <c r="E3731">
        <v>291.10000610351562</v>
      </c>
      <c r="F3731">
        <v>291.10000610351562</v>
      </c>
      <c r="G3731">
        <v>81700000</v>
      </c>
    </row>
    <row r="3732" spans="1:7" ht="15">
      <c r="A3732" s="963">
        <v>31350</v>
      </c>
      <c r="B3732">
        <v>291.79998779296881</v>
      </c>
      <c r="C3732">
        <v>292.29998779296881</v>
      </c>
      <c r="D3732">
        <v>291.10000610351562</v>
      </c>
      <c r="E3732">
        <v>292.29998779296881</v>
      </c>
      <c r="F3732">
        <v>292.29998779296881</v>
      </c>
      <c r="G3732">
        <v>98020000</v>
      </c>
    </row>
    <row r="3733" spans="1:7" ht="15">
      <c r="A3733" s="963">
        <v>31351</v>
      </c>
      <c r="B3733">
        <v>292.79998779296881</v>
      </c>
      <c r="C3733">
        <v>292.79998779296881</v>
      </c>
      <c r="D3733">
        <v>292</v>
      </c>
      <c r="E3733">
        <v>292.5</v>
      </c>
      <c r="F3733">
        <v>292.5</v>
      </c>
      <c r="G3733">
        <v>84960000</v>
      </c>
    </row>
    <row r="3734" spans="1:7" ht="15">
      <c r="A3734" s="963">
        <v>31352</v>
      </c>
      <c r="B3734">
        <v>293</v>
      </c>
      <c r="C3734">
        <v>294.20001220703119</v>
      </c>
      <c r="D3734">
        <v>292.5</v>
      </c>
      <c r="E3734">
        <v>294.10000610351562</v>
      </c>
      <c r="F3734">
        <v>294.10000610351562</v>
      </c>
      <c r="G3734">
        <v>90090000</v>
      </c>
    </row>
    <row r="3735" spans="1:7" ht="15">
      <c r="A3735" s="963">
        <v>31355</v>
      </c>
      <c r="B3735">
        <v>294.70001220703119</v>
      </c>
      <c r="C3735">
        <v>295.10000610351562</v>
      </c>
      <c r="D3735">
        <v>294</v>
      </c>
      <c r="E3735">
        <v>294.20001220703119</v>
      </c>
      <c r="F3735">
        <v>294.20001220703119</v>
      </c>
      <c r="G3735">
        <v>75340000</v>
      </c>
    </row>
    <row r="3736" spans="1:7" ht="15">
      <c r="A3736" s="963">
        <v>31356</v>
      </c>
      <c r="B3736">
        <v>295.29998779296881</v>
      </c>
      <c r="C3736">
        <v>295.29998779296881</v>
      </c>
      <c r="D3736">
        <v>295.10000610351562</v>
      </c>
      <c r="E3736">
        <v>295.29998779296881</v>
      </c>
      <c r="F3736">
        <v>295.29998779296881</v>
      </c>
      <c r="G3736">
        <v>87680000</v>
      </c>
    </row>
    <row r="3737" spans="1:7" ht="15">
      <c r="A3737" s="963">
        <v>31357</v>
      </c>
      <c r="B3737">
        <v>296.29998779296881</v>
      </c>
      <c r="C3737">
        <v>296.79998779296881</v>
      </c>
      <c r="D3737">
        <v>295.29998779296881</v>
      </c>
      <c r="E3737">
        <v>296.70001220703119</v>
      </c>
      <c r="F3737">
        <v>296.70001220703119</v>
      </c>
      <c r="G3737">
        <v>93500000</v>
      </c>
    </row>
    <row r="3738" spans="1:7" ht="15">
      <c r="A3738" s="963">
        <v>31358</v>
      </c>
      <c r="B3738">
        <v>297.39999389648438</v>
      </c>
      <c r="C3738">
        <v>297.60000610351562</v>
      </c>
      <c r="D3738">
        <v>296.70001220703119</v>
      </c>
      <c r="E3738">
        <v>297.5</v>
      </c>
      <c r="F3738">
        <v>297.5</v>
      </c>
      <c r="G3738">
        <v>88640000</v>
      </c>
    </row>
    <row r="3739" spans="1:7" ht="15">
      <c r="A3739" s="963">
        <v>31359</v>
      </c>
      <c r="B3739">
        <v>298</v>
      </c>
      <c r="C3739">
        <v>300.10000610351562</v>
      </c>
      <c r="D3739">
        <v>297.5</v>
      </c>
      <c r="E3739">
        <v>300</v>
      </c>
      <c r="F3739">
        <v>300</v>
      </c>
      <c r="G3739">
        <v>86760000</v>
      </c>
    </row>
    <row r="3740" spans="1:7" ht="15">
      <c r="A3740" s="963">
        <v>31362</v>
      </c>
      <c r="B3740">
        <v>300.5</v>
      </c>
      <c r="C3740">
        <v>302.39999389648438</v>
      </c>
      <c r="D3740">
        <v>300</v>
      </c>
      <c r="E3740">
        <v>302.29998779296881</v>
      </c>
      <c r="F3740">
        <v>302.29998779296881</v>
      </c>
      <c r="G3740">
        <v>80390000</v>
      </c>
    </row>
    <row r="3741" spans="1:7" ht="15">
      <c r="A3741" s="963">
        <v>31363</v>
      </c>
      <c r="B3741">
        <v>303.5</v>
      </c>
      <c r="C3741">
        <v>304.60000610351562</v>
      </c>
      <c r="D3741">
        <v>302.29998779296881</v>
      </c>
      <c r="E3741">
        <v>304.39999389648438</v>
      </c>
      <c r="F3741">
        <v>304.39999389648438</v>
      </c>
      <c r="G3741">
        <v>108300000</v>
      </c>
    </row>
    <row r="3742" spans="1:7" ht="15">
      <c r="A3742" s="963">
        <v>31364</v>
      </c>
      <c r="B3742">
        <v>304</v>
      </c>
      <c r="C3742">
        <v>304.60000610351562</v>
      </c>
      <c r="D3742">
        <v>303.60000610351562</v>
      </c>
      <c r="E3742">
        <v>303.89999389648438</v>
      </c>
      <c r="F3742">
        <v>303.89999389648438</v>
      </c>
      <c r="G3742">
        <v>93210000</v>
      </c>
    </row>
    <row r="3743" spans="1:7" ht="15">
      <c r="A3743" s="963">
        <v>31365</v>
      </c>
      <c r="B3743">
        <v>303.79998779296881</v>
      </c>
      <c r="C3743">
        <v>305.20001220703119</v>
      </c>
      <c r="D3743">
        <v>303.5</v>
      </c>
      <c r="E3743">
        <v>305.20001220703119</v>
      </c>
      <c r="F3743">
        <v>305.20001220703119</v>
      </c>
      <c r="G3743">
        <v>98040000</v>
      </c>
    </row>
    <row r="3744" spans="1:7" ht="15">
      <c r="A3744" s="963">
        <v>31366</v>
      </c>
      <c r="B3744">
        <v>305.79998779296881</v>
      </c>
      <c r="C3744">
        <v>306.5</v>
      </c>
      <c r="D3744">
        <v>305.20001220703119</v>
      </c>
      <c r="E3744">
        <v>306.20001220703119</v>
      </c>
      <c r="F3744">
        <v>306.20001220703119</v>
      </c>
      <c r="G3744">
        <v>95270000</v>
      </c>
    </row>
    <row r="3745" spans="1:7" ht="15">
      <c r="A3745" s="963">
        <v>31369</v>
      </c>
      <c r="B3745">
        <v>306.10000610351562</v>
      </c>
      <c r="C3745">
        <v>306.29998779296881</v>
      </c>
      <c r="D3745">
        <v>305.79998779296881</v>
      </c>
      <c r="E3745">
        <v>306.10000610351562</v>
      </c>
      <c r="F3745">
        <v>306.10000610351562</v>
      </c>
      <c r="G3745">
        <v>82210000</v>
      </c>
    </row>
    <row r="3746" spans="1:7" ht="15">
      <c r="A3746" s="963">
        <v>31370</v>
      </c>
      <c r="B3746">
        <v>307</v>
      </c>
      <c r="C3746">
        <v>307.29998779296881</v>
      </c>
      <c r="D3746">
        <v>306.10000610351562</v>
      </c>
      <c r="E3746">
        <v>306.89999389648438</v>
      </c>
      <c r="F3746">
        <v>306.89999389648438</v>
      </c>
      <c r="G3746">
        <v>101800000</v>
      </c>
    </row>
    <row r="3747" spans="1:7" ht="15">
      <c r="A3747" s="963">
        <v>31371</v>
      </c>
      <c r="B3747">
        <v>307.10000610351562</v>
      </c>
      <c r="C3747">
        <v>307.29998779296881</v>
      </c>
      <c r="D3747">
        <v>306.79998779296881</v>
      </c>
      <c r="E3747">
        <v>307</v>
      </c>
      <c r="F3747">
        <v>307</v>
      </c>
      <c r="G3747">
        <v>97600000</v>
      </c>
    </row>
    <row r="3748" spans="1:7" ht="15">
      <c r="A3748" s="963">
        <v>31372</v>
      </c>
      <c r="B3748">
        <v>308.10000610351562</v>
      </c>
      <c r="C3748">
        <v>309.29998779296881</v>
      </c>
      <c r="D3748">
        <v>307</v>
      </c>
      <c r="E3748">
        <v>309.29998779296881</v>
      </c>
      <c r="F3748">
        <v>309.29998779296881</v>
      </c>
      <c r="G3748">
        <v>119900000</v>
      </c>
    </row>
    <row r="3749" spans="1:7" ht="15">
      <c r="A3749" s="963">
        <v>31373</v>
      </c>
      <c r="B3749">
        <v>310.20001220703119</v>
      </c>
      <c r="C3749">
        <v>310.89999389648438</v>
      </c>
      <c r="D3749">
        <v>309.20001220703119</v>
      </c>
      <c r="E3749">
        <v>310.79998779296881</v>
      </c>
      <c r="F3749">
        <v>310.79998779296881</v>
      </c>
      <c r="G3749">
        <v>104200000</v>
      </c>
    </row>
    <row r="3750" spans="1:7" ht="15">
      <c r="A3750" s="963">
        <v>31376</v>
      </c>
      <c r="B3750">
        <v>310.10000610351562</v>
      </c>
      <c r="C3750">
        <v>311</v>
      </c>
      <c r="D3750">
        <v>309.39999389648438</v>
      </c>
      <c r="E3750">
        <v>309.79998779296881</v>
      </c>
      <c r="F3750">
        <v>309.79998779296881</v>
      </c>
      <c r="G3750">
        <v>83430000</v>
      </c>
    </row>
    <row r="3751" spans="1:7" ht="15">
      <c r="A3751" s="963">
        <v>31377</v>
      </c>
      <c r="B3751">
        <v>309.60000610351562</v>
      </c>
      <c r="C3751">
        <v>310.70001220703119</v>
      </c>
      <c r="D3751">
        <v>309.5</v>
      </c>
      <c r="E3751">
        <v>310.5</v>
      </c>
      <c r="F3751">
        <v>310.5</v>
      </c>
      <c r="G3751">
        <v>93630000</v>
      </c>
    </row>
    <row r="3752" spans="1:7" ht="15">
      <c r="A3752" s="963">
        <v>31378</v>
      </c>
      <c r="B3752">
        <v>311.60000610351562</v>
      </c>
      <c r="C3752">
        <v>313</v>
      </c>
      <c r="D3752">
        <v>310.39999389648438</v>
      </c>
      <c r="E3752">
        <v>313</v>
      </c>
      <c r="F3752">
        <v>313</v>
      </c>
      <c r="G3752">
        <v>103300000</v>
      </c>
    </row>
    <row r="3753" spans="1:7" ht="15">
      <c r="A3753" s="963">
        <v>31380</v>
      </c>
      <c r="B3753">
        <v>313.70001220703119</v>
      </c>
      <c r="C3753">
        <v>314</v>
      </c>
      <c r="D3753">
        <v>313.20001220703119</v>
      </c>
      <c r="E3753">
        <v>314</v>
      </c>
      <c r="F3753">
        <v>314</v>
      </c>
      <c r="G3753">
        <v>57590000</v>
      </c>
    </row>
    <row r="3754" spans="1:7" ht="15">
      <c r="A3754" s="963">
        <v>31383</v>
      </c>
      <c r="B3754">
        <v>313.89999389648438</v>
      </c>
      <c r="C3754">
        <v>314.39999389648438</v>
      </c>
      <c r="D3754">
        <v>312.70001220703119</v>
      </c>
      <c r="E3754">
        <v>313</v>
      </c>
      <c r="F3754">
        <v>313</v>
      </c>
      <c r="G3754">
        <v>85760000</v>
      </c>
    </row>
    <row r="3755" spans="1:7" ht="15">
      <c r="A3755" s="963">
        <v>31384</v>
      </c>
      <c r="B3755">
        <v>312.70001220703119</v>
      </c>
      <c r="C3755">
        <v>313.20001220703119</v>
      </c>
      <c r="D3755">
        <v>312.29998779296881</v>
      </c>
      <c r="E3755">
        <v>313.10000610351562</v>
      </c>
      <c r="F3755">
        <v>313.10000610351562</v>
      </c>
      <c r="G3755">
        <v>84540000</v>
      </c>
    </row>
    <row r="3756" spans="1:7" ht="15">
      <c r="A3756" s="963">
        <v>31385</v>
      </c>
      <c r="B3756">
        <v>313.89999389648438</v>
      </c>
      <c r="C3756">
        <v>316.70001220703119</v>
      </c>
      <c r="D3756">
        <v>313.10000610351562</v>
      </c>
      <c r="E3756">
        <v>316.70001220703119</v>
      </c>
      <c r="F3756">
        <v>316.70001220703119</v>
      </c>
      <c r="G3756">
        <v>117200000</v>
      </c>
    </row>
    <row r="3757" spans="1:7" ht="15">
      <c r="A3757" s="963">
        <v>31386</v>
      </c>
      <c r="B3757">
        <v>318.20001220703119</v>
      </c>
      <c r="C3757">
        <v>319.60000610351562</v>
      </c>
      <c r="D3757">
        <v>316.79998779296881</v>
      </c>
      <c r="E3757">
        <v>318.20001220703119</v>
      </c>
      <c r="F3757">
        <v>318.20001220703119</v>
      </c>
      <c r="G3757">
        <v>141500000</v>
      </c>
    </row>
    <row r="3758" spans="1:7" ht="15">
      <c r="A3758" s="963">
        <v>31387</v>
      </c>
      <c r="B3758">
        <v>316.60000610351562</v>
      </c>
      <c r="C3758">
        <v>318.20001220703119</v>
      </c>
      <c r="D3758">
        <v>316.39999389648438</v>
      </c>
      <c r="E3758">
        <v>316.60000610351562</v>
      </c>
      <c r="F3758">
        <v>316.60000610351562</v>
      </c>
      <c r="G3758">
        <v>110800000</v>
      </c>
    </row>
    <row r="3759" spans="1:7" ht="15">
      <c r="A3759" s="963">
        <v>31390</v>
      </c>
      <c r="B3759">
        <v>316.79998779296881</v>
      </c>
      <c r="C3759">
        <v>317.10000610351562</v>
      </c>
      <c r="D3759">
        <v>316.39999389648438</v>
      </c>
      <c r="E3759">
        <v>316.89999389648438</v>
      </c>
      <c r="F3759">
        <v>316.89999389648438</v>
      </c>
      <c r="G3759">
        <v>104800000</v>
      </c>
    </row>
    <row r="3760" spans="1:7" ht="15">
      <c r="A3760" s="963">
        <v>31391</v>
      </c>
      <c r="B3760">
        <v>316.79998779296881</v>
      </c>
      <c r="C3760">
        <v>317.5</v>
      </c>
      <c r="D3760">
        <v>316.60000610351562</v>
      </c>
      <c r="E3760">
        <v>317.29998779296881</v>
      </c>
      <c r="F3760">
        <v>317.29998779296881</v>
      </c>
      <c r="G3760">
        <v>111800000</v>
      </c>
    </row>
    <row r="3761" spans="1:7" ht="15">
      <c r="A3761" s="963">
        <v>31392</v>
      </c>
      <c r="B3761">
        <v>317.70001220703119</v>
      </c>
      <c r="C3761">
        <v>318.89999389648438</v>
      </c>
      <c r="D3761">
        <v>317.29998779296881</v>
      </c>
      <c r="E3761">
        <v>318.89999389648438</v>
      </c>
      <c r="F3761">
        <v>318.89999389648438</v>
      </c>
      <c r="G3761">
        <v>126500000</v>
      </c>
    </row>
    <row r="3762" spans="1:7" ht="15">
      <c r="A3762" s="963">
        <v>31393</v>
      </c>
      <c r="B3762">
        <v>320.39999389648438</v>
      </c>
      <c r="C3762">
        <v>320.70001220703119</v>
      </c>
      <c r="D3762">
        <v>318.89999389648438</v>
      </c>
      <c r="E3762">
        <v>320.60000610351562</v>
      </c>
      <c r="F3762">
        <v>320.60000610351562</v>
      </c>
      <c r="G3762">
        <v>117300000</v>
      </c>
    </row>
    <row r="3763" spans="1:7" ht="15">
      <c r="A3763" s="963">
        <v>31394</v>
      </c>
      <c r="B3763">
        <v>322.10000610351562</v>
      </c>
      <c r="C3763">
        <v>324.10000610351562</v>
      </c>
      <c r="D3763">
        <v>320.60000610351562</v>
      </c>
      <c r="E3763">
        <v>324</v>
      </c>
      <c r="F3763">
        <v>324</v>
      </c>
      <c r="G3763">
        <v>131700000</v>
      </c>
    </row>
    <row r="3764" spans="1:7" ht="15">
      <c r="A3764" s="963">
        <v>31397</v>
      </c>
      <c r="B3764">
        <v>324.70001220703119</v>
      </c>
      <c r="C3764">
        <v>325.60000610351562</v>
      </c>
      <c r="D3764">
        <v>324</v>
      </c>
      <c r="E3764">
        <v>325.20001220703119</v>
      </c>
      <c r="F3764">
        <v>325.20001220703119</v>
      </c>
      <c r="G3764">
        <v>115300000</v>
      </c>
    </row>
    <row r="3765" spans="1:7" ht="15">
      <c r="A3765" s="963">
        <v>31398</v>
      </c>
      <c r="B3765">
        <v>323.89999389648438</v>
      </c>
      <c r="C3765">
        <v>325.20001220703119</v>
      </c>
      <c r="D3765">
        <v>323.10000610351562</v>
      </c>
      <c r="E3765">
        <v>323.29998779296881</v>
      </c>
      <c r="F3765">
        <v>323.29998779296881</v>
      </c>
      <c r="G3765">
        <v>121000000</v>
      </c>
    </row>
    <row r="3766" spans="1:7" ht="15">
      <c r="A3766" s="963">
        <v>31399</v>
      </c>
      <c r="B3766">
        <v>323.20001220703119</v>
      </c>
      <c r="C3766">
        <v>323.39999389648438</v>
      </c>
      <c r="D3766">
        <v>322.20001220703119</v>
      </c>
      <c r="E3766">
        <v>322.5</v>
      </c>
      <c r="F3766">
        <v>322.5</v>
      </c>
      <c r="G3766">
        <v>115100000</v>
      </c>
    </row>
    <row r="3767" spans="1:7" ht="15">
      <c r="A3767" s="963">
        <v>31400</v>
      </c>
      <c r="B3767">
        <v>322.39999389648438</v>
      </c>
      <c r="C3767">
        <v>322.70001220703119</v>
      </c>
      <c r="D3767">
        <v>322.20001220703119</v>
      </c>
      <c r="E3767">
        <v>322.70001220703119</v>
      </c>
      <c r="F3767">
        <v>322.70001220703119</v>
      </c>
      <c r="G3767">
        <v>114900000</v>
      </c>
    </row>
    <row r="3768" spans="1:7" ht="15">
      <c r="A3768" s="963">
        <v>31401</v>
      </c>
      <c r="B3768">
        <v>322.79998779296881</v>
      </c>
      <c r="C3768">
        <v>323.29998779296881</v>
      </c>
      <c r="D3768">
        <v>322.5</v>
      </c>
      <c r="E3768">
        <v>323.10000610351562</v>
      </c>
      <c r="F3768">
        <v>323.10000610351562</v>
      </c>
      <c r="G3768">
        <v>115800000</v>
      </c>
    </row>
    <row r="3769" spans="1:7" ht="15">
      <c r="A3769" s="963">
        <v>31404</v>
      </c>
      <c r="B3769">
        <v>322.5</v>
      </c>
      <c r="C3769">
        <v>323.20001220703119</v>
      </c>
      <c r="D3769">
        <v>321.10000610351562</v>
      </c>
      <c r="E3769">
        <v>321.60000610351562</v>
      </c>
      <c r="F3769">
        <v>321.60000610351562</v>
      </c>
      <c r="G3769">
        <v>99410000</v>
      </c>
    </row>
    <row r="3770" spans="1:7" ht="15">
      <c r="A3770" s="963">
        <v>31405</v>
      </c>
      <c r="B3770">
        <v>320.39999389648438</v>
      </c>
      <c r="C3770">
        <v>321.60000610351562</v>
      </c>
      <c r="D3770">
        <v>319.70001220703119</v>
      </c>
      <c r="E3770">
        <v>320.20001220703119</v>
      </c>
      <c r="F3770">
        <v>320.20001220703119</v>
      </c>
      <c r="G3770">
        <v>64280000</v>
      </c>
    </row>
    <row r="3771" spans="1:7" ht="15">
      <c r="A3771" s="963">
        <v>31407</v>
      </c>
      <c r="B3771">
        <v>320.20001220703119</v>
      </c>
      <c r="C3771">
        <v>320.29998779296881</v>
      </c>
      <c r="D3771">
        <v>319.70001220703119</v>
      </c>
      <c r="E3771">
        <v>320.29998779296881</v>
      </c>
      <c r="F3771">
        <v>320.29998779296881</v>
      </c>
      <c r="G3771">
        <v>53900000</v>
      </c>
    </row>
    <row r="3772" spans="1:7" ht="15">
      <c r="A3772" s="963">
        <v>31408</v>
      </c>
      <c r="B3772">
        <v>321.79998779296881</v>
      </c>
      <c r="C3772">
        <v>322.79998779296881</v>
      </c>
      <c r="D3772">
        <v>320.79998779296881</v>
      </c>
      <c r="E3772">
        <v>322.79998779296881</v>
      </c>
      <c r="F3772">
        <v>322.79998779296881</v>
      </c>
      <c r="G3772">
        <v>74910000</v>
      </c>
    </row>
    <row r="3773" spans="1:7" ht="15">
      <c r="A3773" s="963">
        <v>31411</v>
      </c>
      <c r="B3773">
        <v>323</v>
      </c>
      <c r="C3773">
        <v>323.20001220703119</v>
      </c>
      <c r="D3773">
        <v>322.20001220703119</v>
      </c>
      <c r="E3773">
        <v>323.10000610351562</v>
      </c>
      <c r="F3773">
        <v>323.10000610351562</v>
      </c>
      <c r="G3773">
        <v>92820000</v>
      </c>
    </row>
    <row r="3774" spans="1:7" ht="15">
      <c r="A3774" s="963">
        <v>31412</v>
      </c>
      <c r="B3774">
        <v>323.60000610351562</v>
      </c>
      <c r="C3774">
        <v>324.89999389648438</v>
      </c>
      <c r="D3774">
        <v>323.20001220703119</v>
      </c>
      <c r="E3774">
        <v>324.89999389648438</v>
      </c>
      <c r="F3774">
        <v>324.89999389648438</v>
      </c>
      <c r="G3774">
        <v>112700000</v>
      </c>
    </row>
    <row r="3775" spans="1:7" ht="15">
      <c r="A3775" s="963">
        <v>31414</v>
      </c>
      <c r="B3775">
        <v>325</v>
      </c>
      <c r="C3775">
        <v>325.60000610351562</v>
      </c>
      <c r="D3775">
        <v>324.79998779296881</v>
      </c>
      <c r="E3775">
        <v>325</v>
      </c>
      <c r="F3775">
        <v>325</v>
      </c>
      <c r="G3775">
        <v>75810000</v>
      </c>
    </row>
    <row r="3776" spans="1:7" ht="15">
      <c r="A3776" s="963">
        <v>31415</v>
      </c>
      <c r="B3776">
        <v>325.20001220703119</v>
      </c>
      <c r="C3776">
        <v>325.70001220703119</v>
      </c>
      <c r="D3776">
        <v>324.79998779296881</v>
      </c>
      <c r="E3776">
        <v>325.70001220703119</v>
      </c>
      <c r="F3776">
        <v>325.70001220703119</v>
      </c>
      <c r="G3776">
        <v>89180000</v>
      </c>
    </row>
    <row r="3777" spans="1:7" ht="15">
      <c r="A3777" s="963">
        <v>31418</v>
      </c>
      <c r="B3777">
        <v>325.5</v>
      </c>
      <c r="C3777">
        <v>326.20001220703119</v>
      </c>
      <c r="D3777">
        <v>325.29998779296881</v>
      </c>
      <c r="E3777">
        <v>326</v>
      </c>
      <c r="F3777">
        <v>326</v>
      </c>
      <c r="G3777">
        <v>99240000</v>
      </c>
    </row>
    <row r="3778" spans="1:7" ht="15">
      <c r="A3778" s="963">
        <v>31419</v>
      </c>
      <c r="B3778">
        <v>327.5</v>
      </c>
      <c r="C3778">
        <v>329.79998779296881</v>
      </c>
      <c r="D3778">
        <v>326</v>
      </c>
      <c r="E3778">
        <v>329.70001220703119</v>
      </c>
      <c r="F3778">
        <v>329.70001220703119</v>
      </c>
      <c r="G3778">
        <v>127500000</v>
      </c>
    </row>
    <row r="3779" spans="1:7" ht="15">
      <c r="A3779" s="963">
        <v>31420</v>
      </c>
      <c r="B3779">
        <v>331.20001220703119</v>
      </c>
      <c r="C3779">
        <v>331.70001220703119</v>
      </c>
      <c r="D3779">
        <v>328.10000610351562</v>
      </c>
      <c r="E3779">
        <v>328.10000610351562</v>
      </c>
      <c r="F3779">
        <v>328.10000610351562</v>
      </c>
      <c r="G3779">
        <v>140000000</v>
      </c>
    </row>
    <row r="3780" spans="1:7" ht="15">
      <c r="A3780" s="963">
        <v>31421</v>
      </c>
      <c r="B3780">
        <v>325.5</v>
      </c>
      <c r="C3780">
        <v>327.89999389648438</v>
      </c>
      <c r="D3780">
        <v>322.10000610351562</v>
      </c>
      <c r="E3780">
        <v>323</v>
      </c>
      <c r="F3780">
        <v>323</v>
      </c>
      <c r="G3780">
        <v>119400000</v>
      </c>
    </row>
    <row r="3781" spans="1:7" ht="15">
      <c r="A3781" s="963">
        <v>31422</v>
      </c>
      <c r="B3781">
        <v>324.39999389648438</v>
      </c>
      <c r="C3781">
        <v>324.79998779296881</v>
      </c>
      <c r="D3781">
        <v>323</v>
      </c>
      <c r="E3781">
        <v>324.39999389648438</v>
      </c>
      <c r="F3781">
        <v>324.39999389648438</v>
      </c>
      <c r="G3781">
        <v>98500000</v>
      </c>
    </row>
    <row r="3782" spans="1:7" ht="15">
      <c r="A3782" s="963">
        <v>31425</v>
      </c>
      <c r="B3782">
        <v>323.79998779296881</v>
      </c>
      <c r="C3782">
        <v>324.29998779296881</v>
      </c>
      <c r="D3782">
        <v>323.60000610351562</v>
      </c>
      <c r="E3782">
        <v>324.20001220703119</v>
      </c>
      <c r="F3782">
        <v>324.20001220703119</v>
      </c>
      <c r="G3782">
        <v>89490000</v>
      </c>
    </row>
    <row r="3783" spans="1:7" ht="15">
      <c r="A3783" s="963">
        <v>31426</v>
      </c>
      <c r="B3783">
        <v>325.20001220703119</v>
      </c>
      <c r="C3783">
        <v>325.60000610351562</v>
      </c>
      <c r="D3783">
        <v>324.20001220703119</v>
      </c>
      <c r="E3783">
        <v>324.79998779296881</v>
      </c>
      <c r="F3783">
        <v>324.79998779296881</v>
      </c>
      <c r="G3783">
        <v>102900000</v>
      </c>
    </row>
    <row r="3784" spans="1:7" ht="15">
      <c r="A3784" s="963">
        <v>31427</v>
      </c>
      <c r="B3784">
        <v>325.89999389648438</v>
      </c>
      <c r="C3784">
        <v>328.20001220703119</v>
      </c>
      <c r="D3784">
        <v>324.70001220703119</v>
      </c>
      <c r="E3784">
        <v>328.20001220703119</v>
      </c>
      <c r="F3784">
        <v>328.20001220703119</v>
      </c>
      <c r="G3784">
        <v>118700000</v>
      </c>
    </row>
    <row r="3785" spans="1:7" ht="15">
      <c r="A3785" s="963">
        <v>31428</v>
      </c>
      <c r="B3785">
        <v>328.89999389648438</v>
      </c>
      <c r="C3785">
        <v>330.10000610351562</v>
      </c>
      <c r="D3785">
        <v>328.60000610351562</v>
      </c>
      <c r="E3785">
        <v>330</v>
      </c>
      <c r="F3785">
        <v>330</v>
      </c>
      <c r="G3785">
        <v>123900000</v>
      </c>
    </row>
    <row r="3786" spans="1:7" ht="15">
      <c r="A3786" s="963">
        <v>31429</v>
      </c>
      <c r="B3786">
        <v>330.29998779296881</v>
      </c>
      <c r="C3786">
        <v>331.10000610351562</v>
      </c>
      <c r="D3786">
        <v>330</v>
      </c>
      <c r="E3786">
        <v>330.70001220703119</v>
      </c>
      <c r="F3786">
        <v>330.70001220703119</v>
      </c>
      <c r="G3786">
        <v>112800000</v>
      </c>
    </row>
    <row r="3787" spans="1:7" ht="15">
      <c r="A3787" s="963">
        <v>31432</v>
      </c>
      <c r="B3787">
        <v>329.10000610351562</v>
      </c>
      <c r="C3787">
        <v>330.70001220703119</v>
      </c>
      <c r="D3787">
        <v>329</v>
      </c>
      <c r="E3787">
        <v>329.5</v>
      </c>
      <c r="F3787">
        <v>329.5</v>
      </c>
      <c r="G3787">
        <v>89430000</v>
      </c>
    </row>
    <row r="3788" spans="1:7" ht="15">
      <c r="A3788" s="963">
        <v>31433</v>
      </c>
      <c r="B3788">
        <v>329.5</v>
      </c>
      <c r="C3788">
        <v>330</v>
      </c>
      <c r="D3788">
        <v>328</v>
      </c>
      <c r="E3788">
        <v>328.5</v>
      </c>
      <c r="F3788">
        <v>328.5</v>
      </c>
      <c r="G3788">
        <v>110700000</v>
      </c>
    </row>
    <row r="3789" spans="1:7" ht="15">
      <c r="A3789" s="963">
        <v>31434</v>
      </c>
      <c r="B3789">
        <v>328.5</v>
      </c>
      <c r="C3789">
        <v>329</v>
      </c>
      <c r="D3789">
        <v>326.70001220703119</v>
      </c>
      <c r="E3789">
        <v>326.79998779296881</v>
      </c>
      <c r="F3789">
        <v>326.79998779296881</v>
      </c>
      <c r="G3789">
        <v>107600000</v>
      </c>
    </row>
    <row r="3790" spans="1:7" ht="15">
      <c r="A3790" s="963">
        <v>31435</v>
      </c>
      <c r="B3790">
        <v>325.89999389648438</v>
      </c>
      <c r="C3790">
        <v>326.79998779296881</v>
      </c>
      <c r="D3790">
        <v>325.70001220703119</v>
      </c>
      <c r="E3790">
        <v>326.70001220703119</v>
      </c>
      <c r="F3790">
        <v>326.70001220703119</v>
      </c>
      <c r="G3790">
        <v>111100000</v>
      </c>
    </row>
    <row r="3791" spans="1:7" ht="15">
      <c r="A3791" s="963">
        <v>31436</v>
      </c>
      <c r="B3791">
        <v>327.60000610351562</v>
      </c>
      <c r="C3791">
        <v>328.89999389648438</v>
      </c>
      <c r="D3791">
        <v>326.70001220703119</v>
      </c>
      <c r="E3791">
        <v>328.89999389648438</v>
      </c>
      <c r="F3791">
        <v>328.89999389648438</v>
      </c>
      <c r="G3791">
        <v>118300000</v>
      </c>
    </row>
    <row r="3792" spans="1:7" ht="15">
      <c r="A3792" s="963">
        <v>31439</v>
      </c>
      <c r="B3792">
        <v>329.39999389648438</v>
      </c>
      <c r="C3792">
        <v>330.29998779296881</v>
      </c>
      <c r="D3792">
        <v>328.79998779296881</v>
      </c>
      <c r="E3792">
        <v>330.20001220703119</v>
      </c>
      <c r="F3792">
        <v>330.20001220703119</v>
      </c>
      <c r="G3792">
        <v>110500000</v>
      </c>
    </row>
    <row r="3793" spans="1:7" ht="15">
      <c r="A3793" s="963">
        <v>31440</v>
      </c>
      <c r="B3793">
        <v>331.39999389648438</v>
      </c>
      <c r="C3793">
        <v>332.70001220703119</v>
      </c>
      <c r="D3793">
        <v>330.20001220703119</v>
      </c>
      <c r="E3793">
        <v>332.60000610351562</v>
      </c>
      <c r="F3793">
        <v>332.60000610351562</v>
      </c>
      <c r="G3793">
        <v>115400000</v>
      </c>
    </row>
    <row r="3794" spans="1:7" ht="15">
      <c r="A3794" s="963">
        <v>31441</v>
      </c>
      <c r="B3794">
        <v>334.79998779296881</v>
      </c>
      <c r="C3794">
        <v>335.79998779296881</v>
      </c>
      <c r="D3794">
        <v>332.70001220703119</v>
      </c>
      <c r="E3794">
        <v>334.70001220703119</v>
      </c>
      <c r="F3794">
        <v>334.70001220703119</v>
      </c>
      <c r="G3794">
        <v>132100000</v>
      </c>
    </row>
    <row r="3795" spans="1:7" ht="15">
      <c r="A3795" s="963">
        <v>31442</v>
      </c>
      <c r="B3795">
        <v>334.89999389648438</v>
      </c>
      <c r="C3795">
        <v>335.29998779296881</v>
      </c>
      <c r="D3795">
        <v>334.20001220703119</v>
      </c>
      <c r="E3795">
        <v>334.29998779296881</v>
      </c>
      <c r="F3795">
        <v>334.29998779296881</v>
      </c>
      <c r="G3795">
        <v>109000000</v>
      </c>
    </row>
    <row r="3796" spans="1:7" ht="15">
      <c r="A3796" s="963">
        <v>31443</v>
      </c>
      <c r="B3796">
        <v>334.39999389648438</v>
      </c>
      <c r="C3796">
        <v>335.79998779296881</v>
      </c>
      <c r="D3796">
        <v>333.89999389648438</v>
      </c>
      <c r="E3796">
        <v>335.79998779296881</v>
      </c>
      <c r="F3796">
        <v>335.79998779296881</v>
      </c>
      <c r="G3796">
        <v>109300000</v>
      </c>
    </row>
    <row r="3797" spans="1:7" ht="15">
      <c r="A3797" s="963">
        <v>31446</v>
      </c>
      <c r="B3797">
        <v>336.10000610351562</v>
      </c>
      <c r="C3797">
        <v>337.5</v>
      </c>
      <c r="D3797">
        <v>335.79998779296881</v>
      </c>
      <c r="E3797">
        <v>337.5</v>
      </c>
      <c r="F3797">
        <v>337.5</v>
      </c>
      <c r="G3797">
        <v>107600000</v>
      </c>
    </row>
    <row r="3798" spans="1:7" ht="15">
      <c r="A3798" s="963">
        <v>31447</v>
      </c>
      <c r="B3798">
        <v>338.60000610351562</v>
      </c>
      <c r="C3798">
        <v>339.20001220703119</v>
      </c>
      <c r="D3798">
        <v>337.20001220703119</v>
      </c>
      <c r="E3798">
        <v>337.89999389648438</v>
      </c>
      <c r="F3798">
        <v>337.89999389648438</v>
      </c>
      <c r="G3798">
        <v>125300000</v>
      </c>
    </row>
    <row r="3799" spans="1:7" ht="15">
      <c r="A3799" s="963">
        <v>31448</v>
      </c>
      <c r="B3799">
        <v>338.20001220703119</v>
      </c>
      <c r="C3799">
        <v>338.89999389648438</v>
      </c>
      <c r="D3799">
        <v>337.70001220703119</v>
      </c>
      <c r="E3799">
        <v>338.89999389648438</v>
      </c>
      <c r="F3799">
        <v>338.89999389648438</v>
      </c>
      <c r="G3799">
        <v>105300000</v>
      </c>
    </row>
    <row r="3800" spans="1:7" ht="15">
      <c r="A3800" s="963">
        <v>31449</v>
      </c>
      <c r="B3800">
        <v>339.70001220703119</v>
      </c>
      <c r="C3800">
        <v>340.89999389648438</v>
      </c>
      <c r="D3800">
        <v>338.79998779296881</v>
      </c>
      <c r="E3800">
        <v>340.79998779296881</v>
      </c>
      <c r="F3800">
        <v>340.79998779296881</v>
      </c>
      <c r="G3800">
        <v>119700000</v>
      </c>
    </row>
    <row r="3801" spans="1:7" ht="15">
      <c r="A3801" s="963">
        <v>31450</v>
      </c>
      <c r="B3801">
        <v>340.10000610351562</v>
      </c>
      <c r="C3801">
        <v>342.20001220703119</v>
      </c>
      <c r="D3801">
        <v>339.70001220703119</v>
      </c>
      <c r="E3801">
        <v>342.20001220703119</v>
      </c>
      <c r="F3801">
        <v>342.20001220703119</v>
      </c>
      <c r="G3801">
        <v>111100000</v>
      </c>
    </row>
    <row r="3802" spans="1:7" ht="15">
      <c r="A3802" s="963">
        <v>31453</v>
      </c>
      <c r="B3802">
        <v>343.20001220703119</v>
      </c>
      <c r="C3802">
        <v>344.10000610351562</v>
      </c>
      <c r="D3802">
        <v>342.20001220703119</v>
      </c>
      <c r="E3802">
        <v>344</v>
      </c>
      <c r="F3802">
        <v>344</v>
      </c>
      <c r="G3802">
        <v>107400000</v>
      </c>
    </row>
    <row r="3803" spans="1:7" ht="15">
      <c r="A3803" s="963">
        <v>31454</v>
      </c>
      <c r="B3803">
        <v>344.39999389648438</v>
      </c>
      <c r="C3803">
        <v>345.29998779296881</v>
      </c>
      <c r="D3803">
        <v>344.20001220703119</v>
      </c>
      <c r="E3803">
        <v>344.89999389648438</v>
      </c>
      <c r="F3803">
        <v>344.89999389648438</v>
      </c>
      <c r="G3803">
        <v>113300000</v>
      </c>
    </row>
    <row r="3804" spans="1:7" ht="15">
      <c r="A3804" s="963">
        <v>31455</v>
      </c>
      <c r="B3804">
        <v>345.5</v>
      </c>
      <c r="C3804">
        <v>346.29998779296881</v>
      </c>
      <c r="D3804">
        <v>344.89999389648438</v>
      </c>
      <c r="E3804">
        <v>346.29998779296881</v>
      </c>
      <c r="F3804">
        <v>346.29998779296881</v>
      </c>
      <c r="G3804">
        <v>122200000</v>
      </c>
    </row>
    <row r="3805" spans="1:7" ht="15">
      <c r="A3805" s="963">
        <v>31456</v>
      </c>
      <c r="B3805">
        <v>346.89999389648438</v>
      </c>
      <c r="C3805">
        <v>348</v>
      </c>
      <c r="D3805">
        <v>346.29998779296881</v>
      </c>
      <c r="E3805">
        <v>347.89999389648438</v>
      </c>
      <c r="F3805">
        <v>347.89999389648438</v>
      </c>
      <c r="G3805">
        <v>128600000</v>
      </c>
    </row>
    <row r="3806" spans="1:7" ht="15">
      <c r="A3806" s="963">
        <v>31457</v>
      </c>
      <c r="B3806">
        <v>348.79998779296881</v>
      </c>
      <c r="C3806">
        <v>350.20001220703119</v>
      </c>
      <c r="D3806">
        <v>347.89999389648438</v>
      </c>
      <c r="E3806">
        <v>350.20001220703119</v>
      </c>
      <c r="F3806">
        <v>350.20001220703119</v>
      </c>
      <c r="G3806">
        <v>122400000</v>
      </c>
    </row>
    <row r="3807" spans="1:7" ht="15">
      <c r="A3807" s="963">
        <v>31461</v>
      </c>
      <c r="B3807">
        <v>350.79998779296881</v>
      </c>
      <c r="C3807">
        <v>352.39999389648438</v>
      </c>
      <c r="D3807">
        <v>350.20001220703119</v>
      </c>
      <c r="E3807">
        <v>352.39999389648438</v>
      </c>
      <c r="F3807">
        <v>352.39999389648438</v>
      </c>
      <c r="G3807">
        <v>126000000</v>
      </c>
    </row>
    <row r="3808" spans="1:7" ht="15">
      <c r="A3808" s="963">
        <v>31462</v>
      </c>
      <c r="B3808">
        <v>353.20001220703119</v>
      </c>
      <c r="C3808">
        <v>353.29998779296881</v>
      </c>
      <c r="D3808">
        <v>352</v>
      </c>
      <c r="E3808">
        <v>352.10000610351562</v>
      </c>
      <c r="F3808">
        <v>352.10000610351562</v>
      </c>
      <c r="G3808">
        <v>136900000</v>
      </c>
    </row>
    <row r="3809" spans="1:7" ht="15">
      <c r="A3809" s="963">
        <v>31463</v>
      </c>
      <c r="B3809">
        <v>352.10000610351562</v>
      </c>
      <c r="C3809">
        <v>353.20001220703119</v>
      </c>
      <c r="D3809">
        <v>351.60000610351562</v>
      </c>
      <c r="E3809">
        <v>353.10000610351562</v>
      </c>
      <c r="F3809">
        <v>353.10000610351562</v>
      </c>
      <c r="G3809">
        <v>146700000</v>
      </c>
    </row>
    <row r="3810" spans="1:7" ht="15">
      <c r="A3810" s="963">
        <v>31464</v>
      </c>
      <c r="B3810">
        <v>355.64999389648438</v>
      </c>
      <c r="C3810">
        <v>355.64999389648438</v>
      </c>
      <c r="D3810">
        <v>355.64999389648438</v>
      </c>
      <c r="E3810">
        <v>355.64999389648438</v>
      </c>
      <c r="F3810">
        <v>355.64999389648438</v>
      </c>
      <c r="G3810">
        <v>146700000</v>
      </c>
    </row>
    <row r="3811" spans="1:7" ht="15">
      <c r="A3811" s="963">
        <v>31467</v>
      </c>
      <c r="B3811">
        <v>355.70001220703119</v>
      </c>
      <c r="C3811">
        <v>356.29998779296881</v>
      </c>
      <c r="D3811">
        <v>355.29998779296881</v>
      </c>
      <c r="E3811">
        <v>355.29998779296881</v>
      </c>
      <c r="F3811">
        <v>355.29998779296881</v>
      </c>
      <c r="G3811">
        <v>127900000</v>
      </c>
    </row>
    <row r="3812" spans="1:7" ht="15">
      <c r="A3812" s="963">
        <v>31468</v>
      </c>
      <c r="B3812">
        <v>355.39999389648438</v>
      </c>
      <c r="C3812">
        <v>355.60000610351562</v>
      </c>
      <c r="D3812">
        <v>354</v>
      </c>
      <c r="E3812">
        <v>354.89999389648438</v>
      </c>
      <c r="F3812">
        <v>354.89999389648438</v>
      </c>
      <c r="G3812">
        <v>118900000</v>
      </c>
    </row>
    <row r="3813" spans="1:7" ht="15">
      <c r="A3813" s="963">
        <v>31469</v>
      </c>
      <c r="B3813">
        <v>355</v>
      </c>
      <c r="C3813">
        <v>355.60000610351562</v>
      </c>
      <c r="D3813">
        <v>354.60000610351562</v>
      </c>
      <c r="E3813">
        <v>355.29998779296881</v>
      </c>
      <c r="F3813">
        <v>355.29998779296881</v>
      </c>
      <c r="G3813">
        <v>124200000</v>
      </c>
    </row>
    <row r="3814" spans="1:7" ht="15">
      <c r="A3814" s="963">
        <v>31470</v>
      </c>
      <c r="B3814">
        <v>355.89999389648438</v>
      </c>
      <c r="C3814">
        <v>358.10000610351562</v>
      </c>
      <c r="D3814">
        <v>355.29998779296881</v>
      </c>
      <c r="E3814">
        <v>358.10000610351562</v>
      </c>
      <c r="F3814">
        <v>358.10000610351562</v>
      </c>
      <c r="G3814">
        <v>124700000</v>
      </c>
    </row>
    <row r="3815" spans="1:7" ht="15">
      <c r="A3815" s="963">
        <v>31471</v>
      </c>
      <c r="B3815">
        <v>359.5</v>
      </c>
      <c r="C3815">
        <v>359.79998779296881</v>
      </c>
      <c r="D3815">
        <v>359.20001220703119</v>
      </c>
      <c r="E3815">
        <v>359.5</v>
      </c>
      <c r="F3815">
        <v>359.5</v>
      </c>
      <c r="G3815">
        <v>130600000</v>
      </c>
    </row>
    <row r="3816" spans="1:7" ht="15">
      <c r="A3816" s="963">
        <v>31474</v>
      </c>
      <c r="B3816">
        <v>360</v>
      </c>
      <c r="C3816">
        <v>360.5</v>
      </c>
      <c r="D3816">
        <v>359.5</v>
      </c>
      <c r="E3816">
        <v>359.79998779296881</v>
      </c>
      <c r="F3816">
        <v>359.79998779296881</v>
      </c>
      <c r="G3816">
        <v>119600000</v>
      </c>
    </row>
    <row r="3817" spans="1:7" ht="15">
      <c r="A3817" s="963">
        <v>31475</v>
      </c>
      <c r="B3817">
        <v>360.89999389648438</v>
      </c>
      <c r="C3817">
        <v>362.10000610351562</v>
      </c>
      <c r="D3817">
        <v>359.79998779296881</v>
      </c>
      <c r="E3817">
        <v>362</v>
      </c>
      <c r="F3817">
        <v>362</v>
      </c>
      <c r="G3817">
        <v>135000000</v>
      </c>
    </row>
    <row r="3818" spans="1:7" ht="15">
      <c r="A3818" s="963">
        <v>31476</v>
      </c>
      <c r="B3818">
        <v>360</v>
      </c>
      <c r="C3818">
        <v>361</v>
      </c>
      <c r="D3818">
        <v>359.10000610351562</v>
      </c>
      <c r="E3818">
        <v>359.79998779296881</v>
      </c>
      <c r="F3818">
        <v>359.79998779296881</v>
      </c>
      <c r="G3818">
        <v>117400000</v>
      </c>
    </row>
    <row r="3819" spans="1:7" ht="15">
      <c r="A3819" s="963">
        <v>31477</v>
      </c>
      <c r="B3819">
        <v>360.89999389648438</v>
      </c>
      <c r="C3819">
        <v>361.70001220703119</v>
      </c>
      <c r="D3819">
        <v>359.79998779296881</v>
      </c>
      <c r="E3819">
        <v>361.5</v>
      </c>
      <c r="F3819">
        <v>361.5</v>
      </c>
      <c r="G3819">
        <v>120300000</v>
      </c>
    </row>
    <row r="3820" spans="1:7" ht="15">
      <c r="A3820" s="963">
        <v>31478</v>
      </c>
      <c r="B3820">
        <v>362.39999389648438</v>
      </c>
      <c r="C3820">
        <v>362.5</v>
      </c>
      <c r="D3820">
        <v>361.5</v>
      </c>
      <c r="E3820">
        <v>362.20001220703119</v>
      </c>
      <c r="F3820">
        <v>362.20001220703119</v>
      </c>
      <c r="G3820">
        <v>125600000</v>
      </c>
    </row>
    <row r="3821" spans="1:7" ht="15">
      <c r="A3821" s="963">
        <v>31481</v>
      </c>
      <c r="B3821">
        <v>363.20001220703119</v>
      </c>
      <c r="C3821">
        <v>364</v>
      </c>
      <c r="D3821">
        <v>362.29998779296881</v>
      </c>
      <c r="E3821">
        <v>363.89999389648438</v>
      </c>
      <c r="F3821">
        <v>363.89999389648438</v>
      </c>
      <c r="G3821">
        <v>112900000</v>
      </c>
    </row>
    <row r="3822" spans="1:7" ht="15">
      <c r="A3822" s="963">
        <v>31482</v>
      </c>
      <c r="B3822">
        <v>365.29998779296881</v>
      </c>
      <c r="C3822">
        <v>367.5</v>
      </c>
      <c r="D3822">
        <v>363.89999389648438</v>
      </c>
      <c r="E3822">
        <v>367.39999389648438</v>
      </c>
      <c r="F3822">
        <v>367.39999389648438</v>
      </c>
      <c r="G3822">
        <v>134800000</v>
      </c>
    </row>
    <row r="3823" spans="1:7" ht="15">
      <c r="A3823" s="963">
        <v>31483</v>
      </c>
      <c r="B3823">
        <v>368.89999389648438</v>
      </c>
      <c r="C3823">
        <v>370.29998779296881</v>
      </c>
      <c r="D3823">
        <v>367.29998779296881</v>
      </c>
      <c r="E3823">
        <v>369.70001220703119</v>
      </c>
      <c r="F3823">
        <v>369.70001220703119</v>
      </c>
      <c r="G3823">
        <v>154900000</v>
      </c>
    </row>
    <row r="3824" spans="1:7" ht="15">
      <c r="A3824" s="963">
        <v>31484</v>
      </c>
      <c r="B3824">
        <v>369.29998779296881</v>
      </c>
      <c r="C3824">
        <v>370.39999389648438</v>
      </c>
      <c r="D3824">
        <v>368.70001220703119</v>
      </c>
      <c r="E3824">
        <v>370.39999389648438</v>
      </c>
      <c r="F3824">
        <v>370.39999389648438</v>
      </c>
      <c r="G3824">
        <v>140100000</v>
      </c>
    </row>
    <row r="3825" spans="1:7" ht="15">
      <c r="A3825" s="963">
        <v>31485</v>
      </c>
      <c r="B3825">
        <v>371.10000610351562</v>
      </c>
      <c r="C3825">
        <v>371.89999389648438</v>
      </c>
      <c r="D3825">
        <v>370.39999389648438</v>
      </c>
      <c r="E3825">
        <v>371.79998779296881</v>
      </c>
      <c r="F3825">
        <v>371.79998779296881</v>
      </c>
      <c r="G3825">
        <v>152200000</v>
      </c>
    </row>
    <row r="3826" spans="1:7" ht="15">
      <c r="A3826" s="963">
        <v>31488</v>
      </c>
      <c r="B3826">
        <v>370.20001220703119</v>
      </c>
      <c r="C3826">
        <v>371.89999389648438</v>
      </c>
      <c r="D3826">
        <v>369.20001220703119</v>
      </c>
      <c r="E3826">
        <v>370</v>
      </c>
      <c r="F3826">
        <v>370</v>
      </c>
      <c r="G3826">
        <v>129500000</v>
      </c>
    </row>
    <row r="3827" spans="1:7" ht="15">
      <c r="A3827" s="963">
        <v>31489</v>
      </c>
      <c r="B3827">
        <v>371</v>
      </c>
      <c r="C3827">
        <v>371.5</v>
      </c>
      <c r="D3827">
        <v>370</v>
      </c>
      <c r="E3827">
        <v>371.5</v>
      </c>
      <c r="F3827">
        <v>371.5</v>
      </c>
      <c r="G3827">
        <v>139500000</v>
      </c>
    </row>
    <row r="3828" spans="1:7" ht="15">
      <c r="A3828" s="963">
        <v>31490</v>
      </c>
      <c r="B3828">
        <v>372.39999389648438</v>
      </c>
      <c r="C3828">
        <v>372.70001220703119</v>
      </c>
      <c r="D3828">
        <v>371.5</v>
      </c>
      <c r="E3828">
        <v>371.70001220703119</v>
      </c>
      <c r="F3828">
        <v>371.70001220703119</v>
      </c>
      <c r="G3828">
        <v>136900000</v>
      </c>
    </row>
    <row r="3829" spans="1:7" ht="15">
      <c r="A3829" s="963">
        <v>31491</v>
      </c>
      <c r="B3829">
        <v>372.70001220703119</v>
      </c>
      <c r="C3829">
        <v>372.79998779296881</v>
      </c>
      <c r="D3829">
        <v>371.70001220703119</v>
      </c>
      <c r="E3829">
        <v>372.70001220703119</v>
      </c>
      <c r="F3829">
        <v>372.70001220703119</v>
      </c>
      <c r="G3829">
        <v>151400000</v>
      </c>
    </row>
    <row r="3830" spans="1:7" ht="15">
      <c r="A3830" s="963">
        <v>31492</v>
      </c>
      <c r="B3830">
        <v>373.10000610351562</v>
      </c>
      <c r="C3830">
        <v>373.60000610351562</v>
      </c>
      <c r="D3830">
        <v>372.20001220703119</v>
      </c>
      <c r="E3830">
        <v>372.60000610351562</v>
      </c>
      <c r="F3830">
        <v>372.60000610351562</v>
      </c>
      <c r="G3830">
        <v>132900000</v>
      </c>
    </row>
    <row r="3831" spans="1:7" ht="15">
      <c r="A3831" s="963">
        <v>31495</v>
      </c>
      <c r="B3831">
        <v>372.29998779296881</v>
      </c>
      <c r="C3831">
        <v>372.60000610351562</v>
      </c>
      <c r="D3831">
        <v>370.20001220703119</v>
      </c>
      <c r="E3831">
        <v>370.70001220703119</v>
      </c>
      <c r="F3831">
        <v>370.70001220703119</v>
      </c>
      <c r="G3831">
        <v>109600000</v>
      </c>
    </row>
    <row r="3832" spans="1:7" ht="15">
      <c r="A3832" s="963">
        <v>31496</v>
      </c>
      <c r="B3832">
        <v>369.79998779296881</v>
      </c>
      <c r="C3832">
        <v>370.79998779296881</v>
      </c>
      <c r="D3832">
        <v>368.89999389648438</v>
      </c>
      <c r="E3832">
        <v>369.29998779296881</v>
      </c>
      <c r="F3832">
        <v>369.29998779296881</v>
      </c>
      <c r="G3832">
        <v>110000000</v>
      </c>
    </row>
    <row r="3833" spans="1:7" ht="15">
      <c r="A3833" s="963">
        <v>31497</v>
      </c>
      <c r="B3833">
        <v>369.70001220703119</v>
      </c>
      <c r="C3833">
        <v>370.60000610351562</v>
      </c>
      <c r="D3833">
        <v>369.20001220703119</v>
      </c>
      <c r="E3833">
        <v>370.60000610351562</v>
      </c>
      <c r="F3833">
        <v>370.60000610351562</v>
      </c>
      <c r="G3833">
        <v>127100000</v>
      </c>
    </row>
    <row r="3834" spans="1:7" ht="15">
      <c r="A3834" s="963">
        <v>31498</v>
      </c>
      <c r="B3834">
        <v>372.29998779296881</v>
      </c>
      <c r="C3834">
        <v>373.5</v>
      </c>
      <c r="D3834">
        <v>370.60000610351562</v>
      </c>
      <c r="E3834">
        <v>373.29998779296881</v>
      </c>
      <c r="F3834">
        <v>373.29998779296881</v>
      </c>
      <c r="G3834">
        <v>136400000</v>
      </c>
    </row>
    <row r="3835" spans="1:7" ht="15">
      <c r="A3835" s="963">
        <v>31502</v>
      </c>
      <c r="B3835">
        <v>373.89999389648438</v>
      </c>
      <c r="C3835">
        <v>374.70001220703119</v>
      </c>
      <c r="D3835">
        <v>373.20001220703119</v>
      </c>
      <c r="E3835">
        <v>374.70001220703119</v>
      </c>
      <c r="F3835">
        <v>374.70001220703119</v>
      </c>
      <c r="G3835">
        <v>109800000</v>
      </c>
    </row>
    <row r="3836" spans="1:7" ht="15">
      <c r="A3836" s="963">
        <v>31503</v>
      </c>
      <c r="B3836">
        <v>375.79998779296881</v>
      </c>
      <c r="C3836">
        <v>375.79998779296881</v>
      </c>
      <c r="D3836">
        <v>373.89999389648438</v>
      </c>
      <c r="E3836">
        <v>374.20001220703119</v>
      </c>
      <c r="F3836">
        <v>374.20001220703119</v>
      </c>
      <c r="G3836">
        <v>125300000</v>
      </c>
    </row>
    <row r="3837" spans="1:7" ht="15">
      <c r="A3837" s="963">
        <v>31504</v>
      </c>
      <c r="B3837">
        <v>372.39999389648438</v>
      </c>
      <c r="C3837">
        <v>374.20001220703119</v>
      </c>
      <c r="D3837">
        <v>372.10000610351562</v>
      </c>
      <c r="E3837">
        <v>374.10000610351562</v>
      </c>
      <c r="F3837">
        <v>374.10000610351562</v>
      </c>
      <c r="G3837">
        <v>119900000</v>
      </c>
    </row>
    <row r="3838" spans="1:7" ht="15">
      <c r="A3838" s="963">
        <v>31505</v>
      </c>
      <c r="B3838">
        <v>375.10000610351562</v>
      </c>
      <c r="C3838">
        <v>376.10000610351562</v>
      </c>
      <c r="D3838">
        <v>374.10000610351562</v>
      </c>
      <c r="E3838">
        <v>374.5</v>
      </c>
      <c r="F3838">
        <v>374.5</v>
      </c>
      <c r="G3838">
        <v>119000000</v>
      </c>
    </row>
    <row r="3839" spans="1:7" ht="15">
      <c r="A3839" s="963">
        <v>31506</v>
      </c>
      <c r="B3839">
        <v>373.79998779296881</v>
      </c>
      <c r="C3839">
        <v>374.60000610351562</v>
      </c>
      <c r="D3839">
        <v>372.10000610351562</v>
      </c>
      <c r="E3839">
        <v>372.20001220703119</v>
      </c>
      <c r="F3839">
        <v>372.20001220703119</v>
      </c>
      <c r="G3839">
        <v>111700000</v>
      </c>
    </row>
    <row r="3840" spans="1:7" ht="15">
      <c r="A3840" s="963">
        <v>31509</v>
      </c>
      <c r="B3840">
        <v>370</v>
      </c>
      <c r="C3840">
        <v>372.29998779296881</v>
      </c>
      <c r="D3840">
        <v>368</v>
      </c>
      <c r="E3840">
        <v>369.10000610351562</v>
      </c>
      <c r="F3840">
        <v>369.10000610351562</v>
      </c>
      <c r="G3840">
        <v>107400000</v>
      </c>
    </row>
    <row r="3841" spans="1:7" ht="15">
      <c r="A3841" s="963">
        <v>31510</v>
      </c>
      <c r="B3841">
        <v>370.79998779296881</v>
      </c>
      <c r="C3841">
        <v>373.10000610351562</v>
      </c>
      <c r="D3841">
        <v>369.10000610351562</v>
      </c>
      <c r="E3841">
        <v>373.10000610351562</v>
      </c>
      <c r="F3841">
        <v>373.10000610351562</v>
      </c>
      <c r="G3841">
        <v>117900000</v>
      </c>
    </row>
    <row r="3842" spans="1:7" ht="15">
      <c r="A3842" s="963">
        <v>31511</v>
      </c>
      <c r="B3842">
        <v>374.60000610351562</v>
      </c>
      <c r="C3842">
        <v>375.20001220703119</v>
      </c>
      <c r="D3842">
        <v>373.10000610351562</v>
      </c>
      <c r="E3842">
        <v>374.20001220703119</v>
      </c>
      <c r="F3842">
        <v>374.20001220703119</v>
      </c>
      <c r="G3842">
        <v>131000000</v>
      </c>
    </row>
    <row r="3843" spans="1:7" ht="15">
      <c r="A3843" s="963">
        <v>31512</v>
      </c>
      <c r="B3843">
        <v>374.70001220703119</v>
      </c>
      <c r="C3843">
        <v>377.20001220703119</v>
      </c>
      <c r="D3843">
        <v>374.20001220703119</v>
      </c>
      <c r="E3843">
        <v>377.20001220703119</v>
      </c>
      <c r="F3843">
        <v>377.20001220703119</v>
      </c>
      <c r="G3843">
        <v>128500000</v>
      </c>
    </row>
    <row r="3844" spans="1:7" ht="15">
      <c r="A3844" s="963">
        <v>31513</v>
      </c>
      <c r="B3844">
        <v>379.20001220703119</v>
      </c>
      <c r="C3844">
        <v>379.29998779296881</v>
      </c>
      <c r="D3844">
        <v>377.20001220703119</v>
      </c>
      <c r="E3844">
        <v>378.89999389648438</v>
      </c>
      <c r="F3844">
        <v>378.89999389648438</v>
      </c>
      <c r="G3844">
        <v>129700000</v>
      </c>
    </row>
    <row r="3845" spans="1:7" ht="15">
      <c r="A3845" s="963">
        <v>31516</v>
      </c>
      <c r="B3845">
        <v>379.39999389648438</v>
      </c>
      <c r="C3845">
        <v>380.79998779296881</v>
      </c>
      <c r="D3845">
        <v>378.89999389648438</v>
      </c>
      <c r="E3845">
        <v>380.79998779296881</v>
      </c>
      <c r="F3845">
        <v>380.79998779296881</v>
      </c>
      <c r="G3845">
        <v>118100000</v>
      </c>
    </row>
    <row r="3846" spans="1:7" ht="15">
      <c r="A3846" s="963">
        <v>31517</v>
      </c>
      <c r="B3846">
        <v>381.10000610351562</v>
      </c>
      <c r="C3846">
        <v>381.70001220703119</v>
      </c>
      <c r="D3846">
        <v>380.29998779296881</v>
      </c>
      <c r="E3846">
        <v>381.70001220703119</v>
      </c>
      <c r="F3846">
        <v>381.70001220703119</v>
      </c>
      <c r="G3846">
        <v>125100000</v>
      </c>
    </row>
    <row r="3847" spans="1:7" ht="15">
      <c r="A3847" s="963">
        <v>31518</v>
      </c>
      <c r="B3847">
        <v>384.60000610351562</v>
      </c>
      <c r="C3847">
        <v>387.70001220703119</v>
      </c>
      <c r="D3847">
        <v>381.79998779296881</v>
      </c>
      <c r="E3847">
        <v>387.60000610351562</v>
      </c>
      <c r="F3847">
        <v>387.60000610351562</v>
      </c>
      <c r="G3847">
        <v>148900000</v>
      </c>
    </row>
    <row r="3848" spans="1:7" ht="15">
      <c r="A3848" s="963">
        <v>31519</v>
      </c>
      <c r="B3848">
        <v>388.79998779296881</v>
      </c>
      <c r="C3848">
        <v>390.10000610351562</v>
      </c>
      <c r="D3848">
        <v>387.70001220703119</v>
      </c>
      <c r="E3848">
        <v>390</v>
      </c>
      <c r="F3848">
        <v>390</v>
      </c>
      <c r="G3848">
        <v>156000000</v>
      </c>
    </row>
    <row r="3849" spans="1:7" ht="15">
      <c r="A3849" s="963">
        <v>31520</v>
      </c>
      <c r="B3849">
        <v>390.10000610351562</v>
      </c>
      <c r="C3849">
        <v>390.79998779296881</v>
      </c>
      <c r="D3849">
        <v>390</v>
      </c>
      <c r="E3849">
        <v>390.10000610351562</v>
      </c>
      <c r="F3849">
        <v>390.10000610351562</v>
      </c>
      <c r="G3849">
        <v>144700000</v>
      </c>
    </row>
    <row r="3850" spans="1:7" ht="15">
      <c r="A3850" s="963">
        <v>31523</v>
      </c>
      <c r="B3850">
        <v>390.39999389648438</v>
      </c>
      <c r="C3850">
        <v>391.29998779296881</v>
      </c>
      <c r="D3850">
        <v>390</v>
      </c>
      <c r="E3850">
        <v>391</v>
      </c>
      <c r="F3850">
        <v>391</v>
      </c>
      <c r="G3850">
        <v>129100000</v>
      </c>
    </row>
    <row r="3851" spans="1:7" ht="15">
      <c r="A3851" s="963">
        <v>31524</v>
      </c>
      <c r="B3851">
        <v>392.20001220703119</v>
      </c>
      <c r="C3851">
        <v>392.39999389648438</v>
      </c>
      <c r="D3851">
        <v>390.20001220703119</v>
      </c>
      <c r="E3851">
        <v>390.5</v>
      </c>
      <c r="F3851">
        <v>390.5</v>
      </c>
      <c r="G3851">
        <v>145400000</v>
      </c>
    </row>
    <row r="3852" spans="1:7" ht="15">
      <c r="A3852" s="963">
        <v>31525</v>
      </c>
      <c r="B3852">
        <v>389.39999389648438</v>
      </c>
      <c r="C3852">
        <v>390.5</v>
      </c>
      <c r="D3852">
        <v>388.29998779296881</v>
      </c>
      <c r="E3852">
        <v>389.10000610351562</v>
      </c>
      <c r="F3852">
        <v>389.10000610351562</v>
      </c>
      <c r="G3852">
        <v>125000000</v>
      </c>
    </row>
    <row r="3853" spans="1:7" ht="15">
      <c r="A3853" s="963">
        <v>31526</v>
      </c>
      <c r="B3853">
        <v>390</v>
      </c>
      <c r="C3853">
        <v>391.60000610351562</v>
      </c>
      <c r="D3853">
        <v>389.10000610351562</v>
      </c>
      <c r="E3853">
        <v>391.5</v>
      </c>
      <c r="F3853">
        <v>391.5</v>
      </c>
      <c r="G3853">
        <v>143100000</v>
      </c>
    </row>
    <row r="3854" spans="1:7" ht="15">
      <c r="A3854" s="963">
        <v>31527</v>
      </c>
      <c r="B3854">
        <v>392.29998779296881</v>
      </c>
      <c r="C3854">
        <v>392.5</v>
      </c>
      <c r="D3854">
        <v>391.5</v>
      </c>
      <c r="E3854">
        <v>392.29998779296881</v>
      </c>
      <c r="F3854">
        <v>392.29998779296881</v>
      </c>
      <c r="G3854">
        <v>133300000</v>
      </c>
    </row>
    <row r="3855" spans="1:7" ht="15">
      <c r="A3855" s="963">
        <v>31530</v>
      </c>
      <c r="B3855">
        <v>392.5</v>
      </c>
      <c r="C3855">
        <v>393</v>
      </c>
      <c r="D3855">
        <v>390.70001220703119</v>
      </c>
      <c r="E3855">
        <v>391.39999389648438</v>
      </c>
      <c r="F3855">
        <v>391.39999389648438</v>
      </c>
      <c r="G3855">
        <v>110200000</v>
      </c>
    </row>
    <row r="3856" spans="1:7" ht="15">
      <c r="A3856" s="963">
        <v>31531</v>
      </c>
      <c r="B3856">
        <v>391.5</v>
      </c>
      <c r="C3856">
        <v>392</v>
      </c>
      <c r="D3856">
        <v>388.79998779296881</v>
      </c>
      <c r="E3856">
        <v>389.20001220703119</v>
      </c>
      <c r="F3856">
        <v>389.20001220703119</v>
      </c>
      <c r="G3856">
        <v>124300000</v>
      </c>
    </row>
    <row r="3857" spans="1:7" ht="15">
      <c r="A3857" s="963">
        <v>31532</v>
      </c>
      <c r="B3857">
        <v>387.29998779296881</v>
      </c>
      <c r="C3857">
        <v>389.29998779296881</v>
      </c>
      <c r="D3857">
        <v>383.10000610351562</v>
      </c>
      <c r="E3857">
        <v>383.20001220703119</v>
      </c>
      <c r="F3857">
        <v>383.20001220703119</v>
      </c>
      <c r="G3857">
        <v>121000000</v>
      </c>
    </row>
    <row r="3858" spans="1:7" ht="15">
      <c r="A3858" s="963">
        <v>31533</v>
      </c>
      <c r="B3858">
        <v>383.20001220703119</v>
      </c>
      <c r="C3858">
        <v>383.20001220703119</v>
      </c>
      <c r="D3858">
        <v>381.5</v>
      </c>
      <c r="E3858">
        <v>381.70001220703119</v>
      </c>
      <c r="F3858">
        <v>381.70001220703119</v>
      </c>
      <c r="G3858">
        <v>114300000</v>
      </c>
    </row>
    <row r="3859" spans="1:7" ht="15">
      <c r="A3859" s="963">
        <v>31534</v>
      </c>
      <c r="B3859">
        <v>383</v>
      </c>
      <c r="C3859">
        <v>383.79998779296881</v>
      </c>
      <c r="D3859">
        <v>381.70001220703119</v>
      </c>
      <c r="E3859">
        <v>383.20001220703119</v>
      </c>
      <c r="F3859">
        <v>383.20001220703119</v>
      </c>
      <c r="G3859">
        <v>102600000</v>
      </c>
    </row>
    <row r="3860" spans="1:7" ht="15">
      <c r="A3860" s="963">
        <v>31537</v>
      </c>
      <c r="B3860">
        <v>384.29998779296881</v>
      </c>
      <c r="C3860">
        <v>386.10000610351562</v>
      </c>
      <c r="D3860">
        <v>383.20001220703119</v>
      </c>
      <c r="E3860">
        <v>386</v>
      </c>
      <c r="F3860">
        <v>386</v>
      </c>
      <c r="G3860">
        <v>99190000</v>
      </c>
    </row>
    <row r="3861" spans="1:7" ht="15">
      <c r="A3861" s="963">
        <v>31538</v>
      </c>
      <c r="B3861">
        <v>386.79998779296881</v>
      </c>
      <c r="C3861">
        <v>387.20001220703119</v>
      </c>
      <c r="D3861">
        <v>386</v>
      </c>
      <c r="E3861">
        <v>386.29998779296881</v>
      </c>
      <c r="F3861">
        <v>386.29998779296881</v>
      </c>
      <c r="G3861">
        <v>108500000</v>
      </c>
    </row>
    <row r="3862" spans="1:7" ht="15">
      <c r="A3862" s="963">
        <v>31539</v>
      </c>
      <c r="B3862">
        <v>385.79998779296881</v>
      </c>
      <c r="C3862">
        <v>386.29998779296881</v>
      </c>
      <c r="D3862">
        <v>384</v>
      </c>
      <c r="E3862">
        <v>385.29998779296881</v>
      </c>
      <c r="F3862">
        <v>385.29998779296881</v>
      </c>
      <c r="G3862">
        <v>116000000</v>
      </c>
    </row>
    <row r="3863" spans="1:7" ht="15">
      <c r="A3863" s="963">
        <v>31540</v>
      </c>
      <c r="B3863">
        <v>386.5</v>
      </c>
      <c r="C3863">
        <v>387.5</v>
      </c>
      <c r="D3863">
        <v>385.39999389648438</v>
      </c>
      <c r="E3863">
        <v>387.39999389648438</v>
      </c>
      <c r="F3863">
        <v>387.39999389648438</v>
      </c>
      <c r="G3863">
        <v>110500000</v>
      </c>
    </row>
    <row r="3864" spans="1:7" ht="15">
      <c r="A3864" s="963">
        <v>31541</v>
      </c>
      <c r="B3864">
        <v>387.29998779296881</v>
      </c>
      <c r="C3864">
        <v>389.10000610351562</v>
      </c>
      <c r="D3864">
        <v>386.79998779296881</v>
      </c>
      <c r="E3864">
        <v>389.10000610351562</v>
      </c>
      <c r="F3864">
        <v>389.10000610351562</v>
      </c>
      <c r="G3864">
        <v>115900000</v>
      </c>
    </row>
    <row r="3865" spans="1:7" ht="15">
      <c r="A3865" s="963">
        <v>31544</v>
      </c>
      <c r="B3865">
        <v>388.70001220703119</v>
      </c>
      <c r="C3865">
        <v>389.20001220703119</v>
      </c>
      <c r="D3865">
        <v>387.79998779296881</v>
      </c>
      <c r="E3865">
        <v>388.10000610351562</v>
      </c>
      <c r="F3865">
        <v>388.10000610351562</v>
      </c>
      <c r="G3865">
        <v>101500000</v>
      </c>
    </row>
    <row r="3866" spans="1:7" ht="15">
      <c r="A3866" s="963">
        <v>31545</v>
      </c>
      <c r="B3866">
        <v>387.29998779296881</v>
      </c>
      <c r="C3866">
        <v>388.20001220703119</v>
      </c>
      <c r="D3866">
        <v>386</v>
      </c>
      <c r="E3866">
        <v>386.70001220703119</v>
      </c>
      <c r="F3866">
        <v>386.70001220703119</v>
      </c>
      <c r="G3866">
        <v>107600000</v>
      </c>
    </row>
    <row r="3867" spans="1:7" ht="15">
      <c r="A3867" s="963">
        <v>31546</v>
      </c>
      <c r="B3867">
        <v>387.5</v>
      </c>
      <c r="C3867">
        <v>387.70001220703119</v>
      </c>
      <c r="D3867">
        <v>386</v>
      </c>
      <c r="E3867">
        <v>387.29998779296881</v>
      </c>
      <c r="F3867">
        <v>387.29998779296881</v>
      </c>
      <c r="G3867">
        <v>111900000</v>
      </c>
    </row>
    <row r="3868" spans="1:7" ht="15">
      <c r="A3868" s="963">
        <v>31547</v>
      </c>
      <c r="B3868">
        <v>387.5</v>
      </c>
      <c r="C3868">
        <v>387.60000610351562</v>
      </c>
      <c r="D3868">
        <v>385.39999389648438</v>
      </c>
      <c r="E3868">
        <v>385.60000610351562</v>
      </c>
      <c r="F3868">
        <v>385.60000610351562</v>
      </c>
      <c r="G3868">
        <v>108000000</v>
      </c>
    </row>
    <row r="3869" spans="1:7" ht="15">
      <c r="A3869" s="963">
        <v>31548</v>
      </c>
      <c r="B3869">
        <v>384.70001220703119</v>
      </c>
      <c r="C3869">
        <v>386.10000610351562</v>
      </c>
      <c r="D3869">
        <v>384.20001220703119</v>
      </c>
      <c r="E3869">
        <v>384.70001220703119</v>
      </c>
      <c r="F3869">
        <v>384.70001220703119</v>
      </c>
      <c r="G3869">
        <v>103800000</v>
      </c>
    </row>
    <row r="3870" spans="1:7" ht="15">
      <c r="A3870" s="963">
        <v>31551</v>
      </c>
      <c r="B3870">
        <v>384.20001220703119</v>
      </c>
      <c r="C3870">
        <v>385</v>
      </c>
      <c r="D3870">
        <v>383.60000610351562</v>
      </c>
      <c r="E3870">
        <v>383.70001220703119</v>
      </c>
      <c r="F3870">
        <v>383.70001220703119</v>
      </c>
      <c r="G3870">
        <v>92730000</v>
      </c>
    </row>
    <row r="3871" spans="1:7" ht="15">
      <c r="A3871" s="963">
        <v>31552</v>
      </c>
      <c r="B3871">
        <v>383.5</v>
      </c>
      <c r="C3871">
        <v>385.29998779296881</v>
      </c>
      <c r="D3871">
        <v>383.20001220703119</v>
      </c>
      <c r="E3871">
        <v>385.29998779296881</v>
      </c>
      <c r="F3871">
        <v>385.29998779296881</v>
      </c>
      <c r="G3871">
        <v>116600000</v>
      </c>
    </row>
    <row r="3872" spans="1:7" ht="15">
      <c r="A3872" s="963">
        <v>31553</v>
      </c>
      <c r="B3872">
        <v>386.60000610351562</v>
      </c>
      <c r="C3872">
        <v>386.70001220703119</v>
      </c>
      <c r="D3872">
        <v>385.20001220703119</v>
      </c>
      <c r="E3872">
        <v>386.10000610351562</v>
      </c>
      <c r="F3872">
        <v>386.10000610351562</v>
      </c>
      <c r="G3872">
        <v>137500000</v>
      </c>
    </row>
    <row r="3873" spans="1:7" ht="15">
      <c r="A3873" s="963">
        <v>31554</v>
      </c>
      <c r="B3873">
        <v>386.79998779296881</v>
      </c>
      <c r="C3873">
        <v>389.70001220703119</v>
      </c>
      <c r="D3873">
        <v>386</v>
      </c>
      <c r="E3873">
        <v>389.60000610351562</v>
      </c>
      <c r="F3873">
        <v>389.60000610351562</v>
      </c>
      <c r="G3873">
        <v>143900000</v>
      </c>
    </row>
    <row r="3874" spans="1:7" ht="15">
      <c r="A3874" s="963">
        <v>31555</v>
      </c>
      <c r="B3874">
        <v>390.89999389648438</v>
      </c>
      <c r="C3874">
        <v>392</v>
      </c>
      <c r="D3874">
        <v>389.60000610351562</v>
      </c>
      <c r="E3874">
        <v>391.89999389648438</v>
      </c>
      <c r="F3874">
        <v>391.89999389648438</v>
      </c>
      <c r="G3874">
        <v>115100000</v>
      </c>
    </row>
    <row r="3875" spans="1:7" ht="15">
      <c r="A3875" s="963">
        <v>31559</v>
      </c>
      <c r="B3875">
        <v>393.29998779296881</v>
      </c>
      <c r="C3875">
        <v>394.89999389648438</v>
      </c>
      <c r="D3875">
        <v>391.89999389648438</v>
      </c>
      <c r="E3875">
        <v>394.89999389648438</v>
      </c>
      <c r="F3875">
        <v>394.89999389648438</v>
      </c>
      <c r="G3875">
        <v>111800000</v>
      </c>
    </row>
    <row r="3876" spans="1:7" ht="15">
      <c r="A3876" s="963">
        <v>31560</v>
      </c>
      <c r="B3876">
        <v>396.60000610351562</v>
      </c>
      <c r="C3876">
        <v>397.20001220703119</v>
      </c>
      <c r="D3876">
        <v>395</v>
      </c>
      <c r="E3876">
        <v>397.20001220703119</v>
      </c>
      <c r="F3876">
        <v>397.20001220703119</v>
      </c>
      <c r="G3876">
        <v>131500000</v>
      </c>
    </row>
    <row r="3877" spans="1:7" ht="15">
      <c r="A3877" s="963">
        <v>31561</v>
      </c>
      <c r="B3877">
        <v>396.89999389648438</v>
      </c>
      <c r="C3877">
        <v>398.10000610351562</v>
      </c>
      <c r="D3877">
        <v>396.39999389648438</v>
      </c>
      <c r="E3877">
        <v>398</v>
      </c>
      <c r="F3877">
        <v>398</v>
      </c>
      <c r="G3877">
        <v>130400000</v>
      </c>
    </row>
    <row r="3878" spans="1:7" ht="15">
      <c r="A3878" s="963">
        <v>31562</v>
      </c>
      <c r="B3878">
        <v>398.79998779296881</v>
      </c>
      <c r="C3878">
        <v>400.39999389648438</v>
      </c>
      <c r="D3878">
        <v>398</v>
      </c>
      <c r="E3878">
        <v>400.20001220703119</v>
      </c>
      <c r="F3878">
        <v>400.20001220703119</v>
      </c>
      <c r="G3878">
        <v>133000000</v>
      </c>
    </row>
    <row r="3879" spans="1:7" ht="15">
      <c r="A3879" s="963">
        <v>31565</v>
      </c>
      <c r="B3879">
        <v>400.70001220703119</v>
      </c>
      <c r="C3879">
        <v>401.29998779296881</v>
      </c>
      <c r="D3879">
        <v>399.29998779296881</v>
      </c>
      <c r="E3879">
        <v>399.39999389648438</v>
      </c>
      <c r="F3879">
        <v>399.39999389648438</v>
      </c>
      <c r="G3879">
        <v>110600000</v>
      </c>
    </row>
    <row r="3880" spans="1:7" ht="15">
      <c r="A3880" s="963">
        <v>31566</v>
      </c>
      <c r="B3880">
        <v>398.60000610351562</v>
      </c>
      <c r="C3880">
        <v>399.5</v>
      </c>
      <c r="D3880">
        <v>398.29998779296881</v>
      </c>
      <c r="E3880">
        <v>399.5</v>
      </c>
      <c r="F3880">
        <v>399.5</v>
      </c>
      <c r="G3880">
        <v>120300000</v>
      </c>
    </row>
    <row r="3881" spans="1:7" ht="15">
      <c r="A3881" s="963">
        <v>31567</v>
      </c>
      <c r="B3881">
        <v>400</v>
      </c>
      <c r="C3881">
        <v>400.79998779296881</v>
      </c>
      <c r="D3881">
        <v>398.5</v>
      </c>
      <c r="E3881">
        <v>399.10000610351562</v>
      </c>
      <c r="F3881">
        <v>399.10000610351562</v>
      </c>
      <c r="G3881">
        <v>122700000</v>
      </c>
    </row>
    <row r="3882" spans="1:7" ht="15">
      <c r="A3882" s="963">
        <v>31568</v>
      </c>
      <c r="B3882">
        <v>399.39999389648438</v>
      </c>
      <c r="C3882">
        <v>400</v>
      </c>
      <c r="D3882">
        <v>399.10000610351562</v>
      </c>
      <c r="E3882">
        <v>400</v>
      </c>
      <c r="F3882">
        <v>400</v>
      </c>
      <c r="G3882">
        <v>125600000</v>
      </c>
    </row>
    <row r="3883" spans="1:7" ht="15">
      <c r="A3883" s="963">
        <v>31569</v>
      </c>
      <c r="B3883">
        <v>400.60000610351562</v>
      </c>
      <c r="C3883">
        <v>400.79998779296881</v>
      </c>
      <c r="D3883">
        <v>400</v>
      </c>
      <c r="E3883">
        <v>400.29998779296881</v>
      </c>
      <c r="F3883">
        <v>400.29998779296881</v>
      </c>
      <c r="G3883">
        <v>120600000</v>
      </c>
    </row>
    <row r="3884" spans="1:7" ht="15">
      <c r="A3884" s="963">
        <v>31572</v>
      </c>
      <c r="B3884">
        <v>398.79998779296881</v>
      </c>
      <c r="C3884">
        <v>400.39999389648438</v>
      </c>
      <c r="D3884">
        <v>394.60000610351562</v>
      </c>
      <c r="E3884">
        <v>394.70001220703119</v>
      </c>
      <c r="F3884">
        <v>394.70001220703119</v>
      </c>
      <c r="G3884">
        <v>115000000</v>
      </c>
    </row>
    <row r="3885" spans="1:7" ht="15">
      <c r="A3885" s="963">
        <v>31573</v>
      </c>
      <c r="B3885">
        <v>392.89999389648438</v>
      </c>
      <c r="C3885">
        <v>394.79998779296881</v>
      </c>
      <c r="D3885">
        <v>391.79998779296881</v>
      </c>
      <c r="E3885">
        <v>392.79998779296881</v>
      </c>
      <c r="F3885">
        <v>392.79998779296881</v>
      </c>
      <c r="G3885">
        <v>119800000</v>
      </c>
    </row>
    <row r="3886" spans="1:7" ht="15">
      <c r="A3886" s="963">
        <v>31574</v>
      </c>
      <c r="B3886">
        <v>393.70001220703119</v>
      </c>
      <c r="C3886">
        <v>395.5</v>
      </c>
      <c r="D3886">
        <v>392.79998779296881</v>
      </c>
      <c r="E3886">
        <v>395.39999389648438</v>
      </c>
      <c r="F3886">
        <v>395.39999389648438</v>
      </c>
      <c r="G3886">
        <v>124900000</v>
      </c>
    </row>
    <row r="3887" spans="1:7" ht="15">
      <c r="A3887" s="963">
        <v>31575</v>
      </c>
      <c r="B3887">
        <v>396.20001220703119</v>
      </c>
      <c r="C3887">
        <v>396.89999389648438</v>
      </c>
      <c r="D3887">
        <v>395.5</v>
      </c>
      <c r="E3887">
        <v>396.5</v>
      </c>
      <c r="F3887">
        <v>396.5</v>
      </c>
      <c r="G3887">
        <v>130100000</v>
      </c>
    </row>
    <row r="3888" spans="1:7" ht="15">
      <c r="A3888" s="963">
        <v>31576</v>
      </c>
      <c r="B3888">
        <v>398.20001220703119</v>
      </c>
      <c r="C3888">
        <v>399.70001220703119</v>
      </c>
      <c r="D3888">
        <v>396.60000610351562</v>
      </c>
      <c r="E3888">
        <v>399.60000610351562</v>
      </c>
      <c r="F3888">
        <v>399.60000610351562</v>
      </c>
      <c r="G3888">
        <v>139300000</v>
      </c>
    </row>
    <row r="3889" spans="1:7" ht="15">
      <c r="A3889" s="963">
        <v>31579</v>
      </c>
      <c r="B3889">
        <v>399.60000610351562</v>
      </c>
      <c r="C3889">
        <v>400.5</v>
      </c>
      <c r="D3889">
        <v>398.20001220703119</v>
      </c>
      <c r="E3889">
        <v>398.5</v>
      </c>
      <c r="F3889">
        <v>398.5</v>
      </c>
      <c r="G3889">
        <v>118400000</v>
      </c>
    </row>
    <row r="3890" spans="1:7" ht="15">
      <c r="A3890" s="963">
        <v>31580</v>
      </c>
      <c r="B3890">
        <v>398.89999389648438</v>
      </c>
      <c r="C3890">
        <v>399.39999389648438</v>
      </c>
      <c r="D3890">
        <v>396.20001220703119</v>
      </c>
      <c r="E3890">
        <v>396.29998779296881</v>
      </c>
      <c r="F3890">
        <v>396.29998779296881</v>
      </c>
      <c r="G3890">
        <v>119100000</v>
      </c>
    </row>
    <row r="3891" spans="1:7" ht="15">
      <c r="A3891" s="963">
        <v>31581</v>
      </c>
      <c r="B3891">
        <v>394.79998779296881</v>
      </c>
      <c r="C3891">
        <v>396.39999389648438</v>
      </c>
      <c r="D3891">
        <v>393.89999389648438</v>
      </c>
      <c r="E3891">
        <v>395.20001220703119</v>
      </c>
      <c r="F3891">
        <v>395.20001220703119</v>
      </c>
      <c r="G3891">
        <v>125400000</v>
      </c>
    </row>
    <row r="3892" spans="1:7" ht="15">
      <c r="A3892" s="963">
        <v>31582</v>
      </c>
      <c r="B3892">
        <v>395.89999389648438</v>
      </c>
      <c r="C3892">
        <v>397</v>
      </c>
      <c r="D3892">
        <v>395.20001220703119</v>
      </c>
      <c r="E3892">
        <v>396.39999389648438</v>
      </c>
      <c r="F3892">
        <v>396.39999389648438</v>
      </c>
      <c r="G3892">
        <v>111300000</v>
      </c>
    </row>
    <row r="3893" spans="1:7" ht="15">
      <c r="A3893" s="963">
        <v>31583</v>
      </c>
      <c r="B3893">
        <v>396</v>
      </c>
      <c r="C3893">
        <v>396.89999389648438</v>
      </c>
      <c r="D3893">
        <v>395.89999389648438</v>
      </c>
      <c r="E3893">
        <v>396.89999389648438</v>
      </c>
      <c r="F3893">
        <v>396.89999389648438</v>
      </c>
      <c r="G3893">
        <v>127600000</v>
      </c>
    </row>
    <row r="3894" spans="1:7" ht="15">
      <c r="A3894" s="963">
        <v>31586</v>
      </c>
      <c r="B3894">
        <v>396.89999389648438</v>
      </c>
      <c r="C3894">
        <v>397.5</v>
      </c>
      <c r="D3894">
        <v>396.5</v>
      </c>
      <c r="E3894">
        <v>396.79998779296881</v>
      </c>
      <c r="F3894">
        <v>396.79998779296881</v>
      </c>
      <c r="G3894">
        <v>113500000</v>
      </c>
    </row>
    <row r="3895" spans="1:7" ht="15">
      <c r="A3895" s="963">
        <v>31587</v>
      </c>
      <c r="B3895">
        <v>397.70001220703119</v>
      </c>
      <c r="C3895">
        <v>399</v>
      </c>
      <c r="D3895">
        <v>396.79998779296881</v>
      </c>
      <c r="E3895">
        <v>398.89999389648438</v>
      </c>
      <c r="F3895">
        <v>398.89999389648438</v>
      </c>
      <c r="G3895">
        <v>112900000</v>
      </c>
    </row>
    <row r="3896" spans="1:7" ht="15">
      <c r="A3896" s="963">
        <v>31588</v>
      </c>
      <c r="B3896">
        <v>401.5</v>
      </c>
      <c r="C3896">
        <v>402.60000610351562</v>
      </c>
      <c r="D3896">
        <v>399.60000610351562</v>
      </c>
      <c r="E3896">
        <v>402.20001220703119</v>
      </c>
      <c r="F3896">
        <v>402.20001220703119</v>
      </c>
      <c r="G3896">
        <v>124200000</v>
      </c>
    </row>
    <row r="3897" spans="1:7" ht="15">
      <c r="A3897" s="963">
        <v>31589</v>
      </c>
      <c r="B3897">
        <v>402.20001220703119</v>
      </c>
      <c r="C3897">
        <v>402.89999389648438</v>
      </c>
      <c r="D3897">
        <v>402</v>
      </c>
      <c r="E3897">
        <v>402.89999389648438</v>
      </c>
      <c r="F3897">
        <v>402.89999389648438</v>
      </c>
      <c r="G3897">
        <v>138300000</v>
      </c>
    </row>
    <row r="3898" spans="1:7" ht="15">
      <c r="A3898" s="963">
        <v>31590</v>
      </c>
      <c r="B3898">
        <v>403.10000610351562</v>
      </c>
      <c r="C3898">
        <v>403.60000610351562</v>
      </c>
      <c r="D3898">
        <v>402.89999389648438</v>
      </c>
      <c r="E3898">
        <v>403.60000610351562</v>
      </c>
      <c r="F3898">
        <v>403.60000610351562</v>
      </c>
      <c r="G3898">
        <v>128500000</v>
      </c>
    </row>
    <row r="3899" spans="1:7" ht="15">
      <c r="A3899" s="963">
        <v>31593</v>
      </c>
      <c r="B3899">
        <v>404.20001220703119</v>
      </c>
      <c r="C3899">
        <v>405.5</v>
      </c>
      <c r="D3899">
        <v>403.5</v>
      </c>
      <c r="E3899">
        <v>405.5</v>
      </c>
      <c r="F3899">
        <v>405.5</v>
      </c>
      <c r="G3899">
        <v>121300000</v>
      </c>
    </row>
    <row r="3900" spans="1:7" ht="15">
      <c r="A3900" s="963">
        <v>31594</v>
      </c>
      <c r="B3900">
        <v>407</v>
      </c>
      <c r="C3900">
        <v>407.79998779296881</v>
      </c>
      <c r="D3900">
        <v>405.5</v>
      </c>
      <c r="E3900">
        <v>407.60000610351562</v>
      </c>
      <c r="F3900">
        <v>407.60000610351562</v>
      </c>
      <c r="G3900">
        <v>132800000</v>
      </c>
    </row>
    <row r="3901" spans="1:7" ht="15">
      <c r="A3901" s="963">
        <v>31595</v>
      </c>
      <c r="B3901">
        <v>408.29998779296881</v>
      </c>
      <c r="C3901">
        <v>409.60000610351562</v>
      </c>
      <c r="D3901">
        <v>407.60000610351562</v>
      </c>
      <c r="E3901">
        <v>409.5</v>
      </c>
      <c r="F3901">
        <v>409.5</v>
      </c>
      <c r="G3901">
        <v>136300000</v>
      </c>
    </row>
    <row r="3902" spans="1:7" ht="15">
      <c r="A3902" s="963">
        <v>31596</v>
      </c>
      <c r="B3902">
        <v>410</v>
      </c>
      <c r="C3902">
        <v>411.20001220703119</v>
      </c>
      <c r="D3902">
        <v>409.5</v>
      </c>
      <c r="E3902">
        <v>411.20001220703119</v>
      </c>
      <c r="F3902">
        <v>411.20001220703119</v>
      </c>
      <c r="G3902">
        <v>104000000</v>
      </c>
    </row>
    <row r="3903" spans="1:7" ht="15">
      <c r="A3903" s="963">
        <v>31600</v>
      </c>
      <c r="B3903">
        <v>409</v>
      </c>
      <c r="C3903">
        <v>411.29998779296881</v>
      </c>
      <c r="D3903">
        <v>400.89999389648438</v>
      </c>
      <c r="E3903">
        <v>401</v>
      </c>
      <c r="F3903">
        <v>401</v>
      </c>
      <c r="G3903">
        <v>112100000</v>
      </c>
    </row>
    <row r="3904" spans="1:7" ht="15">
      <c r="A3904" s="963">
        <v>31601</v>
      </c>
      <c r="B3904">
        <v>394.20001220703119</v>
      </c>
      <c r="C3904">
        <v>400.89999389648438</v>
      </c>
      <c r="D3904">
        <v>389.79998779296881</v>
      </c>
      <c r="E3904">
        <v>390.70001220703119</v>
      </c>
      <c r="F3904">
        <v>390.70001220703119</v>
      </c>
      <c r="G3904">
        <v>137200000</v>
      </c>
    </row>
    <row r="3905" spans="1:7" ht="15">
      <c r="A3905" s="963">
        <v>31602</v>
      </c>
      <c r="B3905">
        <v>391.39999389648438</v>
      </c>
      <c r="C3905">
        <v>393.5</v>
      </c>
      <c r="D3905">
        <v>390.60000610351562</v>
      </c>
      <c r="E3905">
        <v>393.39999389648438</v>
      </c>
      <c r="F3905">
        <v>393.39999389648438</v>
      </c>
      <c r="G3905">
        <v>120200000</v>
      </c>
    </row>
    <row r="3906" spans="1:7" ht="15">
      <c r="A3906" s="963">
        <v>31603</v>
      </c>
      <c r="B3906">
        <v>393.20001220703119</v>
      </c>
      <c r="C3906">
        <v>394.70001220703119</v>
      </c>
      <c r="D3906">
        <v>390.89999389648438</v>
      </c>
      <c r="E3906">
        <v>392</v>
      </c>
      <c r="F3906">
        <v>392</v>
      </c>
      <c r="G3906">
        <v>107300000</v>
      </c>
    </row>
    <row r="3907" spans="1:7" ht="15">
      <c r="A3907" s="963">
        <v>31604</v>
      </c>
      <c r="B3907">
        <v>392.39999389648438</v>
      </c>
      <c r="C3907">
        <v>392.89999389648438</v>
      </c>
      <c r="D3907">
        <v>391.29998779296881</v>
      </c>
      <c r="E3907">
        <v>391.60000610351562</v>
      </c>
      <c r="F3907">
        <v>391.60000610351562</v>
      </c>
      <c r="G3907">
        <v>104600000</v>
      </c>
    </row>
    <row r="3908" spans="1:7" ht="15">
      <c r="A3908" s="963">
        <v>31607</v>
      </c>
      <c r="B3908">
        <v>388.10000610351562</v>
      </c>
      <c r="C3908">
        <v>391.60000610351562</v>
      </c>
      <c r="D3908">
        <v>384.60000610351562</v>
      </c>
      <c r="E3908">
        <v>384.79998779296881</v>
      </c>
      <c r="F3908">
        <v>384.79998779296881</v>
      </c>
      <c r="G3908">
        <v>108600000</v>
      </c>
    </row>
    <row r="3909" spans="1:7" ht="15">
      <c r="A3909" s="963">
        <v>31608</v>
      </c>
      <c r="B3909">
        <v>382.89999389648438</v>
      </c>
      <c r="C3909">
        <v>384.79998779296881</v>
      </c>
      <c r="D3909">
        <v>378.20001220703119</v>
      </c>
      <c r="E3909">
        <v>378.70001220703119</v>
      </c>
      <c r="F3909">
        <v>378.70001220703119</v>
      </c>
      <c r="G3909">
        <v>132700000</v>
      </c>
    </row>
    <row r="3910" spans="1:7" ht="15">
      <c r="A3910" s="963">
        <v>31609</v>
      </c>
      <c r="B3910">
        <v>380</v>
      </c>
      <c r="C3910">
        <v>380.79998779296881</v>
      </c>
      <c r="D3910">
        <v>378.70001220703119</v>
      </c>
      <c r="E3910">
        <v>379.70001220703119</v>
      </c>
      <c r="F3910">
        <v>379.70001220703119</v>
      </c>
      <c r="G3910">
        <v>115800000</v>
      </c>
    </row>
    <row r="3911" spans="1:7" ht="15">
      <c r="A3911" s="963">
        <v>31610</v>
      </c>
      <c r="B3911">
        <v>380.89999389648438</v>
      </c>
      <c r="C3911">
        <v>381.70001220703119</v>
      </c>
      <c r="D3911">
        <v>379.70001220703119</v>
      </c>
      <c r="E3911">
        <v>381.60000610351562</v>
      </c>
      <c r="F3911">
        <v>381.60000610351562</v>
      </c>
      <c r="G3911">
        <v>112200000</v>
      </c>
    </row>
    <row r="3912" spans="1:7" ht="15">
      <c r="A3912" s="963">
        <v>31611</v>
      </c>
      <c r="B3912">
        <v>380.39999389648438</v>
      </c>
      <c r="C3912">
        <v>381.79998779296881</v>
      </c>
      <c r="D3912">
        <v>379.60000610351562</v>
      </c>
      <c r="E3912">
        <v>381.10000610351562</v>
      </c>
      <c r="F3912">
        <v>381.10000610351562</v>
      </c>
      <c r="G3912">
        <v>110900000</v>
      </c>
    </row>
    <row r="3913" spans="1:7" ht="15">
      <c r="A3913" s="963">
        <v>31614</v>
      </c>
      <c r="B3913">
        <v>380</v>
      </c>
      <c r="C3913">
        <v>381.20001220703119</v>
      </c>
      <c r="D3913">
        <v>379.29998779296881</v>
      </c>
      <c r="E3913">
        <v>379.5</v>
      </c>
      <c r="F3913">
        <v>379.5</v>
      </c>
      <c r="G3913">
        <v>81760000</v>
      </c>
    </row>
    <row r="3914" spans="1:7" ht="15">
      <c r="A3914" s="963">
        <v>31615</v>
      </c>
      <c r="B3914">
        <v>379.5</v>
      </c>
      <c r="C3914">
        <v>380.39999389648438</v>
      </c>
      <c r="D3914">
        <v>379.10000610351562</v>
      </c>
      <c r="E3914">
        <v>379.89999389648438</v>
      </c>
      <c r="F3914">
        <v>379.89999389648438</v>
      </c>
      <c r="G3914">
        <v>95850000</v>
      </c>
    </row>
    <row r="3915" spans="1:7" ht="15">
      <c r="A3915" s="963">
        <v>31616</v>
      </c>
      <c r="B3915">
        <v>379.70001220703119</v>
      </c>
      <c r="C3915">
        <v>380.5</v>
      </c>
      <c r="D3915">
        <v>379.70001220703119</v>
      </c>
      <c r="E3915">
        <v>379.89999389648438</v>
      </c>
      <c r="F3915">
        <v>379.89999389648438</v>
      </c>
      <c r="G3915">
        <v>101600000</v>
      </c>
    </row>
    <row r="3916" spans="1:7" ht="15">
      <c r="A3916" s="963">
        <v>31617</v>
      </c>
      <c r="B3916">
        <v>380.10000610351562</v>
      </c>
      <c r="C3916">
        <v>380.70001220703119</v>
      </c>
      <c r="D3916">
        <v>378.70001220703119</v>
      </c>
      <c r="E3916">
        <v>378.70001220703119</v>
      </c>
      <c r="F3916">
        <v>378.70001220703119</v>
      </c>
      <c r="G3916">
        <v>113500000</v>
      </c>
    </row>
    <row r="3917" spans="1:7" ht="15">
      <c r="A3917" s="963">
        <v>31618</v>
      </c>
      <c r="B3917">
        <v>379.10000610351562</v>
      </c>
      <c r="C3917">
        <v>379.89999389648438</v>
      </c>
      <c r="D3917">
        <v>378.70001220703119</v>
      </c>
      <c r="E3917">
        <v>379.79998779296881</v>
      </c>
      <c r="F3917">
        <v>379.79998779296881</v>
      </c>
      <c r="G3917">
        <v>95040000</v>
      </c>
    </row>
    <row r="3918" spans="1:7" ht="15">
      <c r="A3918" s="963">
        <v>31621</v>
      </c>
      <c r="B3918">
        <v>379.79998779296881</v>
      </c>
      <c r="C3918">
        <v>380.10000610351562</v>
      </c>
      <c r="D3918">
        <v>374.60000610351562</v>
      </c>
      <c r="E3918">
        <v>374.79998779296881</v>
      </c>
      <c r="F3918">
        <v>374.79998779296881</v>
      </c>
      <c r="G3918">
        <v>89130000</v>
      </c>
    </row>
    <row r="3919" spans="1:7" ht="15">
      <c r="A3919" s="963">
        <v>31622</v>
      </c>
      <c r="B3919">
        <v>372.89999389648438</v>
      </c>
      <c r="C3919">
        <v>374.79998779296881</v>
      </c>
      <c r="D3919">
        <v>371.89999389648438</v>
      </c>
      <c r="E3919">
        <v>372</v>
      </c>
      <c r="F3919">
        <v>372</v>
      </c>
      <c r="G3919">
        <v>97720000</v>
      </c>
    </row>
    <row r="3920" spans="1:7" ht="15">
      <c r="A3920" s="963">
        <v>31623</v>
      </c>
      <c r="B3920">
        <v>370.70001220703119</v>
      </c>
      <c r="C3920">
        <v>372.10000610351562</v>
      </c>
      <c r="D3920">
        <v>369.10000610351562</v>
      </c>
      <c r="E3920">
        <v>370.79998779296881</v>
      </c>
      <c r="F3920">
        <v>370.79998779296881</v>
      </c>
      <c r="G3920">
        <v>103100000</v>
      </c>
    </row>
    <row r="3921" spans="1:7" ht="15">
      <c r="A3921" s="963">
        <v>31624</v>
      </c>
      <c r="B3921">
        <v>371.5</v>
      </c>
      <c r="C3921">
        <v>371.60000610351562</v>
      </c>
      <c r="D3921">
        <v>370.79998779296881</v>
      </c>
      <c r="E3921">
        <v>371.39999389648438</v>
      </c>
      <c r="F3921">
        <v>371.39999389648438</v>
      </c>
      <c r="G3921">
        <v>98640000</v>
      </c>
    </row>
    <row r="3922" spans="1:7" ht="15">
      <c r="A3922" s="963">
        <v>31625</v>
      </c>
      <c r="B3922">
        <v>372.5</v>
      </c>
      <c r="C3922">
        <v>372.70001220703119</v>
      </c>
      <c r="D3922">
        <v>370.60000610351562</v>
      </c>
      <c r="E3922">
        <v>370.70001220703119</v>
      </c>
      <c r="F3922">
        <v>370.70001220703119</v>
      </c>
      <c r="G3922">
        <v>99370000</v>
      </c>
    </row>
    <row r="3923" spans="1:7" ht="15">
      <c r="A3923" s="963">
        <v>31628</v>
      </c>
      <c r="B3923">
        <v>367.89999389648438</v>
      </c>
      <c r="C3923">
        <v>370.60000610351562</v>
      </c>
      <c r="D3923">
        <v>365.70001220703119</v>
      </c>
      <c r="E3923">
        <v>366.70001220703119</v>
      </c>
      <c r="F3923">
        <v>366.70001220703119</v>
      </c>
      <c r="G3923">
        <v>81420000</v>
      </c>
    </row>
    <row r="3924" spans="1:7" ht="15">
      <c r="A3924" s="963">
        <v>31629</v>
      </c>
      <c r="B3924">
        <v>366.89999389648438</v>
      </c>
      <c r="C3924">
        <v>367.60000610351562</v>
      </c>
      <c r="D3924">
        <v>366.60000610351562</v>
      </c>
      <c r="E3924">
        <v>366.79998779296881</v>
      </c>
      <c r="F3924">
        <v>366.79998779296881</v>
      </c>
      <c r="G3924">
        <v>101900000</v>
      </c>
    </row>
    <row r="3925" spans="1:7" ht="15">
      <c r="A3925" s="963">
        <v>31630</v>
      </c>
      <c r="B3925">
        <v>365.89999389648438</v>
      </c>
      <c r="C3925">
        <v>367</v>
      </c>
      <c r="D3925">
        <v>364.39999389648438</v>
      </c>
      <c r="E3925">
        <v>364.70001220703119</v>
      </c>
      <c r="F3925">
        <v>364.70001220703119</v>
      </c>
      <c r="G3925">
        <v>93740000</v>
      </c>
    </row>
    <row r="3926" spans="1:7" ht="15">
      <c r="A3926" s="963">
        <v>31631</v>
      </c>
      <c r="B3926">
        <v>364.89999389648438</v>
      </c>
      <c r="C3926">
        <v>365.60000610351562</v>
      </c>
      <c r="D3926">
        <v>364.39999389648438</v>
      </c>
      <c r="E3926">
        <v>365.10000610351562</v>
      </c>
      <c r="F3926">
        <v>365.10000610351562</v>
      </c>
      <c r="G3926">
        <v>101600000</v>
      </c>
    </row>
    <row r="3927" spans="1:7" ht="15">
      <c r="A3927" s="963">
        <v>31632</v>
      </c>
      <c r="B3927">
        <v>365.89999389648438</v>
      </c>
      <c r="C3927">
        <v>366.39999389648438</v>
      </c>
      <c r="D3927">
        <v>365.10000610351562</v>
      </c>
      <c r="E3927">
        <v>365.79998779296881</v>
      </c>
      <c r="F3927">
        <v>365.79998779296881</v>
      </c>
      <c r="G3927">
        <v>100100000</v>
      </c>
    </row>
    <row r="3928" spans="1:7" ht="15">
      <c r="A3928" s="963">
        <v>31635</v>
      </c>
      <c r="B3928">
        <v>367.70001220703119</v>
      </c>
      <c r="C3928">
        <v>370</v>
      </c>
      <c r="D3928">
        <v>365.89999389648438</v>
      </c>
      <c r="E3928">
        <v>369.89999389648438</v>
      </c>
      <c r="F3928">
        <v>369.89999389648438</v>
      </c>
      <c r="G3928">
        <v>94150000</v>
      </c>
    </row>
    <row r="3929" spans="1:7" ht="15">
      <c r="A3929" s="963">
        <v>31636</v>
      </c>
      <c r="B3929">
        <v>371.5</v>
      </c>
      <c r="C3929">
        <v>373.39999389648438</v>
      </c>
      <c r="D3929">
        <v>369.89999389648438</v>
      </c>
      <c r="E3929">
        <v>373.29998779296881</v>
      </c>
      <c r="F3929">
        <v>373.29998779296881</v>
      </c>
      <c r="G3929">
        <v>110600000</v>
      </c>
    </row>
    <row r="3930" spans="1:7" ht="15">
      <c r="A3930" s="963">
        <v>31637</v>
      </c>
      <c r="B3930">
        <v>374.60000610351562</v>
      </c>
      <c r="C3930">
        <v>377.10000610351562</v>
      </c>
      <c r="D3930">
        <v>373.29998779296881</v>
      </c>
      <c r="E3930">
        <v>376.89999389648438</v>
      </c>
      <c r="F3930">
        <v>376.89999389648438</v>
      </c>
      <c r="G3930">
        <v>121300000</v>
      </c>
    </row>
    <row r="3931" spans="1:7" ht="15">
      <c r="A3931" s="963">
        <v>31638</v>
      </c>
      <c r="B3931">
        <v>377.89999389648438</v>
      </c>
      <c r="C3931">
        <v>379.5</v>
      </c>
      <c r="D3931">
        <v>377.89999389648438</v>
      </c>
      <c r="E3931">
        <v>379.5</v>
      </c>
      <c r="F3931">
        <v>379.5</v>
      </c>
      <c r="G3931">
        <v>110800000</v>
      </c>
    </row>
    <row r="3932" spans="1:7" ht="15">
      <c r="A3932" s="963">
        <v>31639</v>
      </c>
      <c r="B3932">
        <v>379.39999389648438</v>
      </c>
      <c r="C3932">
        <v>380.29998779296881</v>
      </c>
      <c r="D3932">
        <v>379.39999389648438</v>
      </c>
      <c r="E3932">
        <v>380.20001220703119</v>
      </c>
      <c r="F3932">
        <v>380.20001220703119</v>
      </c>
      <c r="G3932">
        <v>98770000</v>
      </c>
    </row>
    <row r="3933" spans="1:7" ht="15">
      <c r="A3933" s="963">
        <v>31642</v>
      </c>
      <c r="B3933">
        <v>379.10000610351562</v>
      </c>
      <c r="C3933">
        <v>380.5</v>
      </c>
      <c r="D3933">
        <v>378.70001220703119</v>
      </c>
      <c r="E3933">
        <v>379.29998779296881</v>
      </c>
      <c r="F3933">
        <v>379.29998779296881</v>
      </c>
      <c r="G3933">
        <v>85400000</v>
      </c>
    </row>
    <row r="3934" spans="1:7" ht="15">
      <c r="A3934" s="963">
        <v>31643</v>
      </c>
      <c r="B3934">
        <v>378.70001220703119</v>
      </c>
      <c r="C3934">
        <v>379.39999389648438</v>
      </c>
      <c r="D3934">
        <v>378.29998779296881</v>
      </c>
      <c r="E3934">
        <v>378.79998779296881</v>
      </c>
      <c r="F3934">
        <v>378.79998779296881</v>
      </c>
      <c r="G3934">
        <v>111400000</v>
      </c>
    </row>
    <row r="3935" spans="1:7" ht="15">
      <c r="A3935" s="963">
        <v>31644</v>
      </c>
      <c r="B3935">
        <v>379.20001220703119</v>
      </c>
      <c r="C3935">
        <v>381</v>
      </c>
      <c r="D3935">
        <v>378.79998779296881</v>
      </c>
      <c r="E3935">
        <v>380.89999389648438</v>
      </c>
      <c r="F3935">
        <v>380.89999389648438</v>
      </c>
      <c r="G3935">
        <v>113900000</v>
      </c>
    </row>
    <row r="3936" spans="1:7" ht="15">
      <c r="A3936" s="963">
        <v>31645</v>
      </c>
      <c r="B3936">
        <v>381.60000610351562</v>
      </c>
      <c r="C3936">
        <v>382.29998779296881</v>
      </c>
      <c r="D3936">
        <v>380.79998779296881</v>
      </c>
      <c r="E3936">
        <v>381.20001220703119</v>
      </c>
      <c r="F3936">
        <v>381.20001220703119</v>
      </c>
      <c r="G3936">
        <v>111900000</v>
      </c>
    </row>
    <row r="3937" spans="1:7" ht="15">
      <c r="A3937" s="963">
        <v>31646</v>
      </c>
      <c r="B3937">
        <v>381</v>
      </c>
      <c r="C3937">
        <v>381.70001220703119</v>
      </c>
      <c r="D3937">
        <v>380.60000610351562</v>
      </c>
      <c r="E3937">
        <v>381.5</v>
      </c>
      <c r="F3937">
        <v>381.5</v>
      </c>
      <c r="G3937">
        <v>101300000</v>
      </c>
    </row>
    <row r="3938" spans="1:7" ht="15">
      <c r="A3938" s="963">
        <v>31649</v>
      </c>
      <c r="B3938">
        <v>379.79998779296881</v>
      </c>
      <c r="C3938">
        <v>381.60000610351562</v>
      </c>
      <c r="D3938">
        <v>379.20001220703119</v>
      </c>
      <c r="E3938">
        <v>379.29998779296881</v>
      </c>
      <c r="F3938">
        <v>379.29998779296881</v>
      </c>
      <c r="G3938">
        <v>74800000</v>
      </c>
    </row>
    <row r="3939" spans="1:7" ht="15">
      <c r="A3939" s="963">
        <v>31650</v>
      </c>
      <c r="B3939">
        <v>380.10000610351562</v>
      </c>
      <c r="C3939">
        <v>380.5</v>
      </c>
      <c r="D3939">
        <v>379.10000610351562</v>
      </c>
      <c r="E3939">
        <v>380.5</v>
      </c>
      <c r="F3939">
        <v>380.5</v>
      </c>
      <c r="G3939">
        <v>98840000</v>
      </c>
    </row>
    <row r="3940" spans="1:7" ht="15">
      <c r="A3940" s="963">
        <v>31651</v>
      </c>
      <c r="B3940">
        <v>381.60000610351562</v>
      </c>
      <c r="C3940">
        <v>381.70001220703119</v>
      </c>
      <c r="D3940">
        <v>380.5</v>
      </c>
      <c r="E3940">
        <v>381.70001220703119</v>
      </c>
      <c r="F3940">
        <v>381.70001220703119</v>
      </c>
      <c r="G3940">
        <v>103000000</v>
      </c>
    </row>
    <row r="3941" spans="1:7" ht="15">
      <c r="A3941" s="963">
        <v>31652</v>
      </c>
      <c r="B3941">
        <v>381.70001220703119</v>
      </c>
      <c r="C3941">
        <v>382.5</v>
      </c>
      <c r="D3941">
        <v>381.29998779296881</v>
      </c>
      <c r="E3941">
        <v>382.39999389648438</v>
      </c>
      <c r="F3941">
        <v>382.39999389648438</v>
      </c>
      <c r="G3941">
        <v>105000000</v>
      </c>
    </row>
    <row r="3942" spans="1:7" ht="15">
      <c r="A3942" s="963">
        <v>31653</v>
      </c>
      <c r="B3942">
        <v>383</v>
      </c>
      <c r="C3942">
        <v>383.20001220703119</v>
      </c>
      <c r="D3942">
        <v>382.29998779296881</v>
      </c>
      <c r="E3942">
        <v>382.89999389648438</v>
      </c>
      <c r="F3942">
        <v>382.89999389648438</v>
      </c>
      <c r="G3942">
        <v>82250000</v>
      </c>
    </row>
    <row r="3943" spans="1:7" ht="15">
      <c r="A3943" s="963">
        <v>31657</v>
      </c>
      <c r="B3943">
        <v>382.79998779296881</v>
      </c>
      <c r="C3943">
        <v>384</v>
      </c>
      <c r="D3943">
        <v>380</v>
      </c>
      <c r="E3943">
        <v>380.10000610351562</v>
      </c>
      <c r="F3943">
        <v>380.10000610351562</v>
      </c>
      <c r="G3943">
        <v>97580000</v>
      </c>
    </row>
    <row r="3944" spans="1:7" ht="15">
      <c r="A3944" s="963">
        <v>31658</v>
      </c>
      <c r="B3944">
        <v>379</v>
      </c>
      <c r="C3944">
        <v>380.20001220703119</v>
      </c>
      <c r="D3944">
        <v>378.20001220703119</v>
      </c>
      <c r="E3944">
        <v>378.89999389648438</v>
      </c>
      <c r="F3944">
        <v>378.89999389648438</v>
      </c>
      <c r="G3944">
        <v>97000000</v>
      </c>
    </row>
    <row r="3945" spans="1:7" ht="15">
      <c r="A3945" s="963">
        <v>31659</v>
      </c>
      <c r="B3945">
        <v>379.20001220703119</v>
      </c>
      <c r="C3945">
        <v>381.20001220703119</v>
      </c>
      <c r="D3945">
        <v>378.89999389648438</v>
      </c>
      <c r="E3945">
        <v>381</v>
      </c>
      <c r="F3945">
        <v>381</v>
      </c>
      <c r="G3945">
        <v>102500000</v>
      </c>
    </row>
    <row r="3946" spans="1:7" ht="15">
      <c r="A3946" s="963">
        <v>31660</v>
      </c>
      <c r="B3946">
        <v>380.60000610351562</v>
      </c>
      <c r="C3946">
        <v>381.5</v>
      </c>
      <c r="D3946">
        <v>378.20001220703119</v>
      </c>
      <c r="E3946">
        <v>378.39999389648438</v>
      </c>
      <c r="F3946">
        <v>378.39999389648438</v>
      </c>
      <c r="G3946">
        <v>111400000</v>
      </c>
    </row>
    <row r="3947" spans="1:7" ht="15">
      <c r="A3947" s="963">
        <v>31663</v>
      </c>
      <c r="B3947">
        <v>374.79998779296881</v>
      </c>
      <c r="C3947">
        <v>378.39999389648438</v>
      </c>
      <c r="D3947">
        <v>371.70001220703119</v>
      </c>
      <c r="E3947">
        <v>372</v>
      </c>
      <c r="F3947">
        <v>372</v>
      </c>
      <c r="G3947">
        <v>97240000</v>
      </c>
    </row>
    <row r="3948" spans="1:7" ht="15">
      <c r="A3948" s="963">
        <v>31664</v>
      </c>
      <c r="B3948">
        <v>372.10000610351562</v>
      </c>
      <c r="C3948">
        <v>372.70001220703119</v>
      </c>
      <c r="D3948">
        <v>369.29998779296881</v>
      </c>
      <c r="E3948">
        <v>369.60000610351562</v>
      </c>
      <c r="F3948">
        <v>369.60000610351562</v>
      </c>
      <c r="G3948">
        <v>120100000</v>
      </c>
    </row>
    <row r="3949" spans="1:7" ht="15">
      <c r="A3949" s="963">
        <v>31665</v>
      </c>
      <c r="B3949">
        <v>368.10000610351562</v>
      </c>
      <c r="C3949">
        <v>369.60000610351562</v>
      </c>
      <c r="D3949">
        <v>366.60000610351562</v>
      </c>
      <c r="E3949">
        <v>366.79998779296881</v>
      </c>
      <c r="F3949">
        <v>366.79998779296881</v>
      </c>
      <c r="G3949">
        <v>115600000</v>
      </c>
    </row>
    <row r="3950" spans="1:7" ht="15">
      <c r="A3950" s="963">
        <v>31666</v>
      </c>
      <c r="B3950">
        <v>362.79998779296881</v>
      </c>
      <c r="C3950">
        <v>366.79998779296881</v>
      </c>
      <c r="D3950">
        <v>353.29998779296881</v>
      </c>
      <c r="E3950">
        <v>353.29998779296881</v>
      </c>
      <c r="F3950">
        <v>353.29998779296881</v>
      </c>
      <c r="G3950">
        <v>138100000</v>
      </c>
    </row>
    <row r="3951" spans="1:7" ht="15">
      <c r="A3951" s="963">
        <v>31667</v>
      </c>
      <c r="B3951">
        <v>346.5</v>
      </c>
      <c r="C3951">
        <v>353.20001220703119</v>
      </c>
      <c r="D3951">
        <v>346.29998779296881</v>
      </c>
      <c r="E3951">
        <v>346.79998779296881</v>
      </c>
      <c r="F3951">
        <v>346.79998779296881</v>
      </c>
      <c r="G3951">
        <v>139800000</v>
      </c>
    </row>
    <row r="3952" spans="1:7" ht="15">
      <c r="A3952" s="963">
        <v>31670</v>
      </c>
      <c r="B3952">
        <v>347.39999389648438</v>
      </c>
      <c r="C3952">
        <v>347.70001220703119</v>
      </c>
      <c r="D3952">
        <v>345.20001220703119</v>
      </c>
      <c r="E3952">
        <v>345.89999389648438</v>
      </c>
      <c r="F3952">
        <v>345.89999389648438</v>
      </c>
      <c r="G3952">
        <v>102900000</v>
      </c>
    </row>
    <row r="3953" spans="1:7" ht="15">
      <c r="A3953" s="963">
        <v>31671</v>
      </c>
      <c r="B3953">
        <v>342.70001220703119</v>
      </c>
      <c r="C3953">
        <v>345.89999389648438</v>
      </c>
      <c r="D3953">
        <v>342.29998779296881</v>
      </c>
      <c r="E3953">
        <v>343.70001220703119</v>
      </c>
      <c r="F3953">
        <v>343.70001220703119</v>
      </c>
      <c r="G3953">
        <v>104900000</v>
      </c>
    </row>
    <row r="3954" spans="1:7" ht="15">
      <c r="A3954" s="963">
        <v>31672</v>
      </c>
      <c r="B3954">
        <v>345.39999389648438</v>
      </c>
      <c r="C3954">
        <v>347.39999389648438</v>
      </c>
      <c r="D3954">
        <v>343.70001220703119</v>
      </c>
      <c r="E3954">
        <v>346.89999389648438</v>
      </c>
      <c r="F3954">
        <v>346.89999389648438</v>
      </c>
      <c r="G3954">
        <v>105200000</v>
      </c>
    </row>
    <row r="3955" spans="1:7" ht="15">
      <c r="A3955" s="963">
        <v>31673</v>
      </c>
      <c r="B3955">
        <v>348.10000610351562</v>
      </c>
      <c r="C3955">
        <v>349.29998779296881</v>
      </c>
      <c r="D3955">
        <v>346.89999389648438</v>
      </c>
      <c r="E3955">
        <v>348.60000610351562</v>
      </c>
      <c r="F3955">
        <v>348.60000610351562</v>
      </c>
      <c r="G3955">
        <v>99960000</v>
      </c>
    </row>
    <row r="3956" spans="1:7" ht="15">
      <c r="A3956" s="963">
        <v>31674</v>
      </c>
      <c r="B3956">
        <v>348.29998779296881</v>
      </c>
      <c r="C3956">
        <v>349.5</v>
      </c>
      <c r="D3956">
        <v>347.79998779296881</v>
      </c>
      <c r="E3956">
        <v>349.39999389648438</v>
      </c>
      <c r="F3956">
        <v>349.39999389648438</v>
      </c>
      <c r="G3956">
        <v>104000000</v>
      </c>
    </row>
    <row r="3957" spans="1:7" ht="15">
      <c r="A3957" s="963">
        <v>31677</v>
      </c>
      <c r="B3957">
        <v>350.39999389648438</v>
      </c>
      <c r="C3957">
        <v>352.60000610351562</v>
      </c>
      <c r="D3957">
        <v>349.39999389648438</v>
      </c>
      <c r="E3957">
        <v>352.60000610351562</v>
      </c>
      <c r="F3957">
        <v>352.60000610351562</v>
      </c>
      <c r="G3957">
        <v>89030000</v>
      </c>
    </row>
    <row r="3958" spans="1:7" ht="15">
      <c r="A3958" s="963">
        <v>31678</v>
      </c>
      <c r="B3958">
        <v>353.60000610351562</v>
      </c>
      <c r="C3958">
        <v>353.79998779296881</v>
      </c>
      <c r="D3958">
        <v>352.5</v>
      </c>
      <c r="E3958">
        <v>353.39999389648438</v>
      </c>
      <c r="F3958">
        <v>353.39999389648438</v>
      </c>
      <c r="G3958">
        <v>109500000</v>
      </c>
    </row>
    <row r="3959" spans="1:7" ht="15">
      <c r="A3959" s="963">
        <v>31679</v>
      </c>
      <c r="B3959">
        <v>354.39999389648438</v>
      </c>
      <c r="C3959">
        <v>354.70001220703119</v>
      </c>
      <c r="D3959">
        <v>353.39999389648438</v>
      </c>
      <c r="E3959">
        <v>354.5</v>
      </c>
      <c r="F3959">
        <v>354.5</v>
      </c>
      <c r="G3959">
        <v>98110000</v>
      </c>
    </row>
    <row r="3960" spans="1:7" ht="15">
      <c r="A3960" s="963">
        <v>31680</v>
      </c>
      <c r="B3960">
        <v>354.5</v>
      </c>
      <c r="C3960">
        <v>354.79998779296881</v>
      </c>
      <c r="D3960">
        <v>350.29998779296881</v>
      </c>
      <c r="E3960">
        <v>351.5</v>
      </c>
      <c r="F3960">
        <v>351.5</v>
      </c>
      <c r="G3960">
        <v>102500000</v>
      </c>
    </row>
    <row r="3961" spans="1:7" ht="15">
      <c r="A3961" s="963">
        <v>31681</v>
      </c>
      <c r="B3961">
        <v>351</v>
      </c>
      <c r="C3961">
        <v>351.89999389648438</v>
      </c>
      <c r="D3961">
        <v>350.20001220703119</v>
      </c>
      <c r="E3961">
        <v>351.60000610351562</v>
      </c>
      <c r="F3961">
        <v>351.60000610351562</v>
      </c>
      <c r="G3961">
        <v>84590000</v>
      </c>
    </row>
    <row r="3962" spans="1:7" ht="15">
      <c r="A3962" s="963">
        <v>31684</v>
      </c>
      <c r="B3962">
        <v>348.89999389648438</v>
      </c>
      <c r="C3962">
        <v>351.60000610351562</v>
      </c>
      <c r="D3962">
        <v>347.10000610351562</v>
      </c>
      <c r="E3962">
        <v>347.79998779296881</v>
      </c>
      <c r="F3962">
        <v>347.79998779296881</v>
      </c>
      <c r="G3962">
        <v>82370000</v>
      </c>
    </row>
    <row r="3963" spans="1:7" ht="15">
      <c r="A3963" s="963">
        <v>31685</v>
      </c>
      <c r="B3963">
        <v>349.10000610351562</v>
      </c>
      <c r="C3963">
        <v>350.70001220703119</v>
      </c>
      <c r="D3963">
        <v>347.79998779296881</v>
      </c>
      <c r="E3963">
        <v>350.70001220703119</v>
      </c>
      <c r="F3963">
        <v>350.70001220703119</v>
      </c>
      <c r="G3963">
        <v>100800000</v>
      </c>
    </row>
    <row r="3964" spans="1:7" ht="15">
      <c r="A3964" s="963">
        <v>31686</v>
      </c>
      <c r="B3964">
        <v>352.5</v>
      </c>
      <c r="C3964">
        <v>352.89999389648438</v>
      </c>
      <c r="D3964">
        <v>351.20001220703119</v>
      </c>
      <c r="E3964">
        <v>352.29998779296881</v>
      </c>
      <c r="F3964">
        <v>352.29998779296881</v>
      </c>
      <c r="G3964">
        <v>102000000</v>
      </c>
    </row>
    <row r="3965" spans="1:7" ht="15">
      <c r="A3965" s="963">
        <v>31687</v>
      </c>
      <c r="B3965">
        <v>352.20001220703119</v>
      </c>
      <c r="C3965">
        <v>352.70001220703119</v>
      </c>
      <c r="D3965">
        <v>351.60000610351562</v>
      </c>
      <c r="E3965">
        <v>352.60000610351562</v>
      </c>
      <c r="F3965">
        <v>352.60000610351562</v>
      </c>
      <c r="G3965">
        <v>91590000</v>
      </c>
    </row>
    <row r="3966" spans="1:7" ht="15">
      <c r="A3966" s="963">
        <v>31688</v>
      </c>
      <c r="B3966">
        <v>353.5</v>
      </c>
      <c r="C3966">
        <v>354</v>
      </c>
      <c r="D3966">
        <v>352.20001220703119</v>
      </c>
      <c r="E3966">
        <v>352.79998779296881</v>
      </c>
      <c r="F3966">
        <v>352.79998779296881</v>
      </c>
      <c r="G3966">
        <v>98250000</v>
      </c>
    </row>
    <row r="3967" spans="1:7" ht="15">
      <c r="A3967" s="963">
        <v>31691</v>
      </c>
      <c r="B3967">
        <v>353</v>
      </c>
      <c r="C3967">
        <v>353.20001220703119</v>
      </c>
      <c r="D3967">
        <v>352.60000610351562</v>
      </c>
      <c r="E3967">
        <v>353.20001220703119</v>
      </c>
      <c r="F3967">
        <v>353.20001220703119</v>
      </c>
      <c r="G3967">
        <v>75450000</v>
      </c>
    </row>
    <row r="3968" spans="1:7" ht="15">
      <c r="A3968" s="963">
        <v>31692</v>
      </c>
      <c r="B3968">
        <v>352.39999389648438</v>
      </c>
      <c r="C3968">
        <v>353.70001220703119</v>
      </c>
      <c r="D3968">
        <v>352.10000610351562</v>
      </c>
      <c r="E3968">
        <v>352.39999389648438</v>
      </c>
      <c r="F3968">
        <v>352.39999389648438</v>
      </c>
      <c r="G3968">
        <v>86080000</v>
      </c>
    </row>
    <row r="3969" spans="1:7" ht="15">
      <c r="A3969" s="963">
        <v>31693</v>
      </c>
      <c r="B3969">
        <v>351.89999389648438</v>
      </c>
      <c r="C3969">
        <v>352.89999389648438</v>
      </c>
      <c r="D3969">
        <v>351.39999389648438</v>
      </c>
      <c r="E3969">
        <v>352.89999389648438</v>
      </c>
      <c r="F3969">
        <v>352.89999389648438</v>
      </c>
      <c r="G3969">
        <v>90040000</v>
      </c>
    </row>
    <row r="3970" spans="1:7" ht="15">
      <c r="A3970" s="963">
        <v>31694</v>
      </c>
      <c r="B3970">
        <v>353.60000610351562</v>
      </c>
      <c r="C3970">
        <v>353.89999389648438</v>
      </c>
      <c r="D3970">
        <v>352.79998779296881</v>
      </c>
      <c r="E3970">
        <v>353.10000610351562</v>
      </c>
      <c r="F3970">
        <v>353.10000610351562</v>
      </c>
      <c r="G3970">
        <v>93880000</v>
      </c>
    </row>
    <row r="3971" spans="1:7" ht="15">
      <c r="A3971" s="963">
        <v>31695</v>
      </c>
      <c r="B3971">
        <v>353.10000610351562</v>
      </c>
      <c r="C3971">
        <v>353.70001220703119</v>
      </c>
      <c r="D3971">
        <v>352.60000610351562</v>
      </c>
      <c r="E3971">
        <v>353.5</v>
      </c>
      <c r="F3971">
        <v>353.5</v>
      </c>
      <c r="G3971">
        <v>83590000</v>
      </c>
    </row>
    <row r="3972" spans="1:7" ht="15">
      <c r="A3972" s="963">
        <v>31698</v>
      </c>
      <c r="B3972">
        <v>353.39999389648438</v>
      </c>
      <c r="C3972">
        <v>354.10000610351562</v>
      </c>
      <c r="D3972">
        <v>353.10000610351562</v>
      </c>
      <c r="E3972">
        <v>354.10000610351562</v>
      </c>
      <c r="F3972">
        <v>354.10000610351562</v>
      </c>
      <c r="G3972">
        <v>45530000</v>
      </c>
    </row>
    <row r="3973" spans="1:7" ht="15">
      <c r="A3973" s="963">
        <v>31699</v>
      </c>
      <c r="B3973">
        <v>354.20001220703119</v>
      </c>
      <c r="C3973">
        <v>354.60000610351562</v>
      </c>
      <c r="D3973">
        <v>353.5</v>
      </c>
      <c r="E3973">
        <v>353.79998779296881</v>
      </c>
      <c r="F3973">
        <v>353.79998779296881</v>
      </c>
      <c r="G3973">
        <v>92240000</v>
      </c>
    </row>
    <row r="3974" spans="1:7" ht="15">
      <c r="A3974" s="963">
        <v>31700</v>
      </c>
      <c r="B3974">
        <v>354.5</v>
      </c>
      <c r="C3974">
        <v>355.70001220703119</v>
      </c>
      <c r="D3974">
        <v>353.70001220703119</v>
      </c>
      <c r="E3974">
        <v>355.70001220703119</v>
      </c>
      <c r="F3974">
        <v>355.70001220703119</v>
      </c>
      <c r="G3974">
        <v>103000000</v>
      </c>
    </row>
    <row r="3975" spans="1:7" ht="15">
      <c r="A3975" s="963">
        <v>31701</v>
      </c>
      <c r="B3975">
        <v>356.29998779296881</v>
      </c>
      <c r="C3975">
        <v>356.70001220703119</v>
      </c>
      <c r="D3975">
        <v>355.60000610351562</v>
      </c>
      <c r="E3975">
        <v>356.39999389648438</v>
      </c>
      <c r="F3975">
        <v>356.39999389648438</v>
      </c>
      <c r="G3975">
        <v>63830000</v>
      </c>
    </row>
    <row r="3976" spans="1:7" ht="15">
      <c r="A3976" s="963">
        <v>31702</v>
      </c>
      <c r="B3976">
        <v>355.70001220703119</v>
      </c>
      <c r="C3976">
        <v>356.60000610351562</v>
      </c>
      <c r="D3976">
        <v>355.29998779296881</v>
      </c>
      <c r="E3976">
        <v>355.70001220703119</v>
      </c>
      <c r="F3976">
        <v>355.70001220703119</v>
      </c>
      <c r="G3976">
        <v>91980000</v>
      </c>
    </row>
    <row r="3977" spans="1:7" ht="15">
      <c r="A3977" s="963">
        <v>31705</v>
      </c>
      <c r="B3977">
        <v>354.10000610351562</v>
      </c>
      <c r="C3977">
        <v>355.79998779296881</v>
      </c>
      <c r="D3977">
        <v>353.10000610351562</v>
      </c>
      <c r="E3977">
        <v>353.5</v>
      </c>
      <c r="F3977">
        <v>353.5</v>
      </c>
      <c r="G3977">
        <v>78460000</v>
      </c>
    </row>
    <row r="3978" spans="1:7" ht="15">
      <c r="A3978" s="963">
        <v>31706</v>
      </c>
      <c r="B3978">
        <v>353</v>
      </c>
      <c r="C3978">
        <v>353.79998779296881</v>
      </c>
      <c r="D3978">
        <v>352.39999389648438</v>
      </c>
      <c r="E3978">
        <v>353.10000610351562</v>
      </c>
      <c r="F3978">
        <v>353.10000610351562</v>
      </c>
      <c r="G3978">
        <v>88550000</v>
      </c>
    </row>
    <row r="3979" spans="1:7" ht="15">
      <c r="A3979" s="963">
        <v>31707</v>
      </c>
      <c r="B3979">
        <v>353.60000610351562</v>
      </c>
      <c r="C3979">
        <v>354</v>
      </c>
      <c r="D3979">
        <v>353.10000610351562</v>
      </c>
      <c r="E3979">
        <v>353.89999389648438</v>
      </c>
      <c r="F3979">
        <v>353.89999389648438</v>
      </c>
      <c r="G3979">
        <v>98110000</v>
      </c>
    </row>
    <row r="3980" spans="1:7" ht="15">
      <c r="A3980" s="963">
        <v>31708</v>
      </c>
      <c r="B3980">
        <v>354.79998779296881</v>
      </c>
      <c r="C3980">
        <v>356.20001220703119</v>
      </c>
      <c r="D3980">
        <v>353.89999389648438</v>
      </c>
      <c r="E3980">
        <v>356.20001220703119</v>
      </c>
      <c r="F3980">
        <v>356.20001220703119</v>
      </c>
      <c r="G3980">
        <v>123200000</v>
      </c>
    </row>
    <row r="3981" spans="1:7" ht="15">
      <c r="A3981" s="963">
        <v>31709</v>
      </c>
      <c r="B3981">
        <v>356.60000610351562</v>
      </c>
      <c r="C3981">
        <v>356.89999389648438</v>
      </c>
      <c r="D3981">
        <v>356.20001220703119</v>
      </c>
      <c r="E3981">
        <v>356.70001220703119</v>
      </c>
      <c r="F3981">
        <v>356.70001220703119</v>
      </c>
      <c r="G3981">
        <v>114500000</v>
      </c>
    </row>
    <row r="3982" spans="1:7" ht="15">
      <c r="A3982" s="963">
        <v>31712</v>
      </c>
      <c r="B3982">
        <v>356.10000610351562</v>
      </c>
      <c r="C3982">
        <v>356.89999389648438</v>
      </c>
      <c r="D3982">
        <v>355.70001220703119</v>
      </c>
      <c r="E3982">
        <v>356.60000610351562</v>
      </c>
      <c r="F3982">
        <v>356.60000610351562</v>
      </c>
      <c r="G3982">
        <v>93910000</v>
      </c>
    </row>
    <row r="3983" spans="1:7" ht="15">
      <c r="A3983" s="963">
        <v>31713</v>
      </c>
      <c r="B3983">
        <v>357.10000610351562</v>
      </c>
      <c r="C3983">
        <v>357.79998779296881</v>
      </c>
      <c r="D3983">
        <v>356.5</v>
      </c>
      <c r="E3983">
        <v>357.20001220703119</v>
      </c>
      <c r="F3983">
        <v>357.20001220703119</v>
      </c>
      <c r="G3983">
        <v>102400000</v>
      </c>
    </row>
    <row r="3984" spans="1:7" ht="15">
      <c r="A3984" s="963">
        <v>31714</v>
      </c>
      <c r="B3984">
        <v>357.29998779296881</v>
      </c>
      <c r="C3984">
        <v>358.5</v>
      </c>
      <c r="D3984">
        <v>356.89999389648438</v>
      </c>
      <c r="E3984">
        <v>358.5</v>
      </c>
      <c r="F3984">
        <v>358.5</v>
      </c>
      <c r="G3984">
        <v>106100000</v>
      </c>
    </row>
    <row r="3985" spans="1:7" ht="15">
      <c r="A3985" s="963">
        <v>31715</v>
      </c>
      <c r="B3985">
        <v>360.79998779296881</v>
      </c>
      <c r="C3985">
        <v>361.20001220703119</v>
      </c>
      <c r="D3985">
        <v>358.5</v>
      </c>
      <c r="E3985">
        <v>361.10000610351562</v>
      </c>
      <c r="F3985">
        <v>361.10000610351562</v>
      </c>
      <c r="G3985">
        <v>123500000</v>
      </c>
    </row>
    <row r="3986" spans="1:7" ht="15">
      <c r="A3986" s="963">
        <v>31716</v>
      </c>
      <c r="B3986">
        <v>361.39999389648438</v>
      </c>
      <c r="C3986">
        <v>361.60000610351562</v>
      </c>
      <c r="D3986">
        <v>360</v>
      </c>
      <c r="E3986">
        <v>360.79998779296881</v>
      </c>
      <c r="F3986">
        <v>360.79998779296881</v>
      </c>
      <c r="G3986">
        <v>106700000</v>
      </c>
    </row>
    <row r="3987" spans="1:7" ht="15">
      <c r="A3987" s="963">
        <v>31719</v>
      </c>
      <c r="B3987">
        <v>361</v>
      </c>
      <c r="C3987">
        <v>361.10000610351562</v>
      </c>
      <c r="D3987">
        <v>360.60000610351562</v>
      </c>
      <c r="E3987">
        <v>361.10000610351562</v>
      </c>
      <c r="F3987">
        <v>361.10000610351562</v>
      </c>
      <c r="G3987">
        <v>111200000</v>
      </c>
    </row>
    <row r="3988" spans="1:7" ht="15">
      <c r="A3988" s="963">
        <v>31720</v>
      </c>
      <c r="B3988">
        <v>361.20001220703119</v>
      </c>
      <c r="C3988">
        <v>362</v>
      </c>
      <c r="D3988">
        <v>360.60000610351562</v>
      </c>
      <c r="E3988">
        <v>361.89999389648438</v>
      </c>
      <c r="F3988">
        <v>361.89999389648438</v>
      </c>
      <c r="G3988">
        <v>140300000</v>
      </c>
    </row>
    <row r="3989" spans="1:7" ht="15">
      <c r="A3989" s="963">
        <v>31721</v>
      </c>
      <c r="B3989">
        <v>362.10000610351562</v>
      </c>
      <c r="C3989">
        <v>362.5</v>
      </c>
      <c r="D3989">
        <v>362.10000610351562</v>
      </c>
      <c r="E3989">
        <v>362.10000610351562</v>
      </c>
      <c r="F3989">
        <v>362.10000610351562</v>
      </c>
      <c r="G3989">
        <v>167200000</v>
      </c>
    </row>
    <row r="3990" spans="1:7" ht="15">
      <c r="A3990" s="963">
        <v>31722</v>
      </c>
      <c r="B3990">
        <v>362</v>
      </c>
      <c r="C3990">
        <v>362.29998779296881</v>
      </c>
      <c r="D3990">
        <v>360.60000610351562</v>
      </c>
      <c r="E3990">
        <v>361.20001220703119</v>
      </c>
      <c r="F3990">
        <v>361.20001220703119</v>
      </c>
      <c r="G3990">
        <v>112300000</v>
      </c>
    </row>
    <row r="3991" spans="1:7" ht="15">
      <c r="A3991" s="963">
        <v>31723</v>
      </c>
      <c r="B3991">
        <v>361</v>
      </c>
      <c r="C3991">
        <v>361.20001220703119</v>
      </c>
      <c r="D3991">
        <v>360.20001220703119</v>
      </c>
      <c r="E3991">
        <v>361</v>
      </c>
      <c r="F3991">
        <v>361</v>
      </c>
      <c r="G3991">
        <v>99320000</v>
      </c>
    </row>
    <row r="3992" spans="1:7" ht="15">
      <c r="A3992" s="963">
        <v>31726</v>
      </c>
      <c r="B3992">
        <v>359.60000610351562</v>
      </c>
      <c r="C3992">
        <v>361.10000610351562</v>
      </c>
      <c r="D3992">
        <v>359.29998779296881</v>
      </c>
      <c r="E3992">
        <v>360</v>
      </c>
      <c r="F3992">
        <v>360</v>
      </c>
      <c r="G3992">
        <v>100800000</v>
      </c>
    </row>
    <row r="3993" spans="1:7" ht="15">
      <c r="A3993" s="963">
        <v>31727</v>
      </c>
      <c r="B3993">
        <v>360.79998779296881</v>
      </c>
      <c r="C3993">
        <v>361.39999389648438</v>
      </c>
      <c r="D3993">
        <v>360</v>
      </c>
      <c r="E3993">
        <v>361.29998779296881</v>
      </c>
      <c r="F3993">
        <v>361.29998779296881</v>
      </c>
      <c r="G3993">
        <v>97330000</v>
      </c>
    </row>
    <row r="3994" spans="1:7" ht="15">
      <c r="A3994" s="963">
        <v>31728</v>
      </c>
      <c r="B3994">
        <v>361.39999389648438</v>
      </c>
      <c r="C3994">
        <v>362</v>
      </c>
      <c r="D3994">
        <v>360.70001220703119</v>
      </c>
      <c r="E3994">
        <v>361.20001220703119</v>
      </c>
      <c r="F3994">
        <v>361.20001220703119</v>
      </c>
      <c r="G3994">
        <v>108000000</v>
      </c>
    </row>
    <row r="3995" spans="1:7" ht="15">
      <c r="A3995" s="963">
        <v>31729</v>
      </c>
      <c r="B3995">
        <v>360.60000610351562</v>
      </c>
      <c r="C3995">
        <v>361.20001220703119</v>
      </c>
      <c r="D3995">
        <v>358</v>
      </c>
      <c r="E3995">
        <v>358</v>
      </c>
      <c r="F3995">
        <v>358</v>
      </c>
      <c r="G3995">
        <v>115300000</v>
      </c>
    </row>
    <row r="3996" spans="1:7" ht="15">
      <c r="A3996" s="963">
        <v>31730</v>
      </c>
      <c r="B3996">
        <v>358.10000610351562</v>
      </c>
      <c r="C3996">
        <v>358.60000610351562</v>
      </c>
      <c r="D3996">
        <v>357.5</v>
      </c>
      <c r="E3996">
        <v>358.5</v>
      </c>
      <c r="F3996">
        <v>358.5</v>
      </c>
      <c r="G3996">
        <v>102200000</v>
      </c>
    </row>
    <row r="3997" spans="1:7" ht="15">
      <c r="A3997" s="963">
        <v>31733</v>
      </c>
      <c r="B3997">
        <v>357.29998779296881</v>
      </c>
      <c r="C3997">
        <v>358.70001220703119</v>
      </c>
      <c r="D3997">
        <v>356.89999389648438</v>
      </c>
      <c r="E3997">
        <v>357.10000610351562</v>
      </c>
      <c r="F3997">
        <v>357.10000610351562</v>
      </c>
      <c r="G3997">
        <v>91310000</v>
      </c>
    </row>
    <row r="3998" spans="1:7" ht="15">
      <c r="A3998" s="963">
        <v>31734</v>
      </c>
      <c r="B3998">
        <v>356.79998779296881</v>
      </c>
      <c r="C3998">
        <v>357.29998779296881</v>
      </c>
      <c r="D3998">
        <v>352.5</v>
      </c>
      <c r="E3998">
        <v>352.60000610351562</v>
      </c>
      <c r="F3998">
        <v>352.60000610351562</v>
      </c>
      <c r="G3998">
        <v>118400000</v>
      </c>
    </row>
    <row r="3999" spans="1:7" ht="15">
      <c r="A3999" s="963">
        <v>31735</v>
      </c>
      <c r="B3999">
        <v>350.60000610351562</v>
      </c>
      <c r="C3999">
        <v>352.60000610351562</v>
      </c>
      <c r="D3999">
        <v>349.10000610351562</v>
      </c>
      <c r="E3999">
        <v>349.79998779296881</v>
      </c>
      <c r="F3999">
        <v>349.79998779296881</v>
      </c>
      <c r="G3999">
        <v>111200000</v>
      </c>
    </row>
    <row r="4000" spans="1:7" ht="15">
      <c r="A4000" s="963">
        <v>31736</v>
      </c>
      <c r="B4000">
        <v>351</v>
      </c>
      <c r="C4000">
        <v>352.20001220703119</v>
      </c>
      <c r="D4000">
        <v>349.79998779296881</v>
      </c>
      <c r="E4000">
        <v>352.20001220703119</v>
      </c>
      <c r="F4000">
        <v>352.20001220703119</v>
      </c>
      <c r="G4000">
        <v>114500000</v>
      </c>
    </row>
    <row r="4001" spans="1:7" ht="15">
      <c r="A4001" s="963">
        <v>31737</v>
      </c>
      <c r="B4001">
        <v>353.20001220703119</v>
      </c>
      <c r="C4001">
        <v>354.70001220703119</v>
      </c>
      <c r="D4001">
        <v>352.20001220703119</v>
      </c>
      <c r="E4001">
        <v>354.70001220703119</v>
      </c>
      <c r="F4001">
        <v>354.70001220703119</v>
      </c>
      <c r="G4001">
        <v>106800000</v>
      </c>
    </row>
    <row r="4002" spans="1:7" ht="15">
      <c r="A4002" s="963">
        <v>31740</v>
      </c>
      <c r="B4002">
        <v>355.89999389648438</v>
      </c>
      <c r="C4002">
        <v>356.60000610351562</v>
      </c>
      <c r="D4002">
        <v>354.60000610351562</v>
      </c>
      <c r="E4002">
        <v>356.10000610351562</v>
      </c>
      <c r="F4002">
        <v>356.10000610351562</v>
      </c>
      <c r="G4002">
        <v>96860000</v>
      </c>
    </row>
    <row r="4003" spans="1:7" ht="15">
      <c r="A4003" s="963">
        <v>31741</v>
      </c>
      <c r="B4003">
        <v>356.20001220703119</v>
      </c>
      <c r="C4003">
        <v>357</v>
      </c>
      <c r="D4003">
        <v>356</v>
      </c>
      <c r="E4003">
        <v>357</v>
      </c>
      <c r="F4003">
        <v>357</v>
      </c>
      <c r="G4003">
        <v>113800000</v>
      </c>
    </row>
    <row r="4004" spans="1:7" ht="15">
      <c r="A4004" s="963">
        <v>31742</v>
      </c>
      <c r="B4004">
        <v>357.39999389648438</v>
      </c>
      <c r="C4004">
        <v>358.20001220703119</v>
      </c>
      <c r="D4004">
        <v>356.89999389648438</v>
      </c>
      <c r="E4004">
        <v>358.20001220703119</v>
      </c>
      <c r="F4004">
        <v>358.20001220703119</v>
      </c>
      <c r="G4004">
        <v>106000000</v>
      </c>
    </row>
    <row r="4005" spans="1:7" ht="15">
      <c r="A4005" s="963">
        <v>31744</v>
      </c>
      <c r="B4005">
        <v>358.60000610351562</v>
      </c>
      <c r="C4005">
        <v>359.60000610351562</v>
      </c>
      <c r="D4005">
        <v>358.10000610351562</v>
      </c>
      <c r="E4005">
        <v>359.60000610351562</v>
      </c>
      <c r="F4005">
        <v>359.60000610351562</v>
      </c>
      <c r="G4005">
        <v>61950000</v>
      </c>
    </row>
    <row r="4006" spans="1:7" ht="15">
      <c r="A4006" s="963">
        <v>31747</v>
      </c>
      <c r="B4006">
        <v>357.39999389648438</v>
      </c>
      <c r="C4006">
        <v>359.60000610351562</v>
      </c>
      <c r="D4006">
        <v>356.79998779296881</v>
      </c>
      <c r="E4006">
        <v>357.89999389648438</v>
      </c>
      <c r="F4006">
        <v>357.89999389648438</v>
      </c>
      <c r="G4006">
        <v>97830000</v>
      </c>
    </row>
    <row r="4007" spans="1:7" ht="15">
      <c r="A4007" s="963">
        <v>31748</v>
      </c>
      <c r="B4007">
        <v>359.29998779296881</v>
      </c>
      <c r="C4007">
        <v>360.70001220703119</v>
      </c>
      <c r="D4007">
        <v>357.89999389648438</v>
      </c>
      <c r="E4007">
        <v>360.70001220703119</v>
      </c>
      <c r="F4007">
        <v>360.70001220703119</v>
      </c>
      <c r="G4007">
        <v>130900000</v>
      </c>
    </row>
    <row r="4008" spans="1:7" ht="15">
      <c r="A4008" s="963">
        <v>31749</v>
      </c>
      <c r="B4008">
        <v>361.79998779296881</v>
      </c>
      <c r="C4008">
        <v>363.39999389648438</v>
      </c>
      <c r="D4008">
        <v>360.70001220703119</v>
      </c>
      <c r="E4008">
        <v>363</v>
      </c>
      <c r="F4008">
        <v>363</v>
      </c>
      <c r="G4008">
        <v>134400000</v>
      </c>
    </row>
    <row r="4009" spans="1:7" ht="15">
      <c r="A4009" s="963">
        <v>31750</v>
      </c>
      <c r="B4009">
        <v>364</v>
      </c>
      <c r="C4009">
        <v>364.5</v>
      </c>
      <c r="D4009">
        <v>363.10000610351562</v>
      </c>
      <c r="E4009">
        <v>364.10000610351562</v>
      </c>
      <c r="F4009">
        <v>364.10000610351562</v>
      </c>
      <c r="G4009">
        <v>128000000</v>
      </c>
    </row>
    <row r="4010" spans="1:7" ht="15">
      <c r="A4010" s="963">
        <v>31751</v>
      </c>
      <c r="B4010">
        <v>364.5</v>
      </c>
      <c r="C4010">
        <v>364.70001220703119</v>
      </c>
      <c r="D4010">
        <v>362.60000610351562</v>
      </c>
      <c r="E4010">
        <v>363</v>
      </c>
      <c r="F4010">
        <v>363</v>
      </c>
      <c r="G4010">
        <v>133300000</v>
      </c>
    </row>
    <row r="4011" spans="1:7" ht="15">
      <c r="A4011" s="963">
        <v>31754</v>
      </c>
      <c r="B4011">
        <v>362</v>
      </c>
      <c r="C4011">
        <v>363</v>
      </c>
      <c r="D4011">
        <v>360.20001220703119</v>
      </c>
      <c r="E4011">
        <v>361</v>
      </c>
      <c r="F4011">
        <v>361</v>
      </c>
      <c r="G4011">
        <v>110600000</v>
      </c>
    </row>
    <row r="4012" spans="1:7" ht="15">
      <c r="A4012" s="963">
        <v>31755</v>
      </c>
      <c r="B4012">
        <v>360.10000610351562</v>
      </c>
      <c r="C4012">
        <v>361.10000610351562</v>
      </c>
      <c r="D4012">
        <v>358.89999389648438</v>
      </c>
      <c r="E4012">
        <v>359</v>
      </c>
      <c r="F4012">
        <v>359</v>
      </c>
      <c r="G4012">
        <v>116300000</v>
      </c>
    </row>
    <row r="4013" spans="1:7" ht="15">
      <c r="A4013" s="963">
        <v>31756</v>
      </c>
      <c r="B4013">
        <v>358.39999389648438</v>
      </c>
      <c r="C4013">
        <v>359.10000610351562</v>
      </c>
      <c r="D4013">
        <v>358.20001220703119</v>
      </c>
      <c r="E4013">
        <v>359.10000610351562</v>
      </c>
      <c r="F4013">
        <v>359.10000610351562</v>
      </c>
      <c r="G4013">
        <v>115200000</v>
      </c>
    </row>
    <row r="4014" spans="1:7" ht="15">
      <c r="A4014" s="963">
        <v>31757</v>
      </c>
      <c r="B4014">
        <v>358.89999389648438</v>
      </c>
      <c r="C4014">
        <v>359.39999389648438</v>
      </c>
      <c r="D4014">
        <v>357.10000610351562</v>
      </c>
      <c r="E4014">
        <v>357.70001220703119</v>
      </c>
      <c r="F4014">
        <v>357.70001220703119</v>
      </c>
      <c r="G4014">
        <v>123800000</v>
      </c>
    </row>
    <row r="4015" spans="1:7" ht="15">
      <c r="A4015" s="963">
        <v>31758</v>
      </c>
      <c r="B4015">
        <v>356.70001220703119</v>
      </c>
      <c r="C4015">
        <v>357.70001220703119</v>
      </c>
      <c r="D4015">
        <v>355.60000610351562</v>
      </c>
      <c r="E4015">
        <v>355.89999389648438</v>
      </c>
      <c r="F4015">
        <v>355.89999389648438</v>
      </c>
      <c r="G4015">
        <v>108400000</v>
      </c>
    </row>
    <row r="4016" spans="1:7" ht="15">
      <c r="A4016" s="963">
        <v>31761</v>
      </c>
      <c r="B4016">
        <v>353.60000610351562</v>
      </c>
      <c r="C4016">
        <v>355.89999389648438</v>
      </c>
      <c r="D4016">
        <v>352.5</v>
      </c>
      <c r="E4016">
        <v>353</v>
      </c>
      <c r="F4016">
        <v>353</v>
      </c>
      <c r="G4016">
        <v>115300000</v>
      </c>
    </row>
    <row r="4017" spans="1:7" ht="15">
      <c r="A4017" s="963">
        <v>31762</v>
      </c>
      <c r="B4017">
        <v>353.5</v>
      </c>
      <c r="C4017">
        <v>354.10000610351562</v>
      </c>
      <c r="D4017">
        <v>352.79998779296881</v>
      </c>
      <c r="E4017">
        <v>353.79998779296881</v>
      </c>
      <c r="F4017">
        <v>353.79998779296881</v>
      </c>
      <c r="G4017">
        <v>142300000</v>
      </c>
    </row>
    <row r="4018" spans="1:7" ht="15">
      <c r="A4018" s="963">
        <v>31763</v>
      </c>
      <c r="B4018">
        <v>353.60000610351562</v>
      </c>
      <c r="C4018">
        <v>353.89999389648438</v>
      </c>
      <c r="D4018">
        <v>352</v>
      </c>
      <c r="E4018">
        <v>352.29998779296881</v>
      </c>
      <c r="F4018">
        <v>352.29998779296881</v>
      </c>
      <c r="G4018">
        <v>127400000</v>
      </c>
    </row>
    <row r="4019" spans="1:7" ht="15">
      <c r="A4019" s="963">
        <v>31764</v>
      </c>
      <c r="B4019">
        <v>351.89999389648438</v>
      </c>
      <c r="C4019">
        <v>352.20001220703119</v>
      </c>
      <c r="D4019">
        <v>351.10000610351562</v>
      </c>
      <c r="E4019">
        <v>351.39999389648438</v>
      </c>
      <c r="F4019">
        <v>351.39999389648438</v>
      </c>
      <c r="G4019">
        <v>133000000</v>
      </c>
    </row>
    <row r="4020" spans="1:7" ht="15">
      <c r="A4020" s="963">
        <v>31765</v>
      </c>
      <c r="B4020">
        <v>351.60000610351562</v>
      </c>
      <c r="C4020">
        <v>352.20001220703119</v>
      </c>
      <c r="D4020">
        <v>351</v>
      </c>
      <c r="E4020">
        <v>352.20001220703119</v>
      </c>
      <c r="F4020">
        <v>352.20001220703119</v>
      </c>
      <c r="G4020">
        <v>129000000</v>
      </c>
    </row>
    <row r="4021" spans="1:7" ht="15">
      <c r="A4021" s="963">
        <v>31768</v>
      </c>
      <c r="B4021">
        <v>351.29998779296881</v>
      </c>
      <c r="C4021">
        <v>352.20001220703119</v>
      </c>
      <c r="D4021">
        <v>350.39999389648438</v>
      </c>
      <c r="E4021">
        <v>351.29998779296881</v>
      </c>
      <c r="F4021">
        <v>351.29998779296881</v>
      </c>
      <c r="G4021">
        <v>119800000</v>
      </c>
    </row>
    <row r="4022" spans="1:7" ht="15">
      <c r="A4022" s="963">
        <v>31769</v>
      </c>
      <c r="B4022">
        <v>350.60000610351562</v>
      </c>
      <c r="C4022">
        <v>351.60000610351562</v>
      </c>
      <c r="D4022">
        <v>348.29998779296881</v>
      </c>
      <c r="E4022">
        <v>348.79998779296881</v>
      </c>
      <c r="F4022">
        <v>348.79998779296881</v>
      </c>
      <c r="G4022">
        <v>148100000</v>
      </c>
    </row>
    <row r="4023" spans="1:7" ht="15">
      <c r="A4023" s="963">
        <v>31770</v>
      </c>
      <c r="B4023">
        <v>349</v>
      </c>
      <c r="C4023">
        <v>349.60000610351562</v>
      </c>
      <c r="D4023">
        <v>349</v>
      </c>
      <c r="E4023">
        <v>349.60000610351562</v>
      </c>
      <c r="F4023">
        <v>349.60000610351562</v>
      </c>
      <c r="G4023">
        <v>82120000</v>
      </c>
    </row>
    <row r="4024" spans="1:7" ht="15">
      <c r="A4024" s="963">
        <v>31772</v>
      </c>
      <c r="B4024">
        <v>349.70001220703119</v>
      </c>
      <c r="C4024">
        <v>350</v>
      </c>
      <c r="D4024">
        <v>349.5</v>
      </c>
      <c r="E4024">
        <v>349.89999389648438</v>
      </c>
      <c r="F4024">
        <v>349.89999389648438</v>
      </c>
      <c r="G4024">
        <v>44040000</v>
      </c>
    </row>
    <row r="4025" spans="1:7" ht="15">
      <c r="A4025" s="963">
        <v>31775</v>
      </c>
      <c r="B4025">
        <v>349.10000610351562</v>
      </c>
      <c r="C4025">
        <v>350.10000610351562</v>
      </c>
      <c r="D4025">
        <v>347.79998779296881</v>
      </c>
      <c r="E4025">
        <v>348</v>
      </c>
      <c r="F4025">
        <v>348</v>
      </c>
      <c r="G4025">
        <v>102000000</v>
      </c>
    </row>
    <row r="4026" spans="1:7" ht="15">
      <c r="A4026" s="963">
        <v>31776</v>
      </c>
      <c r="B4026">
        <v>347.39999389648438</v>
      </c>
      <c r="C4026">
        <v>348.10000610351562</v>
      </c>
      <c r="D4026">
        <v>347</v>
      </c>
      <c r="E4026">
        <v>347.29998779296881</v>
      </c>
      <c r="F4026">
        <v>347.29998779296881</v>
      </c>
      <c r="G4026">
        <v>126400000</v>
      </c>
    </row>
    <row r="4027" spans="1:7" ht="15">
      <c r="A4027" s="963">
        <v>31777</v>
      </c>
      <c r="B4027">
        <v>347.89999389648438</v>
      </c>
      <c r="C4027">
        <v>348.89999389648438</v>
      </c>
      <c r="D4027">
        <v>347.20001220703119</v>
      </c>
      <c r="E4027">
        <v>348.79998779296881</v>
      </c>
      <c r="F4027">
        <v>348.79998779296881</v>
      </c>
      <c r="G4027">
        <v>140700000</v>
      </c>
    </row>
    <row r="4028" spans="1:7" ht="15">
      <c r="A4028" s="963">
        <v>31779</v>
      </c>
      <c r="B4028">
        <v>351.29998779296881</v>
      </c>
      <c r="C4028">
        <v>353.20001220703119</v>
      </c>
      <c r="D4028">
        <v>348.79998779296881</v>
      </c>
      <c r="E4028">
        <v>353.20001220703119</v>
      </c>
      <c r="F4028">
        <v>353.20001220703119</v>
      </c>
      <c r="G4028">
        <v>63220000</v>
      </c>
    </row>
    <row r="4029" spans="1:7" ht="15">
      <c r="A4029" s="963">
        <v>31782</v>
      </c>
      <c r="B4029">
        <v>356.20001220703119</v>
      </c>
      <c r="C4029">
        <v>361.29998779296881</v>
      </c>
      <c r="D4029">
        <v>353.29998779296881</v>
      </c>
      <c r="E4029">
        <v>361.20001220703119</v>
      </c>
      <c r="F4029">
        <v>361.20001220703119</v>
      </c>
      <c r="G4029">
        <v>110600000</v>
      </c>
    </row>
    <row r="4030" spans="1:7" ht="15">
      <c r="A4030" s="963">
        <v>31783</v>
      </c>
      <c r="B4030">
        <v>364.20001220703119</v>
      </c>
      <c r="C4030">
        <v>366</v>
      </c>
      <c r="D4030">
        <v>361.20001220703119</v>
      </c>
      <c r="E4030">
        <v>366</v>
      </c>
      <c r="F4030">
        <v>366</v>
      </c>
      <c r="G4030">
        <v>137900000</v>
      </c>
    </row>
    <row r="4031" spans="1:7" ht="15">
      <c r="A4031" s="963">
        <v>31784</v>
      </c>
      <c r="B4031">
        <v>368.20001220703119</v>
      </c>
      <c r="C4031">
        <v>372.5</v>
      </c>
      <c r="D4031">
        <v>360</v>
      </c>
      <c r="E4031">
        <v>372.39999389648438</v>
      </c>
      <c r="F4031">
        <v>372.39999389648438</v>
      </c>
      <c r="G4031">
        <v>154500000</v>
      </c>
    </row>
    <row r="4032" spans="1:7" ht="15">
      <c r="A4032" s="963">
        <v>31785</v>
      </c>
      <c r="B4032">
        <v>375.29998779296881</v>
      </c>
      <c r="C4032">
        <v>377.60000610351562</v>
      </c>
      <c r="D4032">
        <v>372.5</v>
      </c>
      <c r="E4032">
        <v>377.5</v>
      </c>
      <c r="F4032">
        <v>377.5</v>
      </c>
      <c r="G4032">
        <v>157900000</v>
      </c>
    </row>
    <row r="4033" spans="1:7" ht="15">
      <c r="A4033" s="963">
        <v>31786</v>
      </c>
      <c r="B4033">
        <v>377.79998779296881</v>
      </c>
      <c r="C4033">
        <v>380.79998779296881</v>
      </c>
      <c r="D4033">
        <v>377.5</v>
      </c>
      <c r="E4033">
        <v>380.70001220703119</v>
      </c>
      <c r="F4033">
        <v>380.70001220703119</v>
      </c>
      <c r="G4033">
        <v>143800000</v>
      </c>
    </row>
    <row r="4034" spans="1:7" ht="15">
      <c r="A4034" s="963">
        <v>31789</v>
      </c>
      <c r="B4034">
        <v>382</v>
      </c>
      <c r="C4034">
        <v>385.5</v>
      </c>
      <c r="D4034">
        <v>380.70001220703119</v>
      </c>
      <c r="E4034">
        <v>385.5</v>
      </c>
      <c r="F4034">
        <v>385.5</v>
      </c>
      <c r="G4034">
        <v>152900000</v>
      </c>
    </row>
    <row r="4035" spans="1:7" ht="15">
      <c r="A4035" s="963">
        <v>31790</v>
      </c>
      <c r="B4035">
        <v>385.5</v>
      </c>
      <c r="C4035">
        <v>386.60000610351562</v>
      </c>
      <c r="D4035">
        <v>384.89999389648438</v>
      </c>
      <c r="E4035">
        <v>386.39999389648438</v>
      </c>
      <c r="F4035">
        <v>386.39999389648438</v>
      </c>
      <c r="G4035">
        <v>143400000</v>
      </c>
    </row>
    <row r="4036" spans="1:7" ht="15">
      <c r="A4036" s="963">
        <v>31791</v>
      </c>
      <c r="B4036">
        <v>387.29998779296881</v>
      </c>
      <c r="C4036">
        <v>390</v>
      </c>
      <c r="D4036">
        <v>386.39999389648438</v>
      </c>
      <c r="E4036">
        <v>390</v>
      </c>
      <c r="F4036">
        <v>390</v>
      </c>
      <c r="G4036">
        <v>172400000</v>
      </c>
    </row>
    <row r="4037" spans="1:7" ht="15">
      <c r="A4037" s="963">
        <v>31792</v>
      </c>
      <c r="B4037">
        <v>392</v>
      </c>
      <c r="C4037">
        <v>393.60000610351562</v>
      </c>
      <c r="D4037">
        <v>389.89999389648438</v>
      </c>
      <c r="E4037">
        <v>392.60000610351562</v>
      </c>
      <c r="F4037">
        <v>392.60000610351562</v>
      </c>
      <c r="G4037">
        <v>189500000</v>
      </c>
    </row>
    <row r="4038" spans="1:7" ht="15">
      <c r="A4038" s="963">
        <v>31793</v>
      </c>
      <c r="B4038">
        <v>389.89999389648438</v>
      </c>
      <c r="C4038">
        <v>392.70001220703119</v>
      </c>
      <c r="D4038">
        <v>389</v>
      </c>
      <c r="E4038">
        <v>389.89999389648438</v>
      </c>
      <c r="F4038">
        <v>389.89999389648438</v>
      </c>
      <c r="G4038">
        <v>156200000</v>
      </c>
    </row>
    <row r="4039" spans="1:7" ht="15">
      <c r="A4039" s="963">
        <v>31796</v>
      </c>
      <c r="B4039">
        <v>388.60000610351562</v>
      </c>
      <c r="C4039">
        <v>392.60000610351562</v>
      </c>
      <c r="D4039">
        <v>388.39999389648438</v>
      </c>
      <c r="E4039">
        <v>392.60000610351562</v>
      </c>
      <c r="F4039">
        <v>392.60000610351562</v>
      </c>
      <c r="G4039">
        <v>134000000</v>
      </c>
    </row>
    <row r="4040" spans="1:7" ht="15">
      <c r="A4040" s="963">
        <v>31797</v>
      </c>
      <c r="B4040">
        <v>393.5</v>
      </c>
      <c r="C4040">
        <v>394.60000610351562</v>
      </c>
      <c r="D4040">
        <v>391.70001220703119</v>
      </c>
      <c r="E4040">
        <v>392.10000610351562</v>
      </c>
      <c r="F4040">
        <v>392.10000610351562</v>
      </c>
      <c r="G4040">
        <v>182800000</v>
      </c>
    </row>
    <row r="4041" spans="1:7" ht="15">
      <c r="A4041" s="963">
        <v>31798</v>
      </c>
      <c r="B4041">
        <v>389.89999389648438</v>
      </c>
      <c r="C4041">
        <v>392</v>
      </c>
      <c r="D4041">
        <v>389.20001220703119</v>
      </c>
      <c r="E4041">
        <v>389.60000610351562</v>
      </c>
      <c r="F4041">
        <v>389.60000610351562</v>
      </c>
      <c r="G4041">
        <v>156500000</v>
      </c>
    </row>
    <row r="4042" spans="1:7" ht="15">
      <c r="A4042" s="963">
        <v>31799</v>
      </c>
      <c r="B4042">
        <v>389</v>
      </c>
      <c r="C4042">
        <v>393.20001220703119</v>
      </c>
      <c r="D4042">
        <v>388.60000610351562</v>
      </c>
      <c r="E4042">
        <v>393.20001220703119</v>
      </c>
      <c r="F4042">
        <v>393.20001220703119</v>
      </c>
      <c r="G4042">
        <v>162600000</v>
      </c>
    </row>
    <row r="4043" spans="1:7" ht="15">
      <c r="A4043" s="963">
        <v>31800</v>
      </c>
      <c r="B4043">
        <v>394.79998779296881</v>
      </c>
      <c r="C4043">
        <v>396.20001220703119</v>
      </c>
      <c r="D4043">
        <v>392</v>
      </c>
      <c r="E4043">
        <v>392.20001220703119</v>
      </c>
      <c r="F4043">
        <v>392.20001220703119</v>
      </c>
      <c r="G4043">
        <v>261900000</v>
      </c>
    </row>
    <row r="4044" spans="1:7" ht="15">
      <c r="A4044" s="963">
        <v>31803</v>
      </c>
      <c r="B4044">
        <v>388.70001220703119</v>
      </c>
      <c r="C4044">
        <v>392.20001220703119</v>
      </c>
      <c r="D4044">
        <v>387.60000610351562</v>
      </c>
      <c r="E4044">
        <v>388</v>
      </c>
      <c r="F4044">
        <v>388</v>
      </c>
      <c r="G4044">
        <v>115700000</v>
      </c>
    </row>
    <row r="4045" spans="1:7" ht="15">
      <c r="A4045" s="963">
        <v>31804</v>
      </c>
      <c r="B4045">
        <v>389.70001220703119</v>
      </c>
      <c r="C4045">
        <v>391.10000610351562</v>
      </c>
      <c r="D4045">
        <v>387.89999389648438</v>
      </c>
      <c r="E4045">
        <v>390.79998779296881</v>
      </c>
      <c r="F4045">
        <v>390.79998779296881</v>
      </c>
      <c r="G4045">
        <v>130900000</v>
      </c>
    </row>
    <row r="4046" spans="1:7" ht="15">
      <c r="A4046" s="963">
        <v>31805</v>
      </c>
      <c r="B4046">
        <v>390.79998779296881</v>
      </c>
      <c r="C4046">
        <v>392.10000610351562</v>
      </c>
      <c r="D4046">
        <v>390.70001220703119</v>
      </c>
      <c r="E4046">
        <v>392</v>
      </c>
      <c r="F4046">
        <v>392</v>
      </c>
      <c r="G4046">
        <v>152900000</v>
      </c>
    </row>
    <row r="4047" spans="1:7" ht="15">
      <c r="A4047" s="963">
        <v>31806</v>
      </c>
      <c r="B4047">
        <v>393</v>
      </c>
      <c r="C4047">
        <v>393.29998779296881</v>
      </c>
      <c r="D4047">
        <v>390.5</v>
      </c>
      <c r="E4047">
        <v>391</v>
      </c>
      <c r="F4047">
        <v>391</v>
      </c>
      <c r="G4047">
        <v>150700000</v>
      </c>
    </row>
    <row r="4048" spans="1:7" ht="15">
      <c r="A4048" s="963">
        <v>31807</v>
      </c>
      <c r="B4048">
        <v>390.10000610351562</v>
      </c>
      <c r="C4048">
        <v>392.10000610351562</v>
      </c>
      <c r="D4048">
        <v>389.79998779296881</v>
      </c>
      <c r="E4048">
        <v>392.10000610351562</v>
      </c>
      <c r="F4048">
        <v>392.10000610351562</v>
      </c>
      <c r="G4048">
        <v>154300000</v>
      </c>
    </row>
    <row r="4049" spans="1:7" ht="15">
      <c r="A4049" s="963">
        <v>31810</v>
      </c>
      <c r="B4049">
        <v>393.79998779296881</v>
      </c>
      <c r="C4049">
        <v>397.20001220703119</v>
      </c>
      <c r="D4049">
        <v>392</v>
      </c>
      <c r="E4049">
        <v>397.20001220703119</v>
      </c>
      <c r="F4049">
        <v>397.20001220703119</v>
      </c>
      <c r="G4049">
        <v>149100000</v>
      </c>
    </row>
    <row r="4050" spans="1:7" ht="15">
      <c r="A4050" s="963">
        <v>31811</v>
      </c>
      <c r="B4050">
        <v>398.60000610351562</v>
      </c>
      <c r="C4050">
        <v>399.39999389648438</v>
      </c>
      <c r="D4050">
        <v>397.20001220703119</v>
      </c>
      <c r="E4050">
        <v>399.39999389648438</v>
      </c>
      <c r="F4050">
        <v>399.39999389648438</v>
      </c>
      <c r="G4050">
        <v>172100000</v>
      </c>
    </row>
    <row r="4051" spans="1:7" ht="15">
      <c r="A4051" s="963">
        <v>31812</v>
      </c>
      <c r="B4051">
        <v>399.89999389648438</v>
      </c>
      <c r="C4051">
        <v>403.20001220703119</v>
      </c>
      <c r="D4051">
        <v>399.29998779296881</v>
      </c>
      <c r="E4051">
        <v>403.10000610351562</v>
      </c>
      <c r="F4051">
        <v>403.10000610351562</v>
      </c>
      <c r="G4051">
        <v>178100000</v>
      </c>
    </row>
    <row r="4052" spans="1:7" ht="15">
      <c r="A4052" s="963">
        <v>31813</v>
      </c>
      <c r="B4052">
        <v>405.29998779296881</v>
      </c>
      <c r="C4052">
        <v>406.29998779296881</v>
      </c>
      <c r="D4052">
        <v>403.10000610351562</v>
      </c>
      <c r="E4052">
        <v>405.60000610351562</v>
      </c>
      <c r="F4052">
        <v>405.60000610351562</v>
      </c>
      <c r="G4052">
        <v>186400000</v>
      </c>
    </row>
    <row r="4053" spans="1:7" ht="15">
      <c r="A4053" s="963">
        <v>31814</v>
      </c>
      <c r="B4053">
        <v>406.60000610351562</v>
      </c>
      <c r="C4053">
        <v>407.29998779296881</v>
      </c>
      <c r="D4053">
        <v>405.70001220703119</v>
      </c>
      <c r="E4053">
        <v>406.89999389648438</v>
      </c>
      <c r="F4053">
        <v>406.89999389648438</v>
      </c>
      <c r="G4053">
        <v>167300000</v>
      </c>
    </row>
    <row r="4054" spans="1:7" ht="15">
      <c r="A4054" s="963">
        <v>31817</v>
      </c>
      <c r="B4054">
        <v>406.39999389648438</v>
      </c>
      <c r="C4054">
        <v>407</v>
      </c>
      <c r="D4054">
        <v>405.29998779296881</v>
      </c>
      <c r="E4054">
        <v>405.79998779296881</v>
      </c>
      <c r="F4054">
        <v>405.79998779296881</v>
      </c>
      <c r="G4054">
        <v>139100000</v>
      </c>
    </row>
    <row r="4055" spans="1:7" ht="15">
      <c r="A4055" s="963">
        <v>31818</v>
      </c>
      <c r="B4055">
        <v>404.79998779296881</v>
      </c>
      <c r="C4055">
        <v>406</v>
      </c>
      <c r="D4055">
        <v>402.60000610351562</v>
      </c>
      <c r="E4055">
        <v>403.5</v>
      </c>
      <c r="F4055">
        <v>403.5</v>
      </c>
      <c r="G4055">
        <v>143200000</v>
      </c>
    </row>
    <row r="4056" spans="1:7" ht="15">
      <c r="A4056" s="963">
        <v>31819</v>
      </c>
      <c r="B4056">
        <v>404.60000610351562</v>
      </c>
      <c r="C4056">
        <v>408.29998779296881</v>
      </c>
      <c r="D4056">
        <v>403.5</v>
      </c>
      <c r="E4056">
        <v>408.29998779296881</v>
      </c>
      <c r="F4056">
        <v>408.29998779296881</v>
      </c>
      <c r="G4056">
        <v>149500000</v>
      </c>
    </row>
    <row r="4057" spans="1:7" ht="15">
      <c r="A4057" s="963">
        <v>31820</v>
      </c>
      <c r="B4057">
        <v>409.60000610351562</v>
      </c>
      <c r="C4057">
        <v>410.20001220703119</v>
      </c>
      <c r="D4057">
        <v>408.29998779296881</v>
      </c>
      <c r="E4057">
        <v>409.20001220703119</v>
      </c>
      <c r="F4057">
        <v>409.20001220703119</v>
      </c>
      <c r="G4057">
        <v>168000000</v>
      </c>
    </row>
    <row r="4058" spans="1:7" ht="15">
      <c r="A4058" s="963">
        <v>31821</v>
      </c>
      <c r="B4058">
        <v>409.20001220703119</v>
      </c>
      <c r="C4058">
        <v>412.60000610351562</v>
      </c>
      <c r="D4058">
        <v>408.89999389648438</v>
      </c>
      <c r="E4058">
        <v>412.5</v>
      </c>
      <c r="F4058">
        <v>412.5</v>
      </c>
      <c r="G4058">
        <v>154500000</v>
      </c>
    </row>
    <row r="4059" spans="1:7" ht="15">
      <c r="A4059" s="963">
        <v>31825</v>
      </c>
      <c r="B4059">
        <v>414.79998779296881</v>
      </c>
      <c r="C4059">
        <v>418.20001220703119</v>
      </c>
      <c r="D4059">
        <v>412.5</v>
      </c>
      <c r="E4059">
        <v>418.20001220703119</v>
      </c>
      <c r="F4059">
        <v>418.20001220703119</v>
      </c>
      <c r="G4059">
        <v>172000000</v>
      </c>
    </row>
    <row r="4060" spans="1:7" ht="15">
      <c r="A4060" s="963">
        <v>31826</v>
      </c>
      <c r="B4060">
        <v>418.79998779296881</v>
      </c>
      <c r="C4060">
        <v>418.79998779296881</v>
      </c>
      <c r="D4060">
        <v>416.29998779296881</v>
      </c>
      <c r="E4060">
        <v>417.10000610351562</v>
      </c>
      <c r="F4060">
        <v>417.10000610351562</v>
      </c>
      <c r="G4060">
        <v>195400000</v>
      </c>
    </row>
    <row r="4061" spans="1:7" ht="15">
      <c r="A4061" s="963">
        <v>31827</v>
      </c>
      <c r="B4061">
        <v>417.29998779296881</v>
      </c>
      <c r="C4061">
        <v>417.39999389648438</v>
      </c>
      <c r="D4061">
        <v>415.70001220703119</v>
      </c>
      <c r="E4061">
        <v>417</v>
      </c>
      <c r="F4061">
        <v>417</v>
      </c>
      <c r="G4061">
        <v>163200000</v>
      </c>
    </row>
    <row r="4062" spans="1:7" ht="15">
      <c r="A4062" s="963">
        <v>31828</v>
      </c>
      <c r="B4062">
        <v>416.39999389648438</v>
      </c>
      <c r="C4062">
        <v>417.29998779296881</v>
      </c>
      <c r="D4062">
        <v>416.10000610351562</v>
      </c>
      <c r="E4062">
        <v>417.20001220703119</v>
      </c>
      <c r="F4062">
        <v>417.20001220703119</v>
      </c>
      <c r="G4062">
        <v>155700000</v>
      </c>
    </row>
    <row r="4063" spans="1:7" ht="15">
      <c r="A4063" s="963">
        <v>31831</v>
      </c>
      <c r="B4063">
        <v>414.20001220703119</v>
      </c>
      <c r="C4063">
        <v>417.29998779296881</v>
      </c>
      <c r="D4063">
        <v>413.10000610351562</v>
      </c>
      <c r="E4063">
        <v>415.20001220703119</v>
      </c>
      <c r="F4063">
        <v>415.20001220703119</v>
      </c>
      <c r="G4063">
        <v>140100000</v>
      </c>
    </row>
    <row r="4064" spans="1:7" ht="15">
      <c r="A4064" s="963">
        <v>31832</v>
      </c>
      <c r="B4064">
        <v>415</v>
      </c>
      <c r="C4064">
        <v>417.60000610351562</v>
      </c>
      <c r="D4064">
        <v>414.89999389648438</v>
      </c>
      <c r="E4064">
        <v>417.39999389648438</v>
      </c>
      <c r="F4064">
        <v>417.39999389648438</v>
      </c>
      <c r="G4064">
        <v>133200000</v>
      </c>
    </row>
    <row r="4065" spans="1:7" ht="15">
      <c r="A4065" s="963">
        <v>31833</v>
      </c>
      <c r="B4065">
        <v>419.39999389648438</v>
      </c>
      <c r="C4065">
        <v>421.10000610351562</v>
      </c>
      <c r="D4065">
        <v>417.39999389648438</v>
      </c>
      <c r="E4065">
        <v>421</v>
      </c>
      <c r="F4065">
        <v>421</v>
      </c>
      <c r="G4065">
        <v>158000000</v>
      </c>
    </row>
    <row r="4066" spans="1:7" ht="15">
      <c r="A4066" s="963">
        <v>31834</v>
      </c>
      <c r="B4066">
        <v>421.39999389648438</v>
      </c>
      <c r="C4066">
        <v>423.29998779296881</v>
      </c>
      <c r="D4066">
        <v>420.60000610351562</v>
      </c>
      <c r="E4066">
        <v>422.89999389648438</v>
      </c>
      <c r="F4066">
        <v>422.89999389648438</v>
      </c>
      <c r="G4066">
        <v>155400000</v>
      </c>
    </row>
    <row r="4067" spans="1:7" ht="15">
      <c r="A4067" s="963">
        <v>31835</v>
      </c>
      <c r="B4067">
        <v>423.89999389648438</v>
      </c>
      <c r="C4067">
        <v>425</v>
      </c>
      <c r="D4067">
        <v>422.79998779296881</v>
      </c>
      <c r="E4067">
        <v>425</v>
      </c>
      <c r="F4067">
        <v>425</v>
      </c>
      <c r="G4067">
        <v>149400000</v>
      </c>
    </row>
    <row r="4068" spans="1:7" ht="15">
      <c r="A4068" s="963">
        <v>31838</v>
      </c>
      <c r="B4068">
        <v>425</v>
      </c>
      <c r="C4068">
        <v>426.39999389648438</v>
      </c>
      <c r="D4068">
        <v>423.79998779296881</v>
      </c>
      <c r="E4068">
        <v>423.89999389648438</v>
      </c>
      <c r="F4068">
        <v>423.89999389648438</v>
      </c>
      <c r="G4068">
        <v>134600000</v>
      </c>
    </row>
    <row r="4069" spans="1:7" ht="15">
      <c r="A4069" s="963">
        <v>31839</v>
      </c>
      <c r="B4069">
        <v>423.39999389648438</v>
      </c>
      <c r="C4069">
        <v>424</v>
      </c>
      <c r="D4069">
        <v>422.89999389648438</v>
      </c>
      <c r="E4069">
        <v>423.60000610351562</v>
      </c>
      <c r="F4069">
        <v>423.60000610351562</v>
      </c>
      <c r="G4069">
        <v>139900000</v>
      </c>
    </row>
    <row r="4070" spans="1:7" ht="15">
      <c r="A4070" s="963">
        <v>31840</v>
      </c>
      <c r="B4070">
        <v>425.39999389648438</v>
      </c>
      <c r="C4070">
        <v>426.79998779296881</v>
      </c>
      <c r="D4070">
        <v>423.5</v>
      </c>
      <c r="E4070">
        <v>426.70001220703119</v>
      </c>
      <c r="F4070">
        <v>426.70001220703119</v>
      </c>
      <c r="G4070">
        <v>155700000</v>
      </c>
    </row>
    <row r="4071" spans="1:7" ht="15">
      <c r="A4071" s="963">
        <v>31841</v>
      </c>
      <c r="B4071">
        <v>429</v>
      </c>
      <c r="C4071">
        <v>429.79998779296881</v>
      </c>
      <c r="D4071">
        <v>426.79998779296881</v>
      </c>
      <c r="E4071">
        <v>429</v>
      </c>
      <c r="F4071">
        <v>429</v>
      </c>
      <c r="G4071">
        <v>170400000</v>
      </c>
    </row>
    <row r="4072" spans="1:7" ht="15">
      <c r="A4072" s="963">
        <v>31842</v>
      </c>
      <c r="B4072">
        <v>428.29998779296881</v>
      </c>
      <c r="C4072">
        <v>429.60000610351562</v>
      </c>
      <c r="D4072">
        <v>428.20001220703119</v>
      </c>
      <c r="E4072">
        <v>429.5</v>
      </c>
      <c r="F4072">
        <v>429.5</v>
      </c>
      <c r="G4072">
        <v>148600000</v>
      </c>
    </row>
    <row r="4073" spans="1:7" ht="15">
      <c r="A4073" s="963">
        <v>31845</v>
      </c>
      <c r="B4073">
        <v>426.79998779296881</v>
      </c>
      <c r="C4073">
        <v>429.5</v>
      </c>
      <c r="D4073">
        <v>425.89999389648438</v>
      </c>
      <c r="E4073">
        <v>426.79998779296881</v>
      </c>
      <c r="F4073">
        <v>426.79998779296881</v>
      </c>
      <c r="G4073">
        <v>118900000</v>
      </c>
    </row>
    <row r="4074" spans="1:7" ht="15">
      <c r="A4074" s="963">
        <v>31846</v>
      </c>
      <c r="B4074">
        <v>427.89999389648438</v>
      </c>
      <c r="C4074">
        <v>429.39999389648438</v>
      </c>
      <c r="D4074">
        <v>426.5</v>
      </c>
      <c r="E4074">
        <v>429.39999389648438</v>
      </c>
      <c r="F4074">
        <v>429.39999389648438</v>
      </c>
      <c r="G4074">
        <v>141300000</v>
      </c>
    </row>
    <row r="4075" spans="1:7" ht="15">
      <c r="A4075" s="963">
        <v>31847</v>
      </c>
      <c r="B4075">
        <v>431.39999389648438</v>
      </c>
      <c r="C4075">
        <v>431.89999389648438</v>
      </c>
      <c r="D4075">
        <v>429.5</v>
      </c>
      <c r="E4075">
        <v>431.39999389648438</v>
      </c>
      <c r="F4075">
        <v>431.39999389648438</v>
      </c>
      <c r="G4075">
        <v>155800000</v>
      </c>
    </row>
    <row r="4076" spans="1:7" ht="15">
      <c r="A4076" s="963">
        <v>31848</v>
      </c>
      <c r="B4076">
        <v>431.29998779296881</v>
      </c>
      <c r="C4076">
        <v>432.60000610351562</v>
      </c>
      <c r="D4076">
        <v>431</v>
      </c>
      <c r="E4076">
        <v>432.5</v>
      </c>
      <c r="F4076">
        <v>432.5</v>
      </c>
      <c r="G4076">
        <v>156400000</v>
      </c>
    </row>
    <row r="4077" spans="1:7" ht="15">
      <c r="A4077" s="963">
        <v>31849</v>
      </c>
      <c r="B4077">
        <v>432.5</v>
      </c>
      <c r="C4077">
        <v>433.5</v>
      </c>
      <c r="D4077">
        <v>431.70001220703119</v>
      </c>
      <c r="E4077">
        <v>432</v>
      </c>
      <c r="F4077">
        <v>432</v>
      </c>
      <c r="G4077">
        <v>158300000</v>
      </c>
    </row>
    <row r="4078" spans="1:7" ht="15">
      <c r="A4078" s="963">
        <v>31852</v>
      </c>
      <c r="B4078">
        <v>430.29998779296881</v>
      </c>
      <c r="C4078">
        <v>432.10000610351562</v>
      </c>
      <c r="D4078">
        <v>430.10000610351562</v>
      </c>
      <c r="E4078">
        <v>430.89999389648438</v>
      </c>
      <c r="F4078">
        <v>430.89999389648438</v>
      </c>
      <c r="G4078">
        <v>131300000</v>
      </c>
    </row>
    <row r="4079" spans="1:7" ht="15">
      <c r="A4079" s="963">
        <v>31853</v>
      </c>
      <c r="B4079">
        <v>432.39999389648438</v>
      </c>
      <c r="C4079">
        <v>434.79998779296881</v>
      </c>
      <c r="D4079">
        <v>430.89999389648438</v>
      </c>
      <c r="E4079">
        <v>434.79998779296881</v>
      </c>
      <c r="F4079">
        <v>434.79998779296881</v>
      </c>
      <c r="G4079">
        <v>153900000</v>
      </c>
    </row>
    <row r="4080" spans="1:7" ht="15">
      <c r="A4080" s="963">
        <v>31854</v>
      </c>
      <c r="B4080">
        <v>436.29998779296881</v>
      </c>
      <c r="C4080">
        <v>437.29998779296881</v>
      </c>
      <c r="D4080">
        <v>434.5</v>
      </c>
      <c r="E4080">
        <v>434.89999389648438</v>
      </c>
      <c r="F4080">
        <v>434.89999389648438</v>
      </c>
      <c r="G4080">
        <v>160900000</v>
      </c>
    </row>
    <row r="4081" spans="1:7" ht="15">
      <c r="A4081" s="963">
        <v>31855</v>
      </c>
      <c r="B4081">
        <v>435.29998779296881</v>
      </c>
      <c r="C4081">
        <v>437.10000610351562</v>
      </c>
      <c r="D4081">
        <v>435.10000610351562</v>
      </c>
      <c r="E4081">
        <v>437</v>
      </c>
      <c r="F4081">
        <v>437</v>
      </c>
      <c r="G4081">
        <v>151000000</v>
      </c>
    </row>
    <row r="4082" spans="1:7" ht="15">
      <c r="A4082" s="963">
        <v>31856</v>
      </c>
      <c r="B4082">
        <v>439.10000610351562</v>
      </c>
      <c r="C4082">
        <v>439.89999389648438</v>
      </c>
      <c r="D4082">
        <v>437</v>
      </c>
      <c r="E4082">
        <v>439.60000610351562</v>
      </c>
      <c r="F4082">
        <v>439.60000610351562</v>
      </c>
      <c r="G4082">
        <v>172900000</v>
      </c>
    </row>
    <row r="4083" spans="1:7" ht="15">
      <c r="A4083" s="963">
        <v>31859</v>
      </c>
      <c r="B4083">
        <v>439.60000610351562</v>
      </c>
      <c r="C4083">
        <v>440</v>
      </c>
      <c r="D4083">
        <v>438</v>
      </c>
      <c r="E4083">
        <v>438</v>
      </c>
      <c r="F4083">
        <v>438</v>
      </c>
      <c r="G4083">
        <v>146300000</v>
      </c>
    </row>
    <row r="4084" spans="1:7" ht="15">
      <c r="A4084" s="963">
        <v>31860</v>
      </c>
      <c r="B4084">
        <v>437.10000610351562</v>
      </c>
      <c r="C4084">
        <v>438.29998779296881</v>
      </c>
      <c r="D4084">
        <v>436.39999389648438</v>
      </c>
      <c r="E4084">
        <v>438.10000610351562</v>
      </c>
      <c r="F4084">
        <v>438.10000610351562</v>
      </c>
      <c r="G4084">
        <v>165100000</v>
      </c>
    </row>
    <row r="4085" spans="1:7" ht="15">
      <c r="A4085" s="963">
        <v>31861</v>
      </c>
      <c r="B4085">
        <v>436.5</v>
      </c>
      <c r="C4085">
        <v>438.20001220703119</v>
      </c>
      <c r="D4085">
        <v>436.39999389648438</v>
      </c>
      <c r="E4085">
        <v>437.5</v>
      </c>
      <c r="F4085">
        <v>437.5</v>
      </c>
      <c r="G4085">
        <v>153000000</v>
      </c>
    </row>
    <row r="4086" spans="1:7" ht="15">
      <c r="A4086" s="963">
        <v>31862</v>
      </c>
      <c r="B4086">
        <v>438.20001220703119</v>
      </c>
      <c r="C4086">
        <v>439.29998779296881</v>
      </c>
      <c r="D4086">
        <v>437.5</v>
      </c>
      <c r="E4086">
        <v>438.70001220703119</v>
      </c>
      <c r="F4086">
        <v>438.70001220703119</v>
      </c>
      <c r="G4086">
        <v>156100000</v>
      </c>
    </row>
    <row r="4087" spans="1:7" ht="15">
      <c r="A4087" s="963">
        <v>31863</v>
      </c>
      <c r="B4087">
        <v>439.39999389648438</v>
      </c>
      <c r="C4087">
        <v>439.70001220703119</v>
      </c>
      <c r="D4087">
        <v>436.60000610351562</v>
      </c>
      <c r="E4087">
        <v>436.60000610351562</v>
      </c>
      <c r="F4087">
        <v>436.60000610351562</v>
      </c>
      <c r="G4087">
        <v>152400000</v>
      </c>
    </row>
    <row r="4088" spans="1:7" ht="15">
      <c r="A4088" s="963">
        <v>31866</v>
      </c>
      <c r="B4088">
        <v>427.89999389648438</v>
      </c>
      <c r="C4088">
        <v>436.79998779296881</v>
      </c>
      <c r="D4088">
        <v>426.89999389648438</v>
      </c>
      <c r="E4088">
        <v>427.10000610351562</v>
      </c>
      <c r="F4088">
        <v>427.10000610351562</v>
      </c>
      <c r="G4088">
        <v>141700000</v>
      </c>
    </row>
    <row r="4089" spans="1:7" ht="15">
      <c r="A4089" s="963">
        <v>31867</v>
      </c>
      <c r="B4089">
        <v>427.79998779296881</v>
      </c>
      <c r="C4089">
        <v>430.10000610351562</v>
      </c>
      <c r="D4089">
        <v>427.10000610351562</v>
      </c>
      <c r="E4089">
        <v>430.10000610351562</v>
      </c>
      <c r="F4089">
        <v>430.10000610351562</v>
      </c>
      <c r="G4089">
        <v>140500000</v>
      </c>
    </row>
    <row r="4090" spans="1:7" ht="15">
      <c r="A4090" s="963">
        <v>31868</v>
      </c>
      <c r="B4090">
        <v>426.29998779296881</v>
      </c>
      <c r="C4090">
        <v>429.89999389648438</v>
      </c>
      <c r="D4090">
        <v>424.60000610351562</v>
      </c>
      <c r="E4090">
        <v>428.29998779296881</v>
      </c>
      <c r="F4090">
        <v>428.29998779296881</v>
      </c>
      <c r="G4090">
        <v>143300000</v>
      </c>
    </row>
    <row r="4091" spans="1:7" ht="15">
      <c r="A4091" s="963">
        <v>31869</v>
      </c>
      <c r="B4091">
        <v>431.10000610351562</v>
      </c>
      <c r="C4091">
        <v>432.10000610351562</v>
      </c>
      <c r="D4091">
        <v>430.39999389648438</v>
      </c>
      <c r="E4091">
        <v>432.10000610351562</v>
      </c>
      <c r="F4091">
        <v>432.10000610351562</v>
      </c>
      <c r="G4091">
        <v>150200000</v>
      </c>
    </row>
    <row r="4092" spans="1:7" ht="15">
      <c r="A4092" s="963">
        <v>31870</v>
      </c>
      <c r="B4092">
        <v>433.29998779296881</v>
      </c>
      <c r="C4092">
        <v>437.39999389648438</v>
      </c>
      <c r="D4092">
        <v>432.10000610351562</v>
      </c>
      <c r="E4092">
        <v>437.39999389648438</v>
      </c>
      <c r="F4092">
        <v>437.39999389648438</v>
      </c>
      <c r="G4092">
        <v>170500000</v>
      </c>
    </row>
    <row r="4093" spans="1:7" ht="15">
      <c r="A4093" s="963">
        <v>31873</v>
      </c>
      <c r="B4093">
        <v>438.10000610351562</v>
      </c>
      <c r="C4093">
        <v>439.20001220703119</v>
      </c>
      <c r="D4093">
        <v>436.79998779296881</v>
      </c>
      <c r="E4093">
        <v>437.60000610351562</v>
      </c>
      <c r="F4093">
        <v>437.60000610351562</v>
      </c>
      <c r="G4093">
        <v>150700000</v>
      </c>
    </row>
    <row r="4094" spans="1:7" ht="15">
      <c r="A4094" s="963">
        <v>31874</v>
      </c>
      <c r="B4094">
        <v>437.5</v>
      </c>
      <c r="C4094">
        <v>437.89999389648438</v>
      </c>
      <c r="D4094">
        <v>434</v>
      </c>
      <c r="E4094">
        <v>434</v>
      </c>
      <c r="F4094">
        <v>434</v>
      </c>
      <c r="G4094">
        <v>169100000</v>
      </c>
    </row>
    <row r="4095" spans="1:7" ht="15">
      <c r="A4095" s="963">
        <v>31875</v>
      </c>
      <c r="B4095">
        <v>434.60000610351562</v>
      </c>
      <c r="C4095">
        <v>435.39999389648438</v>
      </c>
      <c r="D4095">
        <v>433.89999389648438</v>
      </c>
      <c r="E4095">
        <v>434.89999389648438</v>
      </c>
      <c r="F4095">
        <v>434.89999389648438</v>
      </c>
      <c r="G4095">
        <v>153700000</v>
      </c>
    </row>
    <row r="4096" spans="1:7" ht="15">
      <c r="A4096" s="963">
        <v>31876</v>
      </c>
      <c r="B4096">
        <v>433.89999389648438</v>
      </c>
      <c r="C4096">
        <v>435.29998779296881</v>
      </c>
      <c r="D4096">
        <v>431.10000610351562</v>
      </c>
      <c r="E4096">
        <v>432</v>
      </c>
      <c r="F4096">
        <v>432</v>
      </c>
      <c r="G4096">
        <v>158800000</v>
      </c>
    </row>
    <row r="4097" spans="1:7" ht="15">
      <c r="A4097" s="963">
        <v>31877</v>
      </c>
      <c r="B4097">
        <v>431.10000610351562</v>
      </c>
      <c r="C4097">
        <v>432.10000610351562</v>
      </c>
      <c r="D4097">
        <v>430.29998779296881</v>
      </c>
      <c r="E4097">
        <v>430.89999389648438</v>
      </c>
      <c r="F4097">
        <v>430.89999389648438</v>
      </c>
      <c r="G4097">
        <v>148300000</v>
      </c>
    </row>
    <row r="4098" spans="1:7" ht="15">
      <c r="A4098" s="963">
        <v>31880</v>
      </c>
      <c r="B4098">
        <v>427.79998779296881</v>
      </c>
      <c r="C4098">
        <v>430.89999389648438</v>
      </c>
      <c r="D4098">
        <v>423.70001220703119</v>
      </c>
      <c r="E4098">
        <v>423.70001220703119</v>
      </c>
      <c r="F4098">
        <v>423.70001220703119</v>
      </c>
      <c r="G4098">
        <v>134900000</v>
      </c>
    </row>
    <row r="4099" spans="1:7" ht="15">
      <c r="A4099" s="963">
        <v>31881</v>
      </c>
      <c r="B4099">
        <v>417.10000610351562</v>
      </c>
      <c r="C4099">
        <v>423.60000610351562</v>
      </c>
      <c r="D4099">
        <v>412.5</v>
      </c>
      <c r="E4099">
        <v>413.20001220703119</v>
      </c>
      <c r="F4099">
        <v>413.20001220703119</v>
      </c>
      <c r="G4099">
        <v>165400000</v>
      </c>
    </row>
    <row r="4100" spans="1:7" ht="15">
      <c r="A4100" s="963">
        <v>31882</v>
      </c>
      <c r="B4100">
        <v>415.60000610351562</v>
      </c>
      <c r="C4100">
        <v>416.5</v>
      </c>
      <c r="D4100">
        <v>413.20001220703119</v>
      </c>
      <c r="E4100">
        <v>416</v>
      </c>
      <c r="F4100">
        <v>416</v>
      </c>
      <c r="G4100">
        <v>145900000</v>
      </c>
    </row>
    <row r="4101" spans="1:7" ht="15">
      <c r="A4101" s="963">
        <v>31883</v>
      </c>
      <c r="B4101">
        <v>418.70001220703119</v>
      </c>
      <c r="C4101">
        <v>420.20001220703119</v>
      </c>
      <c r="D4101">
        <v>416.29998779296881</v>
      </c>
      <c r="E4101">
        <v>419.5</v>
      </c>
      <c r="F4101">
        <v>419.5</v>
      </c>
      <c r="G4101">
        <v>139000000</v>
      </c>
    </row>
    <row r="4102" spans="1:7" ht="15">
      <c r="A4102" s="963">
        <v>31887</v>
      </c>
      <c r="B4102">
        <v>418.79998779296881</v>
      </c>
      <c r="C4102">
        <v>420.29998779296881</v>
      </c>
      <c r="D4102">
        <v>417.60000610351562</v>
      </c>
      <c r="E4102">
        <v>417.70001220703119</v>
      </c>
      <c r="F4102">
        <v>417.70001220703119</v>
      </c>
      <c r="G4102">
        <v>110300000</v>
      </c>
    </row>
    <row r="4103" spans="1:7" ht="15">
      <c r="A4103" s="963">
        <v>31888</v>
      </c>
      <c r="B4103">
        <v>414.5</v>
      </c>
      <c r="C4103">
        <v>418.60000610351562</v>
      </c>
      <c r="D4103">
        <v>414.20001220703119</v>
      </c>
      <c r="E4103">
        <v>418.60000610351562</v>
      </c>
      <c r="F4103">
        <v>418.60000610351562</v>
      </c>
      <c r="G4103">
        <v>130900000</v>
      </c>
    </row>
    <row r="4104" spans="1:7" ht="15">
      <c r="A4104" s="963">
        <v>31889</v>
      </c>
      <c r="B4104">
        <v>419.89999389648438</v>
      </c>
      <c r="C4104">
        <v>420.10000610351562</v>
      </c>
      <c r="D4104">
        <v>418</v>
      </c>
      <c r="E4104">
        <v>418.20001220703119</v>
      </c>
      <c r="F4104">
        <v>418.20001220703119</v>
      </c>
      <c r="G4104">
        <v>133300000</v>
      </c>
    </row>
    <row r="4105" spans="1:7" ht="15">
      <c r="A4105" s="963">
        <v>31890</v>
      </c>
      <c r="B4105">
        <v>417.70001220703119</v>
      </c>
      <c r="C4105">
        <v>418.5</v>
      </c>
      <c r="D4105">
        <v>416.20001220703119</v>
      </c>
      <c r="E4105">
        <v>417.39999389648438</v>
      </c>
      <c r="F4105">
        <v>417.39999389648438</v>
      </c>
      <c r="G4105">
        <v>138100000</v>
      </c>
    </row>
    <row r="4106" spans="1:7" ht="15">
      <c r="A4106" s="963">
        <v>31891</v>
      </c>
      <c r="B4106">
        <v>415.89999389648438</v>
      </c>
      <c r="C4106">
        <v>417.39999389648438</v>
      </c>
      <c r="D4106">
        <v>412.39999389648438</v>
      </c>
      <c r="E4106">
        <v>412.60000610351562</v>
      </c>
      <c r="F4106">
        <v>412.60000610351562</v>
      </c>
      <c r="G4106">
        <v>130700000</v>
      </c>
    </row>
    <row r="4107" spans="1:7" ht="15">
      <c r="A4107" s="963">
        <v>31894</v>
      </c>
      <c r="B4107">
        <v>407.89999389648438</v>
      </c>
      <c r="C4107">
        <v>412.70001220703119</v>
      </c>
      <c r="D4107">
        <v>407.39999389648438</v>
      </c>
      <c r="E4107">
        <v>409.70001220703119</v>
      </c>
      <c r="F4107">
        <v>409.70001220703119</v>
      </c>
      <c r="G4107">
        <v>137700000</v>
      </c>
    </row>
    <row r="4108" spans="1:7" ht="15">
      <c r="A4108" s="963">
        <v>31895</v>
      </c>
      <c r="B4108">
        <v>412.20001220703119</v>
      </c>
      <c r="C4108">
        <v>412.5</v>
      </c>
      <c r="D4108">
        <v>409.70001220703119</v>
      </c>
      <c r="E4108">
        <v>411.89999389648438</v>
      </c>
      <c r="F4108">
        <v>411.89999389648438</v>
      </c>
      <c r="G4108">
        <v>130200000</v>
      </c>
    </row>
    <row r="4109" spans="1:7" ht="15">
      <c r="A4109" s="963">
        <v>31896</v>
      </c>
      <c r="B4109">
        <v>414.10000610351562</v>
      </c>
      <c r="C4109">
        <v>414.79998779296881</v>
      </c>
      <c r="D4109">
        <v>412</v>
      </c>
      <c r="E4109">
        <v>414.20001220703119</v>
      </c>
      <c r="F4109">
        <v>414.20001220703119</v>
      </c>
      <c r="G4109">
        <v>141000000</v>
      </c>
    </row>
    <row r="4110" spans="1:7" ht="15">
      <c r="A4110" s="963">
        <v>31897</v>
      </c>
      <c r="B4110">
        <v>415.60000610351562</v>
      </c>
      <c r="C4110">
        <v>417.89999389648438</v>
      </c>
      <c r="D4110">
        <v>414.20001220703119</v>
      </c>
      <c r="E4110">
        <v>417.79998779296881</v>
      </c>
      <c r="F4110">
        <v>417.79998779296881</v>
      </c>
      <c r="G4110">
        <v>145000000</v>
      </c>
    </row>
    <row r="4111" spans="1:7" ht="15">
      <c r="A4111" s="963">
        <v>31898</v>
      </c>
      <c r="B4111">
        <v>418.60000610351562</v>
      </c>
      <c r="C4111">
        <v>418.89999389648438</v>
      </c>
      <c r="D4111">
        <v>417.39999389648438</v>
      </c>
      <c r="E4111">
        <v>418.39999389648438</v>
      </c>
      <c r="F4111">
        <v>418.39999389648438</v>
      </c>
      <c r="G4111">
        <v>184300000</v>
      </c>
    </row>
    <row r="4112" spans="1:7" ht="15">
      <c r="A4112" s="963">
        <v>31901</v>
      </c>
      <c r="B4112">
        <v>418.60000610351562</v>
      </c>
      <c r="C4112">
        <v>418.79998779296881</v>
      </c>
      <c r="D4112">
        <v>417.20001220703119</v>
      </c>
      <c r="E4112">
        <v>418.5</v>
      </c>
      <c r="F4112">
        <v>418.5</v>
      </c>
      <c r="G4112">
        <v>122200000</v>
      </c>
    </row>
    <row r="4113" spans="1:7" ht="15">
      <c r="A4113" s="963">
        <v>31902</v>
      </c>
      <c r="B4113">
        <v>420.5</v>
      </c>
      <c r="C4113">
        <v>422.5</v>
      </c>
      <c r="D4113">
        <v>418.5</v>
      </c>
      <c r="E4113">
        <v>422.39999389648438</v>
      </c>
      <c r="F4113">
        <v>422.39999389648438</v>
      </c>
      <c r="G4113">
        <v>145300000</v>
      </c>
    </row>
    <row r="4114" spans="1:7" ht="15">
      <c r="A4114" s="963">
        <v>31903</v>
      </c>
      <c r="B4114">
        <v>422.70001220703119</v>
      </c>
      <c r="C4114">
        <v>423.39999389648438</v>
      </c>
      <c r="D4114">
        <v>421.70001220703119</v>
      </c>
      <c r="E4114">
        <v>422.39999389648438</v>
      </c>
      <c r="F4114">
        <v>422.39999389648438</v>
      </c>
      <c r="G4114">
        <v>174000000</v>
      </c>
    </row>
    <row r="4115" spans="1:7" ht="15">
      <c r="A4115" s="963">
        <v>31904</v>
      </c>
      <c r="B4115">
        <v>422.79998779296881</v>
      </c>
      <c r="C4115">
        <v>423.10000610351562</v>
      </c>
      <c r="D4115">
        <v>422.29998779296881</v>
      </c>
      <c r="E4115">
        <v>422.60000610351562</v>
      </c>
      <c r="F4115">
        <v>422.60000610351562</v>
      </c>
      <c r="G4115">
        <v>151800000</v>
      </c>
    </row>
    <row r="4116" spans="1:7" ht="15">
      <c r="A4116" s="963">
        <v>31905</v>
      </c>
      <c r="B4116">
        <v>423.29998779296881</v>
      </c>
      <c r="C4116">
        <v>423.5</v>
      </c>
      <c r="D4116">
        <v>422.5</v>
      </c>
      <c r="E4116">
        <v>423.20001220703119</v>
      </c>
      <c r="F4116">
        <v>423.20001220703119</v>
      </c>
      <c r="G4116">
        <v>136900000</v>
      </c>
    </row>
    <row r="4117" spans="1:7" ht="15">
      <c r="A4117" s="963">
        <v>31908</v>
      </c>
      <c r="B4117">
        <v>424.60000610351562</v>
      </c>
      <c r="C4117">
        <v>424.79998779296881</v>
      </c>
      <c r="D4117">
        <v>422.20001220703119</v>
      </c>
      <c r="E4117">
        <v>422.20001220703119</v>
      </c>
      <c r="F4117">
        <v>422.20001220703119</v>
      </c>
      <c r="G4117">
        <v>136700000</v>
      </c>
    </row>
    <row r="4118" spans="1:7" ht="15">
      <c r="A4118" s="963">
        <v>31909</v>
      </c>
      <c r="B4118">
        <v>420.5</v>
      </c>
      <c r="C4118">
        <v>420.60000610351562</v>
      </c>
      <c r="D4118">
        <v>419.70001220703119</v>
      </c>
      <c r="E4118">
        <v>420.5</v>
      </c>
      <c r="F4118">
        <v>420.5</v>
      </c>
      <c r="G4118">
        <v>141300000</v>
      </c>
    </row>
    <row r="4119" spans="1:7" ht="15">
      <c r="A4119" s="963">
        <v>31910</v>
      </c>
      <c r="B4119">
        <v>421.39999389648438</v>
      </c>
      <c r="C4119">
        <v>422</v>
      </c>
      <c r="D4119">
        <v>420.5</v>
      </c>
      <c r="E4119">
        <v>421.89999389648438</v>
      </c>
      <c r="F4119">
        <v>421.89999389648438</v>
      </c>
      <c r="G4119">
        <v>136100000</v>
      </c>
    </row>
    <row r="4120" spans="1:7" ht="15">
      <c r="A4120" s="963">
        <v>31911</v>
      </c>
      <c r="B4120">
        <v>422.20001220703119</v>
      </c>
      <c r="C4120">
        <v>423</v>
      </c>
      <c r="D4120">
        <v>421.89999389648438</v>
      </c>
      <c r="E4120">
        <v>422.70001220703119</v>
      </c>
      <c r="F4120">
        <v>422.70001220703119</v>
      </c>
      <c r="G4120">
        <v>138500000</v>
      </c>
    </row>
    <row r="4121" spans="1:7" ht="15">
      <c r="A4121" s="963">
        <v>31912</v>
      </c>
      <c r="B4121">
        <v>421.70001220703119</v>
      </c>
      <c r="C4121">
        <v>422.70001220703119</v>
      </c>
      <c r="D4121">
        <v>418.79998779296881</v>
      </c>
      <c r="E4121">
        <v>418.89999389648438</v>
      </c>
      <c r="F4121">
        <v>418.89999389648438</v>
      </c>
      <c r="G4121">
        <v>145700000</v>
      </c>
    </row>
    <row r="4122" spans="1:7" ht="15">
      <c r="A4122" s="963">
        <v>31915</v>
      </c>
      <c r="B4122">
        <v>415.20001220703119</v>
      </c>
      <c r="C4122">
        <v>415.20001220703119</v>
      </c>
      <c r="D4122">
        <v>412</v>
      </c>
      <c r="E4122">
        <v>413.5</v>
      </c>
      <c r="F4122">
        <v>413.5</v>
      </c>
      <c r="G4122">
        <v>129400000</v>
      </c>
    </row>
    <row r="4123" spans="1:7" ht="15">
      <c r="A4123" s="963">
        <v>31916</v>
      </c>
      <c r="B4123">
        <v>413.70001220703119</v>
      </c>
      <c r="C4123">
        <v>414.20001220703119</v>
      </c>
      <c r="D4123">
        <v>407.70001220703119</v>
      </c>
      <c r="E4123">
        <v>408.20001220703119</v>
      </c>
      <c r="F4123">
        <v>408.20001220703119</v>
      </c>
      <c r="G4123">
        <v>147100000</v>
      </c>
    </row>
    <row r="4124" spans="1:7" ht="15">
      <c r="A4124" s="963">
        <v>31917</v>
      </c>
      <c r="B4124">
        <v>404.70001220703119</v>
      </c>
      <c r="C4124">
        <v>407.20001220703119</v>
      </c>
      <c r="D4124">
        <v>404.5</v>
      </c>
      <c r="E4124">
        <v>406.60000610351562</v>
      </c>
      <c r="F4124">
        <v>406.60000610351562</v>
      </c>
      <c r="G4124">
        <v>145600000</v>
      </c>
    </row>
    <row r="4125" spans="1:7" ht="15">
      <c r="A4125" s="963">
        <v>31918</v>
      </c>
      <c r="B4125">
        <v>408.29998779296881</v>
      </c>
      <c r="C4125">
        <v>408.89999389648438</v>
      </c>
      <c r="D4125">
        <v>406.60000610351562</v>
      </c>
      <c r="E4125">
        <v>408.5</v>
      </c>
      <c r="F4125">
        <v>408.5</v>
      </c>
      <c r="G4125">
        <v>137100000</v>
      </c>
    </row>
    <row r="4126" spans="1:7" ht="15">
      <c r="A4126" s="963">
        <v>31919</v>
      </c>
      <c r="B4126">
        <v>408.39999389648438</v>
      </c>
      <c r="C4126">
        <v>409.10000610351562</v>
      </c>
      <c r="D4126">
        <v>407.10000610351562</v>
      </c>
      <c r="E4126">
        <v>407.39999389648438</v>
      </c>
      <c r="F4126">
        <v>407.39999389648438</v>
      </c>
      <c r="G4126">
        <v>112700000</v>
      </c>
    </row>
    <row r="4127" spans="1:7" ht="15">
      <c r="A4127" s="963">
        <v>31923</v>
      </c>
      <c r="B4127">
        <v>409.29998779296881</v>
      </c>
      <c r="C4127">
        <v>411.5</v>
      </c>
      <c r="D4127">
        <v>407.39999389648438</v>
      </c>
      <c r="E4127">
        <v>411.39999389648438</v>
      </c>
      <c r="F4127">
        <v>411.39999389648438</v>
      </c>
      <c r="G4127">
        <v>112800000</v>
      </c>
    </row>
    <row r="4128" spans="1:7" ht="15">
      <c r="A4128" s="963">
        <v>31924</v>
      </c>
      <c r="B4128">
        <v>411.89999389648438</v>
      </c>
      <c r="C4128">
        <v>412.89999389648438</v>
      </c>
      <c r="D4128">
        <v>411.39999389648438</v>
      </c>
      <c r="E4128">
        <v>412.60000610351562</v>
      </c>
      <c r="F4128">
        <v>412.60000610351562</v>
      </c>
      <c r="G4128">
        <v>121500000</v>
      </c>
    </row>
    <row r="4129" spans="1:7" ht="15">
      <c r="A4129" s="963">
        <v>31925</v>
      </c>
      <c r="B4129">
        <v>413.39999389648438</v>
      </c>
      <c r="C4129">
        <v>414.39999389648438</v>
      </c>
      <c r="D4129">
        <v>412.60000610351562</v>
      </c>
      <c r="E4129">
        <v>414.39999389648438</v>
      </c>
      <c r="F4129">
        <v>414.39999389648438</v>
      </c>
      <c r="G4129">
        <v>130900000</v>
      </c>
    </row>
    <row r="4130" spans="1:7" ht="15">
      <c r="A4130" s="963">
        <v>31926</v>
      </c>
      <c r="B4130">
        <v>416.60000610351562</v>
      </c>
      <c r="C4130">
        <v>416.79998779296881</v>
      </c>
      <c r="D4130">
        <v>414.39999389648438</v>
      </c>
      <c r="E4130">
        <v>416.5</v>
      </c>
      <c r="F4130">
        <v>416.5</v>
      </c>
      <c r="G4130">
        <v>133800000</v>
      </c>
    </row>
    <row r="4131" spans="1:7" ht="15">
      <c r="A4131" s="963">
        <v>31929</v>
      </c>
      <c r="B4131">
        <v>415.5</v>
      </c>
      <c r="C4131">
        <v>416.5</v>
      </c>
      <c r="D4131">
        <v>414.70001220703119</v>
      </c>
      <c r="E4131">
        <v>415</v>
      </c>
      <c r="F4131">
        <v>415</v>
      </c>
      <c r="G4131">
        <v>133100000</v>
      </c>
    </row>
    <row r="4132" spans="1:7" ht="15">
      <c r="A4132" s="963">
        <v>31930</v>
      </c>
      <c r="B4132">
        <v>414.29998779296881</v>
      </c>
      <c r="C4132">
        <v>415.10000610351562</v>
      </c>
      <c r="D4132">
        <v>413.5</v>
      </c>
      <c r="E4132">
        <v>413.60000610351562</v>
      </c>
      <c r="F4132">
        <v>413.60000610351562</v>
      </c>
      <c r="G4132">
        <v>130200000</v>
      </c>
    </row>
    <row r="4133" spans="1:7" ht="15">
      <c r="A4133" s="963">
        <v>31931</v>
      </c>
      <c r="B4133">
        <v>415.29998779296881</v>
      </c>
      <c r="C4133">
        <v>416.10000610351562</v>
      </c>
      <c r="D4133">
        <v>415.29998779296881</v>
      </c>
      <c r="E4133">
        <v>415.89999389648438</v>
      </c>
      <c r="F4133">
        <v>415.89999389648438</v>
      </c>
      <c r="G4133">
        <v>141000000</v>
      </c>
    </row>
    <row r="4134" spans="1:7" ht="15">
      <c r="A4134" s="963">
        <v>31932</v>
      </c>
      <c r="B4134">
        <v>415.89999389648438</v>
      </c>
      <c r="C4134">
        <v>417.5</v>
      </c>
      <c r="D4134">
        <v>415.79998779296881</v>
      </c>
      <c r="E4134">
        <v>417.39999389648438</v>
      </c>
      <c r="F4134">
        <v>417.39999389648438</v>
      </c>
      <c r="G4134">
        <v>152000000</v>
      </c>
    </row>
    <row r="4135" spans="1:7" ht="15">
      <c r="A4135" s="963">
        <v>31933</v>
      </c>
      <c r="B4135">
        <v>417.5</v>
      </c>
      <c r="C4135">
        <v>418.29998779296881</v>
      </c>
      <c r="D4135">
        <v>417.20001220703119</v>
      </c>
      <c r="E4135">
        <v>417.79998779296881</v>
      </c>
      <c r="F4135">
        <v>417.79998779296881</v>
      </c>
      <c r="G4135">
        <v>176200000</v>
      </c>
    </row>
    <row r="4136" spans="1:7" ht="15">
      <c r="A4136" s="963">
        <v>31936</v>
      </c>
      <c r="B4136">
        <v>417.79998779296881</v>
      </c>
      <c r="C4136">
        <v>419.39999389648438</v>
      </c>
      <c r="D4136">
        <v>417.29998779296881</v>
      </c>
      <c r="E4136">
        <v>419.39999389648438</v>
      </c>
      <c r="F4136">
        <v>419.39999389648438</v>
      </c>
      <c r="G4136">
        <v>117000000</v>
      </c>
    </row>
    <row r="4137" spans="1:7" ht="15">
      <c r="A4137" s="963">
        <v>31937</v>
      </c>
      <c r="B4137">
        <v>420.89999389648438</v>
      </c>
      <c r="C4137">
        <v>421.70001220703119</v>
      </c>
      <c r="D4137">
        <v>420.39999389648438</v>
      </c>
      <c r="E4137">
        <v>421.70001220703119</v>
      </c>
      <c r="F4137">
        <v>421.70001220703119</v>
      </c>
      <c r="G4137">
        <v>139300000</v>
      </c>
    </row>
    <row r="4138" spans="1:7" ht="15">
      <c r="A4138" s="963">
        <v>31938</v>
      </c>
      <c r="B4138">
        <v>423.20001220703119</v>
      </c>
      <c r="C4138">
        <v>424.29998779296881</v>
      </c>
      <c r="D4138">
        <v>422.60000610351562</v>
      </c>
      <c r="E4138">
        <v>422.79998779296881</v>
      </c>
      <c r="F4138">
        <v>422.79998779296881</v>
      </c>
      <c r="G4138">
        <v>172700000</v>
      </c>
    </row>
    <row r="4139" spans="1:7" ht="15">
      <c r="A4139" s="963">
        <v>31939</v>
      </c>
      <c r="B4139">
        <v>423.39999389648438</v>
      </c>
      <c r="C4139">
        <v>423.79998779296881</v>
      </c>
      <c r="D4139">
        <v>422.39999389648438</v>
      </c>
      <c r="E4139">
        <v>423.39999389648438</v>
      </c>
      <c r="F4139">
        <v>423.39999389648438</v>
      </c>
      <c r="G4139">
        <v>152600000</v>
      </c>
    </row>
    <row r="4140" spans="1:7" ht="15">
      <c r="A4140" s="963">
        <v>31940</v>
      </c>
      <c r="B4140">
        <v>425</v>
      </c>
      <c r="C4140">
        <v>425.70001220703119</v>
      </c>
      <c r="D4140">
        <v>424.39999389648438</v>
      </c>
      <c r="E4140">
        <v>425.39999389648438</v>
      </c>
      <c r="F4140">
        <v>425.39999389648438</v>
      </c>
      <c r="G4140">
        <v>161200000</v>
      </c>
    </row>
    <row r="4141" spans="1:7" ht="15">
      <c r="A4141" s="963">
        <v>31943</v>
      </c>
      <c r="B4141">
        <v>426.5</v>
      </c>
      <c r="C4141">
        <v>426.70001220703119</v>
      </c>
      <c r="D4141">
        <v>424.79998779296881</v>
      </c>
      <c r="E4141">
        <v>425.39999389648438</v>
      </c>
      <c r="F4141">
        <v>425.39999389648438</v>
      </c>
      <c r="G4141">
        <v>155500000</v>
      </c>
    </row>
    <row r="4142" spans="1:7" ht="15">
      <c r="A4142" s="963">
        <v>31944</v>
      </c>
      <c r="B4142">
        <v>425.20001220703119</v>
      </c>
      <c r="C4142">
        <v>427.60000610351562</v>
      </c>
      <c r="D4142">
        <v>424.89999389648438</v>
      </c>
      <c r="E4142">
        <v>427.5</v>
      </c>
      <c r="F4142">
        <v>427.5</v>
      </c>
      <c r="G4142">
        <v>170600000</v>
      </c>
    </row>
    <row r="4143" spans="1:7" ht="15">
      <c r="A4143" s="963">
        <v>31945</v>
      </c>
      <c r="B4143">
        <v>427.89999389648438</v>
      </c>
      <c r="C4143">
        <v>428.79998779296881</v>
      </c>
      <c r="D4143">
        <v>427.5</v>
      </c>
      <c r="E4143">
        <v>428.39999389648438</v>
      </c>
      <c r="F4143">
        <v>428.39999389648438</v>
      </c>
      <c r="G4143">
        <v>171000000</v>
      </c>
    </row>
    <row r="4144" spans="1:7" ht="15">
      <c r="A4144" s="963">
        <v>31946</v>
      </c>
      <c r="B4144">
        <v>428.10000610351562</v>
      </c>
      <c r="C4144">
        <v>429</v>
      </c>
      <c r="D4144">
        <v>427.39999389648438</v>
      </c>
      <c r="E4144">
        <v>429</v>
      </c>
      <c r="F4144">
        <v>429</v>
      </c>
      <c r="G4144">
        <v>158500000</v>
      </c>
    </row>
    <row r="4145" spans="1:7" ht="15">
      <c r="A4145" s="963">
        <v>31947</v>
      </c>
      <c r="B4145">
        <v>429.29998779296881</v>
      </c>
      <c r="C4145">
        <v>429.60000610351562</v>
      </c>
      <c r="D4145">
        <v>428.5</v>
      </c>
      <c r="E4145">
        <v>429.10000610351562</v>
      </c>
      <c r="F4145">
        <v>429.10000610351562</v>
      </c>
      <c r="G4145">
        <v>153600000</v>
      </c>
    </row>
    <row r="4146" spans="1:7" ht="15">
      <c r="A4146" s="963">
        <v>31950</v>
      </c>
      <c r="B4146">
        <v>429.39999389648438</v>
      </c>
      <c r="C4146">
        <v>429.89999389648438</v>
      </c>
      <c r="D4146">
        <v>428.89999389648438</v>
      </c>
      <c r="E4146">
        <v>429.29998779296881</v>
      </c>
      <c r="F4146">
        <v>429.29998779296881</v>
      </c>
      <c r="G4146">
        <v>132700000</v>
      </c>
    </row>
    <row r="4147" spans="1:7" ht="15">
      <c r="A4147" s="963">
        <v>31951</v>
      </c>
      <c r="B4147">
        <v>429.29998779296881</v>
      </c>
      <c r="C4147">
        <v>429.89999389648438</v>
      </c>
      <c r="D4147">
        <v>427.5</v>
      </c>
      <c r="E4147">
        <v>428</v>
      </c>
      <c r="F4147">
        <v>428</v>
      </c>
      <c r="G4147">
        <v>154300000</v>
      </c>
    </row>
    <row r="4148" spans="1:7" ht="15">
      <c r="A4148" s="963">
        <v>31952</v>
      </c>
      <c r="B4148">
        <v>428.39999389648438</v>
      </c>
      <c r="C4148">
        <v>428.5</v>
      </c>
      <c r="D4148">
        <v>426.89999389648438</v>
      </c>
      <c r="E4148">
        <v>427.29998779296881</v>
      </c>
      <c r="F4148">
        <v>427.29998779296881</v>
      </c>
      <c r="G4148">
        <v>140300000</v>
      </c>
    </row>
    <row r="4149" spans="1:7" ht="15">
      <c r="A4149" s="963">
        <v>31953</v>
      </c>
      <c r="B4149">
        <v>427.89999389648438</v>
      </c>
      <c r="C4149">
        <v>428.20001220703119</v>
      </c>
      <c r="D4149">
        <v>427</v>
      </c>
      <c r="E4149">
        <v>427.20001220703119</v>
      </c>
      <c r="F4149">
        <v>427.20001220703119</v>
      </c>
      <c r="G4149">
        <v>149800000</v>
      </c>
    </row>
    <row r="4150" spans="1:7" ht="15">
      <c r="A4150" s="963">
        <v>31954</v>
      </c>
      <c r="B4150">
        <v>426.5</v>
      </c>
      <c r="C4150">
        <v>427.20001220703119</v>
      </c>
      <c r="D4150">
        <v>425.5</v>
      </c>
      <c r="E4150">
        <v>426.70001220703119</v>
      </c>
      <c r="F4150">
        <v>426.70001220703119</v>
      </c>
      <c r="G4150">
        <v>145700000</v>
      </c>
    </row>
    <row r="4151" spans="1:7" ht="15">
      <c r="A4151" s="963">
        <v>31957</v>
      </c>
      <c r="B4151">
        <v>426.60000610351562</v>
      </c>
      <c r="C4151">
        <v>427.10000610351562</v>
      </c>
      <c r="D4151">
        <v>426.20001220703119</v>
      </c>
      <c r="E4151">
        <v>426.5</v>
      </c>
      <c r="F4151">
        <v>426.5</v>
      </c>
      <c r="G4151">
        <v>123200000</v>
      </c>
    </row>
    <row r="4152" spans="1:7" ht="15">
      <c r="A4152" s="963">
        <v>31958</v>
      </c>
      <c r="B4152">
        <v>426.10000610351562</v>
      </c>
      <c r="C4152">
        <v>426.79998779296881</v>
      </c>
      <c r="D4152">
        <v>423.89999389648438</v>
      </c>
      <c r="E4152">
        <v>424.70001220703119</v>
      </c>
      <c r="F4152">
        <v>424.70001220703119</v>
      </c>
      <c r="G4152">
        <v>144400000</v>
      </c>
    </row>
    <row r="4153" spans="1:7" ht="15">
      <c r="A4153" s="963">
        <v>31959</v>
      </c>
      <c r="B4153">
        <v>424.5</v>
      </c>
      <c r="C4153">
        <v>425</v>
      </c>
      <c r="D4153">
        <v>424.20001220703119</v>
      </c>
      <c r="E4153">
        <v>424.5</v>
      </c>
      <c r="F4153">
        <v>424.5</v>
      </c>
      <c r="G4153">
        <v>213800000</v>
      </c>
    </row>
    <row r="4154" spans="1:7" ht="15">
      <c r="A4154" s="963">
        <v>31960</v>
      </c>
      <c r="B4154">
        <v>425.39999389648438</v>
      </c>
      <c r="C4154">
        <v>426.20001220703119</v>
      </c>
      <c r="D4154">
        <v>425.10000610351562</v>
      </c>
      <c r="E4154">
        <v>425.89999389648438</v>
      </c>
      <c r="F4154">
        <v>425.89999389648438</v>
      </c>
      <c r="G4154">
        <v>186000000</v>
      </c>
    </row>
    <row r="4155" spans="1:7" ht="15">
      <c r="A4155" s="963">
        <v>31964</v>
      </c>
      <c r="B4155">
        <v>425.89999389648438</v>
      </c>
      <c r="C4155">
        <v>426.89999389648438</v>
      </c>
      <c r="D4155">
        <v>424.89999389648438</v>
      </c>
      <c r="E4155">
        <v>425.10000610351562</v>
      </c>
      <c r="F4155">
        <v>425.10000610351562</v>
      </c>
      <c r="G4155">
        <v>139400000</v>
      </c>
    </row>
    <row r="4156" spans="1:7" ht="15">
      <c r="A4156" s="963">
        <v>31965</v>
      </c>
      <c r="B4156">
        <v>425.39999389648438</v>
      </c>
      <c r="C4156">
        <v>425.79998779296881</v>
      </c>
      <c r="D4156">
        <v>424.20001220703119</v>
      </c>
      <c r="E4156">
        <v>424.60000610351562</v>
      </c>
      <c r="F4156">
        <v>424.60000610351562</v>
      </c>
      <c r="G4156">
        <v>195500000</v>
      </c>
    </row>
    <row r="4157" spans="1:7" ht="15">
      <c r="A4157" s="963">
        <v>31966</v>
      </c>
      <c r="B4157">
        <v>424.10000610351562</v>
      </c>
      <c r="C4157">
        <v>425.20001220703119</v>
      </c>
      <c r="D4157">
        <v>423.70001220703119</v>
      </c>
      <c r="E4157">
        <v>424.89999389648438</v>
      </c>
      <c r="F4157">
        <v>424.89999389648438</v>
      </c>
      <c r="G4157">
        <v>194900000</v>
      </c>
    </row>
    <row r="4158" spans="1:7" ht="15">
      <c r="A4158" s="963">
        <v>31967</v>
      </c>
      <c r="B4158">
        <v>425.79998779296881</v>
      </c>
      <c r="C4158">
        <v>426.5</v>
      </c>
      <c r="D4158">
        <v>425</v>
      </c>
      <c r="E4158">
        <v>425.60000610351562</v>
      </c>
      <c r="F4158">
        <v>425.60000610351562</v>
      </c>
      <c r="G4158">
        <v>153100000</v>
      </c>
    </row>
    <row r="4159" spans="1:7" ht="15">
      <c r="A4159" s="963">
        <v>31968</v>
      </c>
      <c r="B4159">
        <v>425.29998779296881</v>
      </c>
      <c r="C4159">
        <v>426.10000610351562</v>
      </c>
      <c r="D4159">
        <v>425</v>
      </c>
      <c r="E4159">
        <v>426</v>
      </c>
      <c r="F4159">
        <v>426</v>
      </c>
      <c r="G4159">
        <v>131900000</v>
      </c>
    </row>
    <row r="4160" spans="1:7" ht="15">
      <c r="A4160" s="963">
        <v>31971</v>
      </c>
      <c r="B4160">
        <v>425.5</v>
      </c>
      <c r="C4160">
        <v>426.79998779296881</v>
      </c>
      <c r="D4160">
        <v>425.10000610351562</v>
      </c>
      <c r="E4160">
        <v>426.5</v>
      </c>
      <c r="F4160">
        <v>426.5</v>
      </c>
      <c r="G4160">
        <v>127300000</v>
      </c>
    </row>
    <row r="4161" spans="1:7" ht="15">
      <c r="A4161" s="963">
        <v>31972</v>
      </c>
      <c r="B4161">
        <v>428.29998779296881</v>
      </c>
      <c r="C4161">
        <v>431.10000610351562</v>
      </c>
      <c r="D4161">
        <v>427.5</v>
      </c>
      <c r="E4161">
        <v>431.10000610351562</v>
      </c>
      <c r="F4161">
        <v>431.10000610351562</v>
      </c>
      <c r="G4161">
        <v>160200000</v>
      </c>
    </row>
    <row r="4162" spans="1:7" ht="15">
      <c r="A4162" s="963">
        <v>31973</v>
      </c>
      <c r="B4162">
        <v>430.89999389648438</v>
      </c>
      <c r="C4162">
        <v>432.10000610351562</v>
      </c>
      <c r="D4162">
        <v>430</v>
      </c>
      <c r="E4162">
        <v>431.20001220703119</v>
      </c>
      <c r="F4162">
        <v>431.20001220703119</v>
      </c>
      <c r="G4162">
        <v>153900000</v>
      </c>
    </row>
    <row r="4163" spans="1:7" ht="15">
      <c r="A4163" s="963">
        <v>31974</v>
      </c>
      <c r="B4163">
        <v>431.79998779296881</v>
      </c>
      <c r="C4163">
        <v>433.29998779296881</v>
      </c>
      <c r="D4163">
        <v>431.20001220703119</v>
      </c>
      <c r="E4163">
        <v>433.20001220703119</v>
      </c>
      <c r="F4163">
        <v>433.20001220703119</v>
      </c>
      <c r="G4163">
        <v>158600000</v>
      </c>
    </row>
    <row r="4164" spans="1:7" ht="15">
      <c r="A4164" s="963">
        <v>31975</v>
      </c>
      <c r="B4164">
        <v>434.10000610351562</v>
      </c>
      <c r="C4164">
        <v>434.5</v>
      </c>
      <c r="D4164">
        <v>433.20001220703119</v>
      </c>
      <c r="E4164">
        <v>434.10000610351562</v>
      </c>
      <c r="F4164">
        <v>434.10000610351562</v>
      </c>
      <c r="G4164">
        <v>152900000</v>
      </c>
    </row>
    <row r="4165" spans="1:7" ht="15">
      <c r="A4165" s="963">
        <v>31978</v>
      </c>
      <c r="B4165">
        <v>432.79998779296881</v>
      </c>
      <c r="C4165">
        <v>433.10000610351562</v>
      </c>
      <c r="D4165">
        <v>431.39999389648438</v>
      </c>
      <c r="E4165">
        <v>431.60000610351562</v>
      </c>
      <c r="F4165">
        <v>431.60000610351562</v>
      </c>
      <c r="G4165">
        <v>130300000</v>
      </c>
    </row>
    <row r="4166" spans="1:7" ht="15">
      <c r="A4166" s="963">
        <v>31979</v>
      </c>
      <c r="B4166">
        <v>431.39999389648438</v>
      </c>
      <c r="C4166">
        <v>431.79998779296881</v>
      </c>
      <c r="D4166">
        <v>429.20001220703119</v>
      </c>
      <c r="E4166">
        <v>429.39999389648438</v>
      </c>
      <c r="F4166">
        <v>429.39999389648438</v>
      </c>
      <c r="G4166">
        <v>156200000</v>
      </c>
    </row>
    <row r="4167" spans="1:7" ht="15">
      <c r="A4167" s="963">
        <v>31980</v>
      </c>
      <c r="B4167">
        <v>429.20001220703119</v>
      </c>
      <c r="C4167">
        <v>429.89999389648438</v>
      </c>
      <c r="D4167">
        <v>428.5</v>
      </c>
      <c r="E4167">
        <v>429.29998779296881</v>
      </c>
      <c r="F4167">
        <v>429.29998779296881</v>
      </c>
      <c r="G4167">
        <v>154100000</v>
      </c>
    </row>
    <row r="4168" spans="1:7" ht="15">
      <c r="A4168" s="963">
        <v>31981</v>
      </c>
      <c r="B4168">
        <v>428.70001220703119</v>
      </c>
      <c r="C4168">
        <v>429.5</v>
      </c>
      <c r="D4168">
        <v>426.89999389648438</v>
      </c>
      <c r="E4168">
        <v>427.60000610351562</v>
      </c>
      <c r="F4168">
        <v>427.60000610351562</v>
      </c>
      <c r="G4168">
        <v>153400000</v>
      </c>
    </row>
    <row r="4169" spans="1:7" ht="15">
      <c r="A4169" s="963">
        <v>31982</v>
      </c>
      <c r="B4169">
        <v>428.60000610351562</v>
      </c>
      <c r="C4169">
        <v>429.20001220703119</v>
      </c>
      <c r="D4169">
        <v>427.60000610351562</v>
      </c>
      <c r="E4169">
        <v>429.10000610351562</v>
      </c>
      <c r="F4169">
        <v>429.10000610351562</v>
      </c>
      <c r="G4169">
        <v>147300000</v>
      </c>
    </row>
    <row r="4170" spans="1:7" ht="15">
      <c r="A4170" s="963">
        <v>31985</v>
      </c>
      <c r="B4170">
        <v>428.60000610351562</v>
      </c>
      <c r="C4170">
        <v>429.29998779296881</v>
      </c>
      <c r="D4170">
        <v>428.39999389648438</v>
      </c>
      <c r="E4170">
        <v>428.89999389648438</v>
      </c>
      <c r="F4170">
        <v>428.89999389648438</v>
      </c>
      <c r="G4170">
        <v>112000000</v>
      </c>
    </row>
    <row r="4171" spans="1:7" ht="15">
      <c r="A4171" s="963">
        <v>31986</v>
      </c>
      <c r="B4171">
        <v>429.89999389648438</v>
      </c>
      <c r="C4171">
        <v>430</v>
      </c>
      <c r="D4171">
        <v>428.89999389648438</v>
      </c>
      <c r="E4171">
        <v>430</v>
      </c>
      <c r="F4171">
        <v>430</v>
      </c>
      <c r="G4171">
        <v>125900000</v>
      </c>
    </row>
    <row r="4172" spans="1:7" ht="15">
      <c r="A4172" s="963">
        <v>31987</v>
      </c>
      <c r="B4172">
        <v>430.29998779296881</v>
      </c>
      <c r="C4172">
        <v>431.20001220703119</v>
      </c>
      <c r="D4172">
        <v>430</v>
      </c>
      <c r="E4172">
        <v>431.20001220703119</v>
      </c>
      <c r="F4172">
        <v>431.20001220703119</v>
      </c>
      <c r="G4172">
        <v>136000000</v>
      </c>
    </row>
    <row r="4173" spans="1:7" ht="15">
      <c r="A4173" s="963">
        <v>31988</v>
      </c>
      <c r="B4173">
        <v>432.60000610351562</v>
      </c>
      <c r="C4173">
        <v>433.70001220703119</v>
      </c>
      <c r="D4173">
        <v>431.20001220703119</v>
      </c>
      <c r="E4173">
        <v>433.60000610351562</v>
      </c>
      <c r="F4173">
        <v>433.60000610351562</v>
      </c>
      <c r="G4173">
        <v>154200000</v>
      </c>
    </row>
    <row r="4174" spans="1:7" ht="15">
      <c r="A4174" s="963">
        <v>31989</v>
      </c>
      <c r="B4174">
        <v>434</v>
      </c>
      <c r="C4174">
        <v>434.89999389648438</v>
      </c>
      <c r="D4174">
        <v>433.5</v>
      </c>
      <c r="E4174">
        <v>434.89999389648438</v>
      </c>
      <c r="F4174">
        <v>434.89999389648438</v>
      </c>
      <c r="G4174">
        <v>142600000</v>
      </c>
    </row>
    <row r="4175" spans="1:7" ht="15">
      <c r="A4175" s="963">
        <v>31992</v>
      </c>
      <c r="B4175">
        <v>433.29998779296881</v>
      </c>
      <c r="C4175">
        <v>435</v>
      </c>
      <c r="D4175">
        <v>433</v>
      </c>
      <c r="E4175">
        <v>433.10000610351562</v>
      </c>
      <c r="F4175">
        <v>433.10000610351562</v>
      </c>
      <c r="G4175">
        <v>133500000</v>
      </c>
    </row>
    <row r="4176" spans="1:7" ht="15">
      <c r="A4176" s="963">
        <v>31993</v>
      </c>
      <c r="B4176">
        <v>432.39999389648438</v>
      </c>
      <c r="C4176">
        <v>433.29998779296881</v>
      </c>
      <c r="D4176">
        <v>431.20001220703119</v>
      </c>
      <c r="E4176">
        <v>432.79998779296881</v>
      </c>
      <c r="F4176">
        <v>432.79998779296881</v>
      </c>
      <c r="G4176">
        <v>140400000</v>
      </c>
    </row>
    <row r="4177" spans="1:7" ht="15">
      <c r="A4177" s="963">
        <v>31994</v>
      </c>
      <c r="B4177">
        <v>434.5</v>
      </c>
      <c r="C4177">
        <v>436.29998779296881</v>
      </c>
      <c r="D4177">
        <v>432.70001220703119</v>
      </c>
      <c r="E4177">
        <v>436.29998779296881</v>
      </c>
      <c r="F4177">
        <v>436.29998779296881</v>
      </c>
      <c r="G4177">
        <v>151800000</v>
      </c>
    </row>
    <row r="4178" spans="1:7" ht="15">
      <c r="A4178" s="963">
        <v>31995</v>
      </c>
      <c r="B4178">
        <v>437.10000610351562</v>
      </c>
      <c r="C4178">
        <v>440.79998779296881</v>
      </c>
      <c r="D4178">
        <v>436.79998779296881</v>
      </c>
      <c r="E4178">
        <v>440.79998779296881</v>
      </c>
      <c r="F4178">
        <v>440.79998779296881</v>
      </c>
      <c r="G4178">
        <v>149700000</v>
      </c>
    </row>
    <row r="4179" spans="1:7" ht="15">
      <c r="A4179" s="963">
        <v>31996</v>
      </c>
      <c r="B4179">
        <v>442.79998779296881</v>
      </c>
      <c r="C4179">
        <v>444.39999389648438</v>
      </c>
      <c r="D4179">
        <v>442.79998779296881</v>
      </c>
      <c r="E4179">
        <v>443.60000610351562</v>
      </c>
      <c r="F4179">
        <v>443.60000610351562</v>
      </c>
      <c r="G4179">
        <v>165300000</v>
      </c>
    </row>
    <row r="4180" spans="1:7" ht="15">
      <c r="A4180" s="963">
        <v>31999</v>
      </c>
      <c r="B4180">
        <v>443.79998779296881</v>
      </c>
      <c r="C4180">
        <v>446.29998779296881</v>
      </c>
      <c r="D4180">
        <v>443.5</v>
      </c>
      <c r="E4180">
        <v>446.29998779296881</v>
      </c>
      <c r="F4180">
        <v>446.29998779296881</v>
      </c>
      <c r="G4180">
        <v>130800000</v>
      </c>
    </row>
    <row r="4181" spans="1:7" ht="15">
      <c r="A4181" s="963">
        <v>32000</v>
      </c>
      <c r="B4181">
        <v>448.10000610351562</v>
      </c>
      <c r="C4181">
        <v>449.39999389648438</v>
      </c>
      <c r="D4181">
        <v>447.79998779296881</v>
      </c>
      <c r="E4181">
        <v>449.39999389648438</v>
      </c>
      <c r="F4181">
        <v>449.39999389648438</v>
      </c>
      <c r="G4181">
        <v>185400000</v>
      </c>
    </row>
    <row r="4182" spans="1:7" ht="15">
      <c r="A4182" s="963">
        <v>32001</v>
      </c>
      <c r="B4182">
        <v>448.79998779296881</v>
      </c>
      <c r="C4182">
        <v>450.29998779296881</v>
      </c>
      <c r="D4182">
        <v>448.60000610351562</v>
      </c>
      <c r="E4182">
        <v>449.20001220703119</v>
      </c>
      <c r="F4182">
        <v>449.20001220703119</v>
      </c>
      <c r="G4182">
        <v>172100000</v>
      </c>
    </row>
    <row r="4183" spans="1:7" ht="15">
      <c r="A4183" s="963">
        <v>32002</v>
      </c>
      <c r="B4183">
        <v>450.70001220703119</v>
      </c>
      <c r="C4183">
        <v>451.79998779296881</v>
      </c>
      <c r="D4183">
        <v>450</v>
      </c>
      <c r="E4183">
        <v>451.60000610351562</v>
      </c>
      <c r="F4183">
        <v>451.60000610351562</v>
      </c>
      <c r="G4183">
        <v>160200000</v>
      </c>
    </row>
    <row r="4184" spans="1:7" ht="15">
      <c r="A4184" s="963">
        <v>32003</v>
      </c>
      <c r="B4184">
        <v>450.39999389648438</v>
      </c>
      <c r="C4184">
        <v>451.60000610351562</v>
      </c>
      <c r="D4184">
        <v>450</v>
      </c>
      <c r="E4184">
        <v>451.60000610351562</v>
      </c>
      <c r="F4184">
        <v>451.60000610351562</v>
      </c>
      <c r="G4184">
        <v>147700000</v>
      </c>
    </row>
    <row r="4185" spans="1:7" ht="15">
      <c r="A4185" s="963">
        <v>32006</v>
      </c>
      <c r="B4185">
        <v>451.39999389648438</v>
      </c>
      <c r="C4185">
        <v>452.10000610351562</v>
      </c>
      <c r="D4185">
        <v>450.79998779296881</v>
      </c>
      <c r="E4185">
        <v>451.70001220703119</v>
      </c>
      <c r="F4185">
        <v>451.70001220703119</v>
      </c>
      <c r="G4185">
        <v>126300000</v>
      </c>
    </row>
    <row r="4186" spans="1:7" ht="15">
      <c r="A4186" s="963">
        <v>32007</v>
      </c>
      <c r="B4186">
        <v>449.89999389648438</v>
      </c>
      <c r="C4186">
        <v>450</v>
      </c>
      <c r="D4186">
        <v>446.10000610351562</v>
      </c>
      <c r="E4186">
        <v>446.79998779296881</v>
      </c>
      <c r="F4186">
        <v>446.79998779296881</v>
      </c>
      <c r="G4186">
        <v>147500000</v>
      </c>
    </row>
    <row r="4187" spans="1:7" ht="15">
      <c r="A4187" s="963">
        <v>32008</v>
      </c>
      <c r="B4187">
        <v>446.60000610351562</v>
      </c>
      <c r="C4187">
        <v>448</v>
      </c>
      <c r="D4187">
        <v>446.10000610351562</v>
      </c>
      <c r="E4187">
        <v>448</v>
      </c>
      <c r="F4187">
        <v>448</v>
      </c>
      <c r="G4187">
        <v>134100000</v>
      </c>
    </row>
    <row r="4188" spans="1:7" ht="15">
      <c r="A4188" s="963">
        <v>32009</v>
      </c>
      <c r="B4188">
        <v>449.79998779296881</v>
      </c>
      <c r="C4188">
        <v>452.79998779296881</v>
      </c>
      <c r="D4188">
        <v>448.79998779296881</v>
      </c>
      <c r="E4188">
        <v>452.79998779296881</v>
      </c>
      <c r="F4188">
        <v>452.79998779296881</v>
      </c>
      <c r="G4188">
        <v>158200000</v>
      </c>
    </row>
    <row r="4189" spans="1:7" ht="15">
      <c r="A4189" s="963">
        <v>32010</v>
      </c>
      <c r="B4189">
        <v>454.20001220703119</v>
      </c>
      <c r="C4189">
        <v>455.20001220703119</v>
      </c>
      <c r="D4189">
        <v>453.70001220703119</v>
      </c>
      <c r="E4189">
        <v>455.20001220703119</v>
      </c>
      <c r="F4189">
        <v>455.20001220703119</v>
      </c>
      <c r="G4189">
        <v>166200000</v>
      </c>
    </row>
    <row r="4190" spans="1:7" ht="15">
      <c r="A4190" s="963">
        <v>32013</v>
      </c>
      <c r="B4190">
        <v>453.79998779296881</v>
      </c>
      <c r="C4190">
        <v>454.20001220703119</v>
      </c>
      <c r="D4190">
        <v>453.39999389648438</v>
      </c>
      <c r="E4190">
        <v>453.79998779296881</v>
      </c>
      <c r="F4190">
        <v>453.79998779296881</v>
      </c>
      <c r="G4190">
        <v>144400000</v>
      </c>
    </row>
    <row r="4191" spans="1:7" ht="15">
      <c r="A4191" s="963">
        <v>32014</v>
      </c>
      <c r="B4191">
        <v>454.5</v>
      </c>
      <c r="C4191">
        <v>455.60000610351562</v>
      </c>
      <c r="D4191">
        <v>453.79998779296881</v>
      </c>
      <c r="E4191">
        <v>455.10000610351562</v>
      </c>
      <c r="F4191">
        <v>455.10000610351562</v>
      </c>
      <c r="G4191">
        <v>144600000</v>
      </c>
    </row>
    <row r="4192" spans="1:7" ht="15">
      <c r="A4192" s="963">
        <v>32015</v>
      </c>
      <c r="B4192">
        <v>455.10000610351562</v>
      </c>
      <c r="C4192">
        <v>455.79998779296881</v>
      </c>
      <c r="D4192">
        <v>454.79998779296881</v>
      </c>
      <c r="E4192">
        <v>455.29998779296881</v>
      </c>
      <c r="F4192">
        <v>455.29998779296881</v>
      </c>
      <c r="G4192">
        <v>151300000</v>
      </c>
    </row>
    <row r="4193" spans="1:7" ht="15">
      <c r="A4193" s="963">
        <v>32016</v>
      </c>
      <c r="B4193">
        <v>455.79998779296881</v>
      </c>
      <c r="C4193">
        <v>455.79998779296881</v>
      </c>
      <c r="D4193">
        <v>454.29998779296881</v>
      </c>
      <c r="E4193">
        <v>455.79998779296881</v>
      </c>
      <c r="F4193">
        <v>455.79998779296881</v>
      </c>
      <c r="G4193">
        <v>139700000</v>
      </c>
    </row>
    <row r="4194" spans="1:7" ht="15">
      <c r="A4194" s="963">
        <v>32017</v>
      </c>
      <c r="B4194">
        <v>453.79998779296881</v>
      </c>
      <c r="C4194">
        <v>455</v>
      </c>
      <c r="D4194">
        <v>453</v>
      </c>
      <c r="E4194">
        <v>453.29998779296881</v>
      </c>
      <c r="F4194">
        <v>453.29998779296881</v>
      </c>
      <c r="G4194">
        <v>153900000</v>
      </c>
    </row>
    <row r="4195" spans="1:7" ht="15">
      <c r="A4195" s="963">
        <v>32020</v>
      </c>
      <c r="B4195">
        <v>452.79998779296881</v>
      </c>
      <c r="C4195">
        <v>455</v>
      </c>
      <c r="D4195">
        <v>452.20001220703119</v>
      </c>
      <c r="E4195">
        <v>455</v>
      </c>
      <c r="F4195">
        <v>455</v>
      </c>
      <c r="G4195">
        <v>132900000</v>
      </c>
    </row>
    <row r="4196" spans="1:7" ht="15">
      <c r="A4196" s="963">
        <v>32021</v>
      </c>
      <c r="B4196">
        <v>455.5</v>
      </c>
      <c r="C4196">
        <v>456.29998779296881</v>
      </c>
      <c r="D4196">
        <v>452.5</v>
      </c>
      <c r="E4196">
        <v>452.5</v>
      </c>
      <c r="F4196">
        <v>452.5</v>
      </c>
      <c r="G4196">
        <v>173800000</v>
      </c>
    </row>
    <row r="4197" spans="1:7" ht="15">
      <c r="A4197" s="963">
        <v>32022</v>
      </c>
      <c r="B4197">
        <v>450.20001220703119</v>
      </c>
      <c r="C4197">
        <v>452.5</v>
      </c>
      <c r="D4197">
        <v>448.10000610351562</v>
      </c>
      <c r="E4197">
        <v>448.89999389648438</v>
      </c>
      <c r="F4197">
        <v>448.89999389648438</v>
      </c>
      <c r="G4197">
        <v>145500000</v>
      </c>
    </row>
    <row r="4198" spans="1:7" ht="15">
      <c r="A4198" s="963">
        <v>32023</v>
      </c>
      <c r="B4198">
        <v>450.39999389648438</v>
      </c>
      <c r="C4198">
        <v>450.79998779296881</v>
      </c>
      <c r="D4198">
        <v>447.20001220703119</v>
      </c>
      <c r="E4198">
        <v>448.39999389648438</v>
      </c>
      <c r="F4198">
        <v>448.39999389648438</v>
      </c>
      <c r="G4198">
        <v>147100000</v>
      </c>
    </row>
    <row r="4199" spans="1:7" ht="15">
      <c r="A4199" s="963">
        <v>32024</v>
      </c>
      <c r="B4199">
        <v>447.39999389648438</v>
      </c>
      <c r="C4199">
        <v>449</v>
      </c>
      <c r="D4199">
        <v>446.29998779296881</v>
      </c>
      <c r="E4199">
        <v>446.5</v>
      </c>
      <c r="F4199">
        <v>446.5</v>
      </c>
      <c r="G4199">
        <v>131600000</v>
      </c>
    </row>
    <row r="4200" spans="1:7" ht="15">
      <c r="A4200" s="963">
        <v>32028</v>
      </c>
      <c r="B4200">
        <v>442.5</v>
      </c>
      <c r="C4200">
        <v>443</v>
      </c>
      <c r="D4200">
        <v>436</v>
      </c>
      <c r="E4200">
        <v>437.60000610351562</v>
      </c>
      <c r="F4200">
        <v>437.60000610351562</v>
      </c>
      <c r="G4200">
        <v>145500000</v>
      </c>
    </row>
    <row r="4201" spans="1:7" ht="15">
      <c r="A4201" s="963">
        <v>32029</v>
      </c>
      <c r="B4201">
        <v>438.89999389648438</v>
      </c>
      <c r="C4201">
        <v>439.29998779296881</v>
      </c>
      <c r="D4201">
        <v>437.60000610351562</v>
      </c>
      <c r="E4201">
        <v>439.20001220703119</v>
      </c>
      <c r="F4201">
        <v>439.20001220703119</v>
      </c>
      <c r="G4201">
        <v>134300000</v>
      </c>
    </row>
    <row r="4202" spans="1:7" ht="15">
      <c r="A4202" s="963">
        <v>32030</v>
      </c>
      <c r="B4202">
        <v>442</v>
      </c>
      <c r="C4202">
        <v>443.5</v>
      </c>
      <c r="D4202">
        <v>442</v>
      </c>
      <c r="E4202">
        <v>443.5</v>
      </c>
      <c r="F4202">
        <v>443.5</v>
      </c>
      <c r="G4202">
        <v>158300000</v>
      </c>
    </row>
    <row r="4203" spans="1:7" ht="15">
      <c r="A4203" s="963">
        <v>32031</v>
      </c>
      <c r="B4203">
        <v>443.89999389648438</v>
      </c>
      <c r="C4203">
        <v>446.20001220703119</v>
      </c>
      <c r="D4203">
        <v>443.5</v>
      </c>
      <c r="E4203">
        <v>446.20001220703119</v>
      </c>
      <c r="F4203">
        <v>446.20001220703119</v>
      </c>
      <c r="G4203">
        <v>158200000</v>
      </c>
    </row>
    <row r="4204" spans="1:7" ht="15">
      <c r="A4204" s="963">
        <v>32034</v>
      </c>
      <c r="B4204">
        <v>445.70001220703119</v>
      </c>
      <c r="C4204">
        <v>445.79998779296881</v>
      </c>
      <c r="D4204">
        <v>444.89999389648438</v>
      </c>
      <c r="E4204">
        <v>445.5</v>
      </c>
      <c r="F4204">
        <v>445.5</v>
      </c>
      <c r="G4204">
        <v>130300000</v>
      </c>
    </row>
    <row r="4205" spans="1:7" ht="15">
      <c r="A4205" s="963">
        <v>32035</v>
      </c>
      <c r="B4205">
        <v>443.29998779296881</v>
      </c>
      <c r="C4205">
        <v>443.60000610351562</v>
      </c>
      <c r="D4205">
        <v>441.70001220703119</v>
      </c>
      <c r="E4205">
        <v>441.89999389648438</v>
      </c>
      <c r="F4205">
        <v>441.89999389648438</v>
      </c>
      <c r="G4205">
        <v>135500000</v>
      </c>
    </row>
    <row r="4206" spans="1:7" ht="15">
      <c r="A4206" s="963">
        <v>32036</v>
      </c>
      <c r="B4206">
        <v>441.60000610351562</v>
      </c>
      <c r="C4206">
        <v>442.60000610351562</v>
      </c>
      <c r="D4206">
        <v>440.79998779296881</v>
      </c>
      <c r="E4206">
        <v>440.89999389648438</v>
      </c>
      <c r="F4206">
        <v>440.89999389648438</v>
      </c>
      <c r="G4206">
        <v>141800000</v>
      </c>
    </row>
    <row r="4207" spans="1:7" ht="15">
      <c r="A4207" s="963">
        <v>32037</v>
      </c>
      <c r="B4207">
        <v>440.5</v>
      </c>
      <c r="C4207">
        <v>441.5</v>
      </c>
      <c r="D4207">
        <v>439.79998779296881</v>
      </c>
      <c r="E4207">
        <v>440.79998779296881</v>
      </c>
      <c r="F4207">
        <v>440.79998779296881</v>
      </c>
      <c r="G4207">
        <v>154600000</v>
      </c>
    </row>
    <row r="4208" spans="1:7" ht="15">
      <c r="A4208" s="963">
        <v>32038</v>
      </c>
      <c r="B4208">
        <v>440.79998779296881</v>
      </c>
      <c r="C4208">
        <v>441.89999389648438</v>
      </c>
      <c r="D4208">
        <v>440.60000610351562</v>
      </c>
      <c r="E4208">
        <v>440.89999389648438</v>
      </c>
      <c r="F4208">
        <v>440.89999389648438</v>
      </c>
      <c r="G4208">
        <v>151400000</v>
      </c>
    </row>
    <row r="4209" spans="1:7" ht="15">
      <c r="A4209" s="963">
        <v>32041</v>
      </c>
      <c r="B4209">
        <v>441.5</v>
      </c>
      <c r="C4209">
        <v>441.70001220703119</v>
      </c>
      <c r="D4209">
        <v>436</v>
      </c>
      <c r="E4209">
        <v>436</v>
      </c>
      <c r="F4209">
        <v>436</v>
      </c>
      <c r="G4209">
        <v>153900000</v>
      </c>
    </row>
    <row r="4210" spans="1:7" ht="15">
      <c r="A4210" s="963">
        <v>32042</v>
      </c>
      <c r="B4210">
        <v>435</v>
      </c>
      <c r="C4210">
        <v>437.89999389648438</v>
      </c>
      <c r="D4210">
        <v>434.89999389648438</v>
      </c>
      <c r="E4210">
        <v>437.89999389648438</v>
      </c>
      <c r="F4210">
        <v>437.89999389648438</v>
      </c>
      <c r="G4210">
        <v>157200000</v>
      </c>
    </row>
    <row r="4211" spans="1:7" ht="15">
      <c r="A4211" s="963">
        <v>32043</v>
      </c>
      <c r="B4211">
        <v>439.60000610351562</v>
      </c>
      <c r="C4211">
        <v>440.70001220703119</v>
      </c>
      <c r="D4211">
        <v>439.60000610351562</v>
      </c>
      <c r="E4211">
        <v>440.70001220703119</v>
      </c>
      <c r="F4211">
        <v>440.70001220703119</v>
      </c>
      <c r="G4211">
        <v>168300000</v>
      </c>
    </row>
    <row r="4212" spans="1:7" ht="15">
      <c r="A4212" s="963">
        <v>32044</v>
      </c>
      <c r="B4212">
        <v>441.89999389648438</v>
      </c>
      <c r="C4212">
        <v>442.39999389648438</v>
      </c>
      <c r="D4212">
        <v>440.89999389648438</v>
      </c>
      <c r="E4212">
        <v>441.20001220703119</v>
      </c>
      <c r="F4212">
        <v>441.20001220703119</v>
      </c>
      <c r="G4212">
        <v>121200000</v>
      </c>
    </row>
    <row r="4213" spans="1:7" ht="15">
      <c r="A4213" s="963">
        <v>32045</v>
      </c>
      <c r="B4213">
        <v>440.89999389648438</v>
      </c>
      <c r="C4213">
        <v>441.89999389648438</v>
      </c>
      <c r="D4213">
        <v>440.70001220703119</v>
      </c>
      <c r="E4213">
        <v>441.89999389648438</v>
      </c>
      <c r="F4213">
        <v>441.89999389648438</v>
      </c>
      <c r="G4213">
        <v>129800000</v>
      </c>
    </row>
    <row r="4214" spans="1:7" ht="15">
      <c r="A4214" s="963">
        <v>32048</v>
      </c>
      <c r="B4214">
        <v>443.39999389648438</v>
      </c>
      <c r="C4214">
        <v>444</v>
      </c>
      <c r="D4214">
        <v>441.89999389648438</v>
      </c>
      <c r="E4214">
        <v>442.29998779296881</v>
      </c>
      <c r="F4214">
        <v>442.29998779296881</v>
      </c>
      <c r="G4214">
        <v>137000000</v>
      </c>
    </row>
    <row r="4215" spans="1:7" ht="15">
      <c r="A4215" s="963">
        <v>32049</v>
      </c>
      <c r="B4215">
        <v>442.39999389648438</v>
      </c>
      <c r="C4215">
        <v>443.10000610351562</v>
      </c>
      <c r="D4215">
        <v>441.39999389648438</v>
      </c>
      <c r="E4215">
        <v>442.20001220703119</v>
      </c>
      <c r="F4215">
        <v>442.20001220703119</v>
      </c>
      <c r="G4215">
        <v>155100000</v>
      </c>
    </row>
    <row r="4216" spans="1:7" ht="15">
      <c r="A4216" s="963">
        <v>32050</v>
      </c>
      <c r="B4216">
        <v>441.5</v>
      </c>
      <c r="C4216">
        <v>444.29998779296881</v>
      </c>
      <c r="D4216">
        <v>441.5</v>
      </c>
      <c r="E4216">
        <v>444.29998779296881</v>
      </c>
      <c r="F4216">
        <v>444.29998779296881</v>
      </c>
      <c r="G4216">
        <v>162500000</v>
      </c>
    </row>
    <row r="4217" spans="1:7" ht="15">
      <c r="A4217" s="963">
        <v>32051</v>
      </c>
      <c r="B4217">
        <v>446.20001220703119</v>
      </c>
      <c r="C4217">
        <v>448.5</v>
      </c>
      <c r="D4217">
        <v>445.29998779296881</v>
      </c>
      <c r="E4217">
        <v>448.5</v>
      </c>
      <c r="F4217">
        <v>448.5</v>
      </c>
      <c r="G4217">
        <v>164800000</v>
      </c>
    </row>
    <row r="4218" spans="1:7" ht="15">
      <c r="A4218" s="963">
        <v>32052</v>
      </c>
      <c r="B4218">
        <v>449.70001220703119</v>
      </c>
      <c r="C4218">
        <v>451.60000610351562</v>
      </c>
      <c r="D4218">
        <v>448.5</v>
      </c>
      <c r="E4218">
        <v>451.60000610351562</v>
      </c>
      <c r="F4218">
        <v>451.60000610351562</v>
      </c>
      <c r="G4218">
        <v>163300000</v>
      </c>
    </row>
    <row r="4219" spans="1:7" ht="15">
      <c r="A4219" s="963">
        <v>32055</v>
      </c>
      <c r="B4219">
        <v>452.5</v>
      </c>
      <c r="C4219">
        <v>453.70001220703119</v>
      </c>
      <c r="D4219">
        <v>451.60000610351562</v>
      </c>
      <c r="E4219">
        <v>453.60000610351562</v>
      </c>
      <c r="F4219">
        <v>453.60000610351562</v>
      </c>
      <c r="G4219">
        <v>145700000</v>
      </c>
    </row>
    <row r="4220" spans="1:7" ht="15">
      <c r="A4220" s="963">
        <v>32056</v>
      </c>
      <c r="B4220">
        <v>451.79998779296881</v>
      </c>
      <c r="C4220">
        <v>451.89999389648438</v>
      </c>
      <c r="D4220">
        <v>447.5</v>
      </c>
      <c r="E4220">
        <v>447.5</v>
      </c>
      <c r="F4220">
        <v>447.5</v>
      </c>
      <c r="G4220">
        <v>158500000</v>
      </c>
    </row>
    <row r="4221" spans="1:7" ht="15">
      <c r="A4221" s="963">
        <v>32057</v>
      </c>
      <c r="B4221">
        <v>444.89999389648438</v>
      </c>
      <c r="C4221">
        <v>445.5</v>
      </c>
      <c r="D4221">
        <v>443.20001220703119</v>
      </c>
      <c r="E4221">
        <v>444.60000610351562</v>
      </c>
      <c r="F4221">
        <v>444.60000610351562</v>
      </c>
      <c r="G4221">
        <v>152000000</v>
      </c>
    </row>
    <row r="4222" spans="1:7" ht="15">
      <c r="A4222" s="963">
        <v>32058</v>
      </c>
      <c r="B4222">
        <v>444.5</v>
      </c>
      <c r="C4222">
        <v>445.5</v>
      </c>
      <c r="D4222">
        <v>439</v>
      </c>
      <c r="E4222">
        <v>440</v>
      </c>
      <c r="F4222">
        <v>440</v>
      </c>
      <c r="G4222">
        <v>157800000</v>
      </c>
    </row>
    <row r="4223" spans="1:7" ht="15">
      <c r="A4223" s="963">
        <v>32059</v>
      </c>
      <c r="B4223">
        <v>440.70001220703119</v>
      </c>
      <c r="C4223">
        <v>441</v>
      </c>
      <c r="D4223">
        <v>438.20001220703119</v>
      </c>
      <c r="E4223">
        <v>438.39999389648438</v>
      </c>
      <c r="F4223">
        <v>438.39999389648438</v>
      </c>
      <c r="G4223">
        <v>145300000</v>
      </c>
    </row>
    <row r="4224" spans="1:7" ht="15">
      <c r="A4224" s="963">
        <v>32062</v>
      </c>
      <c r="B4224">
        <v>434.39999389648438</v>
      </c>
      <c r="C4224">
        <v>434.39999389648438</v>
      </c>
      <c r="D4224">
        <v>431.39999389648438</v>
      </c>
      <c r="E4224">
        <v>433</v>
      </c>
      <c r="F4224">
        <v>433</v>
      </c>
      <c r="G4224">
        <v>117800000</v>
      </c>
    </row>
    <row r="4225" spans="1:7" ht="15">
      <c r="A4225" s="963">
        <v>32063</v>
      </c>
      <c r="B4225">
        <v>434.29998779296881</v>
      </c>
      <c r="C4225">
        <v>435.39999389648438</v>
      </c>
      <c r="D4225">
        <v>432.5</v>
      </c>
      <c r="E4225">
        <v>434.79998779296881</v>
      </c>
      <c r="F4225">
        <v>434.79998779296881</v>
      </c>
      <c r="G4225">
        <v>131800000</v>
      </c>
    </row>
    <row r="4226" spans="1:7" ht="15">
      <c r="A4226" s="963">
        <v>32064</v>
      </c>
      <c r="B4226">
        <v>432.39999389648438</v>
      </c>
      <c r="C4226">
        <v>432.79998779296881</v>
      </c>
      <c r="D4226">
        <v>427.60000610351562</v>
      </c>
      <c r="E4226">
        <v>428.29998779296881</v>
      </c>
      <c r="F4226">
        <v>428.29998779296881</v>
      </c>
      <c r="G4226">
        <v>145600000</v>
      </c>
    </row>
    <row r="4227" spans="1:7" ht="15">
      <c r="A4227" s="963">
        <v>32065</v>
      </c>
      <c r="B4227">
        <v>424.39999389648438</v>
      </c>
      <c r="C4227">
        <v>426.29998779296881</v>
      </c>
      <c r="D4227">
        <v>422.39999389648438</v>
      </c>
      <c r="E4227">
        <v>422.5</v>
      </c>
      <c r="F4227">
        <v>422.5</v>
      </c>
      <c r="G4227">
        <v>159800000</v>
      </c>
    </row>
    <row r="4228" spans="1:7" ht="15">
      <c r="A4228" s="963">
        <v>32066</v>
      </c>
      <c r="B4228">
        <v>418.39999389648438</v>
      </c>
      <c r="C4228">
        <v>418.60000610351562</v>
      </c>
      <c r="D4228">
        <v>406.20001220703119</v>
      </c>
      <c r="E4228">
        <v>406.29998779296881</v>
      </c>
      <c r="F4228">
        <v>406.29998779296881</v>
      </c>
      <c r="G4228">
        <v>195900000</v>
      </c>
    </row>
    <row r="4229" spans="1:7" ht="15">
      <c r="A4229" s="963">
        <v>32069</v>
      </c>
      <c r="B4229">
        <v>394.5</v>
      </c>
      <c r="C4229">
        <v>404.79998779296881</v>
      </c>
      <c r="D4229">
        <v>360.20001220703119</v>
      </c>
      <c r="E4229">
        <v>360.20001220703119</v>
      </c>
      <c r="F4229">
        <v>360.20001220703119</v>
      </c>
      <c r="G4229">
        <v>222900000</v>
      </c>
    </row>
    <row r="4230" spans="1:7" ht="15">
      <c r="A4230" s="963">
        <v>32070</v>
      </c>
      <c r="B4230">
        <v>351.39999389648438</v>
      </c>
      <c r="C4230">
        <v>351.39999389648438</v>
      </c>
      <c r="D4230">
        <v>326.60000610351562</v>
      </c>
      <c r="E4230">
        <v>327.79998779296881</v>
      </c>
      <c r="F4230">
        <v>327.79998779296881</v>
      </c>
      <c r="G4230">
        <v>284100000</v>
      </c>
    </row>
    <row r="4231" spans="1:7" ht="15">
      <c r="A4231" s="963">
        <v>32071</v>
      </c>
      <c r="B4231">
        <v>343.70001220703119</v>
      </c>
      <c r="C4231">
        <v>352.29998779296881</v>
      </c>
      <c r="D4231">
        <v>343.70001220703119</v>
      </c>
      <c r="E4231">
        <v>351.89999389648438</v>
      </c>
      <c r="F4231">
        <v>351.89999389648438</v>
      </c>
      <c r="G4231">
        <v>288100000</v>
      </c>
    </row>
    <row r="4232" spans="1:7" ht="15">
      <c r="A4232" s="963">
        <v>32072</v>
      </c>
      <c r="B4232">
        <v>339.89999389648438</v>
      </c>
      <c r="C4232">
        <v>341.79998779296881</v>
      </c>
      <c r="D4232">
        <v>335.70001220703119</v>
      </c>
      <c r="E4232">
        <v>336.10000610351562</v>
      </c>
      <c r="F4232">
        <v>336.10000610351562</v>
      </c>
      <c r="G4232">
        <v>249800000</v>
      </c>
    </row>
    <row r="4233" spans="1:7" ht="15">
      <c r="A4233" s="963">
        <v>32073</v>
      </c>
      <c r="B4233">
        <v>330.20001220703119</v>
      </c>
      <c r="C4233">
        <v>331.10000610351562</v>
      </c>
      <c r="D4233">
        <v>328</v>
      </c>
      <c r="E4233">
        <v>328.5</v>
      </c>
      <c r="F4233">
        <v>328.5</v>
      </c>
      <c r="G4233">
        <v>177000000</v>
      </c>
    </row>
    <row r="4234" spans="1:7" ht="15">
      <c r="A4234" s="963">
        <v>32076</v>
      </c>
      <c r="B4234">
        <v>312.79998779296881</v>
      </c>
      <c r="C4234">
        <v>312.79998779296881</v>
      </c>
      <c r="D4234">
        <v>298.89999389648438</v>
      </c>
      <c r="E4234">
        <v>298.89999389648438</v>
      </c>
      <c r="F4234">
        <v>298.89999389648438</v>
      </c>
      <c r="G4234">
        <v>190500000</v>
      </c>
    </row>
    <row r="4235" spans="1:7" ht="15">
      <c r="A4235" s="963">
        <v>32077</v>
      </c>
      <c r="B4235">
        <v>304.39999389648438</v>
      </c>
      <c r="C4235">
        <v>306.89999389648438</v>
      </c>
      <c r="D4235">
        <v>296.10000610351562</v>
      </c>
      <c r="E4235">
        <v>296.29998779296881</v>
      </c>
      <c r="F4235">
        <v>296.29998779296881</v>
      </c>
      <c r="G4235">
        <v>207300000</v>
      </c>
    </row>
    <row r="4236" spans="1:7" ht="15">
      <c r="A4236" s="963">
        <v>32078</v>
      </c>
      <c r="B4236">
        <v>289.5</v>
      </c>
      <c r="C4236">
        <v>293.29998779296881</v>
      </c>
      <c r="D4236">
        <v>288.5</v>
      </c>
      <c r="E4236">
        <v>291.89999389648438</v>
      </c>
      <c r="F4236">
        <v>291.89999389648438</v>
      </c>
      <c r="G4236">
        <v>202200000</v>
      </c>
    </row>
    <row r="4237" spans="1:7" ht="15">
      <c r="A4237" s="963">
        <v>32079</v>
      </c>
      <c r="B4237">
        <v>297.10000610351562</v>
      </c>
      <c r="C4237">
        <v>307.20001220703119</v>
      </c>
      <c r="D4237">
        <v>296.89999389648438</v>
      </c>
      <c r="E4237">
        <v>307.10000610351562</v>
      </c>
      <c r="F4237">
        <v>307.10000610351562</v>
      </c>
      <c r="G4237">
        <v>205900000</v>
      </c>
    </row>
    <row r="4238" spans="1:7" ht="15">
      <c r="A4238" s="963">
        <v>32080</v>
      </c>
      <c r="B4238">
        <v>320.39999389648438</v>
      </c>
      <c r="C4238">
        <v>323.39999389648438</v>
      </c>
      <c r="D4238">
        <v>306.20001220703119</v>
      </c>
      <c r="E4238">
        <v>323.29998779296881</v>
      </c>
      <c r="F4238">
        <v>323.29998779296881</v>
      </c>
      <c r="G4238">
        <v>208100000</v>
      </c>
    </row>
    <row r="4239" spans="1:7" ht="15">
      <c r="A4239" s="963">
        <v>32083</v>
      </c>
      <c r="B4239">
        <v>325.39999389648438</v>
      </c>
      <c r="C4239">
        <v>328.5</v>
      </c>
      <c r="D4239">
        <v>324.20001220703119</v>
      </c>
      <c r="E4239">
        <v>328.29998779296881</v>
      </c>
      <c r="F4239">
        <v>328.29998779296881</v>
      </c>
      <c r="G4239">
        <v>138000000</v>
      </c>
    </row>
    <row r="4240" spans="1:7" ht="15">
      <c r="A4240" s="963">
        <v>32084</v>
      </c>
      <c r="B4240">
        <v>324.20001220703119</v>
      </c>
      <c r="C4240">
        <v>324.29998779296881</v>
      </c>
      <c r="D4240">
        <v>317.60000610351562</v>
      </c>
      <c r="E4240">
        <v>320.70001220703119</v>
      </c>
      <c r="F4240">
        <v>320.70001220703119</v>
      </c>
      <c r="G4240">
        <v>139200000</v>
      </c>
    </row>
    <row r="4241" spans="1:7" ht="15">
      <c r="A4241" s="963">
        <v>32085</v>
      </c>
      <c r="B4241">
        <v>317.89999389648438</v>
      </c>
      <c r="C4241">
        <v>321.10000610351562</v>
      </c>
      <c r="D4241">
        <v>316.10000610351562</v>
      </c>
      <c r="E4241">
        <v>320.10000610351562</v>
      </c>
      <c r="F4241">
        <v>320.10000610351562</v>
      </c>
      <c r="G4241">
        <v>123600000</v>
      </c>
    </row>
    <row r="4242" spans="1:7" ht="15">
      <c r="A4242" s="963">
        <v>32086</v>
      </c>
      <c r="B4242">
        <v>322.79998779296881</v>
      </c>
      <c r="C4242">
        <v>326.39999389648438</v>
      </c>
      <c r="D4242">
        <v>322.10000610351562</v>
      </c>
      <c r="E4242">
        <v>326.20001220703119</v>
      </c>
      <c r="F4242">
        <v>326.20001220703119</v>
      </c>
      <c r="G4242">
        <v>141000000</v>
      </c>
    </row>
    <row r="4243" spans="1:7" ht="15">
      <c r="A4243" s="963">
        <v>32087</v>
      </c>
      <c r="B4243">
        <v>327.39999389648438</v>
      </c>
      <c r="C4243">
        <v>328.79998779296881</v>
      </c>
      <c r="D4243">
        <v>326.20001220703119</v>
      </c>
      <c r="E4243">
        <v>326.39999389648438</v>
      </c>
      <c r="F4243">
        <v>326.39999389648438</v>
      </c>
      <c r="G4243">
        <v>141540000</v>
      </c>
    </row>
    <row r="4244" spans="1:7" ht="15">
      <c r="A4244" s="963">
        <v>32090</v>
      </c>
      <c r="B4244">
        <v>321.10000610351562</v>
      </c>
      <c r="C4244">
        <v>321.39999389648438</v>
      </c>
      <c r="D4244">
        <v>319.10000610351562</v>
      </c>
      <c r="E4244">
        <v>320.39999389648438</v>
      </c>
      <c r="F4244">
        <v>320.39999389648438</v>
      </c>
      <c r="G4244">
        <v>115500000</v>
      </c>
    </row>
    <row r="4245" spans="1:7" ht="15">
      <c r="A4245" s="963">
        <v>32091</v>
      </c>
      <c r="B4245">
        <v>314.89999389648438</v>
      </c>
      <c r="C4245">
        <v>316</v>
      </c>
      <c r="D4245">
        <v>314.60000610351562</v>
      </c>
      <c r="E4245">
        <v>315.20001220703119</v>
      </c>
      <c r="F4245">
        <v>315.20001220703119</v>
      </c>
      <c r="G4245">
        <v>139550000</v>
      </c>
    </row>
    <row r="4246" spans="1:7" ht="15">
      <c r="A4246" s="963">
        <v>32092</v>
      </c>
      <c r="B4246">
        <v>319.10000610351562</v>
      </c>
      <c r="C4246">
        <v>319.5</v>
      </c>
      <c r="D4246">
        <v>317.20001220703119</v>
      </c>
      <c r="E4246">
        <v>317.79998779296881</v>
      </c>
      <c r="F4246">
        <v>317.79998779296881</v>
      </c>
      <c r="G4246">
        <v>120700000</v>
      </c>
    </row>
    <row r="4247" spans="1:7" ht="15">
      <c r="A4247" s="963">
        <v>32093</v>
      </c>
      <c r="B4247">
        <v>323.39999389648438</v>
      </c>
      <c r="C4247">
        <v>324.79998779296881</v>
      </c>
      <c r="D4247">
        <v>322.79998779296881</v>
      </c>
      <c r="E4247">
        <v>324</v>
      </c>
      <c r="F4247">
        <v>324</v>
      </c>
      <c r="G4247">
        <v>150770000</v>
      </c>
    </row>
    <row r="4248" spans="1:7" ht="15">
      <c r="A4248" s="963">
        <v>32094</v>
      </c>
      <c r="B4248">
        <v>323.20001220703119</v>
      </c>
      <c r="C4248">
        <v>324.10000610351562</v>
      </c>
      <c r="D4248">
        <v>322.60000610351562</v>
      </c>
      <c r="E4248">
        <v>323</v>
      </c>
      <c r="F4248">
        <v>323</v>
      </c>
      <c r="G4248">
        <v>120190000</v>
      </c>
    </row>
    <row r="4249" spans="1:7" ht="15">
      <c r="A4249" s="963">
        <v>32097</v>
      </c>
      <c r="B4249">
        <v>325.20001220703119</v>
      </c>
      <c r="C4249">
        <v>325.70001220703119</v>
      </c>
      <c r="D4249">
        <v>321.70001220703119</v>
      </c>
      <c r="E4249">
        <v>322.39999389648438</v>
      </c>
      <c r="F4249">
        <v>322.39999389648438</v>
      </c>
      <c r="G4249">
        <v>111780000</v>
      </c>
    </row>
    <row r="4250" spans="1:7" ht="15">
      <c r="A4250" s="963">
        <v>32098</v>
      </c>
      <c r="B4250">
        <v>318.5</v>
      </c>
      <c r="C4250">
        <v>320</v>
      </c>
      <c r="D4250">
        <v>315.89999389648438</v>
      </c>
      <c r="E4250">
        <v>316.79998779296881</v>
      </c>
      <c r="F4250">
        <v>316.79998779296881</v>
      </c>
      <c r="G4250">
        <v>126830000</v>
      </c>
    </row>
    <row r="4251" spans="1:7" ht="15">
      <c r="A4251" s="963">
        <v>32099</v>
      </c>
      <c r="B4251">
        <v>317.39999389648438</v>
      </c>
      <c r="C4251">
        <v>318.79998779296881</v>
      </c>
      <c r="D4251">
        <v>315.79998779296881</v>
      </c>
      <c r="E4251">
        <v>318.20001220703119</v>
      </c>
      <c r="F4251">
        <v>318.20001220703119</v>
      </c>
      <c r="G4251">
        <v>126150000</v>
      </c>
    </row>
    <row r="4252" spans="1:7" ht="15">
      <c r="A4252" s="963">
        <v>32100</v>
      </c>
      <c r="B4252">
        <v>318.10000610351562</v>
      </c>
      <c r="C4252">
        <v>318.5</v>
      </c>
      <c r="D4252">
        <v>313.89999389648438</v>
      </c>
      <c r="E4252">
        <v>313.89999389648438</v>
      </c>
      <c r="F4252">
        <v>313.89999389648438</v>
      </c>
      <c r="G4252">
        <v>127980000</v>
      </c>
    </row>
    <row r="4253" spans="1:7" ht="15">
      <c r="A4253" s="963">
        <v>32101</v>
      </c>
      <c r="B4253">
        <v>311.10000610351562</v>
      </c>
      <c r="C4253">
        <v>313.89999389648438</v>
      </c>
      <c r="D4253">
        <v>309.70001220703119</v>
      </c>
      <c r="E4253">
        <v>312.5</v>
      </c>
      <c r="F4253">
        <v>312.5</v>
      </c>
      <c r="G4253">
        <v>126090000</v>
      </c>
    </row>
    <row r="4254" spans="1:7" ht="15">
      <c r="A4254" s="963">
        <v>32104</v>
      </c>
      <c r="B4254">
        <v>312.20001220703119</v>
      </c>
      <c r="C4254">
        <v>313.10000610351562</v>
      </c>
      <c r="D4254">
        <v>311.79998779296881</v>
      </c>
      <c r="E4254">
        <v>313.10000610351562</v>
      </c>
      <c r="F4254">
        <v>313.10000610351562</v>
      </c>
      <c r="G4254">
        <v>94070000</v>
      </c>
    </row>
    <row r="4255" spans="1:7" ht="15">
      <c r="A4255" s="963">
        <v>32105</v>
      </c>
      <c r="B4255">
        <v>315.60000610351562</v>
      </c>
      <c r="C4255">
        <v>317.5</v>
      </c>
      <c r="D4255">
        <v>315.10000610351562</v>
      </c>
      <c r="E4255">
        <v>316.70001220703119</v>
      </c>
      <c r="F4255">
        <v>316.70001220703119</v>
      </c>
      <c r="G4255">
        <v>128920000</v>
      </c>
    </row>
    <row r="4256" spans="1:7" ht="15">
      <c r="A4256" s="963">
        <v>32106</v>
      </c>
      <c r="B4256">
        <v>317.29998779296881</v>
      </c>
      <c r="C4256">
        <v>317.79998779296881</v>
      </c>
      <c r="D4256">
        <v>316.29998779296881</v>
      </c>
      <c r="E4256">
        <v>317.79998779296881</v>
      </c>
      <c r="F4256">
        <v>317.79998779296881</v>
      </c>
      <c r="G4256">
        <v>113250000</v>
      </c>
    </row>
    <row r="4257" spans="1:7" ht="15">
      <c r="A4257" s="963">
        <v>32108</v>
      </c>
      <c r="B4257">
        <v>317.20001220703119</v>
      </c>
      <c r="C4257">
        <v>317.79998779296881</v>
      </c>
      <c r="D4257">
        <v>316.29998779296881</v>
      </c>
      <c r="E4257">
        <v>316.5</v>
      </c>
      <c r="F4257">
        <v>316.5</v>
      </c>
      <c r="G4257">
        <v>64780000</v>
      </c>
    </row>
    <row r="4258" spans="1:7" ht="15">
      <c r="A4258" s="963">
        <v>32111</v>
      </c>
      <c r="B4258">
        <v>307.29998779296881</v>
      </c>
      <c r="C4258">
        <v>307.29998779296881</v>
      </c>
      <c r="D4258">
        <v>301.60000610351562</v>
      </c>
      <c r="E4258">
        <v>305.20001220703119</v>
      </c>
      <c r="F4258">
        <v>305.20001220703119</v>
      </c>
      <c r="G4258">
        <v>147450000</v>
      </c>
    </row>
    <row r="4259" spans="1:7" ht="15">
      <c r="A4259" s="963">
        <v>32112</v>
      </c>
      <c r="B4259">
        <v>306.39999389648438</v>
      </c>
      <c r="C4259">
        <v>307.29998779296881</v>
      </c>
      <c r="D4259">
        <v>304.60000610351562</v>
      </c>
      <c r="E4259">
        <v>305.20001220703119</v>
      </c>
      <c r="F4259">
        <v>305.20001220703119</v>
      </c>
      <c r="G4259">
        <v>111850000</v>
      </c>
    </row>
    <row r="4260" spans="1:7" ht="15">
      <c r="A4260" s="963">
        <v>32113</v>
      </c>
      <c r="B4260">
        <v>304.5</v>
      </c>
      <c r="C4260">
        <v>305.60000610351562</v>
      </c>
      <c r="D4260">
        <v>304.20001220703119</v>
      </c>
      <c r="E4260">
        <v>305.20001220703119</v>
      </c>
      <c r="F4260">
        <v>305.20001220703119</v>
      </c>
      <c r="G4260">
        <v>109080000</v>
      </c>
    </row>
    <row r="4261" spans="1:7" ht="15">
      <c r="A4261" s="963">
        <v>32114</v>
      </c>
      <c r="B4261">
        <v>303.39999389648438</v>
      </c>
      <c r="C4261">
        <v>303.89999389648438</v>
      </c>
      <c r="D4261">
        <v>298.60000610351562</v>
      </c>
      <c r="E4261">
        <v>298.79998779296881</v>
      </c>
      <c r="F4261">
        <v>298.79998779296881</v>
      </c>
      <c r="G4261">
        <v>129430000</v>
      </c>
    </row>
    <row r="4262" spans="1:7" ht="15">
      <c r="A4262" s="963">
        <v>32115</v>
      </c>
      <c r="B4262">
        <v>295.79998779296881</v>
      </c>
      <c r="C4262">
        <v>295.79998779296881</v>
      </c>
      <c r="D4262">
        <v>291.89999389648438</v>
      </c>
      <c r="E4262">
        <v>292.89999389648438</v>
      </c>
      <c r="F4262">
        <v>292.89999389648438</v>
      </c>
      <c r="G4262">
        <v>136530000</v>
      </c>
    </row>
    <row r="4263" spans="1:7" ht="15">
      <c r="A4263" s="963">
        <v>32118</v>
      </c>
      <c r="B4263">
        <v>293.70001220703119</v>
      </c>
      <c r="C4263">
        <v>294.89999389648438</v>
      </c>
      <c r="D4263">
        <v>292.89999389648438</v>
      </c>
      <c r="E4263">
        <v>294.79998779296881</v>
      </c>
      <c r="F4263">
        <v>294.79998779296881</v>
      </c>
      <c r="G4263">
        <v>118330000</v>
      </c>
    </row>
    <row r="4264" spans="1:7" ht="15">
      <c r="A4264" s="963">
        <v>32119</v>
      </c>
      <c r="B4264">
        <v>295.29998779296881</v>
      </c>
      <c r="C4264">
        <v>298</v>
      </c>
      <c r="D4264">
        <v>294.79998779296881</v>
      </c>
      <c r="E4264">
        <v>298</v>
      </c>
      <c r="F4264">
        <v>298</v>
      </c>
      <c r="G4264">
        <v>137730000</v>
      </c>
    </row>
    <row r="4265" spans="1:7" ht="15">
      <c r="A4265" s="963">
        <v>32120</v>
      </c>
      <c r="B4265">
        <v>299.39999389648438</v>
      </c>
      <c r="C4265">
        <v>302</v>
      </c>
      <c r="D4265">
        <v>298</v>
      </c>
      <c r="E4265">
        <v>302</v>
      </c>
      <c r="F4265">
        <v>302</v>
      </c>
      <c r="G4265">
        <v>82530000</v>
      </c>
    </row>
    <row r="4266" spans="1:7" ht="15">
      <c r="A4266" s="963">
        <v>32121</v>
      </c>
      <c r="B4266">
        <v>298.60000610351562</v>
      </c>
      <c r="C4266">
        <v>302.70001220703119</v>
      </c>
      <c r="D4266">
        <v>298.5</v>
      </c>
      <c r="E4266">
        <v>300.79998779296881</v>
      </c>
      <c r="F4266">
        <v>300.79998779296881</v>
      </c>
      <c r="G4266">
        <v>150020000</v>
      </c>
    </row>
    <row r="4267" spans="1:7" ht="15">
      <c r="A4267" s="963">
        <v>32122</v>
      </c>
      <c r="B4267">
        <v>301.29998779296881</v>
      </c>
      <c r="C4267">
        <v>302.60000610351562</v>
      </c>
      <c r="D4267">
        <v>300.70001220703119</v>
      </c>
      <c r="E4267">
        <v>302.60000610351562</v>
      </c>
      <c r="F4267">
        <v>302.60000610351562</v>
      </c>
      <c r="G4267">
        <v>118030000</v>
      </c>
    </row>
    <row r="4268" spans="1:7" ht="15">
      <c r="A4268" s="963">
        <v>32125</v>
      </c>
      <c r="B4268">
        <v>305.5</v>
      </c>
      <c r="C4268">
        <v>309.5</v>
      </c>
      <c r="D4268">
        <v>304.60000610351562</v>
      </c>
      <c r="E4268">
        <v>309.39999389648438</v>
      </c>
      <c r="F4268">
        <v>309.39999389648438</v>
      </c>
      <c r="G4268">
        <v>144970000</v>
      </c>
    </row>
    <row r="4269" spans="1:7" ht="15">
      <c r="A4269" s="963">
        <v>32126</v>
      </c>
      <c r="B4269">
        <v>312.20001220703119</v>
      </c>
      <c r="C4269">
        <v>312.70001220703119</v>
      </c>
      <c r="D4269">
        <v>309.29998779296881</v>
      </c>
      <c r="E4269">
        <v>312.70001220703119</v>
      </c>
      <c r="F4269">
        <v>312.70001220703119</v>
      </c>
      <c r="G4269">
        <v>153250000</v>
      </c>
    </row>
    <row r="4270" spans="1:7" ht="15">
      <c r="A4270" s="963">
        <v>32127</v>
      </c>
      <c r="B4270">
        <v>312</v>
      </c>
      <c r="C4270">
        <v>319.39999389648438</v>
      </c>
      <c r="D4270">
        <v>311.89999389648438</v>
      </c>
      <c r="E4270">
        <v>319.29998779296881</v>
      </c>
      <c r="F4270">
        <v>319.29998779296881</v>
      </c>
      <c r="G4270">
        <v>149250000</v>
      </c>
    </row>
    <row r="4271" spans="1:7" ht="15">
      <c r="A4271" s="963">
        <v>32128</v>
      </c>
      <c r="B4271">
        <v>320.79998779296881</v>
      </c>
      <c r="C4271">
        <v>321.5</v>
      </c>
      <c r="D4271">
        <v>319.20001220703119</v>
      </c>
      <c r="E4271">
        <v>319.5</v>
      </c>
      <c r="F4271">
        <v>319.5</v>
      </c>
      <c r="G4271">
        <v>166810000</v>
      </c>
    </row>
    <row r="4272" spans="1:7" ht="15">
      <c r="A4272" s="963">
        <v>32129</v>
      </c>
      <c r="B4272">
        <v>321.79998779296881</v>
      </c>
      <c r="C4272">
        <v>327</v>
      </c>
      <c r="D4272">
        <v>320</v>
      </c>
      <c r="E4272">
        <v>326.89999389648438</v>
      </c>
      <c r="F4272">
        <v>326.89999389648438</v>
      </c>
      <c r="G4272">
        <v>149040000</v>
      </c>
    </row>
    <row r="4273" spans="1:7" ht="15">
      <c r="A4273" s="963">
        <v>32132</v>
      </c>
      <c r="B4273">
        <v>327.89999389648438</v>
      </c>
      <c r="C4273">
        <v>328.70001220703119</v>
      </c>
      <c r="D4273">
        <v>326.79998779296881</v>
      </c>
      <c r="E4273">
        <v>328.70001220703119</v>
      </c>
      <c r="F4273">
        <v>328.70001220703119</v>
      </c>
      <c r="G4273">
        <v>142830000</v>
      </c>
    </row>
    <row r="4274" spans="1:7" ht="15">
      <c r="A4274" s="963">
        <v>32133</v>
      </c>
      <c r="B4274">
        <v>326.29998779296881</v>
      </c>
      <c r="C4274">
        <v>327.70001220703119</v>
      </c>
      <c r="D4274">
        <v>325.39999389648438</v>
      </c>
      <c r="E4274">
        <v>327.29998779296881</v>
      </c>
      <c r="F4274">
        <v>327.29998779296881</v>
      </c>
      <c r="G4274">
        <v>149020000</v>
      </c>
    </row>
    <row r="4275" spans="1:7" ht="15">
      <c r="A4275" s="963">
        <v>32134</v>
      </c>
      <c r="B4275">
        <v>329.10000610351562</v>
      </c>
      <c r="C4275">
        <v>331.60000610351562</v>
      </c>
      <c r="D4275">
        <v>328.29998779296881</v>
      </c>
      <c r="E4275">
        <v>331.5</v>
      </c>
      <c r="F4275">
        <v>331.5</v>
      </c>
      <c r="G4275">
        <v>164080000</v>
      </c>
    </row>
    <row r="4276" spans="1:7" ht="15">
      <c r="A4276" s="963">
        <v>32135</v>
      </c>
      <c r="B4276">
        <v>332.20001220703119</v>
      </c>
      <c r="C4276">
        <v>333.20001220703119</v>
      </c>
      <c r="D4276">
        <v>331.29998779296881</v>
      </c>
      <c r="E4276">
        <v>333.20001220703119</v>
      </c>
      <c r="F4276">
        <v>333.20001220703119</v>
      </c>
      <c r="G4276">
        <v>82010000</v>
      </c>
    </row>
    <row r="4277" spans="1:7" ht="15">
      <c r="A4277" s="963">
        <v>32139</v>
      </c>
      <c r="B4277">
        <v>326.5</v>
      </c>
      <c r="C4277">
        <v>326.5</v>
      </c>
      <c r="D4277">
        <v>324.5</v>
      </c>
      <c r="E4277">
        <v>325.60000610351562</v>
      </c>
      <c r="F4277">
        <v>325.60000610351562</v>
      </c>
      <c r="G4277">
        <v>115520000</v>
      </c>
    </row>
    <row r="4278" spans="1:7" ht="15">
      <c r="A4278" s="963">
        <v>32140</v>
      </c>
      <c r="B4278">
        <v>325.10000610351562</v>
      </c>
      <c r="C4278">
        <v>325.70001220703119</v>
      </c>
      <c r="D4278">
        <v>324.10000610351562</v>
      </c>
      <c r="E4278">
        <v>325.5</v>
      </c>
      <c r="F4278">
        <v>325.5</v>
      </c>
      <c r="G4278">
        <v>120080000</v>
      </c>
    </row>
    <row r="4279" spans="1:7" ht="15">
      <c r="A4279" s="963">
        <v>32141</v>
      </c>
      <c r="B4279">
        <v>328.39999389648438</v>
      </c>
      <c r="C4279">
        <v>329.79998779296881</v>
      </c>
      <c r="D4279">
        <v>328.39999389648438</v>
      </c>
      <c r="E4279">
        <v>329.70001220703119</v>
      </c>
      <c r="F4279">
        <v>329.70001220703119</v>
      </c>
      <c r="G4279">
        <v>152920000</v>
      </c>
    </row>
    <row r="4280" spans="1:7" ht="15">
      <c r="A4280" s="963">
        <v>32142</v>
      </c>
      <c r="B4280">
        <v>327.70001220703119</v>
      </c>
      <c r="C4280">
        <v>330.5</v>
      </c>
      <c r="D4280">
        <v>327.20001220703119</v>
      </c>
      <c r="E4280">
        <v>330.5</v>
      </c>
      <c r="F4280">
        <v>330.5</v>
      </c>
      <c r="G4280">
        <v>160400000</v>
      </c>
    </row>
    <row r="4281" spans="1:7" ht="15">
      <c r="A4281" s="963">
        <v>32146</v>
      </c>
      <c r="B4281">
        <v>335.10000610351562</v>
      </c>
      <c r="C4281">
        <v>338.60000610351562</v>
      </c>
      <c r="D4281">
        <v>334.5</v>
      </c>
      <c r="E4281">
        <v>338.5</v>
      </c>
      <c r="F4281">
        <v>338.5</v>
      </c>
      <c r="G4281">
        <v>110820000</v>
      </c>
    </row>
    <row r="4282" spans="1:7" ht="15">
      <c r="A4282" s="963">
        <v>32147</v>
      </c>
      <c r="B4282">
        <v>344.20001220703119</v>
      </c>
      <c r="C4282">
        <v>345.79998779296881</v>
      </c>
      <c r="D4282">
        <v>343.5</v>
      </c>
      <c r="E4282">
        <v>344.10000610351562</v>
      </c>
      <c r="F4282">
        <v>344.10000610351562</v>
      </c>
      <c r="G4282">
        <v>149490000</v>
      </c>
    </row>
    <row r="4283" spans="1:7" ht="15">
      <c r="A4283" s="963">
        <v>32148</v>
      </c>
      <c r="B4283">
        <v>345</v>
      </c>
      <c r="C4283">
        <v>346.79998779296881</v>
      </c>
      <c r="D4283">
        <v>344.10000610351562</v>
      </c>
      <c r="E4283">
        <v>346.70001220703119</v>
      </c>
      <c r="F4283">
        <v>346.70001220703119</v>
      </c>
      <c r="G4283">
        <v>135580000</v>
      </c>
    </row>
    <row r="4284" spans="1:7" ht="15">
      <c r="A4284" s="963">
        <v>32149</v>
      </c>
      <c r="B4284">
        <v>345.79998779296881</v>
      </c>
      <c r="C4284">
        <v>349.70001220703119</v>
      </c>
      <c r="D4284">
        <v>344.79998779296881</v>
      </c>
      <c r="E4284">
        <v>349.70001220703119</v>
      </c>
      <c r="F4284">
        <v>349.70001220703119</v>
      </c>
      <c r="G4284">
        <v>137040000</v>
      </c>
    </row>
    <row r="4285" spans="1:7" ht="15">
      <c r="A4285" s="963">
        <v>32150</v>
      </c>
      <c r="B4285">
        <v>347.60000610351562</v>
      </c>
      <c r="C4285">
        <v>348.29998779296881</v>
      </c>
      <c r="D4285">
        <v>338.39999389648438</v>
      </c>
      <c r="E4285">
        <v>338.5</v>
      </c>
      <c r="F4285">
        <v>338.5</v>
      </c>
      <c r="G4285">
        <v>144060000</v>
      </c>
    </row>
    <row r="4286" spans="1:7" ht="15">
      <c r="A4286" s="963">
        <v>32153</v>
      </c>
      <c r="B4286">
        <v>333.20001220703119</v>
      </c>
      <c r="C4286">
        <v>336.29998779296881</v>
      </c>
      <c r="D4286">
        <v>332.5</v>
      </c>
      <c r="E4286">
        <v>336.20001220703119</v>
      </c>
      <c r="F4286">
        <v>336.20001220703119</v>
      </c>
      <c r="G4286">
        <v>128750000</v>
      </c>
    </row>
    <row r="4287" spans="1:7" ht="15">
      <c r="A4287" s="963">
        <v>32154</v>
      </c>
      <c r="B4287">
        <v>332.70001220703119</v>
      </c>
      <c r="C4287">
        <v>333</v>
      </c>
      <c r="D4287">
        <v>329</v>
      </c>
      <c r="E4287">
        <v>332</v>
      </c>
      <c r="F4287">
        <v>332</v>
      </c>
      <c r="G4287">
        <v>120350000</v>
      </c>
    </row>
    <row r="4288" spans="1:7" ht="15">
      <c r="A4288" s="963">
        <v>32155</v>
      </c>
      <c r="B4288">
        <v>330.29998779296881</v>
      </c>
      <c r="C4288">
        <v>333.39999389648438</v>
      </c>
      <c r="D4288">
        <v>329.79998779296881</v>
      </c>
      <c r="E4288">
        <v>332.70001220703119</v>
      </c>
      <c r="F4288">
        <v>332.70001220703119</v>
      </c>
      <c r="G4288">
        <v>115670000</v>
      </c>
    </row>
    <row r="4289" spans="1:7" ht="15">
      <c r="A4289" s="963">
        <v>32156</v>
      </c>
      <c r="B4289">
        <v>334.5</v>
      </c>
      <c r="C4289">
        <v>334.89999389648438</v>
      </c>
      <c r="D4289">
        <v>333.70001220703119</v>
      </c>
      <c r="E4289">
        <v>334.20001220703119</v>
      </c>
      <c r="F4289">
        <v>334.20001220703119</v>
      </c>
      <c r="G4289">
        <v>101510000</v>
      </c>
    </row>
    <row r="4290" spans="1:7" ht="15">
      <c r="A4290" s="963">
        <v>32157</v>
      </c>
      <c r="B4290">
        <v>340.60000610351562</v>
      </c>
      <c r="C4290">
        <v>341.5</v>
      </c>
      <c r="D4290">
        <v>340</v>
      </c>
      <c r="E4290">
        <v>340.10000610351562</v>
      </c>
      <c r="F4290">
        <v>340.10000610351562</v>
      </c>
      <c r="G4290">
        <v>134160000</v>
      </c>
    </row>
    <row r="4291" spans="1:7" ht="15">
      <c r="A4291" s="963">
        <v>32160</v>
      </c>
      <c r="B4291">
        <v>340.39999389648438</v>
      </c>
      <c r="C4291">
        <v>340.60000610351562</v>
      </c>
      <c r="D4291">
        <v>339.5</v>
      </c>
      <c r="E4291">
        <v>340.5</v>
      </c>
      <c r="F4291">
        <v>340.5</v>
      </c>
      <c r="G4291">
        <v>90990000</v>
      </c>
    </row>
    <row r="4292" spans="1:7" ht="15">
      <c r="A4292" s="963">
        <v>32161</v>
      </c>
      <c r="B4292">
        <v>339.60000610351562</v>
      </c>
      <c r="C4292">
        <v>341.10000610351562</v>
      </c>
      <c r="D4292">
        <v>338.89999389648438</v>
      </c>
      <c r="E4292">
        <v>340.39999389648438</v>
      </c>
      <c r="F4292">
        <v>340.39999389648438</v>
      </c>
      <c r="G4292">
        <v>107300000</v>
      </c>
    </row>
    <row r="4293" spans="1:7" ht="15">
      <c r="A4293" s="963">
        <v>32162</v>
      </c>
      <c r="B4293">
        <v>338.10000610351562</v>
      </c>
      <c r="C4293">
        <v>340</v>
      </c>
      <c r="D4293">
        <v>333.10000610351562</v>
      </c>
      <c r="E4293">
        <v>333.70001220703119</v>
      </c>
      <c r="F4293">
        <v>333.70001220703119</v>
      </c>
      <c r="G4293">
        <v>133500000</v>
      </c>
    </row>
    <row r="4294" spans="1:7" ht="15">
      <c r="A4294" s="963">
        <v>32163</v>
      </c>
      <c r="B4294">
        <v>332.5</v>
      </c>
      <c r="C4294">
        <v>334.79998779296881</v>
      </c>
      <c r="D4294">
        <v>332.10000610351562</v>
      </c>
      <c r="E4294">
        <v>334.29998779296881</v>
      </c>
      <c r="F4294">
        <v>334.29998779296881</v>
      </c>
      <c r="G4294">
        <v>124560000</v>
      </c>
    </row>
    <row r="4295" spans="1:7" ht="15">
      <c r="A4295" s="963">
        <v>32164</v>
      </c>
      <c r="B4295">
        <v>336.5</v>
      </c>
      <c r="C4295">
        <v>337.60000610351562</v>
      </c>
      <c r="D4295">
        <v>335.29998779296881</v>
      </c>
      <c r="E4295">
        <v>337.60000610351562</v>
      </c>
      <c r="F4295">
        <v>337.60000610351562</v>
      </c>
      <c r="G4295">
        <v>149160000</v>
      </c>
    </row>
    <row r="4296" spans="1:7" ht="15">
      <c r="A4296" s="963">
        <v>32167</v>
      </c>
      <c r="B4296">
        <v>338.5</v>
      </c>
      <c r="C4296">
        <v>340.79998779296881</v>
      </c>
      <c r="D4296">
        <v>337.60000610351562</v>
      </c>
      <c r="E4296">
        <v>340.5</v>
      </c>
      <c r="F4296">
        <v>340.5</v>
      </c>
      <c r="G4296">
        <v>106860000</v>
      </c>
    </row>
    <row r="4297" spans="1:7" ht="15">
      <c r="A4297" s="963">
        <v>32168</v>
      </c>
      <c r="B4297">
        <v>339.70001220703119</v>
      </c>
      <c r="C4297">
        <v>340.60000610351562</v>
      </c>
      <c r="D4297">
        <v>339.10000610351562</v>
      </c>
      <c r="E4297">
        <v>339.20001220703119</v>
      </c>
      <c r="F4297">
        <v>339.20001220703119</v>
      </c>
      <c r="G4297">
        <v>102910000</v>
      </c>
    </row>
    <row r="4298" spans="1:7" ht="15">
      <c r="A4298" s="963">
        <v>32169</v>
      </c>
      <c r="B4298">
        <v>340.60000610351562</v>
      </c>
      <c r="C4298">
        <v>340.79998779296881</v>
      </c>
      <c r="D4298">
        <v>339.29998779296881</v>
      </c>
      <c r="E4298">
        <v>339.79998779296881</v>
      </c>
      <c r="F4298">
        <v>339.79998779296881</v>
      </c>
      <c r="G4298">
        <v>113440000</v>
      </c>
    </row>
    <row r="4299" spans="1:7" ht="15">
      <c r="A4299" s="963">
        <v>32170</v>
      </c>
      <c r="B4299">
        <v>341.39999389648438</v>
      </c>
      <c r="C4299">
        <v>342.5</v>
      </c>
      <c r="D4299">
        <v>339.79998779296881</v>
      </c>
      <c r="E4299">
        <v>342.39999389648438</v>
      </c>
      <c r="F4299">
        <v>342.39999389648438</v>
      </c>
      <c r="G4299">
        <v>123670000</v>
      </c>
    </row>
    <row r="4300" spans="1:7" ht="15">
      <c r="A4300" s="963">
        <v>32171</v>
      </c>
      <c r="B4300">
        <v>343.79998779296881</v>
      </c>
      <c r="C4300">
        <v>344.70001220703119</v>
      </c>
      <c r="D4300">
        <v>342.39999389648438</v>
      </c>
      <c r="E4300">
        <v>344.70001220703119</v>
      </c>
      <c r="F4300">
        <v>344.70001220703119</v>
      </c>
      <c r="G4300">
        <v>135420000</v>
      </c>
    </row>
    <row r="4301" spans="1:7" ht="15">
      <c r="A4301" s="963">
        <v>32174</v>
      </c>
      <c r="B4301">
        <v>346.20001220703119</v>
      </c>
      <c r="C4301">
        <v>347.60000610351562</v>
      </c>
      <c r="D4301">
        <v>345.70001220703119</v>
      </c>
      <c r="E4301">
        <v>346.20001220703119</v>
      </c>
      <c r="F4301">
        <v>346.20001220703119</v>
      </c>
      <c r="G4301">
        <v>117620000</v>
      </c>
    </row>
    <row r="4302" spans="1:7" ht="15">
      <c r="A4302" s="963">
        <v>32175</v>
      </c>
      <c r="B4302">
        <v>345.5</v>
      </c>
      <c r="C4302">
        <v>347.20001220703119</v>
      </c>
      <c r="D4302">
        <v>345.10000610351562</v>
      </c>
      <c r="E4302">
        <v>347.20001220703119</v>
      </c>
      <c r="F4302">
        <v>347.20001220703119</v>
      </c>
      <c r="G4302">
        <v>113510000</v>
      </c>
    </row>
    <row r="4303" spans="1:7" ht="15">
      <c r="A4303" s="963">
        <v>32176</v>
      </c>
      <c r="B4303">
        <v>347.5</v>
      </c>
      <c r="C4303">
        <v>348</v>
      </c>
      <c r="D4303">
        <v>343.70001220703119</v>
      </c>
      <c r="E4303">
        <v>343.70001220703119</v>
      </c>
      <c r="F4303">
        <v>343.70001220703119</v>
      </c>
      <c r="G4303">
        <v>130350000</v>
      </c>
    </row>
    <row r="4304" spans="1:7" ht="15">
      <c r="A4304" s="963">
        <v>32177</v>
      </c>
      <c r="B4304">
        <v>344.60000610351562</v>
      </c>
      <c r="C4304">
        <v>345.20001220703119</v>
      </c>
      <c r="D4304">
        <v>343.5</v>
      </c>
      <c r="E4304">
        <v>344.70001220703119</v>
      </c>
      <c r="F4304">
        <v>344.70001220703119</v>
      </c>
      <c r="G4304">
        <v>121510000</v>
      </c>
    </row>
    <row r="4305" spans="1:7" ht="15">
      <c r="A4305" s="963">
        <v>32178</v>
      </c>
      <c r="B4305">
        <v>346.60000610351562</v>
      </c>
      <c r="C4305">
        <v>346.70001220703119</v>
      </c>
      <c r="D4305">
        <v>344.70001220703119</v>
      </c>
      <c r="E4305">
        <v>345.79998779296881</v>
      </c>
      <c r="F4305">
        <v>345.79998779296881</v>
      </c>
      <c r="G4305">
        <v>121130000</v>
      </c>
    </row>
    <row r="4306" spans="1:7" ht="15">
      <c r="A4306" s="963">
        <v>32181</v>
      </c>
      <c r="B4306">
        <v>343.70001220703119</v>
      </c>
      <c r="C4306">
        <v>345.79998779296881</v>
      </c>
      <c r="D4306">
        <v>343.5</v>
      </c>
      <c r="E4306">
        <v>344.5</v>
      </c>
      <c r="F4306">
        <v>344.5</v>
      </c>
      <c r="G4306">
        <v>120070000</v>
      </c>
    </row>
    <row r="4307" spans="1:7" ht="15">
      <c r="A4307" s="963">
        <v>32182</v>
      </c>
      <c r="B4307">
        <v>344.39999389648438</v>
      </c>
      <c r="C4307">
        <v>345.10000610351562</v>
      </c>
      <c r="D4307">
        <v>343.79998779296881</v>
      </c>
      <c r="E4307">
        <v>345</v>
      </c>
      <c r="F4307">
        <v>345</v>
      </c>
      <c r="G4307">
        <v>107210000</v>
      </c>
    </row>
    <row r="4308" spans="1:7" ht="15">
      <c r="A4308" s="963">
        <v>32183</v>
      </c>
      <c r="B4308">
        <v>346.5</v>
      </c>
      <c r="C4308">
        <v>349.5</v>
      </c>
      <c r="D4308">
        <v>345</v>
      </c>
      <c r="E4308">
        <v>349.29998779296881</v>
      </c>
      <c r="F4308">
        <v>349.29998779296881</v>
      </c>
      <c r="G4308">
        <v>128850000</v>
      </c>
    </row>
    <row r="4309" spans="1:7" ht="15">
      <c r="A4309" s="963">
        <v>32184</v>
      </c>
      <c r="B4309">
        <v>349.89999389648438</v>
      </c>
      <c r="C4309">
        <v>351.60000610351562</v>
      </c>
      <c r="D4309">
        <v>349.29998779296881</v>
      </c>
      <c r="E4309">
        <v>351</v>
      </c>
      <c r="F4309">
        <v>351</v>
      </c>
      <c r="G4309">
        <v>138900000</v>
      </c>
    </row>
    <row r="4310" spans="1:7" ht="15">
      <c r="A4310" s="963">
        <v>32185</v>
      </c>
      <c r="B4310">
        <v>352.29998779296881</v>
      </c>
      <c r="C4310">
        <v>353.29998779296881</v>
      </c>
      <c r="D4310">
        <v>352.29998779296881</v>
      </c>
      <c r="E4310">
        <v>353.29998779296881</v>
      </c>
      <c r="F4310">
        <v>353.29998779296881</v>
      </c>
      <c r="G4310">
        <v>112800000</v>
      </c>
    </row>
    <row r="4311" spans="1:7" ht="15">
      <c r="A4311" s="963">
        <v>32189</v>
      </c>
      <c r="B4311">
        <v>352.79998779296881</v>
      </c>
      <c r="C4311">
        <v>354.79998779296881</v>
      </c>
      <c r="D4311">
        <v>352.60000610351562</v>
      </c>
      <c r="E4311">
        <v>354.70001220703119</v>
      </c>
      <c r="F4311">
        <v>354.70001220703119</v>
      </c>
      <c r="G4311">
        <v>105060000</v>
      </c>
    </row>
    <row r="4312" spans="1:7" ht="15">
      <c r="A4312" s="963">
        <v>32190</v>
      </c>
      <c r="B4312">
        <v>356.5</v>
      </c>
      <c r="C4312">
        <v>356.79998779296881</v>
      </c>
      <c r="D4312">
        <v>354.70001220703119</v>
      </c>
      <c r="E4312">
        <v>355.29998779296881</v>
      </c>
      <c r="F4312">
        <v>355.29998779296881</v>
      </c>
      <c r="G4312">
        <v>132370000</v>
      </c>
    </row>
    <row r="4313" spans="1:7" ht="15">
      <c r="A4313" s="963">
        <v>32191</v>
      </c>
      <c r="B4313">
        <v>354.89999389648438</v>
      </c>
      <c r="C4313">
        <v>356.29998779296881</v>
      </c>
      <c r="D4313">
        <v>354.79998779296881</v>
      </c>
      <c r="E4313">
        <v>355.60000610351562</v>
      </c>
      <c r="F4313">
        <v>355.60000610351562</v>
      </c>
      <c r="G4313">
        <v>132410000</v>
      </c>
    </row>
    <row r="4314" spans="1:7" ht="15">
      <c r="A4314" s="963">
        <v>32192</v>
      </c>
      <c r="B4314">
        <v>355.70001220703119</v>
      </c>
      <c r="C4314">
        <v>357.20001220703119</v>
      </c>
      <c r="D4314">
        <v>355.39999389648438</v>
      </c>
      <c r="E4314">
        <v>357.10000610351562</v>
      </c>
      <c r="F4314">
        <v>357.10000610351562</v>
      </c>
      <c r="G4314">
        <v>128710000</v>
      </c>
    </row>
    <row r="4315" spans="1:7" ht="15">
      <c r="A4315" s="963">
        <v>32195</v>
      </c>
      <c r="B4315">
        <v>357.39999389648438</v>
      </c>
      <c r="C4315">
        <v>360.10000610351562</v>
      </c>
      <c r="D4315">
        <v>357.10000610351562</v>
      </c>
      <c r="E4315">
        <v>360</v>
      </c>
      <c r="F4315">
        <v>360</v>
      </c>
      <c r="G4315">
        <v>129210000</v>
      </c>
    </row>
    <row r="4316" spans="1:7" ht="15">
      <c r="A4316" s="963">
        <v>32196</v>
      </c>
      <c r="B4316">
        <v>360.79998779296881</v>
      </c>
      <c r="C4316">
        <v>361.10000610351562</v>
      </c>
      <c r="D4316">
        <v>359.79998779296881</v>
      </c>
      <c r="E4316">
        <v>361.10000610351562</v>
      </c>
      <c r="F4316">
        <v>361.10000610351562</v>
      </c>
      <c r="G4316">
        <v>129250000</v>
      </c>
    </row>
    <row r="4317" spans="1:7" ht="15">
      <c r="A4317" s="963">
        <v>32197</v>
      </c>
      <c r="B4317">
        <v>361.5</v>
      </c>
      <c r="C4317">
        <v>363.39999389648438</v>
      </c>
      <c r="D4317">
        <v>360.89999389648438</v>
      </c>
      <c r="E4317">
        <v>363.10000610351562</v>
      </c>
      <c r="F4317">
        <v>363.10000610351562</v>
      </c>
      <c r="G4317">
        <v>132960000</v>
      </c>
    </row>
    <row r="4318" spans="1:7" ht="15">
      <c r="A4318" s="963">
        <v>32198</v>
      </c>
      <c r="B4318">
        <v>364.79998779296881</v>
      </c>
      <c r="C4318">
        <v>366.5</v>
      </c>
      <c r="D4318">
        <v>363</v>
      </c>
      <c r="E4318">
        <v>363.60000610351562</v>
      </c>
      <c r="F4318">
        <v>363.60000610351562</v>
      </c>
      <c r="G4318">
        <v>154010000</v>
      </c>
    </row>
    <row r="4319" spans="1:7" ht="15">
      <c r="A4319" s="963">
        <v>32199</v>
      </c>
      <c r="B4319">
        <v>362.70001220703119</v>
      </c>
      <c r="C4319">
        <v>363.70001220703119</v>
      </c>
      <c r="D4319">
        <v>362.39999389648438</v>
      </c>
      <c r="E4319">
        <v>363.39999389648438</v>
      </c>
      <c r="F4319">
        <v>363.39999389648438</v>
      </c>
      <c r="G4319">
        <v>112060000</v>
      </c>
    </row>
    <row r="4320" spans="1:7" ht="15">
      <c r="A4320" s="963">
        <v>32202</v>
      </c>
      <c r="B4320">
        <v>363.70001220703119</v>
      </c>
      <c r="C4320">
        <v>367</v>
      </c>
      <c r="D4320">
        <v>363.39999389648438</v>
      </c>
      <c r="E4320">
        <v>367</v>
      </c>
      <c r="F4320">
        <v>367</v>
      </c>
      <c r="G4320">
        <v>124880000</v>
      </c>
    </row>
    <row r="4321" spans="1:7" ht="15">
      <c r="A4321" s="963">
        <v>32203</v>
      </c>
      <c r="B4321">
        <v>367.39999389648438</v>
      </c>
      <c r="C4321">
        <v>368</v>
      </c>
      <c r="D4321">
        <v>366.70001220703119</v>
      </c>
      <c r="E4321">
        <v>367.29998779296881</v>
      </c>
      <c r="F4321">
        <v>367.29998779296881</v>
      </c>
      <c r="G4321">
        <v>136830000</v>
      </c>
    </row>
    <row r="4322" spans="1:7" ht="15">
      <c r="A4322" s="963">
        <v>32204</v>
      </c>
      <c r="B4322">
        <v>369.5</v>
      </c>
      <c r="C4322">
        <v>370.60000610351562</v>
      </c>
      <c r="D4322">
        <v>369.20001220703119</v>
      </c>
      <c r="E4322">
        <v>370.39999389648438</v>
      </c>
      <c r="F4322">
        <v>370.39999389648438</v>
      </c>
      <c r="G4322">
        <v>146080000</v>
      </c>
    </row>
    <row r="4323" spans="1:7" ht="15">
      <c r="A4323" s="963">
        <v>32205</v>
      </c>
      <c r="B4323">
        <v>371.39999389648438</v>
      </c>
      <c r="C4323">
        <v>372.70001220703119</v>
      </c>
      <c r="D4323">
        <v>370.29998779296881</v>
      </c>
      <c r="E4323">
        <v>372</v>
      </c>
      <c r="F4323">
        <v>372</v>
      </c>
      <c r="G4323">
        <v>144210000</v>
      </c>
    </row>
    <row r="4324" spans="1:7" ht="15">
      <c r="A4324" s="963">
        <v>32206</v>
      </c>
      <c r="B4324">
        <v>371.89999389648438</v>
      </c>
      <c r="C4324">
        <v>373.39999389648438</v>
      </c>
      <c r="D4324">
        <v>370.39999389648438</v>
      </c>
      <c r="E4324">
        <v>373.39999389648438</v>
      </c>
      <c r="F4324">
        <v>373.39999389648438</v>
      </c>
      <c r="G4324">
        <v>141220000</v>
      </c>
    </row>
    <row r="4325" spans="1:7" ht="15">
      <c r="A4325" s="963">
        <v>32209</v>
      </c>
      <c r="B4325">
        <v>373.70001220703119</v>
      </c>
      <c r="C4325">
        <v>374.60000610351562</v>
      </c>
      <c r="D4325">
        <v>372.89999389648438</v>
      </c>
      <c r="E4325">
        <v>374.5</v>
      </c>
      <c r="F4325">
        <v>374.5</v>
      </c>
      <c r="G4325">
        <v>121980000</v>
      </c>
    </row>
    <row r="4326" spans="1:7" ht="15">
      <c r="A4326" s="963">
        <v>32210</v>
      </c>
      <c r="B4326">
        <v>375.70001220703119</v>
      </c>
      <c r="C4326">
        <v>377.60000610351562</v>
      </c>
      <c r="D4326">
        <v>374.5</v>
      </c>
      <c r="E4326">
        <v>376.89999389648438</v>
      </c>
      <c r="F4326">
        <v>376.89999389648438</v>
      </c>
      <c r="G4326">
        <v>159150000</v>
      </c>
    </row>
    <row r="4327" spans="1:7" ht="15">
      <c r="A4327" s="963">
        <v>32211</v>
      </c>
      <c r="B4327">
        <v>379.70001220703119</v>
      </c>
      <c r="C4327">
        <v>380.70001220703119</v>
      </c>
      <c r="D4327">
        <v>378.89999389648438</v>
      </c>
      <c r="E4327">
        <v>380.29998779296881</v>
      </c>
      <c r="F4327">
        <v>380.29998779296881</v>
      </c>
      <c r="G4327">
        <v>158670000</v>
      </c>
    </row>
    <row r="4328" spans="1:7" ht="15">
      <c r="A4328" s="963">
        <v>32212</v>
      </c>
      <c r="B4328">
        <v>381.70001220703119</v>
      </c>
      <c r="C4328">
        <v>382</v>
      </c>
      <c r="D4328">
        <v>376.70001220703119</v>
      </c>
      <c r="E4328">
        <v>376.79998779296881</v>
      </c>
      <c r="F4328">
        <v>376.79998779296881</v>
      </c>
      <c r="G4328">
        <v>160230000</v>
      </c>
    </row>
    <row r="4329" spans="1:7" ht="15">
      <c r="A4329" s="963">
        <v>32213</v>
      </c>
      <c r="B4329">
        <v>375.5</v>
      </c>
      <c r="C4329">
        <v>377</v>
      </c>
      <c r="D4329">
        <v>373.20001220703119</v>
      </c>
      <c r="E4329">
        <v>375.5</v>
      </c>
      <c r="F4329">
        <v>375.5</v>
      </c>
      <c r="G4329">
        <v>126600000</v>
      </c>
    </row>
    <row r="4330" spans="1:7" ht="15">
      <c r="A4330" s="963">
        <v>32216</v>
      </c>
      <c r="B4330">
        <v>376.39999389648438</v>
      </c>
      <c r="C4330">
        <v>376.70001220703119</v>
      </c>
      <c r="D4330">
        <v>375.5</v>
      </c>
      <c r="E4330">
        <v>376.70001220703119</v>
      </c>
      <c r="F4330">
        <v>376.70001220703119</v>
      </c>
      <c r="G4330">
        <v>108110000</v>
      </c>
    </row>
    <row r="4331" spans="1:7" ht="15">
      <c r="A4331" s="963">
        <v>32217</v>
      </c>
      <c r="B4331">
        <v>376.89999389648438</v>
      </c>
      <c r="C4331">
        <v>377.10000610351562</v>
      </c>
      <c r="D4331">
        <v>375.60000610351562</v>
      </c>
      <c r="E4331">
        <v>376.60000610351562</v>
      </c>
      <c r="F4331">
        <v>376.60000610351562</v>
      </c>
      <c r="G4331">
        <v>130430000</v>
      </c>
    </row>
    <row r="4332" spans="1:7" ht="15">
      <c r="A4332" s="963">
        <v>32218</v>
      </c>
      <c r="B4332">
        <v>377</v>
      </c>
      <c r="C4332">
        <v>378.60000610351562</v>
      </c>
      <c r="D4332">
        <v>376.20001220703119</v>
      </c>
      <c r="E4332">
        <v>378.5</v>
      </c>
      <c r="F4332">
        <v>378.5</v>
      </c>
      <c r="G4332">
        <v>141860000</v>
      </c>
    </row>
    <row r="4333" spans="1:7" ht="15">
      <c r="A4333" s="963">
        <v>32219</v>
      </c>
      <c r="B4333">
        <v>380.39999389648438</v>
      </c>
      <c r="C4333">
        <v>380.89999389648438</v>
      </c>
      <c r="D4333">
        <v>378.60000610351562</v>
      </c>
      <c r="E4333">
        <v>380.70001220703119</v>
      </c>
      <c r="F4333">
        <v>380.70001220703119</v>
      </c>
      <c r="G4333">
        <v>161050000</v>
      </c>
    </row>
    <row r="4334" spans="1:7" ht="15">
      <c r="A4334" s="963">
        <v>32220</v>
      </c>
      <c r="B4334">
        <v>381.70001220703119</v>
      </c>
      <c r="C4334">
        <v>382.60000610351562</v>
      </c>
      <c r="D4334">
        <v>380.70001220703119</v>
      </c>
      <c r="E4334">
        <v>381.60000610351562</v>
      </c>
      <c r="F4334">
        <v>381.60000610351562</v>
      </c>
      <c r="G4334">
        <v>189120000</v>
      </c>
    </row>
    <row r="4335" spans="1:7" ht="15">
      <c r="A4335" s="963">
        <v>32223</v>
      </c>
      <c r="B4335">
        <v>378.60000610351562</v>
      </c>
      <c r="C4335">
        <v>379.60000610351562</v>
      </c>
      <c r="D4335">
        <v>377.70001220703119</v>
      </c>
      <c r="E4335">
        <v>378.60000610351562</v>
      </c>
      <c r="F4335">
        <v>378.60000610351562</v>
      </c>
      <c r="G4335">
        <v>121870000</v>
      </c>
    </row>
    <row r="4336" spans="1:7" ht="15">
      <c r="A4336" s="963">
        <v>32224</v>
      </c>
      <c r="B4336">
        <v>379.10000610351562</v>
      </c>
      <c r="C4336">
        <v>379.89999389648438</v>
      </c>
      <c r="D4336">
        <v>378.60000610351562</v>
      </c>
      <c r="E4336">
        <v>379.79998779296881</v>
      </c>
      <c r="F4336">
        <v>379.79998779296881</v>
      </c>
      <c r="G4336">
        <v>121650000</v>
      </c>
    </row>
    <row r="4337" spans="1:7" ht="15">
      <c r="A4337" s="963">
        <v>32225</v>
      </c>
      <c r="B4337">
        <v>380.10000610351562</v>
      </c>
      <c r="C4337">
        <v>380.39999389648438</v>
      </c>
      <c r="D4337">
        <v>379</v>
      </c>
      <c r="E4337">
        <v>380.10000610351562</v>
      </c>
      <c r="F4337">
        <v>380.10000610351562</v>
      </c>
      <c r="G4337">
        <v>147140000</v>
      </c>
    </row>
    <row r="4338" spans="1:7" ht="15">
      <c r="A4338" s="963">
        <v>32226</v>
      </c>
      <c r="B4338">
        <v>377.60000610351562</v>
      </c>
      <c r="C4338">
        <v>379.10000610351562</v>
      </c>
      <c r="D4338">
        <v>374.60000610351562</v>
      </c>
      <c r="E4338">
        <v>375.60000610351562</v>
      </c>
      <c r="F4338">
        <v>375.60000610351562</v>
      </c>
      <c r="G4338">
        <v>148910000</v>
      </c>
    </row>
    <row r="4339" spans="1:7" ht="15">
      <c r="A4339" s="963">
        <v>32227</v>
      </c>
      <c r="B4339">
        <v>375.89999389648438</v>
      </c>
      <c r="C4339">
        <v>376</v>
      </c>
      <c r="D4339">
        <v>372.20001220703119</v>
      </c>
      <c r="E4339">
        <v>372.5</v>
      </c>
      <c r="F4339">
        <v>372.5</v>
      </c>
      <c r="G4339">
        <v>116480000</v>
      </c>
    </row>
    <row r="4340" spans="1:7" ht="15">
      <c r="A4340" s="963">
        <v>32230</v>
      </c>
      <c r="B4340">
        <v>369</v>
      </c>
      <c r="C4340">
        <v>370.5</v>
      </c>
      <c r="D4340">
        <v>368.70001220703119</v>
      </c>
      <c r="E4340">
        <v>370.39999389648438</v>
      </c>
      <c r="F4340">
        <v>370.39999389648438</v>
      </c>
      <c r="G4340">
        <v>109040000</v>
      </c>
    </row>
    <row r="4341" spans="1:7" ht="15">
      <c r="A4341" s="963">
        <v>32231</v>
      </c>
      <c r="B4341">
        <v>372</v>
      </c>
      <c r="C4341">
        <v>373.39999389648438</v>
      </c>
      <c r="D4341">
        <v>371.39999389648438</v>
      </c>
      <c r="E4341">
        <v>373</v>
      </c>
      <c r="F4341">
        <v>373</v>
      </c>
      <c r="G4341">
        <v>118230000</v>
      </c>
    </row>
    <row r="4342" spans="1:7" ht="15">
      <c r="A4342" s="963">
        <v>32232</v>
      </c>
      <c r="B4342">
        <v>373.70001220703119</v>
      </c>
      <c r="C4342">
        <v>374.29998779296881</v>
      </c>
      <c r="D4342">
        <v>371.79998779296881</v>
      </c>
      <c r="E4342">
        <v>371.79998779296881</v>
      </c>
      <c r="F4342">
        <v>371.79998779296881</v>
      </c>
      <c r="G4342">
        <v>121490000</v>
      </c>
    </row>
    <row r="4343" spans="1:7" ht="15">
      <c r="A4343" s="963">
        <v>32233</v>
      </c>
      <c r="B4343">
        <v>371.39999389648438</v>
      </c>
      <c r="C4343">
        <v>374.60000610351562</v>
      </c>
      <c r="D4343">
        <v>370.60000610351562</v>
      </c>
      <c r="E4343">
        <v>374.60000610351562</v>
      </c>
      <c r="F4343">
        <v>374.60000610351562</v>
      </c>
      <c r="G4343">
        <v>124530000</v>
      </c>
    </row>
    <row r="4344" spans="1:7" ht="15">
      <c r="A4344" s="963">
        <v>32237</v>
      </c>
      <c r="B4344">
        <v>373.70001220703119</v>
      </c>
      <c r="C4344">
        <v>374.60000610351562</v>
      </c>
      <c r="D4344">
        <v>371.5</v>
      </c>
      <c r="E4344">
        <v>371.89999389648438</v>
      </c>
      <c r="F4344">
        <v>371.89999389648438</v>
      </c>
      <c r="G4344">
        <v>95130000</v>
      </c>
    </row>
    <row r="4345" spans="1:7" ht="15">
      <c r="A4345" s="963">
        <v>32238</v>
      </c>
      <c r="B4345">
        <v>373</v>
      </c>
      <c r="C4345">
        <v>373.39999389648438</v>
      </c>
      <c r="D4345">
        <v>371.60000610351562</v>
      </c>
      <c r="E4345">
        <v>373.39999389648438</v>
      </c>
      <c r="F4345">
        <v>373.39999389648438</v>
      </c>
      <c r="G4345">
        <v>118620000</v>
      </c>
    </row>
    <row r="4346" spans="1:7" ht="15">
      <c r="A4346" s="963">
        <v>32239</v>
      </c>
      <c r="B4346">
        <v>373.79998779296881</v>
      </c>
      <c r="C4346">
        <v>377.70001220703119</v>
      </c>
      <c r="D4346">
        <v>373.29998779296881</v>
      </c>
      <c r="E4346">
        <v>377.70001220703119</v>
      </c>
      <c r="F4346">
        <v>377.70001220703119</v>
      </c>
      <c r="G4346">
        <v>137610000</v>
      </c>
    </row>
    <row r="4347" spans="1:7" ht="15">
      <c r="A4347" s="963">
        <v>32240</v>
      </c>
      <c r="B4347">
        <v>378.39999389648438</v>
      </c>
      <c r="C4347">
        <v>379.79998779296881</v>
      </c>
      <c r="D4347">
        <v>377.70001220703119</v>
      </c>
      <c r="E4347">
        <v>378.89999389648438</v>
      </c>
      <c r="F4347">
        <v>378.89999389648438</v>
      </c>
      <c r="G4347">
        <v>133520000</v>
      </c>
    </row>
    <row r="4348" spans="1:7" ht="15">
      <c r="A4348" s="963">
        <v>32241</v>
      </c>
      <c r="B4348">
        <v>379.79998779296881</v>
      </c>
      <c r="C4348">
        <v>381.89999389648438</v>
      </c>
      <c r="D4348">
        <v>378.89999389648438</v>
      </c>
      <c r="E4348">
        <v>381.79998779296881</v>
      </c>
      <c r="F4348">
        <v>381.79998779296881</v>
      </c>
      <c r="G4348">
        <v>134450000</v>
      </c>
    </row>
    <row r="4349" spans="1:7" ht="15">
      <c r="A4349" s="963">
        <v>32244</v>
      </c>
      <c r="B4349">
        <v>381.89999389648438</v>
      </c>
      <c r="C4349">
        <v>383.20001220703119</v>
      </c>
      <c r="D4349">
        <v>381.60000610351562</v>
      </c>
      <c r="E4349">
        <v>382.5</v>
      </c>
      <c r="F4349">
        <v>382.5</v>
      </c>
      <c r="G4349">
        <v>122850000</v>
      </c>
    </row>
    <row r="4350" spans="1:7" ht="15">
      <c r="A4350" s="963">
        <v>32245</v>
      </c>
      <c r="B4350">
        <v>382.60000610351562</v>
      </c>
      <c r="C4350">
        <v>383.5</v>
      </c>
      <c r="D4350">
        <v>382.29998779296881</v>
      </c>
      <c r="E4350">
        <v>383.39999389648438</v>
      </c>
      <c r="F4350">
        <v>383.39999389648438</v>
      </c>
      <c r="G4350">
        <v>123380000</v>
      </c>
    </row>
    <row r="4351" spans="1:7" ht="15">
      <c r="A4351" s="963">
        <v>32246</v>
      </c>
      <c r="B4351">
        <v>382.89999389648438</v>
      </c>
      <c r="C4351">
        <v>384.29998779296881</v>
      </c>
      <c r="D4351">
        <v>382</v>
      </c>
      <c r="E4351">
        <v>383.39999389648438</v>
      </c>
      <c r="F4351">
        <v>383.39999389648438</v>
      </c>
      <c r="G4351">
        <v>130220000</v>
      </c>
    </row>
    <row r="4352" spans="1:7" ht="15">
      <c r="A4352" s="963">
        <v>32247</v>
      </c>
      <c r="B4352">
        <v>378.79998779296881</v>
      </c>
      <c r="C4352">
        <v>380</v>
      </c>
      <c r="D4352">
        <v>374.5</v>
      </c>
      <c r="E4352">
        <v>374.5</v>
      </c>
      <c r="F4352">
        <v>374.5</v>
      </c>
      <c r="G4352">
        <v>142050000</v>
      </c>
    </row>
    <row r="4353" spans="1:7" ht="15">
      <c r="A4353" s="963">
        <v>32248</v>
      </c>
      <c r="B4353">
        <v>371.39999389648438</v>
      </c>
      <c r="C4353">
        <v>374.5</v>
      </c>
      <c r="D4353">
        <v>369.79998779296881</v>
      </c>
      <c r="E4353">
        <v>373.89999389648438</v>
      </c>
      <c r="F4353">
        <v>373.89999389648438</v>
      </c>
      <c r="G4353">
        <v>130170000</v>
      </c>
    </row>
    <row r="4354" spans="1:7" ht="15">
      <c r="A4354" s="963">
        <v>32251</v>
      </c>
      <c r="B4354">
        <v>372.5</v>
      </c>
      <c r="C4354">
        <v>375.10000610351562</v>
      </c>
      <c r="D4354">
        <v>372.29998779296881</v>
      </c>
      <c r="E4354">
        <v>375.10000610351562</v>
      </c>
      <c r="F4354">
        <v>375.10000610351562</v>
      </c>
      <c r="G4354">
        <v>102010000</v>
      </c>
    </row>
    <row r="4355" spans="1:7" ht="15">
      <c r="A4355" s="963">
        <v>32252</v>
      </c>
      <c r="B4355">
        <v>377</v>
      </c>
      <c r="C4355">
        <v>379.10000610351562</v>
      </c>
      <c r="D4355">
        <v>376.10000610351562</v>
      </c>
      <c r="E4355">
        <v>376.89999389648438</v>
      </c>
      <c r="F4355">
        <v>376.89999389648438</v>
      </c>
      <c r="G4355">
        <v>128540000</v>
      </c>
    </row>
    <row r="4356" spans="1:7" ht="15">
      <c r="A4356" s="963">
        <v>32253</v>
      </c>
      <c r="B4356">
        <v>374.70001220703119</v>
      </c>
      <c r="C4356">
        <v>375.89999389648438</v>
      </c>
      <c r="D4356">
        <v>373.89999389648438</v>
      </c>
      <c r="E4356">
        <v>374.20001220703119</v>
      </c>
      <c r="F4356">
        <v>374.20001220703119</v>
      </c>
      <c r="G4356">
        <v>133540000</v>
      </c>
    </row>
    <row r="4357" spans="1:7" ht="15">
      <c r="A4357" s="963">
        <v>32254</v>
      </c>
      <c r="B4357">
        <v>375.10000610351562</v>
      </c>
      <c r="C4357">
        <v>375.79998779296881</v>
      </c>
      <c r="D4357">
        <v>372.79998779296881</v>
      </c>
      <c r="E4357">
        <v>373.20001220703119</v>
      </c>
      <c r="F4357">
        <v>373.20001220703119</v>
      </c>
      <c r="G4357">
        <v>142430000</v>
      </c>
    </row>
    <row r="4358" spans="1:7" ht="15">
      <c r="A4358" s="963">
        <v>32255</v>
      </c>
      <c r="B4358">
        <v>373.10000610351562</v>
      </c>
      <c r="C4358">
        <v>374.10000610351562</v>
      </c>
      <c r="D4358">
        <v>373</v>
      </c>
      <c r="E4358">
        <v>374</v>
      </c>
      <c r="F4358">
        <v>374</v>
      </c>
      <c r="G4358">
        <v>124360000</v>
      </c>
    </row>
    <row r="4359" spans="1:7" ht="15">
      <c r="A4359" s="963">
        <v>32258</v>
      </c>
      <c r="B4359">
        <v>374.39999389648438</v>
      </c>
      <c r="C4359">
        <v>375.60000610351562</v>
      </c>
      <c r="D4359">
        <v>374.10000610351562</v>
      </c>
      <c r="E4359">
        <v>375.29998779296881</v>
      </c>
      <c r="F4359">
        <v>375.29998779296881</v>
      </c>
      <c r="G4359">
        <v>105110000</v>
      </c>
    </row>
    <row r="4360" spans="1:7" ht="15">
      <c r="A4360" s="963">
        <v>32259</v>
      </c>
      <c r="B4360">
        <v>377</v>
      </c>
      <c r="C4360">
        <v>378</v>
      </c>
      <c r="D4360">
        <v>376.29998779296881</v>
      </c>
      <c r="E4360">
        <v>377.79998779296881</v>
      </c>
      <c r="F4360">
        <v>377.79998779296881</v>
      </c>
      <c r="G4360">
        <v>125730000</v>
      </c>
    </row>
    <row r="4361" spans="1:7" ht="15">
      <c r="A4361" s="963">
        <v>32260</v>
      </c>
      <c r="B4361">
        <v>378.70001220703119</v>
      </c>
      <c r="C4361">
        <v>378.89999389648438</v>
      </c>
      <c r="D4361">
        <v>377.79998779296881</v>
      </c>
      <c r="E4361">
        <v>378.70001220703119</v>
      </c>
      <c r="F4361">
        <v>378.70001220703119</v>
      </c>
      <c r="G4361">
        <v>122370000</v>
      </c>
    </row>
    <row r="4362" spans="1:7" ht="15">
      <c r="A4362" s="963">
        <v>32261</v>
      </c>
      <c r="B4362">
        <v>378.70001220703119</v>
      </c>
      <c r="C4362">
        <v>379.20001220703119</v>
      </c>
      <c r="D4362">
        <v>377.89999389648438</v>
      </c>
      <c r="E4362">
        <v>378.79998779296881</v>
      </c>
      <c r="F4362">
        <v>378.79998779296881</v>
      </c>
      <c r="G4362">
        <v>128810000</v>
      </c>
    </row>
    <row r="4363" spans="1:7" ht="15">
      <c r="A4363" s="963">
        <v>32262</v>
      </c>
      <c r="B4363">
        <v>377.70001220703119</v>
      </c>
      <c r="C4363">
        <v>379.20001220703119</v>
      </c>
      <c r="D4363">
        <v>377</v>
      </c>
      <c r="E4363">
        <v>379.20001220703119</v>
      </c>
      <c r="F4363">
        <v>379.20001220703119</v>
      </c>
      <c r="G4363">
        <v>121340000</v>
      </c>
    </row>
    <row r="4364" spans="1:7" ht="15">
      <c r="A4364" s="963">
        <v>32265</v>
      </c>
      <c r="B4364">
        <v>379</v>
      </c>
      <c r="C4364">
        <v>379.79998779296881</v>
      </c>
      <c r="D4364">
        <v>378.70001220703119</v>
      </c>
      <c r="E4364">
        <v>379.70001220703119</v>
      </c>
      <c r="F4364">
        <v>379.70001220703119</v>
      </c>
      <c r="G4364">
        <v>97810000</v>
      </c>
    </row>
    <row r="4365" spans="1:7" ht="15">
      <c r="A4365" s="963">
        <v>32266</v>
      </c>
      <c r="B4365">
        <v>380.70001220703119</v>
      </c>
      <c r="C4365">
        <v>382.70001220703119</v>
      </c>
      <c r="D4365">
        <v>379.70001220703119</v>
      </c>
      <c r="E4365">
        <v>382.20001220703119</v>
      </c>
      <c r="F4365">
        <v>382.20001220703119</v>
      </c>
      <c r="G4365">
        <v>131060000</v>
      </c>
    </row>
    <row r="4366" spans="1:7" ht="15">
      <c r="A4366" s="963">
        <v>32267</v>
      </c>
      <c r="B4366">
        <v>382.20001220703119</v>
      </c>
      <c r="C4366">
        <v>383.10000610351562</v>
      </c>
      <c r="D4366">
        <v>381.5</v>
      </c>
      <c r="E4366">
        <v>381.60000610351562</v>
      </c>
      <c r="F4366">
        <v>381.60000610351562</v>
      </c>
      <c r="G4366">
        <v>134210000</v>
      </c>
    </row>
    <row r="4367" spans="1:7" ht="15">
      <c r="A4367" s="963">
        <v>32268</v>
      </c>
      <c r="B4367">
        <v>379.89999389648438</v>
      </c>
      <c r="C4367">
        <v>380.5</v>
      </c>
      <c r="D4367">
        <v>379.20001220703119</v>
      </c>
      <c r="E4367">
        <v>379.5</v>
      </c>
      <c r="F4367">
        <v>379.5</v>
      </c>
      <c r="G4367">
        <v>121240000</v>
      </c>
    </row>
    <row r="4368" spans="1:7" ht="15">
      <c r="A4368" s="963">
        <v>32269</v>
      </c>
      <c r="B4368">
        <v>380.20001220703119</v>
      </c>
      <c r="C4368">
        <v>380.60000610351562</v>
      </c>
      <c r="D4368">
        <v>379.20001220703119</v>
      </c>
      <c r="E4368">
        <v>379.39999389648438</v>
      </c>
      <c r="F4368">
        <v>379.39999389648438</v>
      </c>
      <c r="G4368">
        <v>122740000</v>
      </c>
    </row>
    <row r="4369" spans="1:7" ht="15">
      <c r="A4369" s="963">
        <v>32272</v>
      </c>
      <c r="B4369">
        <v>377.70001220703119</v>
      </c>
      <c r="C4369">
        <v>378.39999389648438</v>
      </c>
      <c r="D4369">
        <v>375.70001220703119</v>
      </c>
      <c r="E4369">
        <v>376.29998779296881</v>
      </c>
      <c r="F4369">
        <v>376.29998779296881</v>
      </c>
      <c r="G4369">
        <v>100930000</v>
      </c>
    </row>
    <row r="4370" spans="1:7" ht="15">
      <c r="A4370" s="963">
        <v>32273</v>
      </c>
      <c r="B4370">
        <v>375.39999389648438</v>
      </c>
      <c r="C4370">
        <v>376.5</v>
      </c>
      <c r="D4370">
        <v>374.29998779296881</v>
      </c>
      <c r="E4370">
        <v>375.39999389648438</v>
      </c>
      <c r="F4370">
        <v>375.39999389648438</v>
      </c>
      <c r="G4370">
        <v>115330000</v>
      </c>
    </row>
    <row r="4371" spans="1:7" ht="15">
      <c r="A4371" s="963">
        <v>32274</v>
      </c>
      <c r="B4371">
        <v>369.79998779296881</v>
      </c>
      <c r="C4371">
        <v>369.89999389648438</v>
      </c>
      <c r="D4371">
        <v>368.39999389648438</v>
      </c>
      <c r="E4371">
        <v>369.20001220703119</v>
      </c>
      <c r="F4371">
        <v>369.20001220703119</v>
      </c>
      <c r="G4371">
        <v>118750000</v>
      </c>
    </row>
    <row r="4372" spans="1:7" ht="15">
      <c r="A4372" s="963">
        <v>32275</v>
      </c>
      <c r="B4372">
        <v>369.79998779296881</v>
      </c>
      <c r="C4372">
        <v>370.29998779296881</v>
      </c>
      <c r="D4372">
        <v>369.20001220703119</v>
      </c>
      <c r="E4372">
        <v>370.20001220703119</v>
      </c>
      <c r="F4372">
        <v>370.20001220703119</v>
      </c>
      <c r="G4372">
        <v>102730000</v>
      </c>
    </row>
    <row r="4373" spans="1:7" ht="15">
      <c r="A4373" s="963">
        <v>32276</v>
      </c>
      <c r="B4373">
        <v>372.20001220703119</v>
      </c>
      <c r="C4373">
        <v>372.5</v>
      </c>
      <c r="D4373">
        <v>371.20001220703119</v>
      </c>
      <c r="E4373">
        <v>372.5</v>
      </c>
      <c r="F4373">
        <v>372.5</v>
      </c>
      <c r="G4373">
        <v>104090000</v>
      </c>
    </row>
    <row r="4374" spans="1:7" ht="15">
      <c r="A4374" s="963">
        <v>32279</v>
      </c>
      <c r="B4374">
        <v>372.70001220703119</v>
      </c>
      <c r="C4374">
        <v>373.39999389648438</v>
      </c>
      <c r="D4374">
        <v>372</v>
      </c>
      <c r="E4374">
        <v>373.39999389648438</v>
      </c>
      <c r="F4374">
        <v>373.39999389648438</v>
      </c>
      <c r="G4374">
        <v>98240000</v>
      </c>
    </row>
    <row r="4375" spans="1:7" ht="15">
      <c r="A4375" s="963">
        <v>32280</v>
      </c>
      <c r="B4375">
        <v>374.20001220703119</v>
      </c>
      <c r="C4375">
        <v>376.20001220703119</v>
      </c>
      <c r="D4375">
        <v>372.29998779296881</v>
      </c>
      <c r="E4375">
        <v>372.29998779296881</v>
      </c>
      <c r="F4375">
        <v>372.29998779296881</v>
      </c>
      <c r="G4375">
        <v>124540000</v>
      </c>
    </row>
    <row r="4376" spans="1:7" ht="15">
      <c r="A4376" s="963">
        <v>32281</v>
      </c>
      <c r="B4376">
        <v>371.39999389648438</v>
      </c>
      <c r="C4376">
        <v>372.29998779296881</v>
      </c>
      <c r="D4376">
        <v>366.39999389648438</v>
      </c>
      <c r="E4376">
        <v>367</v>
      </c>
      <c r="F4376">
        <v>367</v>
      </c>
      <c r="G4376">
        <v>141870000</v>
      </c>
    </row>
    <row r="4377" spans="1:7" ht="15">
      <c r="A4377" s="963">
        <v>32282</v>
      </c>
      <c r="B4377">
        <v>363.20001220703119</v>
      </c>
      <c r="C4377">
        <v>367</v>
      </c>
      <c r="D4377">
        <v>362.79998779296881</v>
      </c>
      <c r="E4377">
        <v>366.29998779296881</v>
      </c>
      <c r="F4377">
        <v>366.29998779296881</v>
      </c>
      <c r="G4377">
        <v>144790000</v>
      </c>
    </row>
    <row r="4378" spans="1:7" ht="15">
      <c r="A4378" s="963">
        <v>32283</v>
      </c>
      <c r="B4378">
        <v>365.89999389648438</v>
      </c>
      <c r="C4378">
        <v>367.29998779296881</v>
      </c>
      <c r="D4378">
        <v>365.70001220703119</v>
      </c>
      <c r="E4378">
        <v>366</v>
      </c>
      <c r="F4378">
        <v>366</v>
      </c>
      <c r="G4378">
        <v>173610000</v>
      </c>
    </row>
    <row r="4379" spans="1:7" ht="15">
      <c r="A4379" s="963">
        <v>32286</v>
      </c>
      <c r="B4379">
        <v>364.20001220703119</v>
      </c>
      <c r="C4379">
        <v>366</v>
      </c>
      <c r="D4379">
        <v>362.39999389648438</v>
      </c>
      <c r="E4379">
        <v>363.29998779296881</v>
      </c>
      <c r="F4379">
        <v>363.29998779296881</v>
      </c>
      <c r="G4379">
        <v>120640000</v>
      </c>
    </row>
    <row r="4380" spans="1:7" ht="15">
      <c r="A4380" s="963">
        <v>32287</v>
      </c>
      <c r="B4380">
        <v>363.79998779296881</v>
      </c>
      <c r="C4380">
        <v>365.20001220703119</v>
      </c>
      <c r="D4380">
        <v>363.29998779296881</v>
      </c>
      <c r="E4380">
        <v>365.20001220703119</v>
      </c>
      <c r="F4380">
        <v>365.20001220703119</v>
      </c>
      <c r="G4380">
        <v>109730000</v>
      </c>
    </row>
    <row r="4381" spans="1:7" ht="15">
      <c r="A4381" s="963">
        <v>32288</v>
      </c>
      <c r="B4381">
        <v>366.10000610351562</v>
      </c>
      <c r="C4381">
        <v>366.39999389648438</v>
      </c>
      <c r="D4381">
        <v>365.10000610351562</v>
      </c>
      <c r="E4381">
        <v>365.70001220703119</v>
      </c>
      <c r="F4381">
        <v>365.70001220703119</v>
      </c>
      <c r="G4381">
        <v>116050000</v>
      </c>
    </row>
    <row r="4382" spans="1:7" ht="15">
      <c r="A4382" s="963">
        <v>32289</v>
      </c>
      <c r="B4382">
        <v>366.20001220703119</v>
      </c>
      <c r="C4382">
        <v>367.29998779296881</v>
      </c>
      <c r="D4382">
        <v>365.5</v>
      </c>
      <c r="E4382">
        <v>367.29998779296881</v>
      </c>
      <c r="F4382">
        <v>367.29998779296881</v>
      </c>
      <c r="G4382">
        <v>94670000</v>
      </c>
    </row>
    <row r="4383" spans="1:7" ht="15">
      <c r="A4383" s="963">
        <v>32290</v>
      </c>
      <c r="B4383">
        <v>366.5</v>
      </c>
      <c r="C4383">
        <v>367.29998779296881</v>
      </c>
      <c r="D4383">
        <v>366.20001220703119</v>
      </c>
      <c r="E4383">
        <v>366.70001220703119</v>
      </c>
      <c r="F4383">
        <v>366.70001220703119</v>
      </c>
      <c r="G4383">
        <v>87910000</v>
      </c>
    </row>
    <row r="4384" spans="1:7" ht="15">
      <c r="A4384" s="963">
        <v>32294</v>
      </c>
      <c r="B4384">
        <v>367.70001220703119</v>
      </c>
      <c r="C4384">
        <v>370.39999389648438</v>
      </c>
      <c r="D4384">
        <v>366.5</v>
      </c>
      <c r="E4384">
        <v>370.29998779296881</v>
      </c>
      <c r="F4384">
        <v>370.29998779296881</v>
      </c>
      <c r="G4384">
        <v>106400000</v>
      </c>
    </row>
    <row r="4385" spans="1:7" ht="15">
      <c r="A4385" s="963">
        <v>32295</v>
      </c>
      <c r="B4385">
        <v>372.70001220703119</v>
      </c>
      <c r="C4385">
        <v>375</v>
      </c>
      <c r="D4385">
        <v>372.70001220703119</v>
      </c>
      <c r="E4385">
        <v>374.79998779296881</v>
      </c>
      <c r="F4385">
        <v>374.79998779296881</v>
      </c>
      <c r="G4385">
        <v>136780000</v>
      </c>
    </row>
    <row r="4386" spans="1:7" ht="15">
      <c r="A4386" s="963">
        <v>32296</v>
      </c>
      <c r="B4386">
        <v>374.70001220703119</v>
      </c>
      <c r="C4386">
        <v>375.70001220703119</v>
      </c>
      <c r="D4386">
        <v>373.89999389648438</v>
      </c>
      <c r="E4386">
        <v>374.70001220703119</v>
      </c>
      <c r="F4386">
        <v>374.70001220703119</v>
      </c>
      <c r="G4386">
        <v>125750000</v>
      </c>
    </row>
    <row r="4387" spans="1:7" ht="15">
      <c r="A4387" s="963">
        <v>32297</v>
      </c>
      <c r="B4387">
        <v>375.20001220703119</v>
      </c>
      <c r="C4387">
        <v>377.10000610351562</v>
      </c>
      <c r="D4387">
        <v>374.70001220703119</v>
      </c>
      <c r="E4387">
        <v>376.89999389648438</v>
      </c>
      <c r="F4387">
        <v>376.89999389648438</v>
      </c>
      <c r="G4387">
        <v>119370000</v>
      </c>
    </row>
    <row r="4388" spans="1:7" ht="15">
      <c r="A4388" s="963">
        <v>32300</v>
      </c>
      <c r="B4388">
        <v>378</v>
      </c>
      <c r="C4388">
        <v>379.39999389648438</v>
      </c>
      <c r="D4388">
        <v>376.79998779296881</v>
      </c>
      <c r="E4388">
        <v>379.29998779296881</v>
      </c>
      <c r="F4388">
        <v>379.29998779296881</v>
      </c>
      <c r="G4388">
        <v>109970000</v>
      </c>
    </row>
    <row r="4389" spans="1:7" ht="15">
      <c r="A4389" s="963">
        <v>32301</v>
      </c>
      <c r="B4389">
        <v>379.79998779296881</v>
      </c>
      <c r="C4389">
        <v>380.39999389648438</v>
      </c>
      <c r="D4389">
        <v>378.79998779296881</v>
      </c>
      <c r="E4389">
        <v>379.29998779296881</v>
      </c>
      <c r="F4389">
        <v>379.29998779296881</v>
      </c>
      <c r="G4389">
        <v>140750000</v>
      </c>
    </row>
    <row r="4390" spans="1:7" ht="15">
      <c r="A4390" s="963">
        <v>32302</v>
      </c>
      <c r="B4390">
        <v>380.39999389648438</v>
      </c>
      <c r="C4390">
        <v>383.39999389648438</v>
      </c>
      <c r="D4390">
        <v>379.29998779296881</v>
      </c>
      <c r="E4390">
        <v>383.39999389648438</v>
      </c>
      <c r="F4390">
        <v>383.39999389648438</v>
      </c>
      <c r="G4390">
        <v>155800000</v>
      </c>
    </row>
    <row r="4391" spans="1:7" ht="15">
      <c r="A4391" s="963">
        <v>32303</v>
      </c>
      <c r="B4391">
        <v>383.89999389648438</v>
      </c>
      <c r="C4391">
        <v>384.70001220703119</v>
      </c>
      <c r="D4391">
        <v>382.89999389648438</v>
      </c>
      <c r="E4391">
        <v>384.60000610351562</v>
      </c>
      <c r="F4391">
        <v>384.60000610351562</v>
      </c>
      <c r="G4391">
        <v>143300000</v>
      </c>
    </row>
    <row r="4392" spans="1:7" ht="15">
      <c r="A4392" s="963">
        <v>32304</v>
      </c>
      <c r="B4392">
        <v>384.79998779296881</v>
      </c>
      <c r="C4392">
        <v>386.79998779296881</v>
      </c>
      <c r="D4392">
        <v>384.39999389648438</v>
      </c>
      <c r="E4392">
        <v>386.29998779296881</v>
      </c>
      <c r="F4392">
        <v>386.29998779296881</v>
      </c>
      <c r="G4392">
        <v>145320000</v>
      </c>
    </row>
    <row r="4393" spans="1:7" ht="15">
      <c r="A4393" s="963">
        <v>32307</v>
      </c>
      <c r="B4393">
        <v>385.79998779296881</v>
      </c>
      <c r="C4393">
        <v>386.89999389648438</v>
      </c>
      <c r="D4393">
        <v>385.60000610351562</v>
      </c>
      <c r="E4393">
        <v>386.79998779296881</v>
      </c>
      <c r="F4393">
        <v>386.79998779296881</v>
      </c>
      <c r="G4393">
        <v>128470000</v>
      </c>
    </row>
    <row r="4394" spans="1:7" ht="15">
      <c r="A4394" s="963">
        <v>32308</v>
      </c>
      <c r="B4394">
        <v>389.39999389648438</v>
      </c>
      <c r="C4394">
        <v>389.70001220703119</v>
      </c>
      <c r="D4394">
        <v>387.79998779296881</v>
      </c>
      <c r="E4394">
        <v>388.5</v>
      </c>
      <c r="F4394">
        <v>388.5</v>
      </c>
      <c r="G4394">
        <v>174860000</v>
      </c>
    </row>
    <row r="4395" spans="1:7" ht="15">
      <c r="A4395" s="963">
        <v>32309</v>
      </c>
      <c r="B4395">
        <v>387.60000610351562</v>
      </c>
      <c r="C4395">
        <v>389.10000610351562</v>
      </c>
      <c r="D4395">
        <v>387.60000610351562</v>
      </c>
      <c r="E4395">
        <v>389.10000610351562</v>
      </c>
      <c r="F4395">
        <v>389.10000610351562</v>
      </c>
      <c r="G4395">
        <v>160720000</v>
      </c>
    </row>
    <row r="4396" spans="1:7" ht="15">
      <c r="A4396" s="963">
        <v>32310</v>
      </c>
      <c r="B4396">
        <v>387.70001220703119</v>
      </c>
      <c r="C4396">
        <v>389.10000610351562</v>
      </c>
      <c r="D4396">
        <v>386.5</v>
      </c>
      <c r="E4396">
        <v>387.10000610351562</v>
      </c>
      <c r="F4396">
        <v>387.10000610351562</v>
      </c>
      <c r="G4396">
        <v>146080000</v>
      </c>
    </row>
    <row r="4397" spans="1:7" ht="15">
      <c r="A4397" s="963">
        <v>32311</v>
      </c>
      <c r="B4397">
        <v>387.79998779296881</v>
      </c>
      <c r="C4397">
        <v>387.89999389648438</v>
      </c>
      <c r="D4397">
        <v>386.5</v>
      </c>
      <c r="E4397">
        <v>386.89999389648438</v>
      </c>
      <c r="F4397">
        <v>386.89999389648438</v>
      </c>
      <c r="G4397">
        <v>146400000</v>
      </c>
    </row>
    <row r="4398" spans="1:7" ht="15">
      <c r="A4398" s="963">
        <v>32314</v>
      </c>
      <c r="B4398">
        <v>385.39999389648438</v>
      </c>
      <c r="C4398">
        <v>386.70001220703119</v>
      </c>
      <c r="D4398">
        <v>385</v>
      </c>
      <c r="E4398">
        <v>386</v>
      </c>
      <c r="F4398">
        <v>386</v>
      </c>
      <c r="G4398">
        <v>109700000</v>
      </c>
    </row>
    <row r="4399" spans="1:7" ht="15">
      <c r="A4399" s="963">
        <v>32315</v>
      </c>
      <c r="B4399">
        <v>386.5</v>
      </c>
      <c r="C4399">
        <v>387.79998779296881</v>
      </c>
      <c r="D4399">
        <v>385.89999389648438</v>
      </c>
      <c r="E4399">
        <v>387.79998779296881</v>
      </c>
      <c r="F4399">
        <v>387.79998779296881</v>
      </c>
      <c r="G4399">
        <v>154460000</v>
      </c>
    </row>
    <row r="4400" spans="1:7" ht="15">
      <c r="A4400" s="963">
        <v>32316</v>
      </c>
      <c r="B4400">
        <v>390</v>
      </c>
      <c r="C4400">
        <v>390.60000610351562</v>
      </c>
      <c r="D4400">
        <v>387.79998779296881</v>
      </c>
      <c r="E4400">
        <v>390.5</v>
      </c>
      <c r="F4400">
        <v>390.5</v>
      </c>
      <c r="G4400">
        <v>173950000</v>
      </c>
    </row>
    <row r="4401" spans="1:7" ht="15">
      <c r="A4401" s="963">
        <v>32317</v>
      </c>
      <c r="B4401">
        <v>390.39999389648438</v>
      </c>
      <c r="C4401">
        <v>391.10000610351562</v>
      </c>
      <c r="D4401">
        <v>390.29998779296881</v>
      </c>
      <c r="E4401">
        <v>391</v>
      </c>
      <c r="F4401">
        <v>391</v>
      </c>
      <c r="G4401">
        <v>164030000</v>
      </c>
    </row>
    <row r="4402" spans="1:7" ht="15">
      <c r="A4402" s="963">
        <v>32318</v>
      </c>
      <c r="B4402">
        <v>390.70001220703119</v>
      </c>
      <c r="C4402">
        <v>391.79998779296881</v>
      </c>
      <c r="D4402">
        <v>390.60000610351562</v>
      </c>
      <c r="E4402">
        <v>391.60000610351562</v>
      </c>
      <c r="F4402">
        <v>391.60000610351562</v>
      </c>
      <c r="G4402">
        <v>138470000</v>
      </c>
    </row>
    <row r="4403" spans="1:7" ht="15">
      <c r="A4403" s="963">
        <v>32321</v>
      </c>
      <c r="B4403">
        <v>390.29998779296881</v>
      </c>
      <c r="C4403">
        <v>391.60000610351562</v>
      </c>
      <c r="D4403">
        <v>388.89999389648438</v>
      </c>
      <c r="E4403">
        <v>389</v>
      </c>
      <c r="F4403">
        <v>389</v>
      </c>
      <c r="G4403">
        <v>102790000</v>
      </c>
    </row>
    <row r="4404" spans="1:7" ht="15">
      <c r="A4404" s="963">
        <v>32322</v>
      </c>
      <c r="B4404">
        <v>389.70001220703119</v>
      </c>
      <c r="C4404">
        <v>391.70001220703119</v>
      </c>
      <c r="D4404">
        <v>388.5</v>
      </c>
      <c r="E4404">
        <v>391.70001220703119</v>
      </c>
      <c r="F4404">
        <v>391.70001220703119</v>
      </c>
      <c r="G4404">
        <v>131230000</v>
      </c>
    </row>
    <row r="4405" spans="1:7" ht="15">
      <c r="A4405" s="963">
        <v>32323</v>
      </c>
      <c r="B4405">
        <v>392.79998779296881</v>
      </c>
      <c r="C4405">
        <v>392.89999389648438</v>
      </c>
      <c r="D4405">
        <v>390.79998779296881</v>
      </c>
      <c r="E4405">
        <v>391.70001220703119</v>
      </c>
      <c r="F4405">
        <v>391.70001220703119</v>
      </c>
      <c r="G4405">
        <v>147850000</v>
      </c>
    </row>
    <row r="4406" spans="1:7" ht="15">
      <c r="A4406" s="963">
        <v>32324</v>
      </c>
      <c r="B4406">
        <v>391.79998779296881</v>
      </c>
      <c r="C4406">
        <v>394.79998779296881</v>
      </c>
      <c r="D4406">
        <v>391.60000610351562</v>
      </c>
      <c r="E4406">
        <v>394.70001220703119</v>
      </c>
      <c r="F4406">
        <v>394.70001220703119</v>
      </c>
      <c r="G4406">
        <v>139990000</v>
      </c>
    </row>
    <row r="4407" spans="1:7" ht="15">
      <c r="A4407" s="963">
        <v>32325</v>
      </c>
      <c r="B4407">
        <v>394.20001220703119</v>
      </c>
      <c r="C4407">
        <v>395.10000610351562</v>
      </c>
      <c r="D4407">
        <v>394</v>
      </c>
      <c r="E4407">
        <v>394.70001220703119</v>
      </c>
      <c r="F4407">
        <v>394.70001220703119</v>
      </c>
      <c r="G4407">
        <v>117380000</v>
      </c>
    </row>
    <row r="4408" spans="1:7" ht="15">
      <c r="A4408" s="963">
        <v>32329</v>
      </c>
      <c r="B4408">
        <v>394.39999389648438</v>
      </c>
      <c r="C4408">
        <v>396.10000610351562</v>
      </c>
      <c r="D4408">
        <v>393.70001220703119</v>
      </c>
      <c r="E4408">
        <v>396.10000610351562</v>
      </c>
      <c r="F4408">
        <v>396.10000610351562</v>
      </c>
      <c r="G4408">
        <v>109020000</v>
      </c>
    </row>
    <row r="4409" spans="1:7" ht="15">
      <c r="A4409" s="963">
        <v>32330</v>
      </c>
      <c r="B4409">
        <v>396.89999389648438</v>
      </c>
      <c r="C4409">
        <v>397.5</v>
      </c>
      <c r="D4409">
        <v>395.10000610351562</v>
      </c>
      <c r="E4409">
        <v>395.5</v>
      </c>
      <c r="F4409">
        <v>395.5</v>
      </c>
      <c r="G4409">
        <v>147640000</v>
      </c>
    </row>
    <row r="4410" spans="1:7" ht="15">
      <c r="A4410" s="963">
        <v>32331</v>
      </c>
      <c r="B4410">
        <v>394.89999389648438</v>
      </c>
      <c r="C4410">
        <v>395.60000610351562</v>
      </c>
      <c r="D4410">
        <v>393.70001220703119</v>
      </c>
      <c r="E4410">
        <v>395.39999389648438</v>
      </c>
      <c r="F4410">
        <v>395.39999389648438</v>
      </c>
      <c r="G4410">
        <v>140790000</v>
      </c>
    </row>
    <row r="4411" spans="1:7" ht="15">
      <c r="A4411" s="963">
        <v>32332</v>
      </c>
      <c r="B4411">
        <v>394.79998779296881</v>
      </c>
      <c r="C4411">
        <v>395.39999389648438</v>
      </c>
      <c r="D4411">
        <v>393.89999389648438</v>
      </c>
      <c r="E4411">
        <v>394.29998779296881</v>
      </c>
      <c r="F4411">
        <v>394.29998779296881</v>
      </c>
      <c r="G4411">
        <v>126640000</v>
      </c>
    </row>
    <row r="4412" spans="1:7" ht="15">
      <c r="A4412" s="963">
        <v>32335</v>
      </c>
      <c r="B4412">
        <v>394.29998779296881</v>
      </c>
      <c r="C4412">
        <v>394.79998779296881</v>
      </c>
      <c r="D4412">
        <v>393.89999389648438</v>
      </c>
      <c r="E4412">
        <v>394.20001220703119</v>
      </c>
      <c r="F4412">
        <v>394.20001220703119</v>
      </c>
      <c r="G4412">
        <v>106610000</v>
      </c>
    </row>
    <row r="4413" spans="1:7" ht="15">
      <c r="A4413" s="963">
        <v>32336</v>
      </c>
      <c r="B4413">
        <v>394.10000610351562</v>
      </c>
      <c r="C4413">
        <v>394.70001220703119</v>
      </c>
      <c r="D4413">
        <v>392</v>
      </c>
      <c r="E4413">
        <v>393.5</v>
      </c>
      <c r="F4413">
        <v>393.5</v>
      </c>
      <c r="G4413">
        <v>132950000</v>
      </c>
    </row>
    <row r="4414" spans="1:7" ht="15">
      <c r="A4414" s="963">
        <v>32337</v>
      </c>
      <c r="B4414">
        <v>393.60000610351562</v>
      </c>
      <c r="C4414">
        <v>394.20001220703119</v>
      </c>
      <c r="D4414">
        <v>392.39999389648438</v>
      </c>
      <c r="E4414">
        <v>393.60000610351562</v>
      </c>
      <c r="F4414">
        <v>393.60000610351562</v>
      </c>
      <c r="G4414">
        <v>132720000</v>
      </c>
    </row>
    <row r="4415" spans="1:7" ht="15">
      <c r="A4415" s="963">
        <v>32338</v>
      </c>
      <c r="B4415">
        <v>393.79998779296881</v>
      </c>
      <c r="C4415">
        <v>394.70001220703119</v>
      </c>
      <c r="D4415">
        <v>393.29998779296881</v>
      </c>
      <c r="E4415">
        <v>394.70001220703119</v>
      </c>
      <c r="F4415">
        <v>394.70001220703119</v>
      </c>
      <c r="G4415">
        <v>138290000</v>
      </c>
    </row>
    <row r="4416" spans="1:7" ht="15">
      <c r="A4416" s="963">
        <v>32339</v>
      </c>
      <c r="B4416">
        <v>394</v>
      </c>
      <c r="C4416">
        <v>395</v>
      </c>
      <c r="D4416">
        <v>393.79998779296881</v>
      </c>
      <c r="E4416">
        <v>395</v>
      </c>
      <c r="F4416">
        <v>395</v>
      </c>
      <c r="G4416">
        <v>136380000</v>
      </c>
    </row>
    <row r="4417" spans="1:7" ht="15">
      <c r="A4417" s="963">
        <v>32342</v>
      </c>
      <c r="B4417">
        <v>395</v>
      </c>
      <c r="C4417">
        <v>395.20001220703119</v>
      </c>
      <c r="D4417">
        <v>393.5</v>
      </c>
      <c r="E4417">
        <v>394.79998779296881</v>
      </c>
      <c r="F4417">
        <v>394.79998779296881</v>
      </c>
      <c r="G4417">
        <v>122670000</v>
      </c>
    </row>
    <row r="4418" spans="1:7" ht="15">
      <c r="A4418" s="963">
        <v>32343</v>
      </c>
      <c r="B4418">
        <v>393.29998779296881</v>
      </c>
      <c r="C4418">
        <v>394.79998779296881</v>
      </c>
      <c r="D4418">
        <v>390.70001220703119</v>
      </c>
      <c r="E4418">
        <v>391.29998779296881</v>
      </c>
      <c r="F4418">
        <v>391.29998779296881</v>
      </c>
      <c r="G4418">
        <v>149980000</v>
      </c>
    </row>
    <row r="4419" spans="1:7" ht="15">
      <c r="A4419" s="963">
        <v>32344</v>
      </c>
      <c r="B4419">
        <v>391</v>
      </c>
      <c r="C4419">
        <v>392</v>
      </c>
      <c r="D4419">
        <v>390.70001220703119</v>
      </c>
      <c r="E4419">
        <v>391.60000610351562</v>
      </c>
      <c r="F4419">
        <v>391.60000610351562</v>
      </c>
      <c r="G4419">
        <v>141370000</v>
      </c>
    </row>
    <row r="4420" spans="1:7" ht="15">
      <c r="A4420" s="963">
        <v>32345</v>
      </c>
      <c r="B4420">
        <v>389.5</v>
      </c>
      <c r="C4420">
        <v>391.60000610351562</v>
      </c>
      <c r="D4420">
        <v>388.70001220703119</v>
      </c>
      <c r="E4420">
        <v>388.89999389648438</v>
      </c>
      <c r="F4420">
        <v>388.89999389648438</v>
      </c>
      <c r="G4420">
        <v>132760000</v>
      </c>
    </row>
    <row r="4421" spans="1:7" ht="15">
      <c r="A4421" s="963">
        <v>32346</v>
      </c>
      <c r="B4421">
        <v>387.79998779296881</v>
      </c>
      <c r="C4421">
        <v>388.89999389648438</v>
      </c>
      <c r="D4421">
        <v>386.20001220703119</v>
      </c>
      <c r="E4421">
        <v>387.39999389648438</v>
      </c>
      <c r="F4421">
        <v>387.39999389648438</v>
      </c>
      <c r="G4421">
        <v>203220000</v>
      </c>
    </row>
    <row r="4422" spans="1:7" ht="15">
      <c r="A4422" s="963">
        <v>32349</v>
      </c>
      <c r="B4422">
        <v>387</v>
      </c>
      <c r="C4422">
        <v>387.39999389648438</v>
      </c>
      <c r="D4422">
        <v>386.29998779296881</v>
      </c>
      <c r="E4422">
        <v>387.10000610351562</v>
      </c>
      <c r="F4422">
        <v>387.10000610351562</v>
      </c>
      <c r="G4422">
        <v>96960000</v>
      </c>
    </row>
    <row r="4423" spans="1:7" ht="15">
      <c r="A4423" s="963">
        <v>32350</v>
      </c>
      <c r="B4423">
        <v>386.29998779296881</v>
      </c>
      <c r="C4423">
        <v>387.10000610351562</v>
      </c>
      <c r="D4423">
        <v>385.5</v>
      </c>
      <c r="E4423">
        <v>385.79998779296881</v>
      </c>
      <c r="F4423">
        <v>385.79998779296881</v>
      </c>
      <c r="G4423">
        <v>111190000</v>
      </c>
    </row>
    <row r="4424" spans="1:7" ht="15">
      <c r="A4424" s="963">
        <v>32351</v>
      </c>
      <c r="B4424">
        <v>385.60000610351562</v>
      </c>
      <c r="C4424">
        <v>386.29998779296881</v>
      </c>
      <c r="D4424">
        <v>383.10000610351562</v>
      </c>
      <c r="E4424">
        <v>383.29998779296881</v>
      </c>
      <c r="F4424">
        <v>383.29998779296881</v>
      </c>
      <c r="G4424">
        <v>125970000</v>
      </c>
    </row>
    <row r="4425" spans="1:7" ht="15">
      <c r="A4425" s="963">
        <v>32352</v>
      </c>
      <c r="B4425">
        <v>382.39999389648438</v>
      </c>
      <c r="C4425">
        <v>384.10000610351562</v>
      </c>
      <c r="D4425">
        <v>382.10000610351562</v>
      </c>
      <c r="E4425">
        <v>384.10000610351562</v>
      </c>
      <c r="F4425">
        <v>384.10000610351562</v>
      </c>
      <c r="G4425">
        <v>116260000</v>
      </c>
    </row>
    <row r="4426" spans="1:7" ht="15">
      <c r="A4426" s="963">
        <v>32353</v>
      </c>
      <c r="B4426">
        <v>385.29998779296881</v>
      </c>
      <c r="C4426">
        <v>387.29998779296881</v>
      </c>
      <c r="D4426">
        <v>384.10000610351562</v>
      </c>
      <c r="E4426">
        <v>387.29998779296881</v>
      </c>
      <c r="F4426">
        <v>387.29998779296881</v>
      </c>
      <c r="G4426">
        <v>120830000</v>
      </c>
    </row>
    <row r="4427" spans="1:7" ht="15">
      <c r="A4427" s="963">
        <v>32356</v>
      </c>
      <c r="B4427">
        <v>387.60000610351562</v>
      </c>
      <c r="C4427">
        <v>388.5</v>
      </c>
      <c r="D4427">
        <v>387.29998779296881</v>
      </c>
      <c r="E4427">
        <v>388</v>
      </c>
      <c r="F4427">
        <v>388</v>
      </c>
      <c r="G4427">
        <v>105970000</v>
      </c>
    </row>
    <row r="4428" spans="1:7" ht="15">
      <c r="A4428" s="963">
        <v>32357</v>
      </c>
      <c r="B4428">
        <v>387.79998779296881</v>
      </c>
      <c r="C4428">
        <v>388.79998779296881</v>
      </c>
      <c r="D4428">
        <v>386.79998779296881</v>
      </c>
      <c r="E4428">
        <v>387.79998779296881</v>
      </c>
      <c r="F4428">
        <v>387.79998779296881</v>
      </c>
      <c r="G4428">
        <v>124470000</v>
      </c>
    </row>
    <row r="4429" spans="1:7" ht="15">
      <c r="A4429" s="963">
        <v>32358</v>
      </c>
      <c r="B4429">
        <v>387.60000610351562</v>
      </c>
      <c r="C4429">
        <v>388.5</v>
      </c>
      <c r="D4429">
        <v>387.20001220703119</v>
      </c>
      <c r="E4429">
        <v>388.5</v>
      </c>
      <c r="F4429">
        <v>388.5</v>
      </c>
      <c r="G4429">
        <v>123640000</v>
      </c>
    </row>
    <row r="4430" spans="1:7" ht="15">
      <c r="A4430" s="963">
        <v>32359</v>
      </c>
      <c r="B4430">
        <v>388.79998779296881</v>
      </c>
      <c r="C4430">
        <v>389.5</v>
      </c>
      <c r="D4430">
        <v>388.39999389648438</v>
      </c>
      <c r="E4430">
        <v>388.89999389648438</v>
      </c>
      <c r="F4430">
        <v>388.89999389648438</v>
      </c>
      <c r="G4430">
        <v>114650000</v>
      </c>
    </row>
    <row r="4431" spans="1:7" ht="15">
      <c r="A4431" s="963">
        <v>32360</v>
      </c>
      <c r="B4431">
        <v>388.20001220703119</v>
      </c>
      <c r="C4431">
        <v>388.89999389648438</v>
      </c>
      <c r="D4431">
        <v>387.39999389648438</v>
      </c>
      <c r="E4431">
        <v>387.70001220703119</v>
      </c>
      <c r="F4431">
        <v>387.70001220703119</v>
      </c>
      <c r="G4431">
        <v>106260000</v>
      </c>
    </row>
    <row r="4432" spans="1:7" ht="15">
      <c r="A4432" s="963">
        <v>32363</v>
      </c>
      <c r="B4432">
        <v>387.89999389648438</v>
      </c>
      <c r="C4432">
        <v>388.5</v>
      </c>
      <c r="D4432">
        <v>387.60000610351562</v>
      </c>
      <c r="E4432">
        <v>387.70001220703119</v>
      </c>
      <c r="F4432">
        <v>387.70001220703119</v>
      </c>
      <c r="G4432">
        <v>102460000</v>
      </c>
    </row>
    <row r="4433" spans="1:7" ht="15">
      <c r="A4433" s="963">
        <v>32364</v>
      </c>
      <c r="B4433">
        <v>385.20001220703119</v>
      </c>
      <c r="C4433">
        <v>387.89999389648438</v>
      </c>
      <c r="D4433">
        <v>383.29998779296881</v>
      </c>
      <c r="E4433">
        <v>384.20001220703119</v>
      </c>
      <c r="F4433">
        <v>384.20001220703119</v>
      </c>
      <c r="G4433">
        <v>127820000</v>
      </c>
    </row>
    <row r="4434" spans="1:7" ht="15">
      <c r="A4434" s="963">
        <v>32365</v>
      </c>
      <c r="B4434">
        <v>382.29998779296881</v>
      </c>
      <c r="C4434">
        <v>384.29998779296881</v>
      </c>
      <c r="D4434">
        <v>378.5</v>
      </c>
      <c r="E4434">
        <v>378.5</v>
      </c>
      <c r="F4434">
        <v>378.5</v>
      </c>
      <c r="G4434">
        <v>136660000</v>
      </c>
    </row>
    <row r="4435" spans="1:7" ht="15">
      <c r="A4435" s="963">
        <v>32366</v>
      </c>
      <c r="B4435">
        <v>378.79998779296881</v>
      </c>
      <c r="C4435">
        <v>379.5</v>
      </c>
      <c r="D4435">
        <v>378.10000610351562</v>
      </c>
      <c r="E4435">
        <v>379.10000610351562</v>
      </c>
      <c r="F4435">
        <v>379.10000610351562</v>
      </c>
      <c r="G4435">
        <v>132890000</v>
      </c>
    </row>
    <row r="4436" spans="1:7" ht="15">
      <c r="A4436" s="963">
        <v>32367</v>
      </c>
      <c r="B4436">
        <v>378.5</v>
      </c>
      <c r="C4436">
        <v>379.20001220703119</v>
      </c>
      <c r="D4436">
        <v>378.29998779296881</v>
      </c>
      <c r="E4436">
        <v>379</v>
      </c>
      <c r="F4436">
        <v>379</v>
      </c>
      <c r="G4436">
        <v>109200000</v>
      </c>
    </row>
    <row r="4437" spans="1:7" ht="15">
      <c r="A4437" s="963">
        <v>32370</v>
      </c>
      <c r="B4437">
        <v>377.39999389648438</v>
      </c>
      <c r="C4437">
        <v>379</v>
      </c>
      <c r="D4437">
        <v>373.89999389648438</v>
      </c>
      <c r="E4437">
        <v>374.10000610351562</v>
      </c>
      <c r="F4437">
        <v>374.10000610351562</v>
      </c>
      <c r="G4437">
        <v>112600000</v>
      </c>
    </row>
    <row r="4438" spans="1:7" ht="15">
      <c r="A4438" s="963">
        <v>32371</v>
      </c>
      <c r="B4438">
        <v>373.5</v>
      </c>
      <c r="C4438">
        <v>376.20001220703119</v>
      </c>
      <c r="D4438">
        <v>372.20001220703119</v>
      </c>
      <c r="E4438">
        <v>375.70001220703119</v>
      </c>
      <c r="F4438">
        <v>375.70001220703119</v>
      </c>
      <c r="G4438">
        <v>128920000</v>
      </c>
    </row>
    <row r="4439" spans="1:7" ht="15">
      <c r="A4439" s="963">
        <v>32372</v>
      </c>
      <c r="B4439">
        <v>377</v>
      </c>
      <c r="C4439">
        <v>377.10000610351562</v>
      </c>
      <c r="D4439">
        <v>375.10000610351562</v>
      </c>
      <c r="E4439">
        <v>376.20001220703119</v>
      </c>
      <c r="F4439">
        <v>376.20001220703119</v>
      </c>
      <c r="G4439">
        <v>123850000</v>
      </c>
    </row>
    <row r="4440" spans="1:7" ht="15">
      <c r="A4440" s="963">
        <v>32373</v>
      </c>
      <c r="B4440">
        <v>376.5</v>
      </c>
      <c r="C4440">
        <v>377.79998779296881</v>
      </c>
      <c r="D4440">
        <v>376.20001220703119</v>
      </c>
      <c r="E4440">
        <v>377.20001220703119</v>
      </c>
      <c r="F4440">
        <v>377.20001220703119</v>
      </c>
      <c r="G4440">
        <v>115770000</v>
      </c>
    </row>
    <row r="4441" spans="1:7" ht="15">
      <c r="A4441" s="963">
        <v>32374</v>
      </c>
      <c r="B4441">
        <v>377.70001220703119</v>
      </c>
      <c r="C4441">
        <v>378.10000610351562</v>
      </c>
      <c r="D4441">
        <v>376.79998779296881</v>
      </c>
      <c r="E4441">
        <v>377.39999389648438</v>
      </c>
      <c r="F4441">
        <v>377.39999389648438</v>
      </c>
      <c r="G4441">
        <v>118380000</v>
      </c>
    </row>
    <row r="4442" spans="1:7" ht="15">
      <c r="A4442" s="963">
        <v>32377</v>
      </c>
      <c r="B4442">
        <v>376</v>
      </c>
      <c r="C4442">
        <v>377.5</v>
      </c>
      <c r="D4442">
        <v>373.5</v>
      </c>
      <c r="E4442">
        <v>373.70001220703119</v>
      </c>
      <c r="F4442">
        <v>373.70001220703119</v>
      </c>
      <c r="G4442">
        <v>97680000</v>
      </c>
    </row>
    <row r="4443" spans="1:7" ht="15">
      <c r="A4443" s="963">
        <v>32378</v>
      </c>
      <c r="B4443">
        <v>373.29998779296881</v>
      </c>
      <c r="C4443">
        <v>373.89999389648438</v>
      </c>
      <c r="D4443">
        <v>372.60000610351562</v>
      </c>
      <c r="E4443">
        <v>373.5</v>
      </c>
      <c r="F4443">
        <v>373.5</v>
      </c>
      <c r="G4443">
        <v>110110000</v>
      </c>
    </row>
    <row r="4444" spans="1:7" ht="15">
      <c r="A4444" s="963">
        <v>32379</v>
      </c>
      <c r="B4444">
        <v>374.5</v>
      </c>
      <c r="C4444">
        <v>376.20001220703119</v>
      </c>
      <c r="D4444">
        <v>373.20001220703119</v>
      </c>
      <c r="E4444">
        <v>376</v>
      </c>
      <c r="F4444">
        <v>376</v>
      </c>
      <c r="G4444">
        <v>110070000</v>
      </c>
    </row>
    <row r="4445" spans="1:7" ht="15">
      <c r="A4445" s="963">
        <v>32380</v>
      </c>
      <c r="B4445">
        <v>374.10000610351562</v>
      </c>
      <c r="C4445">
        <v>374.10000610351562</v>
      </c>
      <c r="D4445">
        <v>374</v>
      </c>
      <c r="E4445">
        <v>374</v>
      </c>
      <c r="F4445">
        <v>374</v>
      </c>
      <c r="G4445">
        <v>102790000</v>
      </c>
    </row>
    <row r="4446" spans="1:7" ht="15">
      <c r="A4446" s="963">
        <v>32381</v>
      </c>
      <c r="B4446">
        <v>374.29998779296881</v>
      </c>
      <c r="C4446">
        <v>374.60000610351562</v>
      </c>
      <c r="D4446">
        <v>373.89999389648438</v>
      </c>
      <c r="E4446">
        <v>374.39999389648438</v>
      </c>
      <c r="F4446">
        <v>374.39999389648438</v>
      </c>
      <c r="G4446">
        <v>91610000</v>
      </c>
    </row>
    <row r="4447" spans="1:7" ht="15">
      <c r="A4447" s="963">
        <v>32384</v>
      </c>
      <c r="B4447">
        <v>375.5</v>
      </c>
      <c r="C4447">
        <v>376.39999389648438</v>
      </c>
      <c r="D4447">
        <v>374.39999389648438</v>
      </c>
      <c r="E4447">
        <v>376.20001220703119</v>
      </c>
      <c r="F4447">
        <v>376.20001220703119</v>
      </c>
      <c r="G4447">
        <v>83490000</v>
      </c>
    </row>
    <row r="4448" spans="1:7" ht="15">
      <c r="A4448" s="963">
        <v>32385</v>
      </c>
      <c r="B4448">
        <v>375.79998779296881</v>
      </c>
      <c r="C4448">
        <v>376.60000610351562</v>
      </c>
      <c r="D4448">
        <v>375.70001220703119</v>
      </c>
      <c r="E4448">
        <v>376.5</v>
      </c>
      <c r="F4448">
        <v>376.5</v>
      </c>
      <c r="G4448">
        <v>94550000</v>
      </c>
    </row>
    <row r="4449" spans="1:7" ht="15">
      <c r="A4449" s="963">
        <v>32386</v>
      </c>
      <c r="B4449">
        <v>376.60000610351562</v>
      </c>
      <c r="C4449">
        <v>377.5</v>
      </c>
      <c r="D4449">
        <v>375.10000610351562</v>
      </c>
      <c r="E4449">
        <v>376.60000610351562</v>
      </c>
      <c r="F4449">
        <v>376.60000610351562</v>
      </c>
      <c r="G4449">
        <v>117140000</v>
      </c>
    </row>
    <row r="4450" spans="1:7" ht="15">
      <c r="A4450" s="963">
        <v>32387</v>
      </c>
      <c r="B4450">
        <v>374.20001220703119</v>
      </c>
      <c r="C4450">
        <v>376.60000610351562</v>
      </c>
      <c r="D4450">
        <v>372.20001220703119</v>
      </c>
      <c r="E4450">
        <v>373</v>
      </c>
      <c r="F4450">
        <v>373</v>
      </c>
      <c r="G4450">
        <v>106380000</v>
      </c>
    </row>
    <row r="4451" spans="1:7" ht="15">
      <c r="A4451" s="963">
        <v>32388</v>
      </c>
      <c r="B4451">
        <v>374.70001220703119</v>
      </c>
      <c r="C4451">
        <v>376.70001220703119</v>
      </c>
      <c r="D4451">
        <v>373</v>
      </c>
      <c r="E4451">
        <v>376.5</v>
      </c>
      <c r="F4451">
        <v>376.5</v>
      </c>
      <c r="G4451">
        <v>96340000</v>
      </c>
    </row>
    <row r="4452" spans="1:7" ht="15">
      <c r="A4452" s="963">
        <v>32392</v>
      </c>
      <c r="B4452">
        <v>377</v>
      </c>
      <c r="C4452">
        <v>377.60000610351562</v>
      </c>
      <c r="D4452">
        <v>376.29998779296881</v>
      </c>
      <c r="E4452">
        <v>377.29998779296881</v>
      </c>
      <c r="F4452">
        <v>377.29998779296881</v>
      </c>
      <c r="G4452">
        <v>86990000</v>
      </c>
    </row>
    <row r="4453" spans="1:7" ht="15">
      <c r="A4453" s="963">
        <v>32393</v>
      </c>
      <c r="B4453">
        <v>378</v>
      </c>
      <c r="C4453">
        <v>378.29998779296881</v>
      </c>
      <c r="D4453">
        <v>376.89999389648438</v>
      </c>
      <c r="E4453">
        <v>378</v>
      </c>
      <c r="F4453">
        <v>378</v>
      </c>
      <c r="G4453">
        <v>117820000</v>
      </c>
    </row>
    <row r="4454" spans="1:7" ht="15">
      <c r="A4454" s="963">
        <v>32394</v>
      </c>
      <c r="B4454">
        <v>377.70001220703119</v>
      </c>
      <c r="C4454">
        <v>379.70001220703119</v>
      </c>
      <c r="D4454">
        <v>377</v>
      </c>
      <c r="E4454">
        <v>379.70001220703119</v>
      </c>
      <c r="F4454">
        <v>379.70001220703119</v>
      </c>
      <c r="G4454">
        <v>116620000</v>
      </c>
    </row>
    <row r="4455" spans="1:7" ht="15">
      <c r="A4455" s="963">
        <v>32395</v>
      </c>
      <c r="B4455">
        <v>378.5</v>
      </c>
      <c r="C4455">
        <v>381.79998779296881</v>
      </c>
      <c r="D4455">
        <v>378.5</v>
      </c>
      <c r="E4455">
        <v>381.60000610351562</v>
      </c>
      <c r="F4455">
        <v>381.60000610351562</v>
      </c>
      <c r="G4455">
        <v>124810000</v>
      </c>
    </row>
    <row r="4456" spans="1:7" ht="15">
      <c r="A4456" s="963">
        <v>32398</v>
      </c>
      <c r="B4456">
        <v>382.10000610351562</v>
      </c>
      <c r="C4456">
        <v>382.89999389648438</v>
      </c>
      <c r="D4456">
        <v>381.60000610351562</v>
      </c>
      <c r="E4456">
        <v>382.10000610351562</v>
      </c>
      <c r="F4456">
        <v>382.10000610351562</v>
      </c>
      <c r="G4456">
        <v>82510000</v>
      </c>
    </row>
    <row r="4457" spans="1:7" ht="15">
      <c r="A4457" s="963">
        <v>32399</v>
      </c>
      <c r="B4457">
        <v>381.20001220703119</v>
      </c>
      <c r="C4457">
        <v>382.39999389648438</v>
      </c>
      <c r="D4457">
        <v>381</v>
      </c>
      <c r="E4457">
        <v>382.39999389648438</v>
      </c>
      <c r="F4457">
        <v>382.39999389648438</v>
      </c>
      <c r="G4457">
        <v>99120000</v>
      </c>
    </row>
    <row r="4458" spans="1:7" ht="15">
      <c r="A4458" s="963">
        <v>32400</v>
      </c>
      <c r="B4458">
        <v>383.5</v>
      </c>
      <c r="C4458">
        <v>384.5</v>
      </c>
      <c r="D4458">
        <v>382.39999389648438</v>
      </c>
      <c r="E4458">
        <v>383.89999389648438</v>
      </c>
      <c r="F4458">
        <v>383.89999389648438</v>
      </c>
      <c r="G4458">
        <v>131060000</v>
      </c>
    </row>
    <row r="4459" spans="1:7" ht="15">
      <c r="A4459" s="963">
        <v>32401</v>
      </c>
      <c r="B4459">
        <v>383.60000610351562</v>
      </c>
      <c r="C4459">
        <v>384</v>
      </c>
      <c r="D4459">
        <v>382.60000610351562</v>
      </c>
      <c r="E4459">
        <v>382.70001220703119</v>
      </c>
      <c r="F4459">
        <v>382.70001220703119</v>
      </c>
      <c r="G4459">
        <v>113730000</v>
      </c>
    </row>
    <row r="4460" spans="1:7" ht="15">
      <c r="A4460" s="963">
        <v>32402</v>
      </c>
      <c r="B4460">
        <v>382.89999389648438</v>
      </c>
      <c r="C4460">
        <v>384</v>
      </c>
      <c r="D4460">
        <v>382.39999389648438</v>
      </c>
      <c r="E4460">
        <v>383.89999389648438</v>
      </c>
      <c r="F4460">
        <v>383.89999389648438</v>
      </c>
      <c r="G4460">
        <v>113490000</v>
      </c>
    </row>
    <row r="4461" spans="1:7" ht="15">
      <c r="A4461" s="963">
        <v>32405</v>
      </c>
      <c r="B4461">
        <v>382.5</v>
      </c>
      <c r="C4461">
        <v>384</v>
      </c>
      <c r="D4461">
        <v>381.5</v>
      </c>
      <c r="E4461">
        <v>383.39999389648438</v>
      </c>
      <c r="F4461">
        <v>383.39999389648438</v>
      </c>
      <c r="G4461">
        <v>99840000</v>
      </c>
    </row>
    <row r="4462" spans="1:7" ht="15">
      <c r="A4462" s="963">
        <v>32406</v>
      </c>
      <c r="B4462">
        <v>383.60000610351562</v>
      </c>
      <c r="C4462">
        <v>384.10000610351562</v>
      </c>
      <c r="D4462">
        <v>383</v>
      </c>
      <c r="E4462">
        <v>384.10000610351562</v>
      </c>
      <c r="F4462">
        <v>384.10000610351562</v>
      </c>
      <c r="G4462">
        <v>114660000</v>
      </c>
    </row>
    <row r="4463" spans="1:7" ht="15">
      <c r="A4463" s="963">
        <v>32407</v>
      </c>
      <c r="B4463">
        <v>384.29998779296881</v>
      </c>
      <c r="C4463">
        <v>385</v>
      </c>
      <c r="D4463">
        <v>384</v>
      </c>
      <c r="E4463">
        <v>384.89999389648438</v>
      </c>
      <c r="F4463">
        <v>384.89999389648438</v>
      </c>
      <c r="G4463">
        <v>99950000</v>
      </c>
    </row>
    <row r="4464" spans="1:7" ht="15">
      <c r="A4464" s="963">
        <v>32408</v>
      </c>
      <c r="B4464">
        <v>384.60000610351562</v>
      </c>
      <c r="C4464">
        <v>385.60000610351562</v>
      </c>
      <c r="D4464">
        <v>384.10000610351562</v>
      </c>
      <c r="E4464">
        <v>384.89999389648438</v>
      </c>
      <c r="F4464">
        <v>384.89999389648438</v>
      </c>
      <c r="G4464">
        <v>134260000</v>
      </c>
    </row>
    <row r="4465" spans="1:7" ht="15">
      <c r="A4465" s="963">
        <v>32409</v>
      </c>
      <c r="B4465">
        <v>384.29998779296881</v>
      </c>
      <c r="C4465">
        <v>385.20001220703119</v>
      </c>
      <c r="D4465">
        <v>384</v>
      </c>
      <c r="E4465">
        <v>385</v>
      </c>
      <c r="F4465">
        <v>385</v>
      </c>
      <c r="G4465">
        <v>141370000</v>
      </c>
    </row>
    <row r="4466" spans="1:7" ht="15">
      <c r="A4466" s="963">
        <v>32412</v>
      </c>
      <c r="B4466">
        <v>384.20001220703119</v>
      </c>
      <c r="C4466">
        <v>385.10000610351562</v>
      </c>
      <c r="D4466">
        <v>382.60000610351562</v>
      </c>
      <c r="E4466">
        <v>382.79998779296881</v>
      </c>
      <c r="F4466">
        <v>382.79998779296881</v>
      </c>
      <c r="G4466">
        <v>92750000</v>
      </c>
    </row>
    <row r="4467" spans="1:7" ht="15">
      <c r="A4467" s="963">
        <v>32413</v>
      </c>
      <c r="B4467">
        <v>382.5</v>
      </c>
      <c r="C4467">
        <v>382.89999389648438</v>
      </c>
      <c r="D4467">
        <v>382.10000610351562</v>
      </c>
      <c r="E4467">
        <v>382.20001220703119</v>
      </c>
      <c r="F4467">
        <v>382.20001220703119</v>
      </c>
      <c r="G4467">
        <v>103770000</v>
      </c>
    </row>
    <row r="4468" spans="1:7" ht="15">
      <c r="A4468" s="963">
        <v>32414</v>
      </c>
      <c r="B4468">
        <v>383</v>
      </c>
      <c r="C4468">
        <v>383.39999389648438</v>
      </c>
      <c r="D4468">
        <v>382</v>
      </c>
      <c r="E4468">
        <v>383.29998779296881</v>
      </c>
      <c r="F4468">
        <v>383.29998779296881</v>
      </c>
      <c r="G4468">
        <v>111720000</v>
      </c>
    </row>
    <row r="4469" spans="1:7" ht="15">
      <c r="A4469" s="963">
        <v>32415</v>
      </c>
      <c r="B4469">
        <v>384.5</v>
      </c>
      <c r="C4469">
        <v>386.10000610351562</v>
      </c>
      <c r="D4469">
        <v>383.29998779296881</v>
      </c>
      <c r="E4469">
        <v>386.10000610351562</v>
      </c>
      <c r="F4469">
        <v>386.10000610351562</v>
      </c>
      <c r="G4469">
        <v>121490000</v>
      </c>
    </row>
    <row r="4470" spans="1:7" ht="15">
      <c r="A4470" s="963">
        <v>32416</v>
      </c>
      <c r="B4470">
        <v>386.60000610351562</v>
      </c>
      <c r="C4470">
        <v>388.39999389648438</v>
      </c>
      <c r="D4470">
        <v>386.10000610351562</v>
      </c>
      <c r="E4470">
        <v>387.70001220703119</v>
      </c>
      <c r="F4470">
        <v>387.70001220703119</v>
      </c>
      <c r="G4470">
        <v>135440000</v>
      </c>
    </row>
    <row r="4471" spans="1:7" ht="15">
      <c r="A4471" s="963">
        <v>32419</v>
      </c>
      <c r="B4471">
        <v>384.70001220703119</v>
      </c>
      <c r="C4471">
        <v>387.70001220703119</v>
      </c>
      <c r="D4471">
        <v>383.39999389648438</v>
      </c>
      <c r="E4471">
        <v>384.5</v>
      </c>
      <c r="F4471">
        <v>384.5</v>
      </c>
      <c r="G4471">
        <v>107440000</v>
      </c>
    </row>
    <row r="4472" spans="1:7" ht="15">
      <c r="A4472" s="963">
        <v>32420</v>
      </c>
      <c r="B4472">
        <v>384.89999389648438</v>
      </c>
      <c r="C4472">
        <v>385.10000610351562</v>
      </c>
      <c r="D4472">
        <v>383.89999389648438</v>
      </c>
      <c r="E4472">
        <v>384.20001220703119</v>
      </c>
      <c r="F4472">
        <v>384.20001220703119</v>
      </c>
      <c r="G4472">
        <v>106220000</v>
      </c>
    </row>
    <row r="4473" spans="1:7" ht="15">
      <c r="A4473" s="963">
        <v>32421</v>
      </c>
      <c r="B4473">
        <v>383.60000610351562</v>
      </c>
      <c r="C4473">
        <v>384.60000610351562</v>
      </c>
      <c r="D4473">
        <v>383.10000610351562</v>
      </c>
      <c r="E4473">
        <v>384.5</v>
      </c>
      <c r="F4473">
        <v>384.5</v>
      </c>
      <c r="G4473">
        <v>131800000</v>
      </c>
    </row>
    <row r="4474" spans="1:7" ht="15">
      <c r="A4474" s="963">
        <v>32422</v>
      </c>
      <c r="B4474">
        <v>384.5</v>
      </c>
      <c r="C4474">
        <v>385.39999389648438</v>
      </c>
      <c r="D4474">
        <v>384</v>
      </c>
      <c r="E4474">
        <v>385.20001220703119</v>
      </c>
      <c r="F4474">
        <v>385.20001220703119</v>
      </c>
      <c r="G4474">
        <v>124210000</v>
      </c>
    </row>
    <row r="4475" spans="1:7" ht="15">
      <c r="A4475" s="963">
        <v>32423</v>
      </c>
      <c r="B4475">
        <v>384.39999389648438</v>
      </c>
      <c r="C4475">
        <v>385.70001220703119</v>
      </c>
      <c r="D4475">
        <v>384.10000610351562</v>
      </c>
      <c r="E4475">
        <v>385.70001220703119</v>
      </c>
      <c r="F4475">
        <v>385.70001220703119</v>
      </c>
      <c r="G4475">
        <v>154920000</v>
      </c>
    </row>
    <row r="4476" spans="1:7" ht="15">
      <c r="A4476" s="963">
        <v>32426</v>
      </c>
      <c r="B4476">
        <v>385.79998779296881</v>
      </c>
      <c r="C4476">
        <v>386.29998779296881</v>
      </c>
      <c r="D4476">
        <v>384.39999389648438</v>
      </c>
      <c r="E4476">
        <v>385.5</v>
      </c>
      <c r="F4476">
        <v>385.5</v>
      </c>
      <c r="G4476">
        <v>96830000</v>
      </c>
    </row>
    <row r="4477" spans="1:7" ht="15">
      <c r="A4477" s="963">
        <v>32427</v>
      </c>
      <c r="B4477">
        <v>385.60000610351562</v>
      </c>
      <c r="C4477">
        <v>386</v>
      </c>
      <c r="D4477">
        <v>384</v>
      </c>
      <c r="E4477">
        <v>385.29998779296881</v>
      </c>
      <c r="F4477">
        <v>385.29998779296881</v>
      </c>
      <c r="G4477">
        <v>120990000</v>
      </c>
    </row>
    <row r="4478" spans="1:7" ht="15">
      <c r="A4478" s="963">
        <v>32428</v>
      </c>
      <c r="B4478">
        <v>382.60000610351562</v>
      </c>
      <c r="C4478">
        <v>385.29998779296881</v>
      </c>
      <c r="D4478">
        <v>381.79998779296881</v>
      </c>
      <c r="E4478">
        <v>382.60000610351562</v>
      </c>
      <c r="F4478">
        <v>382.60000610351562</v>
      </c>
      <c r="G4478">
        <v>118420000</v>
      </c>
    </row>
    <row r="4479" spans="1:7" ht="15">
      <c r="A4479" s="963">
        <v>32429</v>
      </c>
      <c r="B4479">
        <v>383.5</v>
      </c>
      <c r="C4479">
        <v>383.70001220703119</v>
      </c>
      <c r="D4479">
        <v>381.79998779296881</v>
      </c>
      <c r="E4479">
        <v>383.5</v>
      </c>
      <c r="F4479">
        <v>383.5</v>
      </c>
      <c r="G4479">
        <v>112380000</v>
      </c>
    </row>
    <row r="4480" spans="1:7" ht="15">
      <c r="A4480" s="963">
        <v>32430</v>
      </c>
      <c r="B4480">
        <v>385.10000610351562</v>
      </c>
      <c r="C4480">
        <v>385.29998779296881</v>
      </c>
      <c r="D4480">
        <v>383.5</v>
      </c>
      <c r="E4480">
        <v>384.60000610351562</v>
      </c>
      <c r="F4480">
        <v>384.60000610351562</v>
      </c>
      <c r="G4480">
        <v>119120000</v>
      </c>
    </row>
    <row r="4481" spans="1:7" ht="15">
      <c r="A4481" s="963">
        <v>32433</v>
      </c>
      <c r="B4481">
        <v>384.89999389648438</v>
      </c>
      <c r="C4481">
        <v>385.29998779296881</v>
      </c>
      <c r="D4481">
        <v>384.39999389648438</v>
      </c>
      <c r="E4481">
        <v>385</v>
      </c>
      <c r="F4481">
        <v>385</v>
      </c>
      <c r="G4481">
        <v>99650000</v>
      </c>
    </row>
    <row r="4482" spans="1:7" ht="15">
      <c r="A4482" s="963">
        <v>32434</v>
      </c>
      <c r="B4482">
        <v>385.20001220703119</v>
      </c>
      <c r="C4482">
        <v>386.29998779296881</v>
      </c>
      <c r="D4482">
        <v>384.5</v>
      </c>
      <c r="E4482">
        <v>386.29998779296881</v>
      </c>
      <c r="F4482">
        <v>386.29998779296881</v>
      </c>
      <c r="G4482">
        <v>132330000</v>
      </c>
    </row>
    <row r="4483" spans="1:7" ht="15">
      <c r="A4483" s="963">
        <v>32435</v>
      </c>
      <c r="B4483">
        <v>387.70001220703119</v>
      </c>
      <c r="C4483">
        <v>388.20001220703119</v>
      </c>
      <c r="D4483">
        <v>385.39999389648438</v>
      </c>
      <c r="E4483">
        <v>385.79998779296881</v>
      </c>
      <c r="F4483">
        <v>385.79998779296881</v>
      </c>
      <c r="G4483">
        <v>142560000</v>
      </c>
    </row>
    <row r="4484" spans="1:7" ht="15">
      <c r="A4484" s="963">
        <v>32436</v>
      </c>
      <c r="B4484">
        <v>386.60000610351562</v>
      </c>
      <c r="C4484">
        <v>388.60000610351562</v>
      </c>
      <c r="D4484">
        <v>385.70001220703119</v>
      </c>
      <c r="E4484">
        <v>388.60000610351562</v>
      </c>
      <c r="F4484">
        <v>388.60000610351562</v>
      </c>
      <c r="G4484">
        <v>132680000</v>
      </c>
    </row>
    <row r="4485" spans="1:7" ht="15">
      <c r="A4485" s="963">
        <v>32437</v>
      </c>
      <c r="B4485">
        <v>387.89999389648438</v>
      </c>
      <c r="C4485">
        <v>388.60000610351562</v>
      </c>
      <c r="D4485">
        <v>387.70001220703119</v>
      </c>
      <c r="E4485">
        <v>388.60000610351562</v>
      </c>
      <c r="F4485">
        <v>388.60000610351562</v>
      </c>
      <c r="G4485">
        <v>138720000</v>
      </c>
    </row>
    <row r="4486" spans="1:7" ht="15">
      <c r="A4486" s="963">
        <v>32440</v>
      </c>
      <c r="B4486">
        <v>387.5</v>
      </c>
      <c r="C4486">
        <v>388.89999389648438</v>
      </c>
      <c r="D4486">
        <v>387.10000610351562</v>
      </c>
      <c r="E4486">
        <v>387.20001220703119</v>
      </c>
      <c r="F4486">
        <v>387.20001220703119</v>
      </c>
      <c r="G4486">
        <v>109630000</v>
      </c>
    </row>
    <row r="4487" spans="1:7" ht="15">
      <c r="A4487" s="963">
        <v>32441</v>
      </c>
      <c r="B4487">
        <v>386.60000610351562</v>
      </c>
      <c r="C4487">
        <v>387.39999389648438</v>
      </c>
      <c r="D4487">
        <v>385.70001220703119</v>
      </c>
      <c r="E4487">
        <v>386.10000610351562</v>
      </c>
      <c r="F4487">
        <v>386.10000610351562</v>
      </c>
      <c r="G4487">
        <v>111670000</v>
      </c>
    </row>
    <row r="4488" spans="1:7" ht="15">
      <c r="A4488" s="963">
        <v>32442</v>
      </c>
      <c r="B4488">
        <v>385</v>
      </c>
      <c r="C4488">
        <v>386.20001220703119</v>
      </c>
      <c r="D4488">
        <v>384.29998779296881</v>
      </c>
      <c r="E4488">
        <v>385.20001220703119</v>
      </c>
      <c r="F4488">
        <v>385.20001220703119</v>
      </c>
      <c r="G4488">
        <v>110410000</v>
      </c>
    </row>
    <row r="4489" spans="1:7" ht="15">
      <c r="A4489" s="963">
        <v>32443</v>
      </c>
      <c r="B4489">
        <v>382.29998779296881</v>
      </c>
      <c r="C4489">
        <v>385.20001220703119</v>
      </c>
      <c r="D4489">
        <v>380.70001220703119</v>
      </c>
      <c r="E4489">
        <v>381.79998779296881</v>
      </c>
      <c r="F4489">
        <v>381.79998779296881</v>
      </c>
      <c r="G4489">
        <v>122660000</v>
      </c>
    </row>
    <row r="4490" spans="1:7" ht="15">
      <c r="A4490" s="963">
        <v>32444</v>
      </c>
      <c r="B4490">
        <v>382.39999389648438</v>
      </c>
      <c r="C4490">
        <v>382.89999389648438</v>
      </c>
      <c r="D4490">
        <v>381.79998779296881</v>
      </c>
      <c r="E4490">
        <v>382.79998779296881</v>
      </c>
      <c r="F4490">
        <v>382.79998779296881</v>
      </c>
      <c r="G4490">
        <v>106010000</v>
      </c>
    </row>
    <row r="4491" spans="1:7" ht="15">
      <c r="A4491" s="963">
        <v>32447</v>
      </c>
      <c r="B4491">
        <v>381.60000610351562</v>
      </c>
      <c r="C4491">
        <v>382.89999389648438</v>
      </c>
      <c r="D4491">
        <v>381.20001220703119</v>
      </c>
      <c r="E4491">
        <v>382.5</v>
      </c>
      <c r="F4491">
        <v>382.5</v>
      </c>
      <c r="G4491">
        <v>97880000</v>
      </c>
    </row>
    <row r="4492" spans="1:7" ht="15">
      <c r="A4492" s="963">
        <v>32448</v>
      </c>
      <c r="B4492">
        <v>382.70001220703119</v>
      </c>
      <c r="C4492">
        <v>383</v>
      </c>
      <c r="D4492">
        <v>381.60000610351562</v>
      </c>
      <c r="E4492">
        <v>382.39999389648438</v>
      </c>
      <c r="F4492">
        <v>382.39999389648438</v>
      </c>
      <c r="G4492">
        <v>110350000</v>
      </c>
    </row>
    <row r="4493" spans="1:7" ht="15">
      <c r="A4493" s="963">
        <v>32449</v>
      </c>
      <c r="B4493">
        <v>381.39999389648438</v>
      </c>
      <c r="C4493">
        <v>382.39999389648438</v>
      </c>
      <c r="D4493">
        <v>380.79998779296881</v>
      </c>
      <c r="E4493">
        <v>381.79998779296881</v>
      </c>
      <c r="F4493">
        <v>381.79998779296881</v>
      </c>
      <c r="G4493">
        <v>121540000</v>
      </c>
    </row>
    <row r="4494" spans="1:7" ht="15">
      <c r="A4494" s="963">
        <v>32450</v>
      </c>
      <c r="B4494">
        <v>381.70001220703119</v>
      </c>
      <c r="C4494">
        <v>383.10000610351562</v>
      </c>
      <c r="D4494">
        <v>381.60000610351562</v>
      </c>
      <c r="E4494">
        <v>382.79998779296881</v>
      </c>
      <c r="F4494">
        <v>382.79998779296881</v>
      </c>
      <c r="G4494">
        <v>117140000</v>
      </c>
    </row>
    <row r="4495" spans="1:7" ht="15">
      <c r="A4495" s="963">
        <v>32451</v>
      </c>
      <c r="B4495">
        <v>382</v>
      </c>
      <c r="C4495">
        <v>382.79998779296881</v>
      </c>
      <c r="D4495">
        <v>380.70001220703119</v>
      </c>
      <c r="E4495">
        <v>381</v>
      </c>
      <c r="F4495">
        <v>381</v>
      </c>
      <c r="G4495">
        <v>105620000</v>
      </c>
    </row>
    <row r="4496" spans="1:7" ht="15">
      <c r="A4496" s="963">
        <v>32454</v>
      </c>
      <c r="B4496">
        <v>378.5</v>
      </c>
      <c r="C4496">
        <v>381.10000610351562</v>
      </c>
      <c r="D4496">
        <v>376.29998779296881</v>
      </c>
      <c r="E4496">
        <v>376.5</v>
      </c>
      <c r="F4496">
        <v>376.5</v>
      </c>
      <c r="G4496">
        <v>101420000</v>
      </c>
    </row>
    <row r="4497" spans="1:7" ht="15">
      <c r="A4497" s="963">
        <v>32455</v>
      </c>
      <c r="B4497">
        <v>377.89999389648438</v>
      </c>
      <c r="C4497">
        <v>379.10000610351562</v>
      </c>
      <c r="D4497">
        <v>376.5</v>
      </c>
      <c r="E4497">
        <v>378.79998779296881</v>
      </c>
      <c r="F4497">
        <v>378.79998779296881</v>
      </c>
      <c r="G4497">
        <v>113250000</v>
      </c>
    </row>
    <row r="4498" spans="1:7" ht="15">
      <c r="A4498" s="963">
        <v>32456</v>
      </c>
      <c r="B4498">
        <v>378.20001220703119</v>
      </c>
      <c r="C4498">
        <v>378.79998779296881</v>
      </c>
      <c r="D4498">
        <v>376.89999389648438</v>
      </c>
      <c r="E4498">
        <v>377.70001220703119</v>
      </c>
      <c r="F4498">
        <v>377.70001220703119</v>
      </c>
      <c r="G4498">
        <v>110400000</v>
      </c>
    </row>
    <row r="4499" spans="1:7" ht="15">
      <c r="A4499" s="963">
        <v>32457</v>
      </c>
      <c r="B4499">
        <v>377.39999389648438</v>
      </c>
      <c r="C4499">
        <v>378.5</v>
      </c>
      <c r="D4499">
        <v>377.39999389648438</v>
      </c>
      <c r="E4499">
        <v>378.39999389648438</v>
      </c>
      <c r="F4499">
        <v>378.39999389648438</v>
      </c>
      <c r="G4499">
        <v>105730000</v>
      </c>
    </row>
    <row r="4500" spans="1:7" ht="15">
      <c r="A4500" s="963">
        <v>32458</v>
      </c>
      <c r="B4500">
        <v>376.10000610351562</v>
      </c>
      <c r="C4500">
        <v>378.39999389648438</v>
      </c>
      <c r="D4500">
        <v>373.60000610351562</v>
      </c>
      <c r="E4500">
        <v>373.79998779296881</v>
      </c>
      <c r="F4500">
        <v>373.79998779296881</v>
      </c>
      <c r="G4500">
        <v>109680000</v>
      </c>
    </row>
    <row r="4501" spans="1:7" ht="15">
      <c r="A4501" s="963">
        <v>32461</v>
      </c>
      <c r="B4501">
        <v>371.79998779296881</v>
      </c>
      <c r="C4501">
        <v>374</v>
      </c>
      <c r="D4501">
        <v>371.60000610351562</v>
      </c>
      <c r="E4501">
        <v>372.39999389648438</v>
      </c>
      <c r="F4501">
        <v>372.39999389648438</v>
      </c>
      <c r="G4501">
        <v>100770000</v>
      </c>
    </row>
    <row r="4502" spans="1:7" ht="15">
      <c r="A4502" s="963">
        <v>32462</v>
      </c>
      <c r="B4502">
        <v>373.39999389648438</v>
      </c>
      <c r="C4502">
        <v>373.60000610351562</v>
      </c>
      <c r="D4502">
        <v>371.5</v>
      </c>
      <c r="E4502">
        <v>372.10000610351562</v>
      </c>
      <c r="F4502">
        <v>372.10000610351562</v>
      </c>
      <c r="G4502">
        <v>111880000</v>
      </c>
    </row>
    <row r="4503" spans="1:7" ht="15">
      <c r="A4503" s="963">
        <v>32463</v>
      </c>
      <c r="B4503">
        <v>370</v>
      </c>
      <c r="C4503">
        <v>372.29998779296881</v>
      </c>
      <c r="D4503">
        <v>367.60000610351562</v>
      </c>
      <c r="E4503">
        <v>367.79998779296881</v>
      </c>
      <c r="F4503">
        <v>367.79998779296881</v>
      </c>
      <c r="G4503">
        <v>127990000</v>
      </c>
    </row>
    <row r="4504" spans="1:7" ht="15">
      <c r="A4504" s="963">
        <v>32464</v>
      </c>
      <c r="B4504">
        <v>368.39999389648438</v>
      </c>
      <c r="C4504">
        <v>368.79998779296881</v>
      </c>
      <c r="D4504">
        <v>366.89999389648438</v>
      </c>
      <c r="E4504">
        <v>367.39999389648438</v>
      </c>
      <c r="F4504">
        <v>367.39999389648438</v>
      </c>
      <c r="G4504">
        <v>140150000</v>
      </c>
    </row>
    <row r="4505" spans="1:7" ht="15">
      <c r="A4505" s="963">
        <v>32465</v>
      </c>
      <c r="B4505">
        <v>366.79998779296881</v>
      </c>
      <c r="C4505">
        <v>367.89999389648438</v>
      </c>
      <c r="D4505">
        <v>366.70001220703119</v>
      </c>
      <c r="E4505">
        <v>367.60000610351562</v>
      </c>
      <c r="F4505">
        <v>367.60000610351562</v>
      </c>
      <c r="G4505">
        <v>103240000</v>
      </c>
    </row>
    <row r="4506" spans="1:7" ht="15">
      <c r="A4506" s="963">
        <v>32468</v>
      </c>
      <c r="B4506">
        <v>365.29998779296881</v>
      </c>
      <c r="C4506">
        <v>367.60000610351562</v>
      </c>
      <c r="D4506">
        <v>364.10000610351562</v>
      </c>
      <c r="E4506">
        <v>365.10000610351562</v>
      </c>
      <c r="F4506">
        <v>365.10000610351562</v>
      </c>
      <c r="G4506">
        <v>111930000</v>
      </c>
    </row>
    <row r="4507" spans="1:7" ht="15">
      <c r="A4507" s="963">
        <v>32469</v>
      </c>
      <c r="B4507">
        <v>365.20001220703119</v>
      </c>
      <c r="C4507">
        <v>365.39999389648438</v>
      </c>
      <c r="D4507">
        <v>364</v>
      </c>
      <c r="E4507">
        <v>365.39999389648438</v>
      </c>
      <c r="F4507">
        <v>365.39999389648438</v>
      </c>
      <c r="G4507">
        <v>117080000</v>
      </c>
    </row>
    <row r="4508" spans="1:7" ht="15">
      <c r="A4508" s="963">
        <v>32470</v>
      </c>
      <c r="B4508">
        <v>365.79998779296881</v>
      </c>
      <c r="C4508">
        <v>367.89999389648438</v>
      </c>
      <c r="D4508">
        <v>365.39999389648438</v>
      </c>
      <c r="E4508">
        <v>367.79998779296881</v>
      </c>
      <c r="F4508">
        <v>367.79998779296881</v>
      </c>
      <c r="G4508">
        <v>103660000</v>
      </c>
    </row>
    <row r="4509" spans="1:7" ht="15">
      <c r="A4509" s="963">
        <v>32472</v>
      </c>
      <c r="B4509">
        <v>366.10000610351562</v>
      </c>
      <c r="C4509">
        <v>367.70001220703119</v>
      </c>
      <c r="D4509">
        <v>365.70001220703119</v>
      </c>
      <c r="E4509">
        <v>366.39999389648438</v>
      </c>
      <c r="F4509">
        <v>366.39999389648438</v>
      </c>
      <c r="G4509">
        <v>50060000</v>
      </c>
    </row>
    <row r="4510" spans="1:7" ht="15">
      <c r="A4510" s="963">
        <v>32475</v>
      </c>
      <c r="B4510">
        <v>366.39999389648438</v>
      </c>
      <c r="C4510">
        <v>366.70001220703119</v>
      </c>
      <c r="D4510">
        <v>364.79998779296881</v>
      </c>
      <c r="E4510">
        <v>366.10000610351562</v>
      </c>
      <c r="F4510">
        <v>366.10000610351562</v>
      </c>
      <c r="G4510">
        <v>93800000</v>
      </c>
    </row>
    <row r="4511" spans="1:7" ht="15">
      <c r="A4511" s="963">
        <v>32476</v>
      </c>
      <c r="B4511">
        <v>366.39999389648438</v>
      </c>
      <c r="C4511">
        <v>368.20001220703119</v>
      </c>
      <c r="D4511">
        <v>365.89999389648438</v>
      </c>
      <c r="E4511">
        <v>368.20001220703119</v>
      </c>
      <c r="F4511">
        <v>368.20001220703119</v>
      </c>
      <c r="G4511">
        <v>104820000</v>
      </c>
    </row>
    <row r="4512" spans="1:7" ht="15">
      <c r="A4512" s="963">
        <v>32477</v>
      </c>
      <c r="B4512">
        <v>369.20001220703119</v>
      </c>
      <c r="C4512">
        <v>371.5</v>
      </c>
      <c r="D4512">
        <v>368.10000610351562</v>
      </c>
      <c r="E4512">
        <v>371.5</v>
      </c>
      <c r="F4512">
        <v>371.5</v>
      </c>
      <c r="G4512">
        <v>125340000</v>
      </c>
    </row>
    <row r="4513" spans="1:7" ht="15">
      <c r="A4513" s="963">
        <v>32478</v>
      </c>
      <c r="B4513">
        <v>372.10000610351562</v>
      </c>
      <c r="C4513">
        <v>374</v>
      </c>
      <c r="D4513">
        <v>371.20001220703119</v>
      </c>
      <c r="E4513">
        <v>373.89999389648438</v>
      </c>
      <c r="F4513">
        <v>373.89999389648438</v>
      </c>
      <c r="G4513">
        <v>123270000</v>
      </c>
    </row>
    <row r="4514" spans="1:7" ht="15">
      <c r="A4514" s="963">
        <v>32479</v>
      </c>
      <c r="B4514">
        <v>373.10000610351562</v>
      </c>
      <c r="C4514">
        <v>374.39999389648438</v>
      </c>
      <c r="D4514">
        <v>372.5</v>
      </c>
      <c r="E4514">
        <v>373.89999389648438</v>
      </c>
      <c r="F4514">
        <v>373.89999389648438</v>
      </c>
      <c r="G4514">
        <v>125020000</v>
      </c>
    </row>
    <row r="4515" spans="1:7" ht="15">
      <c r="A4515" s="963">
        <v>32482</v>
      </c>
      <c r="B4515">
        <v>374.89999389648438</v>
      </c>
      <c r="C4515">
        <v>376.10000610351562</v>
      </c>
      <c r="D4515">
        <v>373.89999389648438</v>
      </c>
      <c r="E4515">
        <v>375.60000610351562</v>
      </c>
      <c r="F4515">
        <v>375.60000610351562</v>
      </c>
      <c r="G4515">
        <v>118670000</v>
      </c>
    </row>
    <row r="4516" spans="1:7" ht="15">
      <c r="A4516" s="963">
        <v>32483</v>
      </c>
      <c r="B4516">
        <v>375.70001220703119</v>
      </c>
      <c r="C4516">
        <v>377</v>
      </c>
      <c r="D4516">
        <v>374.70001220703119</v>
      </c>
      <c r="E4516">
        <v>377</v>
      </c>
      <c r="F4516">
        <v>377</v>
      </c>
      <c r="G4516">
        <v>116060000</v>
      </c>
    </row>
    <row r="4517" spans="1:7" ht="15">
      <c r="A4517" s="963">
        <v>32484</v>
      </c>
      <c r="B4517">
        <v>377</v>
      </c>
      <c r="C4517">
        <v>377.20001220703119</v>
      </c>
      <c r="D4517">
        <v>376.10000610351562</v>
      </c>
      <c r="E4517">
        <v>376.39999389648438</v>
      </c>
      <c r="F4517">
        <v>376.39999389648438</v>
      </c>
      <c r="G4517">
        <v>122480000</v>
      </c>
    </row>
    <row r="4518" spans="1:7" ht="15">
      <c r="A4518" s="963">
        <v>32485</v>
      </c>
      <c r="B4518">
        <v>375.20001220703119</v>
      </c>
      <c r="C4518">
        <v>376.39999389648438</v>
      </c>
      <c r="D4518">
        <v>374.89999389648438</v>
      </c>
      <c r="E4518">
        <v>375.20001220703119</v>
      </c>
      <c r="F4518">
        <v>375.20001220703119</v>
      </c>
      <c r="G4518">
        <v>109870000</v>
      </c>
    </row>
    <row r="4519" spans="1:7" ht="15">
      <c r="A4519" s="963">
        <v>32486</v>
      </c>
      <c r="B4519">
        <v>375</v>
      </c>
      <c r="C4519">
        <v>375.60000610351562</v>
      </c>
      <c r="D4519">
        <v>374.79998779296881</v>
      </c>
      <c r="E4519">
        <v>375.20001220703119</v>
      </c>
      <c r="F4519">
        <v>375.20001220703119</v>
      </c>
      <c r="G4519">
        <v>113560000</v>
      </c>
    </row>
    <row r="4520" spans="1:7" ht="15">
      <c r="A4520" s="963">
        <v>32489</v>
      </c>
      <c r="B4520">
        <v>375.20001220703119</v>
      </c>
      <c r="C4520">
        <v>375.60000610351562</v>
      </c>
      <c r="D4520">
        <v>374</v>
      </c>
      <c r="E4520">
        <v>374.20001220703119</v>
      </c>
      <c r="F4520">
        <v>374.20001220703119</v>
      </c>
      <c r="G4520">
        <v>99220000</v>
      </c>
    </row>
    <row r="4521" spans="1:7" ht="15">
      <c r="A4521" s="963">
        <v>32490</v>
      </c>
      <c r="B4521">
        <v>373.39999389648438</v>
      </c>
      <c r="C4521">
        <v>374.20001220703119</v>
      </c>
      <c r="D4521">
        <v>372.5</v>
      </c>
      <c r="E4521">
        <v>373</v>
      </c>
      <c r="F4521">
        <v>373</v>
      </c>
      <c r="G4521">
        <v>114140000</v>
      </c>
    </row>
    <row r="4522" spans="1:7" ht="15">
      <c r="A4522" s="963">
        <v>32491</v>
      </c>
      <c r="B4522">
        <v>372.89999389648438</v>
      </c>
      <c r="C4522">
        <v>373.60000610351562</v>
      </c>
      <c r="D4522">
        <v>372.5</v>
      </c>
      <c r="E4522">
        <v>372.79998779296881</v>
      </c>
      <c r="F4522">
        <v>372.79998779296881</v>
      </c>
      <c r="G4522">
        <v>117740000</v>
      </c>
    </row>
    <row r="4523" spans="1:7" ht="15">
      <c r="A4523" s="963">
        <v>32492</v>
      </c>
      <c r="B4523">
        <v>373.29998779296881</v>
      </c>
      <c r="C4523">
        <v>373.5</v>
      </c>
      <c r="D4523">
        <v>372.5</v>
      </c>
      <c r="E4523">
        <v>373</v>
      </c>
      <c r="F4523">
        <v>373</v>
      </c>
      <c r="G4523">
        <v>111620000</v>
      </c>
    </row>
    <row r="4524" spans="1:7" ht="15">
      <c r="A4524" s="963">
        <v>32493</v>
      </c>
      <c r="B4524">
        <v>373.10000610351562</v>
      </c>
      <c r="C4524">
        <v>375.79998779296881</v>
      </c>
      <c r="D4524">
        <v>372.89999389648438</v>
      </c>
      <c r="E4524">
        <v>375.79998779296881</v>
      </c>
      <c r="F4524">
        <v>375.79998779296881</v>
      </c>
      <c r="G4524">
        <v>133140000</v>
      </c>
    </row>
    <row r="4525" spans="1:7" ht="15">
      <c r="A4525" s="963">
        <v>32496</v>
      </c>
      <c r="B4525">
        <v>375.60000610351562</v>
      </c>
      <c r="C4525">
        <v>376.5</v>
      </c>
      <c r="D4525">
        <v>375.5</v>
      </c>
      <c r="E4525">
        <v>376.39999389648438</v>
      </c>
      <c r="F4525">
        <v>376.39999389648438</v>
      </c>
      <c r="G4525">
        <v>131180000</v>
      </c>
    </row>
    <row r="4526" spans="1:7" ht="15">
      <c r="A4526" s="963">
        <v>32497</v>
      </c>
      <c r="B4526">
        <v>377.29998779296881</v>
      </c>
      <c r="C4526">
        <v>377.5</v>
      </c>
      <c r="D4526">
        <v>376</v>
      </c>
      <c r="E4526">
        <v>376.10000610351562</v>
      </c>
      <c r="F4526">
        <v>376.10000610351562</v>
      </c>
      <c r="G4526">
        <v>138500000</v>
      </c>
    </row>
    <row r="4527" spans="1:7" ht="15">
      <c r="A4527" s="963">
        <v>32498</v>
      </c>
      <c r="B4527">
        <v>376.10000610351562</v>
      </c>
      <c r="C4527">
        <v>376.29998779296881</v>
      </c>
      <c r="D4527">
        <v>374.89999389648438</v>
      </c>
      <c r="E4527">
        <v>375.60000610351562</v>
      </c>
      <c r="F4527">
        <v>375.60000610351562</v>
      </c>
      <c r="G4527">
        <v>137410000</v>
      </c>
    </row>
    <row r="4528" spans="1:7" ht="15">
      <c r="A4528" s="963">
        <v>32499</v>
      </c>
      <c r="B4528">
        <v>375.70001220703119</v>
      </c>
      <c r="C4528">
        <v>376.79998779296881</v>
      </c>
      <c r="D4528">
        <v>375.10000610351562</v>
      </c>
      <c r="E4528">
        <v>376.5</v>
      </c>
      <c r="F4528">
        <v>376.5</v>
      </c>
      <c r="G4528">
        <v>153140000</v>
      </c>
    </row>
    <row r="4529" spans="1:7" ht="15">
      <c r="A4529" s="963">
        <v>32500</v>
      </c>
      <c r="B4529">
        <v>376.70001220703119</v>
      </c>
      <c r="C4529">
        <v>377.39999389648438</v>
      </c>
      <c r="D4529">
        <v>376.5</v>
      </c>
      <c r="E4529">
        <v>377.29998779296881</v>
      </c>
      <c r="F4529">
        <v>377.29998779296881</v>
      </c>
      <c r="G4529">
        <v>77710000</v>
      </c>
    </row>
    <row r="4530" spans="1:7" ht="15">
      <c r="A4530" s="963">
        <v>32504</v>
      </c>
      <c r="B4530">
        <v>377.70001220703119</v>
      </c>
      <c r="C4530">
        <v>377.79998779296881</v>
      </c>
      <c r="D4530">
        <v>376.39999389648438</v>
      </c>
      <c r="E4530">
        <v>376.60000610351562</v>
      </c>
      <c r="F4530">
        <v>376.60000610351562</v>
      </c>
      <c r="G4530">
        <v>80780000</v>
      </c>
    </row>
    <row r="4531" spans="1:7" ht="15">
      <c r="A4531" s="963">
        <v>32505</v>
      </c>
      <c r="B4531">
        <v>376.5</v>
      </c>
      <c r="C4531">
        <v>376.79998779296881</v>
      </c>
      <c r="D4531">
        <v>375.60000610351562</v>
      </c>
      <c r="E4531">
        <v>376.79998779296881</v>
      </c>
      <c r="F4531">
        <v>376.79998779296881</v>
      </c>
      <c r="G4531">
        <v>105150000</v>
      </c>
    </row>
    <row r="4532" spans="1:7" ht="15">
      <c r="A4532" s="963">
        <v>32506</v>
      </c>
      <c r="B4532">
        <v>377.29998779296881</v>
      </c>
      <c r="C4532">
        <v>379.10000610351562</v>
      </c>
      <c r="D4532">
        <v>376.70001220703119</v>
      </c>
      <c r="E4532">
        <v>379.10000610351562</v>
      </c>
      <c r="F4532">
        <v>379.10000610351562</v>
      </c>
      <c r="G4532">
        <v>121140000</v>
      </c>
    </row>
    <row r="4533" spans="1:7" ht="15">
      <c r="A4533" s="963">
        <v>32507</v>
      </c>
      <c r="B4533">
        <v>379.60000610351562</v>
      </c>
      <c r="C4533">
        <v>381.39999389648438</v>
      </c>
      <c r="D4533">
        <v>378.89999389648438</v>
      </c>
      <c r="E4533">
        <v>381.39999389648438</v>
      </c>
      <c r="F4533">
        <v>381.39999389648438</v>
      </c>
      <c r="G4533">
        <v>136940000</v>
      </c>
    </row>
    <row r="4534" spans="1:7" ht="15">
      <c r="A4534" s="963">
        <v>32511</v>
      </c>
      <c r="B4534">
        <v>378.89999389648438</v>
      </c>
      <c r="C4534">
        <v>381.39999389648438</v>
      </c>
      <c r="D4534">
        <v>376.89999389648438</v>
      </c>
      <c r="E4534">
        <v>378.60000610351562</v>
      </c>
      <c r="F4534">
        <v>378.60000610351562</v>
      </c>
      <c r="G4534">
        <v>93660000</v>
      </c>
    </row>
    <row r="4535" spans="1:7" ht="15">
      <c r="A4535" s="963">
        <v>32512</v>
      </c>
      <c r="B4535">
        <v>379.29998779296881</v>
      </c>
      <c r="C4535">
        <v>382.89999389648438</v>
      </c>
      <c r="D4535">
        <v>378.60000610351562</v>
      </c>
      <c r="E4535">
        <v>382.79998779296881</v>
      </c>
      <c r="F4535">
        <v>382.79998779296881</v>
      </c>
      <c r="G4535">
        <v>121270000</v>
      </c>
    </row>
    <row r="4536" spans="1:7" ht="15">
      <c r="A4536" s="963">
        <v>32513</v>
      </c>
      <c r="B4536">
        <v>383.5</v>
      </c>
      <c r="C4536">
        <v>384.89999389648438</v>
      </c>
      <c r="D4536">
        <v>382.70001220703119</v>
      </c>
      <c r="E4536">
        <v>383.79998779296881</v>
      </c>
      <c r="F4536">
        <v>383.79998779296881</v>
      </c>
      <c r="G4536">
        <v>135040000</v>
      </c>
    </row>
    <row r="4537" spans="1:7" ht="15">
      <c r="A4537" s="963">
        <v>32514</v>
      </c>
      <c r="B4537">
        <v>384.39999389648438</v>
      </c>
      <c r="C4537">
        <v>384.79998779296881</v>
      </c>
      <c r="D4537">
        <v>383.79998779296881</v>
      </c>
      <c r="E4537">
        <v>384.70001220703119</v>
      </c>
      <c r="F4537">
        <v>384.70001220703119</v>
      </c>
      <c r="G4537">
        <v>123650000</v>
      </c>
    </row>
    <row r="4538" spans="1:7" ht="15">
      <c r="A4538" s="963">
        <v>32517</v>
      </c>
      <c r="B4538">
        <v>384.89999389648438</v>
      </c>
      <c r="C4538">
        <v>385.79998779296881</v>
      </c>
      <c r="D4538">
        <v>384.60000610351562</v>
      </c>
      <c r="E4538">
        <v>385.29998779296881</v>
      </c>
      <c r="F4538">
        <v>385.29998779296881</v>
      </c>
      <c r="G4538">
        <v>109930000</v>
      </c>
    </row>
    <row r="4539" spans="1:7" ht="15">
      <c r="A4539" s="963">
        <v>32518</v>
      </c>
      <c r="B4539">
        <v>385.5</v>
      </c>
      <c r="C4539">
        <v>385.60000610351562</v>
      </c>
      <c r="D4539">
        <v>384</v>
      </c>
      <c r="E4539">
        <v>384.60000610351562</v>
      </c>
      <c r="F4539">
        <v>384.60000610351562</v>
      </c>
      <c r="G4539">
        <v>113520000</v>
      </c>
    </row>
    <row r="4540" spans="1:7" ht="15">
      <c r="A4540" s="963">
        <v>32519</v>
      </c>
      <c r="B4540">
        <v>384.5</v>
      </c>
      <c r="C4540">
        <v>385.39999389648438</v>
      </c>
      <c r="D4540">
        <v>383.89999389648438</v>
      </c>
      <c r="E4540">
        <v>385.29998779296881</v>
      </c>
      <c r="F4540">
        <v>385.29998779296881</v>
      </c>
      <c r="G4540">
        <v>115770000</v>
      </c>
    </row>
    <row r="4541" spans="1:7" ht="15">
      <c r="A4541" s="963">
        <v>32520</v>
      </c>
      <c r="B4541">
        <v>385.79998779296881</v>
      </c>
      <c r="C4541">
        <v>387.5</v>
      </c>
      <c r="D4541">
        <v>385.29998779296881</v>
      </c>
      <c r="E4541">
        <v>387</v>
      </c>
      <c r="F4541">
        <v>387</v>
      </c>
      <c r="G4541">
        <v>135430000</v>
      </c>
    </row>
    <row r="4542" spans="1:7" ht="15">
      <c r="A4542" s="963">
        <v>32521</v>
      </c>
      <c r="B4542">
        <v>387.20001220703119</v>
      </c>
      <c r="C4542">
        <v>387.39999389648438</v>
      </c>
      <c r="D4542">
        <v>386.5</v>
      </c>
      <c r="E4542">
        <v>387.10000610351562</v>
      </c>
      <c r="F4542">
        <v>387.10000610351562</v>
      </c>
      <c r="G4542">
        <v>122860000</v>
      </c>
    </row>
    <row r="4543" spans="1:7" ht="15">
      <c r="A4543" s="963">
        <v>32524</v>
      </c>
      <c r="B4543">
        <v>387</v>
      </c>
      <c r="C4543">
        <v>388.10000610351562</v>
      </c>
      <c r="D4543">
        <v>386.70001220703119</v>
      </c>
      <c r="E4543">
        <v>387.39999389648438</v>
      </c>
      <c r="F4543">
        <v>387.39999389648438</v>
      </c>
      <c r="G4543">
        <v>105160000</v>
      </c>
    </row>
    <row r="4544" spans="1:7" ht="15">
      <c r="A4544" s="963">
        <v>32525</v>
      </c>
      <c r="B4544">
        <v>386.79998779296881</v>
      </c>
      <c r="C4544">
        <v>387.39999389648438</v>
      </c>
      <c r="D4544">
        <v>385.70001220703119</v>
      </c>
      <c r="E4544">
        <v>386.10000610351562</v>
      </c>
      <c r="F4544">
        <v>386.10000610351562</v>
      </c>
      <c r="G4544">
        <v>137760000</v>
      </c>
    </row>
    <row r="4545" spans="1:7" ht="15">
      <c r="A4545" s="963">
        <v>32526</v>
      </c>
      <c r="B4545">
        <v>386</v>
      </c>
      <c r="C4545">
        <v>389</v>
      </c>
      <c r="D4545">
        <v>385.5</v>
      </c>
      <c r="E4545">
        <v>388.89999389648438</v>
      </c>
      <c r="F4545">
        <v>388.89999389648438</v>
      </c>
      <c r="G4545">
        <v>140520000</v>
      </c>
    </row>
    <row r="4546" spans="1:7" ht="15">
      <c r="A4546" s="963">
        <v>32527</v>
      </c>
      <c r="B4546">
        <v>390.79998779296881</v>
      </c>
      <c r="C4546">
        <v>391.89999389648438</v>
      </c>
      <c r="D4546">
        <v>388.89999389648438</v>
      </c>
      <c r="E4546">
        <v>391.10000610351562</v>
      </c>
      <c r="F4546">
        <v>391.10000610351562</v>
      </c>
      <c r="G4546">
        <v>162300000</v>
      </c>
    </row>
    <row r="4547" spans="1:7" ht="15">
      <c r="A4547" s="963">
        <v>32528</v>
      </c>
      <c r="B4547">
        <v>391.10000610351562</v>
      </c>
      <c r="C4547">
        <v>392.10000610351562</v>
      </c>
      <c r="D4547">
        <v>390.79998779296881</v>
      </c>
      <c r="E4547">
        <v>391.70001220703119</v>
      </c>
      <c r="F4547">
        <v>391.70001220703119</v>
      </c>
      <c r="G4547">
        <v>152070000</v>
      </c>
    </row>
    <row r="4548" spans="1:7" ht="15">
      <c r="A4548" s="963">
        <v>32531</v>
      </c>
      <c r="B4548">
        <v>391.79998779296881</v>
      </c>
      <c r="C4548">
        <v>392.20001220703119</v>
      </c>
      <c r="D4548">
        <v>389.89999389648438</v>
      </c>
      <c r="E4548">
        <v>390</v>
      </c>
      <c r="F4548">
        <v>390</v>
      </c>
      <c r="G4548">
        <v>114020000</v>
      </c>
    </row>
    <row r="4549" spans="1:7" ht="15">
      <c r="A4549" s="963">
        <v>32532</v>
      </c>
      <c r="B4549">
        <v>390.10000610351562</v>
      </c>
      <c r="C4549">
        <v>392.20001220703119</v>
      </c>
      <c r="D4549">
        <v>389.79998779296881</v>
      </c>
      <c r="E4549">
        <v>392</v>
      </c>
      <c r="F4549">
        <v>392</v>
      </c>
      <c r="G4549">
        <v>132590000</v>
      </c>
    </row>
    <row r="4550" spans="1:7" ht="15">
      <c r="A4550" s="963">
        <v>32533</v>
      </c>
      <c r="B4550">
        <v>393.10000610351562</v>
      </c>
      <c r="C4550">
        <v>394.10000610351562</v>
      </c>
      <c r="D4550">
        <v>392</v>
      </c>
      <c r="E4550">
        <v>394</v>
      </c>
      <c r="F4550">
        <v>394</v>
      </c>
      <c r="G4550">
        <v>121590000</v>
      </c>
    </row>
    <row r="4551" spans="1:7" ht="15">
      <c r="A4551" s="963">
        <v>32534</v>
      </c>
      <c r="B4551">
        <v>393.89999389648438</v>
      </c>
      <c r="C4551">
        <v>397.10000610351562</v>
      </c>
      <c r="D4551">
        <v>393.39999389648438</v>
      </c>
      <c r="E4551">
        <v>397.10000610351562</v>
      </c>
      <c r="F4551">
        <v>397.10000610351562</v>
      </c>
      <c r="G4551">
        <v>141680000</v>
      </c>
    </row>
    <row r="4552" spans="1:7" ht="15">
      <c r="A4552" s="963">
        <v>32535</v>
      </c>
      <c r="B4552">
        <v>397</v>
      </c>
      <c r="C4552">
        <v>398.89999389648438</v>
      </c>
      <c r="D4552">
        <v>396.20001220703119</v>
      </c>
      <c r="E4552">
        <v>398</v>
      </c>
      <c r="F4552">
        <v>398</v>
      </c>
      <c r="G4552">
        <v>176200000</v>
      </c>
    </row>
    <row r="4553" spans="1:7" ht="15">
      <c r="A4553" s="963">
        <v>32538</v>
      </c>
      <c r="B4553">
        <v>398.5</v>
      </c>
      <c r="C4553">
        <v>399.20001220703119</v>
      </c>
      <c r="D4553">
        <v>397.89999389648438</v>
      </c>
      <c r="E4553">
        <v>399.20001220703119</v>
      </c>
      <c r="F4553">
        <v>399.20001220703119</v>
      </c>
      <c r="G4553">
        <v>123940000</v>
      </c>
    </row>
    <row r="4554" spans="1:7" ht="15">
      <c r="A4554" s="963">
        <v>32539</v>
      </c>
      <c r="B4554">
        <v>399.39999389648438</v>
      </c>
      <c r="C4554">
        <v>401.39999389648438</v>
      </c>
      <c r="D4554">
        <v>398.5</v>
      </c>
      <c r="E4554">
        <v>401.29998779296881</v>
      </c>
      <c r="F4554">
        <v>401.29998779296881</v>
      </c>
      <c r="G4554">
        <v>137050000</v>
      </c>
    </row>
    <row r="4555" spans="1:7" ht="15">
      <c r="A4555" s="963">
        <v>32540</v>
      </c>
      <c r="B4555">
        <v>401.79998779296881</v>
      </c>
      <c r="C4555">
        <v>403.20001220703119</v>
      </c>
      <c r="D4555">
        <v>401.5</v>
      </c>
      <c r="E4555">
        <v>403.20001220703119</v>
      </c>
      <c r="F4555">
        <v>403.20001220703119</v>
      </c>
      <c r="G4555">
        <v>152890000</v>
      </c>
    </row>
    <row r="4556" spans="1:7" ht="15">
      <c r="A4556" s="963">
        <v>32541</v>
      </c>
      <c r="B4556">
        <v>403.70001220703119</v>
      </c>
      <c r="C4556">
        <v>406.20001220703119</v>
      </c>
      <c r="D4556">
        <v>403.29998779296881</v>
      </c>
      <c r="E4556">
        <v>405.20001220703119</v>
      </c>
      <c r="F4556">
        <v>405.20001220703119</v>
      </c>
      <c r="G4556">
        <v>163790000</v>
      </c>
    </row>
    <row r="4557" spans="1:7" ht="15">
      <c r="A4557" s="963">
        <v>32542</v>
      </c>
      <c r="B4557">
        <v>405.39999389648438</v>
      </c>
      <c r="C4557">
        <v>406.39999389648438</v>
      </c>
      <c r="D4557">
        <v>404.60000610351562</v>
      </c>
      <c r="E4557">
        <v>406.39999389648438</v>
      </c>
      <c r="F4557">
        <v>406.39999389648438</v>
      </c>
      <c r="G4557">
        <v>143350000</v>
      </c>
    </row>
    <row r="4558" spans="1:7" ht="15">
      <c r="A4558" s="963">
        <v>32545</v>
      </c>
      <c r="B4558">
        <v>406.39999389648438</v>
      </c>
      <c r="C4558">
        <v>406.60000610351562</v>
      </c>
      <c r="D4558">
        <v>404.89999389648438</v>
      </c>
      <c r="E4558">
        <v>406</v>
      </c>
      <c r="F4558">
        <v>406</v>
      </c>
      <c r="G4558">
        <v>128290000</v>
      </c>
    </row>
    <row r="4559" spans="1:7" ht="15">
      <c r="A4559" s="963">
        <v>32546</v>
      </c>
      <c r="B4559">
        <v>406.79998779296881</v>
      </c>
      <c r="C4559">
        <v>409.70001220703119</v>
      </c>
      <c r="D4559">
        <v>405.89999389648438</v>
      </c>
      <c r="E4559">
        <v>409.20001220703119</v>
      </c>
      <c r="F4559">
        <v>409.20001220703119</v>
      </c>
      <c r="G4559">
        <v>156910000</v>
      </c>
    </row>
    <row r="4560" spans="1:7" ht="15">
      <c r="A4560" s="963">
        <v>32547</v>
      </c>
      <c r="B4560">
        <v>409.70001220703119</v>
      </c>
      <c r="C4560">
        <v>410.10000610351562</v>
      </c>
      <c r="D4560">
        <v>407.79998779296881</v>
      </c>
      <c r="E4560">
        <v>408</v>
      </c>
      <c r="F4560">
        <v>408</v>
      </c>
      <c r="G4560">
        <v>152730000</v>
      </c>
    </row>
    <row r="4561" spans="1:7" ht="15">
      <c r="A4561" s="963">
        <v>32548</v>
      </c>
      <c r="B4561">
        <v>406.5</v>
      </c>
      <c r="C4561">
        <v>408.29998779296881</v>
      </c>
      <c r="D4561">
        <v>405.89999389648438</v>
      </c>
      <c r="E4561">
        <v>406.39999389648438</v>
      </c>
      <c r="F4561">
        <v>406.39999389648438</v>
      </c>
      <c r="G4561">
        <v>146680000</v>
      </c>
    </row>
    <row r="4562" spans="1:7" ht="15">
      <c r="A4562" s="963">
        <v>32549</v>
      </c>
      <c r="B4562">
        <v>403.70001220703119</v>
      </c>
      <c r="C4562">
        <v>405.60000610351562</v>
      </c>
      <c r="D4562">
        <v>402.10000610351562</v>
      </c>
      <c r="E4562">
        <v>402.39999389648438</v>
      </c>
      <c r="F4562">
        <v>402.39999389648438</v>
      </c>
      <c r="G4562">
        <v>132730000</v>
      </c>
    </row>
    <row r="4563" spans="1:7" ht="15">
      <c r="A4563" s="963">
        <v>32552</v>
      </c>
      <c r="B4563">
        <v>400.60000610351562</v>
      </c>
      <c r="C4563">
        <v>402</v>
      </c>
      <c r="D4563">
        <v>400.29998779296881</v>
      </c>
      <c r="E4563">
        <v>401.29998779296881</v>
      </c>
      <c r="F4563">
        <v>401.29998779296881</v>
      </c>
      <c r="G4563">
        <v>114490000</v>
      </c>
    </row>
    <row r="4564" spans="1:7" ht="15">
      <c r="A4564" s="963">
        <v>32553</v>
      </c>
      <c r="B4564">
        <v>402.70001220703119</v>
      </c>
      <c r="C4564">
        <v>403</v>
      </c>
      <c r="D4564">
        <v>401.70001220703119</v>
      </c>
      <c r="E4564">
        <v>402</v>
      </c>
      <c r="F4564">
        <v>402</v>
      </c>
      <c r="G4564">
        <v>132880000</v>
      </c>
    </row>
    <row r="4565" spans="1:7" ht="15">
      <c r="A4565" s="963">
        <v>32554</v>
      </c>
      <c r="B4565">
        <v>402.5</v>
      </c>
      <c r="C4565">
        <v>404.20001220703119</v>
      </c>
      <c r="D4565">
        <v>401.89999389648438</v>
      </c>
      <c r="E4565">
        <v>404.20001220703119</v>
      </c>
      <c r="F4565">
        <v>404.20001220703119</v>
      </c>
      <c r="G4565">
        <v>123180000</v>
      </c>
    </row>
    <row r="4566" spans="1:7" ht="15">
      <c r="A4566" s="963">
        <v>32555</v>
      </c>
      <c r="B4566">
        <v>405.20001220703119</v>
      </c>
      <c r="C4566">
        <v>405.89999389648438</v>
      </c>
      <c r="D4566">
        <v>404.29998779296881</v>
      </c>
      <c r="E4566">
        <v>405.70001220703119</v>
      </c>
      <c r="F4566">
        <v>405.70001220703119</v>
      </c>
      <c r="G4566">
        <v>149250000</v>
      </c>
    </row>
    <row r="4567" spans="1:7" ht="15">
      <c r="A4567" s="963">
        <v>32556</v>
      </c>
      <c r="B4567">
        <v>405.79998779296881</v>
      </c>
      <c r="C4567">
        <v>407.79998779296881</v>
      </c>
      <c r="D4567">
        <v>405.5</v>
      </c>
      <c r="E4567">
        <v>407.20001220703119</v>
      </c>
      <c r="F4567">
        <v>407.20001220703119</v>
      </c>
      <c r="G4567">
        <v>114150000</v>
      </c>
    </row>
    <row r="4568" spans="1:7" ht="15">
      <c r="A4568" s="963">
        <v>32560</v>
      </c>
      <c r="B4568">
        <v>406.79998779296881</v>
      </c>
      <c r="C4568">
        <v>407.5</v>
      </c>
      <c r="D4568">
        <v>405.89999389648438</v>
      </c>
      <c r="E4568">
        <v>406.39999389648438</v>
      </c>
      <c r="F4568">
        <v>406.39999389648438</v>
      </c>
      <c r="G4568">
        <v>115230000</v>
      </c>
    </row>
    <row r="4569" spans="1:7" ht="15">
      <c r="A4569" s="963">
        <v>32561</v>
      </c>
      <c r="B4569">
        <v>405</v>
      </c>
      <c r="C4569">
        <v>406</v>
      </c>
      <c r="D4569">
        <v>401.39999389648438</v>
      </c>
      <c r="E4569">
        <v>402.5</v>
      </c>
      <c r="F4569">
        <v>402.5</v>
      </c>
      <c r="G4569">
        <v>129520000</v>
      </c>
    </row>
    <row r="4570" spans="1:7" ht="15">
      <c r="A4570" s="963">
        <v>32562</v>
      </c>
      <c r="B4570">
        <v>401.20001220703119</v>
      </c>
      <c r="C4570">
        <v>403.10000610351562</v>
      </c>
      <c r="D4570">
        <v>400.89999389648438</v>
      </c>
      <c r="E4570">
        <v>403.10000610351562</v>
      </c>
      <c r="F4570">
        <v>403.10000610351562</v>
      </c>
      <c r="G4570">
        <v>116860000</v>
      </c>
    </row>
    <row r="4571" spans="1:7" ht="15">
      <c r="A4571" s="963">
        <v>32563</v>
      </c>
      <c r="B4571">
        <v>402.89999389648438</v>
      </c>
      <c r="C4571">
        <v>403.10000610351562</v>
      </c>
      <c r="D4571">
        <v>399.70001220703119</v>
      </c>
      <c r="E4571">
        <v>400</v>
      </c>
      <c r="F4571">
        <v>400</v>
      </c>
      <c r="G4571">
        <v>122910000</v>
      </c>
    </row>
    <row r="4572" spans="1:7" ht="15">
      <c r="A4572" s="963">
        <v>32566</v>
      </c>
      <c r="B4572">
        <v>398.39999389648438</v>
      </c>
      <c r="C4572">
        <v>399.70001220703119</v>
      </c>
      <c r="D4572">
        <v>398.20001220703119</v>
      </c>
      <c r="E4572">
        <v>398.89999389648438</v>
      </c>
      <c r="F4572">
        <v>398.89999389648438</v>
      </c>
      <c r="G4572">
        <v>109400000</v>
      </c>
    </row>
    <row r="4573" spans="1:7" ht="15">
      <c r="A4573" s="963">
        <v>32567</v>
      </c>
      <c r="B4573">
        <v>399.20001220703119</v>
      </c>
      <c r="C4573">
        <v>400.39999389648438</v>
      </c>
      <c r="D4573">
        <v>399</v>
      </c>
      <c r="E4573">
        <v>399.70001220703119</v>
      </c>
      <c r="F4573">
        <v>399.70001220703119</v>
      </c>
      <c r="G4573">
        <v>122210000</v>
      </c>
    </row>
    <row r="4574" spans="1:7" ht="15">
      <c r="A4574" s="963">
        <v>32568</v>
      </c>
      <c r="B4574">
        <v>401</v>
      </c>
      <c r="C4574">
        <v>401.5</v>
      </c>
      <c r="D4574">
        <v>399.39999389648438</v>
      </c>
      <c r="E4574">
        <v>399.79998779296881</v>
      </c>
      <c r="F4574">
        <v>399.79998779296881</v>
      </c>
      <c r="G4574">
        <v>128730000</v>
      </c>
    </row>
    <row r="4575" spans="1:7" ht="15">
      <c r="A4575" s="963">
        <v>32569</v>
      </c>
      <c r="B4575">
        <v>400.5</v>
      </c>
      <c r="C4575">
        <v>402.60000610351562</v>
      </c>
      <c r="D4575">
        <v>400</v>
      </c>
      <c r="E4575">
        <v>402.5</v>
      </c>
      <c r="F4575">
        <v>402.5</v>
      </c>
      <c r="G4575">
        <v>129490000</v>
      </c>
    </row>
    <row r="4576" spans="1:7" ht="15">
      <c r="A4576" s="963">
        <v>32570</v>
      </c>
      <c r="B4576">
        <v>402.79998779296881</v>
      </c>
      <c r="C4576">
        <v>404</v>
      </c>
      <c r="D4576">
        <v>402.5</v>
      </c>
      <c r="E4576">
        <v>404</v>
      </c>
      <c r="F4576">
        <v>404</v>
      </c>
      <c r="G4576">
        <v>135990000</v>
      </c>
    </row>
    <row r="4577" spans="1:7" ht="15">
      <c r="A4577" s="963">
        <v>32573</v>
      </c>
      <c r="B4577">
        <v>405.20001220703119</v>
      </c>
      <c r="C4577">
        <v>406.29998779296881</v>
      </c>
      <c r="D4577">
        <v>404.5</v>
      </c>
      <c r="E4577">
        <v>406.29998779296881</v>
      </c>
      <c r="F4577">
        <v>406.29998779296881</v>
      </c>
      <c r="G4577">
        <v>122210000</v>
      </c>
    </row>
    <row r="4578" spans="1:7" ht="15">
      <c r="A4578" s="963">
        <v>32574</v>
      </c>
      <c r="B4578">
        <v>405.60000610351562</v>
      </c>
      <c r="C4578">
        <v>406.5</v>
      </c>
      <c r="D4578">
        <v>404.89999389648438</v>
      </c>
      <c r="E4578">
        <v>406.20001220703119</v>
      </c>
      <c r="F4578">
        <v>406.20001220703119</v>
      </c>
      <c r="G4578">
        <v>135930000</v>
      </c>
    </row>
    <row r="4579" spans="1:7" ht="15">
      <c r="A4579" s="963">
        <v>32575</v>
      </c>
      <c r="B4579">
        <v>406</v>
      </c>
      <c r="C4579">
        <v>407.39999389648438</v>
      </c>
      <c r="D4579">
        <v>405.70001220703119</v>
      </c>
      <c r="E4579">
        <v>406.39999389648438</v>
      </c>
      <c r="F4579">
        <v>406.39999389648438</v>
      </c>
      <c r="G4579">
        <v>150140000</v>
      </c>
    </row>
    <row r="4580" spans="1:7" ht="15">
      <c r="A4580" s="963">
        <v>32576</v>
      </c>
      <c r="B4580">
        <v>406.5</v>
      </c>
      <c r="C4580">
        <v>406.60000610351562</v>
      </c>
      <c r="D4580">
        <v>405.5</v>
      </c>
      <c r="E4580">
        <v>405.70001220703119</v>
      </c>
      <c r="F4580">
        <v>405.70001220703119</v>
      </c>
      <c r="G4580">
        <v>142060000</v>
      </c>
    </row>
    <row r="4581" spans="1:7" ht="15">
      <c r="A4581" s="963">
        <v>32577</v>
      </c>
      <c r="B4581">
        <v>404.29998779296881</v>
      </c>
      <c r="C4581">
        <v>405.89999389648438</v>
      </c>
      <c r="D4581">
        <v>404.20001220703119</v>
      </c>
      <c r="E4581">
        <v>405.89999389648438</v>
      </c>
      <c r="F4581">
        <v>405.89999389648438</v>
      </c>
      <c r="G4581">
        <v>133370000</v>
      </c>
    </row>
    <row r="4582" spans="1:7" ht="15">
      <c r="A4582" s="963">
        <v>32580</v>
      </c>
      <c r="B4582">
        <v>406.60000610351562</v>
      </c>
      <c r="C4582">
        <v>407</v>
      </c>
      <c r="D4582">
        <v>405.79998779296881</v>
      </c>
      <c r="E4582">
        <v>406.60000610351562</v>
      </c>
      <c r="F4582">
        <v>406.60000610351562</v>
      </c>
      <c r="G4582">
        <v>118380000</v>
      </c>
    </row>
    <row r="4583" spans="1:7" ht="15">
      <c r="A4583" s="963">
        <v>32581</v>
      </c>
      <c r="B4583">
        <v>406.79998779296881</v>
      </c>
      <c r="C4583">
        <v>407.20001220703119</v>
      </c>
      <c r="D4583">
        <v>405.70001220703119</v>
      </c>
      <c r="E4583">
        <v>406</v>
      </c>
      <c r="F4583">
        <v>406</v>
      </c>
      <c r="G4583">
        <v>137610000</v>
      </c>
    </row>
    <row r="4584" spans="1:7" ht="15">
      <c r="A4584" s="963">
        <v>32582</v>
      </c>
      <c r="B4584">
        <v>406.5</v>
      </c>
      <c r="C4584">
        <v>407.5</v>
      </c>
      <c r="D4584">
        <v>406.20001220703119</v>
      </c>
      <c r="E4584">
        <v>407</v>
      </c>
      <c r="F4584">
        <v>407</v>
      </c>
      <c r="G4584">
        <v>141230000</v>
      </c>
    </row>
    <row r="4585" spans="1:7" ht="15">
      <c r="A4585" s="963">
        <v>32583</v>
      </c>
      <c r="B4585">
        <v>407.39999389648438</v>
      </c>
      <c r="C4585">
        <v>409.79998779296881</v>
      </c>
      <c r="D4585">
        <v>407</v>
      </c>
      <c r="E4585">
        <v>409.5</v>
      </c>
      <c r="F4585">
        <v>409.5</v>
      </c>
      <c r="G4585">
        <v>150680000</v>
      </c>
    </row>
    <row r="4586" spans="1:7" ht="15">
      <c r="A4586" s="963">
        <v>32584</v>
      </c>
      <c r="B4586">
        <v>403.79998779296881</v>
      </c>
      <c r="C4586">
        <v>407.89999389648438</v>
      </c>
      <c r="D4586">
        <v>402</v>
      </c>
      <c r="E4586">
        <v>402.20001220703119</v>
      </c>
      <c r="F4586">
        <v>402.20001220703119</v>
      </c>
      <c r="G4586">
        <v>139350000</v>
      </c>
    </row>
    <row r="4587" spans="1:7" ht="15">
      <c r="A4587" s="963">
        <v>32587</v>
      </c>
      <c r="B4587">
        <v>400.5</v>
      </c>
      <c r="C4587">
        <v>401.79998779296881</v>
      </c>
      <c r="D4587">
        <v>397.79998779296881</v>
      </c>
      <c r="E4587">
        <v>398.5</v>
      </c>
      <c r="F4587">
        <v>398.5</v>
      </c>
      <c r="G4587">
        <v>119840000</v>
      </c>
    </row>
    <row r="4588" spans="1:7" ht="15">
      <c r="A4588" s="963">
        <v>32588</v>
      </c>
      <c r="B4588">
        <v>400.60000610351562</v>
      </c>
      <c r="C4588">
        <v>401.79998779296881</v>
      </c>
      <c r="D4588">
        <v>399.29998779296881</v>
      </c>
      <c r="E4588">
        <v>401.79998779296881</v>
      </c>
      <c r="F4588">
        <v>401.79998779296881</v>
      </c>
      <c r="G4588">
        <v>123730000</v>
      </c>
    </row>
    <row r="4589" spans="1:7" ht="15">
      <c r="A4589" s="963">
        <v>32589</v>
      </c>
      <c r="B4589">
        <v>401</v>
      </c>
      <c r="C4589">
        <v>401.60000610351562</v>
      </c>
      <c r="D4589">
        <v>399.70001220703119</v>
      </c>
      <c r="E4589">
        <v>400.60000610351562</v>
      </c>
      <c r="F4589">
        <v>400.60000610351562</v>
      </c>
      <c r="G4589">
        <v>136380000</v>
      </c>
    </row>
    <row r="4590" spans="1:7" ht="15">
      <c r="A4590" s="963">
        <v>32590</v>
      </c>
      <c r="B4590">
        <v>401.10000610351562</v>
      </c>
      <c r="C4590">
        <v>401.39999389648438</v>
      </c>
      <c r="D4590">
        <v>400.10000610351562</v>
      </c>
      <c r="E4590">
        <v>400.89999389648438</v>
      </c>
      <c r="F4590">
        <v>400.89999389648438</v>
      </c>
      <c r="G4590">
        <v>149180000</v>
      </c>
    </row>
    <row r="4591" spans="1:7" ht="15">
      <c r="A4591" s="963">
        <v>32594</v>
      </c>
      <c r="B4591">
        <v>400.39999389648438</v>
      </c>
      <c r="C4591">
        <v>401</v>
      </c>
      <c r="D4591">
        <v>400.10000610351562</v>
      </c>
      <c r="E4591">
        <v>400.60000610351562</v>
      </c>
      <c r="F4591">
        <v>400.60000610351562</v>
      </c>
      <c r="G4591">
        <v>98840000</v>
      </c>
    </row>
    <row r="4592" spans="1:7" ht="15">
      <c r="A4592" s="963">
        <v>32595</v>
      </c>
      <c r="B4592">
        <v>401.70001220703119</v>
      </c>
      <c r="C4592">
        <v>402.89999389648438</v>
      </c>
      <c r="D4592">
        <v>401.10000610351562</v>
      </c>
      <c r="E4592">
        <v>402.60000610351562</v>
      </c>
      <c r="F4592">
        <v>402.60000610351562</v>
      </c>
      <c r="G4592">
        <v>112550000</v>
      </c>
    </row>
    <row r="4593" spans="1:7" ht="15">
      <c r="A4593" s="963">
        <v>32596</v>
      </c>
      <c r="B4593">
        <v>403.20001220703119</v>
      </c>
      <c r="C4593">
        <v>403.70001220703119</v>
      </c>
      <c r="D4593">
        <v>402.29998779296881</v>
      </c>
      <c r="E4593">
        <v>403.70001220703119</v>
      </c>
      <c r="F4593">
        <v>403.70001220703119</v>
      </c>
      <c r="G4593">
        <v>122960000</v>
      </c>
    </row>
    <row r="4594" spans="1:7" ht="15">
      <c r="A4594" s="963">
        <v>32597</v>
      </c>
      <c r="B4594">
        <v>403.20001220703119</v>
      </c>
      <c r="C4594">
        <v>404.60000610351562</v>
      </c>
      <c r="D4594">
        <v>402.5</v>
      </c>
      <c r="E4594">
        <v>404.60000610351562</v>
      </c>
      <c r="F4594">
        <v>404.60000610351562</v>
      </c>
      <c r="G4594">
        <v>115610000</v>
      </c>
    </row>
    <row r="4595" spans="1:7" ht="15">
      <c r="A4595" s="963">
        <v>32598</v>
      </c>
      <c r="B4595">
        <v>405.60000610351562</v>
      </c>
      <c r="C4595">
        <v>406.79998779296881</v>
      </c>
      <c r="D4595">
        <v>404.79998779296881</v>
      </c>
      <c r="E4595">
        <v>406.70001220703119</v>
      </c>
      <c r="F4595">
        <v>406.70001220703119</v>
      </c>
      <c r="G4595">
        <v>125010000</v>
      </c>
    </row>
    <row r="4596" spans="1:7" ht="15">
      <c r="A4596" s="963">
        <v>32601</v>
      </c>
      <c r="B4596">
        <v>407</v>
      </c>
      <c r="C4596">
        <v>408.39999389648438</v>
      </c>
      <c r="D4596">
        <v>406.79998779296881</v>
      </c>
      <c r="E4596">
        <v>407.70001220703119</v>
      </c>
      <c r="F4596">
        <v>407.70001220703119</v>
      </c>
      <c r="G4596">
        <v>122530000</v>
      </c>
    </row>
    <row r="4597" spans="1:7" ht="15">
      <c r="A4597" s="963">
        <v>32602</v>
      </c>
      <c r="B4597">
        <v>407</v>
      </c>
      <c r="C4597">
        <v>407.60000610351562</v>
      </c>
      <c r="D4597">
        <v>406.5</v>
      </c>
      <c r="E4597">
        <v>407.20001220703119</v>
      </c>
      <c r="F4597">
        <v>407.20001220703119</v>
      </c>
      <c r="G4597">
        <v>139590000</v>
      </c>
    </row>
    <row r="4598" spans="1:7" ht="15">
      <c r="A4598" s="963">
        <v>32603</v>
      </c>
      <c r="B4598">
        <v>407.39999389648438</v>
      </c>
      <c r="C4598">
        <v>408.29998779296881</v>
      </c>
      <c r="D4598">
        <v>407</v>
      </c>
      <c r="E4598">
        <v>408.29998779296881</v>
      </c>
      <c r="F4598">
        <v>408.29998779296881</v>
      </c>
      <c r="G4598">
        <v>120750000</v>
      </c>
    </row>
    <row r="4599" spans="1:7" ht="15">
      <c r="A4599" s="963">
        <v>32604</v>
      </c>
      <c r="B4599">
        <v>407.89999389648438</v>
      </c>
      <c r="C4599">
        <v>408.39999389648438</v>
      </c>
      <c r="D4599">
        <v>407</v>
      </c>
      <c r="E4599">
        <v>408.20001220703119</v>
      </c>
      <c r="F4599">
        <v>408.20001220703119</v>
      </c>
      <c r="G4599">
        <v>114040000</v>
      </c>
    </row>
    <row r="4600" spans="1:7" ht="15">
      <c r="A4600" s="963">
        <v>32605</v>
      </c>
      <c r="B4600">
        <v>408.70001220703119</v>
      </c>
      <c r="C4600">
        <v>410.79998779296881</v>
      </c>
      <c r="D4600">
        <v>408.10000610351562</v>
      </c>
      <c r="E4600">
        <v>410.70001220703119</v>
      </c>
      <c r="F4600">
        <v>410.70001220703119</v>
      </c>
      <c r="G4600">
        <v>133580000</v>
      </c>
    </row>
    <row r="4601" spans="1:7" ht="15">
      <c r="A4601" s="963">
        <v>32608</v>
      </c>
      <c r="B4601">
        <v>411.20001220703119</v>
      </c>
      <c r="C4601">
        <v>411.39999389648438</v>
      </c>
      <c r="D4601">
        <v>410.39999389648438</v>
      </c>
      <c r="E4601">
        <v>411.10000610351562</v>
      </c>
      <c r="F4601">
        <v>411.10000610351562</v>
      </c>
      <c r="G4601">
        <v>109840000</v>
      </c>
    </row>
    <row r="4602" spans="1:7" ht="15">
      <c r="A4602" s="963">
        <v>32609</v>
      </c>
      <c r="B4602">
        <v>412.10000610351562</v>
      </c>
      <c r="C4602">
        <v>413.70001220703119</v>
      </c>
      <c r="D4602">
        <v>411.5</v>
      </c>
      <c r="E4602">
        <v>413.5</v>
      </c>
      <c r="F4602">
        <v>413.5</v>
      </c>
      <c r="G4602">
        <v>133270000</v>
      </c>
    </row>
    <row r="4603" spans="1:7" ht="15">
      <c r="A4603" s="963">
        <v>32610</v>
      </c>
      <c r="B4603">
        <v>414.60000610351562</v>
      </c>
      <c r="C4603">
        <v>416.10000610351562</v>
      </c>
      <c r="D4603">
        <v>414</v>
      </c>
      <c r="E4603">
        <v>415.70001220703119</v>
      </c>
      <c r="F4603">
        <v>415.70001220703119</v>
      </c>
      <c r="G4603">
        <v>161300000</v>
      </c>
    </row>
    <row r="4604" spans="1:7" ht="15">
      <c r="A4604" s="963">
        <v>32611</v>
      </c>
      <c r="B4604">
        <v>415.29998779296881</v>
      </c>
      <c r="C4604">
        <v>415.89999389648438</v>
      </c>
      <c r="D4604">
        <v>413.29998779296881</v>
      </c>
      <c r="E4604">
        <v>413.89999389648438</v>
      </c>
      <c r="F4604">
        <v>413.89999389648438</v>
      </c>
      <c r="G4604">
        <v>142990000</v>
      </c>
    </row>
    <row r="4605" spans="1:7" ht="15">
      <c r="A4605" s="963">
        <v>32612</v>
      </c>
      <c r="B4605">
        <v>415.89999389648438</v>
      </c>
      <c r="C4605">
        <v>417.70001220703119</v>
      </c>
      <c r="D4605">
        <v>414.70001220703119</v>
      </c>
      <c r="E4605">
        <v>417.70001220703119</v>
      </c>
      <c r="F4605">
        <v>417.70001220703119</v>
      </c>
      <c r="G4605">
        <v>144650000</v>
      </c>
    </row>
    <row r="4606" spans="1:7" ht="15">
      <c r="A4606" s="963">
        <v>32615</v>
      </c>
      <c r="B4606">
        <v>417.60000610351562</v>
      </c>
      <c r="C4606">
        <v>418.20001220703119</v>
      </c>
      <c r="D4606">
        <v>417.20001220703119</v>
      </c>
      <c r="E4606">
        <v>417.79998779296881</v>
      </c>
      <c r="F4606">
        <v>417.79998779296881</v>
      </c>
      <c r="G4606">
        <v>115220000</v>
      </c>
    </row>
    <row r="4607" spans="1:7" ht="15">
      <c r="A4607" s="963">
        <v>32616</v>
      </c>
      <c r="B4607">
        <v>419.70001220703119</v>
      </c>
      <c r="C4607">
        <v>420.79998779296881</v>
      </c>
      <c r="D4607">
        <v>418.70001220703119</v>
      </c>
      <c r="E4607">
        <v>420.70001220703119</v>
      </c>
      <c r="F4607">
        <v>420.70001220703119</v>
      </c>
      <c r="G4607">
        <v>153480000</v>
      </c>
    </row>
    <row r="4608" spans="1:7" ht="15">
      <c r="A4608" s="963">
        <v>32617</v>
      </c>
      <c r="B4608">
        <v>421</v>
      </c>
      <c r="C4608">
        <v>422.39999389648438</v>
      </c>
      <c r="D4608">
        <v>420.60000610351562</v>
      </c>
      <c r="E4608">
        <v>421.89999389648438</v>
      </c>
      <c r="F4608">
        <v>421.89999389648438</v>
      </c>
      <c r="G4608">
        <v>155010000</v>
      </c>
    </row>
    <row r="4609" spans="1:7" ht="15">
      <c r="A4609" s="963">
        <v>32618</v>
      </c>
      <c r="B4609">
        <v>421.60000610351562</v>
      </c>
      <c r="C4609">
        <v>422.29998779296881</v>
      </c>
      <c r="D4609">
        <v>419.60000610351562</v>
      </c>
      <c r="E4609">
        <v>421.5</v>
      </c>
      <c r="F4609">
        <v>421.5</v>
      </c>
      <c r="G4609">
        <v>141030000</v>
      </c>
    </row>
    <row r="4610" spans="1:7" ht="15">
      <c r="A4610" s="963">
        <v>32619</v>
      </c>
      <c r="B4610">
        <v>422.39999389648438</v>
      </c>
      <c r="C4610">
        <v>423.79998779296881</v>
      </c>
      <c r="D4610">
        <v>421.60000610351562</v>
      </c>
      <c r="E4610">
        <v>423.79998779296881</v>
      </c>
      <c r="F4610">
        <v>423.79998779296881</v>
      </c>
      <c r="G4610">
        <v>149470000</v>
      </c>
    </row>
    <row r="4611" spans="1:7" ht="15">
      <c r="A4611" s="963">
        <v>32622</v>
      </c>
      <c r="B4611">
        <v>423</v>
      </c>
      <c r="C4611">
        <v>423.60000610351562</v>
      </c>
      <c r="D4611">
        <v>422.60000610351562</v>
      </c>
      <c r="E4611">
        <v>423.20001220703119</v>
      </c>
      <c r="F4611">
        <v>423.20001220703119</v>
      </c>
      <c r="G4611">
        <v>98170000</v>
      </c>
    </row>
    <row r="4612" spans="1:7" ht="15">
      <c r="A4612" s="963">
        <v>32623</v>
      </c>
      <c r="B4612">
        <v>423.70001220703119</v>
      </c>
      <c r="C4612">
        <v>424</v>
      </c>
      <c r="D4612">
        <v>421.89999389648438</v>
      </c>
      <c r="E4612">
        <v>422.70001220703119</v>
      </c>
      <c r="F4612">
        <v>422.70001220703119</v>
      </c>
      <c r="G4612">
        <v>123650000</v>
      </c>
    </row>
    <row r="4613" spans="1:7" ht="15">
      <c r="A4613" s="963">
        <v>32624</v>
      </c>
      <c r="B4613">
        <v>422.5</v>
      </c>
      <c r="C4613">
        <v>423.39999389648438</v>
      </c>
      <c r="D4613">
        <v>422.5</v>
      </c>
      <c r="E4613">
        <v>423.39999389648438</v>
      </c>
      <c r="F4613">
        <v>423.39999389648438</v>
      </c>
      <c r="G4613">
        <v>136660000</v>
      </c>
    </row>
    <row r="4614" spans="1:7" ht="15">
      <c r="A4614" s="963">
        <v>32625</v>
      </c>
      <c r="B4614">
        <v>424.20001220703119</v>
      </c>
      <c r="C4614">
        <v>426.29998779296881</v>
      </c>
      <c r="D4614">
        <v>423.60000610351562</v>
      </c>
      <c r="E4614">
        <v>426.20001220703119</v>
      </c>
      <c r="F4614">
        <v>426.20001220703119</v>
      </c>
      <c r="G4614">
        <v>137410000</v>
      </c>
    </row>
    <row r="4615" spans="1:7" ht="15">
      <c r="A4615" s="963">
        <v>32626</v>
      </c>
      <c r="B4615">
        <v>426.29998779296881</v>
      </c>
      <c r="C4615">
        <v>427.60000610351562</v>
      </c>
      <c r="D4615">
        <v>425.60000610351562</v>
      </c>
      <c r="E4615">
        <v>427.60000610351562</v>
      </c>
      <c r="F4615">
        <v>427.60000610351562</v>
      </c>
      <c r="G4615">
        <v>129240000</v>
      </c>
    </row>
    <row r="4616" spans="1:7" ht="15">
      <c r="A4616" s="963">
        <v>32629</v>
      </c>
      <c r="B4616">
        <v>425.89999389648438</v>
      </c>
      <c r="C4616">
        <v>427.5</v>
      </c>
      <c r="D4616">
        <v>425.79998779296881</v>
      </c>
      <c r="E4616">
        <v>427.5</v>
      </c>
      <c r="F4616">
        <v>427.5</v>
      </c>
      <c r="G4616">
        <v>116720000</v>
      </c>
    </row>
    <row r="4617" spans="1:7" ht="15">
      <c r="A4617" s="963">
        <v>32630</v>
      </c>
      <c r="B4617">
        <v>427.60000610351562</v>
      </c>
      <c r="C4617">
        <v>428.70001220703119</v>
      </c>
      <c r="D4617">
        <v>427.39999389648438</v>
      </c>
      <c r="E4617">
        <v>428</v>
      </c>
      <c r="F4617">
        <v>428</v>
      </c>
      <c r="G4617">
        <v>140980000</v>
      </c>
    </row>
    <row r="4618" spans="1:7" ht="15">
      <c r="A4618" s="963">
        <v>32631</v>
      </c>
      <c r="B4618">
        <v>428.70001220703119</v>
      </c>
      <c r="C4618">
        <v>429</v>
      </c>
      <c r="D4618">
        <v>428.10000610351562</v>
      </c>
      <c r="E4618">
        <v>428.79998779296881</v>
      </c>
      <c r="F4618">
        <v>428.79998779296881</v>
      </c>
      <c r="G4618">
        <v>142490000</v>
      </c>
    </row>
    <row r="4619" spans="1:7" ht="15">
      <c r="A4619" s="963">
        <v>32632</v>
      </c>
      <c r="B4619">
        <v>429</v>
      </c>
      <c r="C4619">
        <v>430.10000610351562</v>
      </c>
      <c r="D4619">
        <v>428.70001220703119</v>
      </c>
      <c r="E4619">
        <v>429.20001220703119</v>
      </c>
      <c r="F4619">
        <v>429.20001220703119</v>
      </c>
      <c r="G4619">
        <v>146380000</v>
      </c>
    </row>
    <row r="4620" spans="1:7" ht="15">
      <c r="A4620" s="963">
        <v>32633</v>
      </c>
      <c r="B4620">
        <v>430.60000610351562</v>
      </c>
      <c r="C4620">
        <v>432.29998779296881</v>
      </c>
      <c r="D4620">
        <v>429.89999389648438</v>
      </c>
      <c r="E4620">
        <v>430.70001220703119</v>
      </c>
      <c r="F4620">
        <v>430.70001220703119</v>
      </c>
      <c r="G4620">
        <v>156070000</v>
      </c>
    </row>
    <row r="4621" spans="1:7" ht="15">
      <c r="A4621" s="963">
        <v>32636</v>
      </c>
      <c r="B4621">
        <v>430.5</v>
      </c>
      <c r="C4621">
        <v>430.79998779296881</v>
      </c>
      <c r="D4621">
        <v>428.10000610351562</v>
      </c>
      <c r="E4621">
        <v>429.29998779296881</v>
      </c>
      <c r="F4621">
        <v>429.29998779296881</v>
      </c>
      <c r="G4621">
        <v>129030000</v>
      </c>
    </row>
    <row r="4622" spans="1:7" ht="15">
      <c r="A4622" s="963">
        <v>32637</v>
      </c>
      <c r="B4622">
        <v>429.79998779296881</v>
      </c>
      <c r="C4622">
        <v>430.29998779296881</v>
      </c>
      <c r="D4622">
        <v>427.79998779296881</v>
      </c>
      <c r="E4622">
        <v>429</v>
      </c>
      <c r="F4622">
        <v>429</v>
      </c>
      <c r="G4622">
        <v>135650000</v>
      </c>
    </row>
    <row r="4623" spans="1:7" ht="15">
      <c r="A4623" s="963">
        <v>32638</v>
      </c>
      <c r="B4623">
        <v>428.89999389648438</v>
      </c>
      <c r="C4623">
        <v>429.70001220703119</v>
      </c>
      <c r="D4623">
        <v>428.5</v>
      </c>
      <c r="E4623">
        <v>429.60000610351562</v>
      </c>
      <c r="F4623">
        <v>429.60000610351562</v>
      </c>
      <c r="G4623">
        <v>129660000</v>
      </c>
    </row>
    <row r="4624" spans="1:7" ht="15">
      <c r="A4624" s="963">
        <v>32639</v>
      </c>
      <c r="B4624">
        <v>430.29998779296881</v>
      </c>
      <c r="C4624">
        <v>430.89999389648438</v>
      </c>
      <c r="D4624">
        <v>429.60000610351562</v>
      </c>
      <c r="E4624">
        <v>430.60000610351562</v>
      </c>
      <c r="F4624">
        <v>430.60000610351562</v>
      </c>
      <c r="G4624">
        <v>144990000</v>
      </c>
    </row>
    <row r="4625" spans="1:7" ht="15">
      <c r="A4625" s="963">
        <v>32640</v>
      </c>
      <c r="B4625">
        <v>434.29998779296881</v>
      </c>
      <c r="C4625">
        <v>434.89999389648438</v>
      </c>
      <c r="D4625">
        <v>432</v>
      </c>
      <c r="E4625">
        <v>434.79998779296881</v>
      </c>
      <c r="F4625">
        <v>434.79998779296881</v>
      </c>
      <c r="G4625">
        <v>166360000</v>
      </c>
    </row>
    <row r="4626" spans="1:7" ht="15">
      <c r="A4626" s="963">
        <v>32643</v>
      </c>
      <c r="B4626">
        <v>435.29998779296881</v>
      </c>
      <c r="C4626">
        <v>436.39999389648438</v>
      </c>
      <c r="D4626">
        <v>435.10000610351562</v>
      </c>
      <c r="E4626">
        <v>436.20001220703119</v>
      </c>
      <c r="F4626">
        <v>436.20001220703119</v>
      </c>
      <c r="G4626">
        <v>133660000</v>
      </c>
    </row>
    <row r="4627" spans="1:7" ht="15">
      <c r="A4627" s="963">
        <v>32644</v>
      </c>
      <c r="B4627">
        <v>435.79998779296881</v>
      </c>
      <c r="C4627">
        <v>436.20001220703119</v>
      </c>
      <c r="D4627">
        <v>434.60000610351562</v>
      </c>
      <c r="E4627">
        <v>435.70001220703119</v>
      </c>
      <c r="F4627">
        <v>435.70001220703119</v>
      </c>
      <c r="G4627">
        <v>143460000</v>
      </c>
    </row>
    <row r="4628" spans="1:7" ht="15">
      <c r="A4628" s="963">
        <v>32645</v>
      </c>
      <c r="B4628">
        <v>436.39999389648438</v>
      </c>
      <c r="C4628">
        <v>438.79998779296881</v>
      </c>
      <c r="D4628">
        <v>436</v>
      </c>
      <c r="E4628">
        <v>438.5</v>
      </c>
      <c r="F4628">
        <v>438.5</v>
      </c>
      <c r="G4628">
        <v>169990000</v>
      </c>
    </row>
    <row r="4629" spans="1:7" ht="15">
      <c r="A4629" s="963">
        <v>32646</v>
      </c>
      <c r="B4629">
        <v>438.5</v>
      </c>
      <c r="C4629">
        <v>439.79998779296881</v>
      </c>
      <c r="D4629">
        <v>438.39999389648438</v>
      </c>
      <c r="E4629">
        <v>439.79998779296881</v>
      </c>
      <c r="F4629">
        <v>439.79998779296881</v>
      </c>
      <c r="G4629">
        <v>163450000</v>
      </c>
    </row>
    <row r="4630" spans="1:7" ht="15">
      <c r="A4630" s="963">
        <v>32647</v>
      </c>
      <c r="B4630">
        <v>441.10000610351562</v>
      </c>
      <c r="C4630">
        <v>442.20001220703119</v>
      </c>
      <c r="D4630">
        <v>440.10000610351562</v>
      </c>
      <c r="E4630">
        <v>442.10000610351562</v>
      </c>
      <c r="F4630">
        <v>442.10000610351562</v>
      </c>
      <c r="G4630">
        <v>181960000</v>
      </c>
    </row>
    <row r="4631" spans="1:7" ht="15">
      <c r="A4631" s="963">
        <v>32650</v>
      </c>
      <c r="B4631">
        <v>442.60000610351562</v>
      </c>
      <c r="C4631">
        <v>443.20001220703119</v>
      </c>
      <c r="D4631">
        <v>441</v>
      </c>
      <c r="E4631">
        <v>441.79998779296881</v>
      </c>
      <c r="F4631">
        <v>441.79998779296881</v>
      </c>
      <c r="G4631">
        <v>124610000</v>
      </c>
    </row>
    <row r="4632" spans="1:7" ht="15">
      <c r="A4632" s="963">
        <v>32651</v>
      </c>
      <c r="B4632">
        <v>441.10000610351562</v>
      </c>
      <c r="C4632">
        <v>441.60000610351562</v>
      </c>
      <c r="D4632">
        <v>440.10000610351562</v>
      </c>
      <c r="E4632">
        <v>440.20001220703119</v>
      </c>
      <c r="F4632">
        <v>440.20001220703119</v>
      </c>
      <c r="G4632">
        <v>140960000</v>
      </c>
    </row>
    <row r="4633" spans="1:7" ht="15">
      <c r="A4633" s="963">
        <v>32652</v>
      </c>
      <c r="B4633">
        <v>439.89999389648438</v>
      </c>
      <c r="C4633">
        <v>441.5</v>
      </c>
      <c r="D4633">
        <v>439.29998779296881</v>
      </c>
      <c r="E4633">
        <v>441.5</v>
      </c>
      <c r="F4633">
        <v>441.5</v>
      </c>
      <c r="G4633">
        <v>122360000</v>
      </c>
    </row>
    <row r="4634" spans="1:7" ht="15">
      <c r="A4634" s="963">
        <v>32653</v>
      </c>
      <c r="B4634">
        <v>442.5</v>
      </c>
      <c r="C4634">
        <v>443.39999389648438</v>
      </c>
      <c r="D4634">
        <v>441.60000610351562</v>
      </c>
      <c r="E4634">
        <v>442.89999389648438</v>
      </c>
      <c r="F4634">
        <v>442.89999389648438</v>
      </c>
      <c r="G4634">
        <v>129160000</v>
      </c>
    </row>
    <row r="4635" spans="1:7" ht="15">
      <c r="A4635" s="963">
        <v>32654</v>
      </c>
      <c r="B4635">
        <v>443.60000610351562</v>
      </c>
      <c r="C4635">
        <v>445.20001220703119</v>
      </c>
      <c r="D4635">
        <v>443</v>
      </c>
      <c r="E4635">
        <v>445.20001220703119</v>
      </c>
      <c r="F4635">
        <v>445.20001220703119</v>
      </c>
      <c r="G4635">
        <v>116990000</v>
      </c>
    </row>
    <row r="4636" spans="1:7" ht="15">
      <c r="A4636" s="963">
        <v>32658</v>
      </c>
      <c r="B4636">
        <v>445.89999389648438</v>
      </c>
      <c r="C4636">
        <v>446.20001220703119</v>
      </c>
      <c r="D4636">
        <v>443.10000610351562</v>
      </c>
      <c r="E4636">
        <v>444.20001220703119</v>
      </c>
      <c r="F4636">
        <v>444.20001220703119</v>
      </c>
      <c r="G4636">
        <v>116130000</v>
      </c>
    </row>
    <row r="4637" spans="1:7" ht="15">
      <c r="A4637" s="963">
        <v>32659</v>
      </c>
      <c r="B4637">
        <v>444.39999389648438</v>
      </c>
      <c r="C4637">
        <v>446.20001220703119</v>
      </c>
      <c r="D4637">
        <v>443.79998779296881</v>
      </c>
      <c r="E4637">
        <v>446.20001220703119</v>
      </c>
      <c r="F4637">
        <v>446.20001220703119</v>
      </c>
      <c r="G4637">
        <v>123810000</v>
      </c>
    </row>
    <row r="4638" spans="1:7" ht="15">
      <c r="A4638" s="963">
        <v>32660</v>
      </c>
      <c r="B4638">
        <v>446.79998779296881</v>
      </c>
      <c r="C4638">
        <v>448.29998779296881</v>
      </c>
      <c r="D4638">
        <v>446.10000610351562</v>
      </c>
      <c r="E4638">
        <v>448.29998779296881</v>
      </c>
      <c r="F4638">
        <v>448.29998779296881</v>
      </c>
      <c r="G4638">
        <v>135870000</v>
      </c>
    </row>
    <row r="4639" spans="1:7" ht="15">
      <c r="A4639" s="963">
        <v>32661</v>
      </c>
      <c r="B4639">
        <v>449.79998779296881</v>
      </c>
      <c r="C4639">
        <v>451.70001220703119</v>
      </c>
      <c r="D4639">
        <v>448.5</v>
      </c>
      <c r="E4639">
        <v>451.60000610351562</v>
      </c>
      <c r="F4639">
        <v>451.60000610351562</v>
      </c>
      <c r="G4639">
        <v>163800000</v>
      </c>
    </row>
    <row r="4640" spans="1:7" ht="15">
      <c r="A4640" s="963">
        <v>32664</v>
      </c>
      <c r="B4640">
        <v>451.39999389648438</v>
      </c>
      <c r="C4640">
        <v>452</v>
      </c>
      <c r="D4640">
        <v>447.70001220703119</v>
      </c>
      <c r="E4640">
        <v>447.79998779296881</v>
      </c>
      <c r="F4640">
        <v>447.79998779296881</v>
      </c>
      <c r="G4640">
        <v>137730000</v>
      </c>
    </row>
    <row r="4641" spans="1:7" ht="15">
      <c r="A4641" s="963">
        <v>32665</v>
      </c>
      <c r="B4641">
        <v>447.79998779296881</v>
      </c>
      <c r="C4641">
        <v>448.79998779296881</v>
      </c>
      <c r="D4641">
        <v>446.60000610351562</v>
      </c>
      <c r="E4641">
        <v>448</v>
      </c>
      <c r="F4641">
        <v>448</v>
      </c>
      <c r="G4641">
        <v>142750000</v>
      </c>
    </row>
    <row r="4642" spans="1:7" ht="15">
      <c r="A4642" s="963">
        <v>32666</v>
      </c>
      <c r="B4642">
        <v>451.70001220703119</v>
      </c>
      <c r="C4642">
        <v>453.29998779296881</v>
      </c>
      <c r="D4642">
        <v>448.89999389648438</v>
      </c>
      <c r="E4642">
        <v>453.20001220703119</v>
      </c>
      <c r="F4642">
        <v>453.20001220703119</v>
      </c>
      <c r="G4642">
        <v>160220000</v>
      </c>
    </row>
    <row r="4643" spans="1:7" ht="15">
      <c r="A4643" s="963">
        <v>32667</v>
      </c>
      <c r="B4643">
        <v>454.10000610351562</v>
      </c>
      <c r="C4643">
        <v>454.60000610351562</v>
      </c>
      <c r="D4643">
        <v>453.5</v>
      </c>
      <c r="E4643">
        <v>454</v>
      </c>
      <c r="F4643">
        <v>454</v>
      </c>
      <c r="G4643">
        <v>155960000</v>
      </c>
    </row>
    <row r="4644" spans="1:7" ht="15">
      <c r="A4644" s="963">
        <v>32668</v>
      </c>
      <c r="B4644">
        <v>452.70001220703119</v>
      </c>
      <c r="C4644">
        <v>453.70001220703119</v>
      </c>
      <c r="D4644">
        <v>452.29998779296881</v>
      </c>
      <c r="E4644">
        <v>453.70001220703119</v>
      </c>
      <c r="F4644">
        <v>453.70001220703119</v>
      </c>
      <c r="G4644">
        <v>140440000</v>
      </c>
    </row>
    <row r="4645" spans="1:7" ht="15">
      <c r="A4645" s="963">
        <v>32671</v>
      </c>
      <c r="B4645">
        <v>453</v>
      </c>
      <c r="C4645">
        <v>453.60000610351562</v>
      </c>
      <c r="D4645">
        <v>451.5</v>
      </c>
      <c r="E4645">
        <v>453.39999389648438</v>
      </c>
      <c r="F4645">
        <v>453.39999389648438</v>
      </c>
      <c r="G4645">
        <v>125560000</v>
      </c>
    </row>
    <row r="4646" spans="1:7" ht="15">
      <c r="A4646" s="963">
        <v>32672</v>
      </c>
      <c r="B4646">
        <v>451.60000610351562</v>
      </c>
      <c r="C4646">
        <v>452.79998779296881</v>
      </c>
      <c r="D4646">
        <v>449.5</v>
      </c>
      <c r="E4646">
        <v>450.70001220703119</v>
      </c>
      <c r="F4646">
        <v>450.70001220703119</v>
      </c>
      <c r="G4646">
        <v>146950000</v>
      </c>
    </row>
    <row r="4647" spans="1:7" ht="15">
      <c r="A4647" s="963">
        <v>32673</v>
      </c>
      <c r="B4647">
        <v>451</v>
      </c>
      <c r="C4647">
        <v>451.60000610351562</v>
      </c>
      <c r="D4647">
        <v>449.79998779296881</v>
      </c>
      <c r="E4647">
        <v>450.60000610351562</v>
      </c>
      <c r="F4647">
        <v>450.60000610351562</v>
      </c>
      <c r="G4647">
        <v>131620000</v>
      </c>
    </row>
    <row r="4648" spans="1:7" ht="15">
      <c r="A4648" s="963">
        <v>32674</v>
      </c>
      <c r="B4648">
        <v>449.70001220703119</v>
      </c>
      <c r="C4648">
        <v>450.39999389648438</v>
      </c>
      <c r="D4648">
        <v>446.29998779296881</v>
      </c>
      <c r="E4648">
        <v>447.10000610351562</v>
      </c>
      <c r="F4648">
        <v>447.10000610351562</v>
      </c>
      <c r="G4648">
        <v>137500000</v>
      </c>
    </row>
    <row r="4649" spans="1:7" ht="15">
      <c r="A4649" s="963">
        <v>32675</v>
      </c>
      <c r="B4649">
        <v>446.29998779296881</v>
      </c>
      <c r="C4649">
        <v>447.20001220703119</v>
      </c>
      <c r="D4649">
        <v>445.29998779296881</v>
      </c>
      <c r="E4649">
        <v>447.20001220703119</v>
      </c>
      <c r="F4649">
        <v>447.20001220703119</v>
      </c>
      <c r="G4649">
        <v>132110000</v>
      </c>
    </row>
    <row r="4650" spans="1:7" ht="15">
      <c r="A4650" s="963">
        <v>32678</v>
      </c>
      <c r="B4650">
        <v>446.89999389648438</v>
      </c>
      <c r="C4650">
        <v>447.39999389648438</v>
      </c>
      <c r="D4650">
        <v>444.89999389648438</v>
      </c>
      <c r="E4650">
        <v>446.10000610351562</v>
      </c>
      <c r="F4650">
        <v>446.10000610351562</v>
      </c>
      <c r="G4650">
        <v>109590000</v>
      </c>
    </row>
    <row r="4651" spans="1:7" ht="15">
      <c r="A4651" s="963">
        <v>32679</v>
      </c>
      <c r="B4651">
        <v>446.60000610351562</v>
      </c>
      <c r="C4651">
        <v>446.89999389648438</v>
      </c>
      <c r="D4651">
        <v>444.60000610351562</v>
      </c>
      <c r="E4651">
        <v>444.60000610351562</v>
      </c>
      <c r="F4651">
        <v>444.60000610351562</v>
      </c>
      <c r="G4651">
        <v>137070000</v>
      </c>
    </row>
    <row r="4652" spans="1:7" ht="15">
      <c r="A4652" s="963">
        <v>32680</v>
      </c>
      <c r="B4652">
        <v>444.70001220703119</v>
      </c>
      <c r="C4652">
        <v>445.20001220703119</v>
      </c>
      <c r="D4652">
        <v>443.70001220703119</v>
      </c>
      <c r="E4652">
        <v>443.89999389648438</v>
      </c>
      <c r="F4652">
        <v>443.89999389648438</v>
      </c>
      <c r="G4652">
        <v>136400000</v>
      </c>
    </row>
    <row r="4653" spans="1:7" ht="15">
      <c r="A4653" s="963">
        <v>32681</v>
      </c>
      <c r="B4653">
        <v>443.70001220703119</v>
      </c>
      <c r="C4653">
        <v>445.29998779296881</v>
      </c>
      <c r="D4653">
        <v>443.5</v>
      </c>
      <c r="E4653">
        <v>445.29998779296881</v>
      </c>
      <c r="F4653">
        <v>445.29998779296881</v>
      </c>
      <c r="G4653">
        <v>132790000</v>
      </c>
    </row>
    <row r="4654" spans="1:7" ht="15">
      <c r="A4654" s="963">
        <v>32682</v>
      </c>
      <c r="B4654">
        <v>446.5</v>
      </c>
      <c r="C4654">
        <v>448.39999389648438</v>
      </c>
      <c r="D4654">
        <v>445.70001220703119</v>
      </c>
      <c r="E4654">
        <v>448.39999389648438</v>
      </c>
      <c r="F4654">
        <v>448.39999389648438</v>
      </c>
      <c r="G4654">
        <v>153150000</v>
      </c>
    </row>
    <row r="4655" spans="1:7" ht="15">
      <c r="A4655" s="963">
        <v>32685</v>
      </c>
      <c r="B4655">
        <v>448.60000610351562</v>
      </c>
      <c r="C4655">
        <v>449</v>
      </c>
      <c r="D4655">
        <v>447.20001220703119</v>
      </c>
      <c r="E4655">
        <v>447.29998779296881</v>
      </c>
      <c r="F4655">
        <v>447.29998779296881</v>
      </c>
      <c r="G4655">
        <v>109550000</v>
      </c>
    </row>
    <row r="4656" spans="1:7" ht="15">
      <c r="A4656" s="963">
        <v>32686</v>
      </c>
      <c r="B4656">
        <v>447.89999389648438</v>
      </c>
      <c r="C4656">
        <v>449.20001220703119</v>
      </c>
      <c r="D4656">
        <v>447.60000610351562</v>
      </c>
      <c r="E4656">
        <v>448.60000610351562</v>
      </c>
      <c r="F4656">
        <v>448.60000610351562</v>
      </c>
      <c r="G4656">
        <v>119020000</v>
      </c>
    </row>
    <row r="4657" spans="1:7" ht="15">
      <c r="A4657" s="963">
        <v>32687</v>
      </c>
      <c r="B4657">
        <v>447.60000610351562</v>
      </c>
      <c r="C4657">
        <v>448.20001220703119</v>
      </c>
      <c r="D4657">
        <v>444</v>
      </c>
      <c r="E4657">
        <v>444.89999389648438</v>
      </c>
      <c r="F4657">
        <v>444.89999389648438</v>
      </c>
      <c r="G4657">
        <v>127490000</v>
      </c>
    </row>
    <row r="4658" spans="1:7" ht="15">
      <c r="A4658" s="963">
        <v>32688</v>
      </c>
      <c r="B4658">
        <v>441.89999389648438</v>
      </c>
      <c r="C4658">
        <v>444.20001220703119</v>
      </c>
      <c r="D4658">
        <v>437.5</v>
      </c>
      <c r="E4658">
        <v>437.89999389648438</v>
      </c>
      <c r="F4658">
        <v>437.89999389648438</v>
      </c>
      <c r="G4658">
        <v>142030000</v>
      </c>
    </row>
    <row r="4659" spans="1:7" ht="15">
      <c r="A4659" s="963">
        <v>32689</v>
      </c>
      <c r="B4659">
        <v>436.10000610351562</v>
      </c>
      <c r="C4659">
        <v>437.89999389648438</v>
      </c>
      <c r="D4659">
        <v>431.70001220703119</v>
      </c>
      <c r="E4659">
        <v>435.29998779296881</v>
      </c>
      <c r="F4659">
        <v>435.29998779296881</v>
      </c>
      <c r="G4659">
        <v>137100000</v>
      </c>
    </row>
    <row r="4660" spans="1:7" ht="15">
      <c r="A4660" s="963">
        <v>32692</v>
      </c>
      <c r="B4660">
        <v>434.5</v>
      </c>
      <c r="C4660">
        <v>436.10000610351562</v>
      </c>
      <c r="D4660">
        <v>434.39999389648438</v>
      </c>
      <c r="E4660">
        <v>436</v>
      </c>
      <c r="F4660">
        <v>436</v>
      </c>
      <c r="G4660">
        <v>53200000</v>
      </c>
    </row>
    <row r="4661" spans="1:7" ht="15">
      <c r="A4661" s="963">
        <v>32694</v>
      </c>
      <c r="B4661">
        <v>435.5</v>
      </c>
      <c r="C4661">
        <v>437.10000610351562</v>
      </c>
      <c r="D4661">
        <v>435</v>
      </c>
      <c r="E4661">
        <v>436.89999389648438</v>
      </c>
      <c r="F4661">
        <v>436.89999389648438</v>
      </c>
      <c r="G4661">
        <v>94520000</v>
      </c>
    </row>
    <row r="4662" spans="1:7" ht="15">
      <c r="A4662" s="963">
        <v>32695</v>
      </c>
      <c r="B4662">
        <v>437.89999389648438</v>
      </c>
      <c r="C4662">
        <v>439.60000610351562</v>
      </c>
      <c r="D4662">
        <v>437</v>
      </c>
      <c r="E4662">
        <v>439.60000610351562</v>
      </c>
      <c r="F4662">
        <v>439.60000610351562</v>
      </c>
      <c r="G4662">
        <v>118050000</v>
      </c>
    </row>
    <row r="4663" spans="1:7" ht="15">
      <c r="A4663" s="963">
        <v>32696</v>
      </c>
      <c r="B4663">
        <v>440</v>
      </c>
      <c r="C4663">
        <v>443.10000610351562</v>
      </c>
      <c r="D4663">
        <v>439.79998779296881</v>
      </c>
      <c r="E4663">
        <v>442.39999389648438</v>
      </c>
      <c r="F4663">
        <v>442.39999389648438</v>
      </c>
      <c r="G4663">
        <v>120310000</v>
      </c>
    </row>
    <row r="4664" spans="1:7" ht="15">
      <c r="A4664" s="963">
        <v>32699</v>
      </c>
      <c r="B4664">
        <v>442.5</v>
      </c>
      <c r="C4664">
        <v>443.10000610351562</v>
      </c>
      <c r="D4664">
        <v>442.20001220703119</v>
      </c>
      <c r="E4664">
        <v>442.70001220703119</v>
      </c>
      <c r="F4664">
        <v>442.70001220703119</v>
      </c>
      <c r="G4664">
        <v>112740000</v>
      </c>
    </row>
    <row r="4665" spans="1:7" ht="15">
      <c r="A4665" s="963">
        <v>32700</v>
      </c>
      <c r="B4665">
        <v>444.29998779296881</v>
      </c>
      <c r="C4665">
        <v>444.89999389648438</v>
      </c>
      <c r="D4665">
        <v>443.29998779296881</v>
      </c>
      <c r="E4665">
        <v>444.5</v>
      </c>
      <c r="F4665">
        <v>444.5</v>
      </c>
      <c r="G4665">
        <v>142140000</v>
      </c>
    </row>
    <row r="4666" spans="1:7" ht="15">
      <c r="A4666" s="963">
        <v>32701</v>
      </c>
      <c r="B4666">
        <v>444.5</v>
      </c>
      <c r="C4666">
        <v>446.79998779296881</v>
      </c>
      <c r="D4666">
        <v>444.29998779296881</v>
      </c>
      <c r="E4666">
        <v>446.79998779296881</v>
      </c>
      <c r="F4666">
        <v>446.79998779296881</v>
      </c>
      <c r="G4666">
        <v>147260000</v>
      </c>
    </row>
    <row r="4667" spans="1:7" ht="15">
      <c r="A4667" s="963">
        <v>32702</v>
      </c>
      <c r="B4667">
        <v>446.5</v>
      </c>
      <c r="C4667">
        <v>448</v>
      </c>
      <c r="D4667">
        <v>446.39999389648438</v>
      </c>
      <c r="E4667">
        <v>447.89999389648438</v>
      </c>
      <c r="F4667">
        <v>447.89999389648438</v>
      </c>
      <c r="G4667">
        <v>130110000</v>
      </c>
    </row>
    <row r="4668" spans="1:7" ht="15">
      <c r="A4668" s="963">
        <v>32703</v>
      </c>
      <c r="B4668">
        <v>448.5</v>
      </c>
      <c r="C4668">
        <v>449</v>
      </c>
      <c r="D4668">
        <v>446.79998779296881</v>
      </c>
      <c r="E4668">
        <v>448.89999389648438</v>
      </c>
      <c r="F4668">
        <v>448.89999389648438</v>
      </c>
      <c r="G4668">
        <v>128850000</v>
      </c>
    </row>
    <row r="4669" spans="1:7" ht="15">
      <c r="A4669" s="963">
        <v>32706</v>
      </c>
      <c r="B4669">
        <v>449</v>
      </c>
      <c r="C4669">
        <v>450</v>
      </c>
      <c r="D4669">
        <v>448.20001220703119</v>
      </c>
      <c r="E4669">
        <v>449.89999389648438</v>
      </c>
      <c r="F4669">
        <v>449.89999389648438</v>
      </c>
      <c r="G4669">
        <v>107890000</v>
      </c>
    </row>
    <row r="4670" spans="1:7" ht="15">
      <c r="A4670" s="963">
        <v>32707</v>
      </c>
      <c r="B4670">
        <v>449.20001220703119</v>
      </c>
      <c r="C4670">
        <v>449.5</v>
      </c>
      <c r="D4670">
        <v>447.29998779296881</v>
      </c>
      <c r="E4670">
        <v>447.89999389648438</v>
      </c>
      <c r="F4670">
        <v>447.89999389648438</v>
      </c>
      <c r="G4670">
        <v>131880000</v>
      </c>
    </row>
    <row r="4671" spans="1:7" ht="15">
      <c r="A4671" s="963">
        <v>32708</v>
      </c>
      <c r="B4671">
        <v>448.89999389648438</v>
      </c>
      <c r="C4671">
        <v>451.20001220703119</v>
      </c>
      <c r="D4671">
        <v>448.39999389648438</v>
      </c>
      <c r="E4671">
        <v>451.20001220703119</v>
      </c>
      <c r="F4671">
        <v>451.20001220703119</v>
      </c>
      <c r="G4671">
        <v>159880000</v>
      </c>
    </row>
    <row r="4672" spans="1:7" ht="15">
      <c r="A4672" s="963">
        <v>32709</v>
      </c>
      <c r="B4672">
        <v>451.60000610351562</v>
      </c>
      <c r="C4672">
        <v>452</v>
      </c>
      <c r="D4672">
        <v>449.20001220703119</v>
      </c>
      <c r="E4672">
        <v>449.20001220703119</v>
      </c>
      <c r="F4672">
        <v>449.20001220703119</v>
      </c>
      <c r="G4672">
        <v>166620000</v>
      </c>
    </row>
    <row r="4673" spans="1:7" ht="15">
      <c r="A4673" s="963">
        <v>32710</v>
      </c>
      <c r="B4673">
        <v>448.20001220703119</v>
      </c>
      <c r="C4673">
        <v>449.79998779296881</v>
      </c>
      <c r="D4673">
        <v>447.79998779296881</v>
      </c>
      <c r="E4673">
        <v>449.29998779296881</v>
      </c>
      <c r="F4673">
        <v>449.29998779296881</v>
      </c>
      <c r="G4673">
        <v>144760000</v>
      </c>
    </row>
    <row r="4674" spans="1:7" ht="15">
      <c r="A4674" s="963">
        <v>32713</v>
      </c>
      <c r="B4674">
        <v>448</v>
      </c>
      <c r="C4674">
        <v>448.89999389648438</v>
      </c>
      <c r="D4674">
        <v>445.89999389648438</v>
      </c>
      <c r="E4674">
        <v>446</v>
      </c>
      <c r="F4674">
        <v>446</v>
      </c>
      <c r="G4674">
        <v>108060000</v>
      </c>
    </row>
    <row r="4675" spans="1:7" ht="15">
      <c r="A4675" s="963">
        <v>32714</v>
      </c>
      <c r="B4675">
        <v>447.29998779296881</v>
      </c>
      <c r="C4675">
        <v>448.5</v>
      </c>
      <c r="D4675">
        <v>445.89999389648438</v>
      </c>
      <c r="E4675">
        <v>446.5</v>
      </c>
      <c r="F4675">
        <v>446.5</v>
      </c>
      <c r="G4675">
        <v>127650000</v>
      </c>
    </row>
    <row r="4676" spans="1:7" ht="15">
      <c r="A4676" s="963">
        <v>32715</v>
      </c>
      <c r="B4676">
        <v>446.60000610351562</v>
      </c>
      <c r="C4676">
        <v>449.10000610351562</v>
      </c>
      <c r="D4676">
        <v>446.20001220703119</v>
      </c>
      <c r="E4676">
        <v>449.10000610351562</v>
      </c>
      <c r="F4676">
        <v>449.10000610351562</v>
      </c>
      <c r="G4676">
        <v>124470000</v>
      </c>
    </row>
    <row r="4677" spans="1:7" ht="15">
      <c r="A4677" s="963">
        <v>32716</v>
      </c>
      <c r="B4677">
        <v>450.5</v>
      </c>
      <c r="C4677">
        <v>452.60000610351562</v>
      </c>
      <c r="D4677">
        <v>449.79998779296881</v>
      </c>
      <c r="E4677">
        <v>452.5</v>
      </c>
      <c r="F4677">
        <v>452.5</v>
      </c>
      <c r="G4677">
        <v>140250000</v>
      </c>
    </row>
    <row r="4678" spans="1:7" ht="15">
      <c r="A4678" s="963">
        <v>32717</v>
      </c>
      <c r="B4678">
        <v>452.60000610351562</v>
      </c>
      <c r="C4678">
        <v>453</v>
      </c>
      <c r="D4678">
        <v>451.79998779296881</v>
      </c>
      <c r="E4678">
        <v>452.79998779296881</v>
      </c>
      <c r="F4678">
        <v>452.79998779296881</v>
      </c>
      <c r="G4678">
        <v>128900000</v>
      </c>
    </row>
    <row r="4679" spans="1:7" ht="15">
      <c r="A4679" s="963">
        <v>32720</v>
      </c>
      <c r="B4679">
        <v>452.29998779296881</v>
      </c>
      <c r="C4679">
        <v>453.79998779296881</v>
      </c>
      <c r="D4679">
        <v>451.89999389648438</v>
      </c>
      <c r="E4679">
        <v>453.79998779296881</v>
      </c>
      <c r="F4679">
        <v>453.79998779296881</v>
      </c>
      <c r="G4679">
        <v>111900000</v>
      </c>
    </row>
    <row r="4680" spans="1:7" ht="15">
      <c r="A4680" s="963">
        <v>32721</v>
      </c>
      <c r="B4680">
        <v>455.20001220703119</v>
      </c>
      <c r="C4680">
        <v>455.39999389648438</v>
      </c>
      <c r="D4680">
        <v>453.20001220703119</v>
      </c>
      <c r="E4680">
        <v>453.29998779296881</v>
      </c>
      <c r="F4680">
        <v>453.29998779296881</v>
      </c>
      <c r="G4680">
        <v>136880000</v>
      </c>
    </row>
    <row r="4681" spans="1:7" ht="15">
      <c r="A4681" s="963">
        <v>32722</v>
      </c>
      <c r="B4681">
        <v>453</v>
      </c>
      <c r="C4681">
        <v>454.10000610351562</v>
      </c>
      <c r="D4681">
        <v>452.39999389648438</v>
      </c>
      <c r="E4681">
        <v>454.10000610351562</v>
      </c>
      <c r="F4681">
        <v>454.10000610351562</v>
      </c>
      <c r="G4681">
        <v>130180000</v>
      </c>
    </row>
    <row r="4682" spans="1:7" ht="15">
      <c r="A4682" s="963">
        <v>32723</v>
      </c>
      <c r="B4682">
        <v>455</v>
      </c>
      <c r="C4682">
        <v>457.20001220703119</v>
      </c>
      <c r="D4682">
        <v>454.5</v>
      </c>
      <c r="E4682">
        <v>456.89999389648438</v>
      </c>
      <c r="F4682">
        <v>456.89999389648438</v>
      </c>
      <c r="G4682">
        <v>146010000</v>
      </c>
    </row>
    <row r="4683" spans="1:7" ht="15">
      <c r="A4683" s="963">
        <v>32724</v>
      </c>
      <c r="B4683">
        <v>456.60000610351562</v>
      </c>
      <c r="C4683">
        <v>457.79998779296881</v>
      </c>
      <c r="D4683">
        <v>455.39999389648438</v>
      </c>
      <c r="E4683">
        <v>457.39999389648438</v>
      </c>
      <c r="F4683">
        <v>457.39999389648438</v>
      </c>
      <c r="G4683">
        <v>133670000</v>
      </c>
    </row>
    <row r="4684" spans="1:7" ht="15">
      <c r="A4684" s="963">
        <v>32727</v>
      </c>
      <c r="B4684">
        <v>458.5</v>
      </c>
      <c r="C4684">
        <v>461.79998779296881</v>
      </c>
      <c r="D4684">
        <v>457.89999389648438</v>
      </c>
      <c r="E4684">
        <v>461.70001220703119</v>
      </c>
      <c r="F4684">
        <v>461.70001220703119</v>
      </c>
      <c r="G4684">
        <v>135250000</v>
      </c>
    </row>
    <row r="4685" spans="1:7" ht="15">
      <c r="A4685" s="963">
        <v>32728</v>
      </c>
      <c r="B4685">
        <v>462.5</v>
      </c>
      <c r="C4685">
        <v>463.39999389648438</v>
      </c>
      <c r="D4685">
        <v>461.5</v>
      </c>
      <c r="E4685">
        <v>463.29998779296881</v>
      </c>
      <c r="F4685">
        <v>463.29998779296881</v>
      </c>
      <c r="G4685">
        <v>160270000</v>
      </c>
    </row>
    <row r="4686" spans="1:7" ht="15">
      <c r="A4686" s="963">
        <v>32729</v>
      </c>
      <c r="B4686">
        <v>463.10000610351562</v>
      </c>
      <c r="C4686">
        <v>463.89999389648438</v>
      </c>
      <c r="D4686">
        <v>462.39999389648438</v>
      </c>
      <c r="E4686">
        <v>462.39999389648438</v>
      </c>
      <c r="F4686">
        <v>462.39999389648438</v>
      </c>
      <c r="G4686">
        <v>155690000</v>
      </c>
    </row>
    <row r="4687" spans="1:7" ht="15">
      <c r="A4687" s="963">
        <v>32730</v>
      </c>
      <c r="B4687">
        <v>461.5</v>
      </c>
      <c r="C4687">
        <v>464</v>
      </c>
      <c r="D4687">
        <v>461</v>
      </c>
      <c r="E4687">
        <v>463.60000610351562</v>
      </c>
      <c r="F4687">
        <v>463.60000610351562</v>
      </c>
      <c r="G4687">
        <v>134430000</v>
      </c>
    </row>
    <row r="4688" spans="1:7" ht="15">
      <c r="A4688" s="963">
        <v>32731</v>
      </c>
      <c r="B4688">
        <v>465.70001220703119</v>
      </c>
      <c r="C4688">
        <v>466.10000610351562</v>
      </c>
      <c r="D4688">
        <v>462.10000610351562</v>
      </c>
      <c r="E4688">
        <v>462.5</v>
      </c>
      <c r="F4688">
        <v>462.5</v>
      </c>
      <c r="G4688">
        <v>139260000</v>
      </c>
    </row>
    <row r="4689" spans="1:7" ht="15">
      <c r="A4689" s="963">
        <v>32734</v>
      </c>
      <c r="B4689">
        <v>461.20001220703119</v>
      </c>
      <c r="C4689">
        <v>462</v>
      </c>
      <c r="D4689">
        <v>459.79998779296881</v>
      </c>
      <c r="E4689">
        <v>460</v>
      </c>
      <c r="F4689">
        <v>460</v>
      </c>
      <c r="G4689">
        <v>144660000</v>
      </c>
    </row>
    <row r="4690" spans="1:7" ht="15">
      <c r="A4690" s="963">
        <v>32735</v>
      </c>
      <c r="B4690">
        <v>460.89999389648438</v>
      </c>
      <c r="C4690">
        <v>461</v>
      </c>
      <c r="D4690">
        <v>459.89999389648438</v>
      </c>
      <c r="E4690">
        <v>460.89999389648438</v>
      </c>
      <c r="F4690">
        <v>460.89999389648438</v>
      </c>
      <c r="G4690">
        <v>133490000</v>
      </c>
    </row>
    <row r="4691" spans="1:7" ht="15">
      <c r="A4691" s="963">
        <v>32736</v>
      </c>
      <c r="B4691">
        <v>462</v>
      </c>
      <c r="C4691">
        <v>462.20001220703119</v>
      </c>
      <c r="D4691">
        <v>460.20001220703119</v>
      </c>
      <c r="E4691">
        <v>460.79998779296881</v>
      </c>
      <c r="F4691">
        <v>460.79998779296881</v>
      </c>
      <c r="G4691">
        <v>129250000</v>
      </c>
    </row>
    <row r="4692" spans="1:7" ht="15">
      <c r="A4692" s="963">
        <v>32737</v>
      </c>
      <c r="B4692">
        <v>461.20001220703119</v>
      </c>
      <c r="C4692">
        <v>461.39999389648438</v>
      </c>
      <c r="D4692">
        <v>459.70001220703119</v>
      </c>
      <c r="E4692">
        <v>460.79998779296881</v>
      </c>
      <c r="F4692">
        <v>460.79998779296881</v>
      </c>
      <c r="G4692">
        <v>136320000</v>
      </c>
    </row>
    <row r="4693" spans="1:7" ht="15">
      <c r="A4693" s="963">
        <v>32738</v>
      </c>
      <c r="B4693">
        <v>461.39999389648438</v>
      </c>
      <c r="C4693">
        <v>462.10000610351562</v>
      </c>
      <c r="D4693">
        <v>460.70001220703119</v>
      </c>
      <c r="E4693">
        <v>462</v>
      </c>
      <c r="F4693">
        <v>462</v>
      </c>
      <c r="G4693">
        <v>134520000</v>
      </c>
    </row>
    <row r="4694" spans="1:7" ht="15">
      <c r="A4694" s="963">
        <v>32741</v>
      </c>
      <c r="B4694">
        <v>462.10000610351562</v>
      </c>
      <c r="C4694">
        <v>462.5</v>
      </c>
      <c r="D4694">
        <v>458.29998779296881</v>
      </c>
      <c r="E4694">
        <v>458.29998779296881</v>
      </c>
      <c r="F4694">
        <v>458.29998779296881</v>
      </c>
      <c r="G4694">
        <v>108620000</v>
      </c>
    </row>
    <row r="4695" spans="1:7" ht="15">
      <c r="A4695" s="963">
        <v>32742</v>
      </c>
      <c r="B4695">
        <v>457.10000610351562</v>
      </c>
      <c r="C4695">
        <v>458.39999389648438</v>
      </c>
      <c r="D4695">
        <v>456.5</v>
      </c>
      <c r="E4695">
        <v>458.39999389648438</v>
      </c>
      <c r="F4695">
        <v>458.39999389648438</v>
      </c>
      <c r="G4695">
        <v>119030000</v>
      </c>
    </row>
    <row r="4696" spans="1:7" ht="15">
      <c r="A4696" s="963">
        <v>32743</v>
      </c>
      <c r="B4696">
        <v>459.60000610351562</v>
      </c>
      <c r="C4696">
        <v>461.70001220703119</v>
      </c>
      <c r="D4696">
        <v>458.79998779296881</v>
      </c>
      <c r="E4696">
        <v>461.70001220703119</v>
      </c>
      <c r="F4696">
        <v>461.70001220703119</v>
      </c>
      <c r="G4696">
        <v>139690000</v>
      </c>
    </row>
    <row r="4697" spans="1:7" ht="15">
      <c r="A4697" s="963">
        <v>32744</v>
      </c>
      <c r="B4697">
        <v>463</v>
      </c>
      <c r="C4697">
        <v>466</v>
      </c>
      <c r="D4697">
        <v>462</v>
      </c>
      <c r="E4697">
        <v>465.89999389648438</v>
      </c>
      <c r="F4697">
        <v>465.89999389648438</v>
      </c>
      <c r="G4697">
        <v>144810000</v>
      </c>
    </row>
    <row r="4698" spans="1:7" ht="15">
      <c r="A4698" s="963">
        <v>32745</v>
      </c>
      <c r="B4698">
        <v>466.5</v>
      </c>
      <c r="C4698">
        <v>467.20001220703119</v>
      </c>
      <c r="D4698">
        <v>466</v>
      </c>
      <c r="E4698">
        <v>466.79998779296881</v>
      </c>
      <c r="F4698">
        <v>466.79998779296881</v>
      </c>
      <c r="G4698">
        <v>126730000</v>
      </c>
    </row>
    <row r="4699" spans="1:7" ht="15">
      <c r="A4699" s="963">
        <v>32748</v>
      </c>
      <c r="B4699">
        <v>466.20001220703119</v>
      </c>
      <c r="C4699">
        <v>467.20001220703119</v>
      </c>
      <c r="D4699">
        <v>465.5</v>
      </c>
      <c r="E4699">
        <v>467.20001220703119</v>
      </c>
      <c r="F4699">
        <v>467.20001220703119</v>
      </c>
      <c r="G4699">
        <v>100240000</v>
      </c>
    </row>
    <row r="4700" spans="1:7" ht="15">
      <c r="A4700" s="963">
        <v>32749</v>
      </c>
      <c r="B4700">
        <v>467.70001220703119</v>
      </c>
      <c r="C4700">
        <v>467.89999389648438</v>
      </c>
      <c r="D4700">
        <v>465.89999389648438</v>
      </c>
      <c r="E4700">
        <v>466.60000610351562</v>
      </c>
      <c r="F4700">
        <v>466.60000610351562</v>
      </c>
      <c r="G4700">
        <v>128610000</v>
      </c>
    </row>
    <row r="4701" spans="1:7" ht="15">
      <c r="A4701" s="963">
        <v>32750</v>
      </c>
      <c r="B4701">
        <v>466.79998779296881</v>
      </c>
      <c r="C4701">
        <v>468.5</v>
      </c>
      <c r="D4701">
        <v>466.60000610351562</v>
      </c>
      <c r="E4701">
        <v>468.29998779296881</v>
      </c>
      <c r="F4701">
        <v>468.29998779296881</v>
      </c>
      <c r="G4701">
        <v>121700000</v>
      </c>
    </row>
    <row r="4702" spans="1:7" ht="15">
      <c r="A4702" s="963">
        <v>32751</v>
      </c>
      <c r="B4702">
        <v>469</v>
      </c>
      <c r="C4702">
        <v>469.39999389648438</v>
      </c>
      <c r="D4702">
        <v>468.39999389648438</v>
      </c>
      <c r="E4702">
        <v>469.29998779296881</v>
      </c>
      <c r="F4702">
        <v>469.29998779296881</v>
      </c>
      <c r="G4702">
        <v>117760000</v>
      </c>
    </row>
    <row r="4703" spans="1:7" ht="15">
      <c r="A4703" s="963">
        <v>32752</v>
      </c>
      <c r="B4703">
        <v>469.89999389648438</v>
      </c>
      <c r="C4703">
        <v>471.5</v>
      </c>
      <c r="D4703">
        <v>469.60000610351562</v>
      </c>
      <c r="E4703">
        <v>471.29998779296881</v>
      </c>
      <c r="F4703">
        <v>471.29998779296881</v>
      </c>
      <c r="G4703">
        <v>113460000</v>
      </c>
    </row>
    <row r="4704" spans="1:7" ht="15">
      <c r="A4704" s="963">
        <v>32756</v>
      </c>
      <c r="B4704">
        <v>472.20001220703119</v>
      </c>
      <c r="C4704">
        <v>472.39999389648438</v>
      </c>
      <c r="D4704">
        <v>471.10000610351562</v>
      </c>
      <c r="E4704">
        <v>471.39999389648438</v>
      </c>
      <c r="F4704">
        <v>471.39999389648438</v>
      </c>
      <c r="G4704">
        <v>121140000</v>
      </c>
    </row>
    <row r="4705" spans="1:7" ht="15">
      <c r="A4705" s="963">
        <v>32757</v>
      </c>
      <c r="B4705">
        <v>469.70001220703119</v>
      </c>
      <c r="C4705">
        <v>471.10000610351562</v>
      </c>
      <c r="D4705">
        <v>467.60000610351562</v>
      </c>
      <c r="E4705">
        <v>469.29998779296881</v>
      </c>
      <c r="F4705">
        <v>469.29998779296881</v>
      </c>
      <c r="G4705">
        <v>136430000</v>
      </c>
    </row>
    <row r="4706" spans="1:7" ht="15">
      <c r="A4706" s="963">
        <v>32758</v>
      </c>
      <c r="B4706">
        <v>470.29998779296881</v>
      </c>
      <c r="C4706">
        <v>470.70001220703119</v>
      </c>
      <c r="D4706">
        <v>469.29998779296881</v>
      </c>
      <c r="E4706">
        <v>469.70001220703119</v>
      </c>
      <c r="F4706">
        <v>469.70001220703119</v>
      </c>
      <c r="G4706">
        <v>134000000</v>
      </c>
    </row>
    <row r="4707" spans="1:7" ht="15">
      <c r="A4707" s="963">
        <v>32759</v>
      </c>
      <c r="B4707">
        <v>470</v>
      </c>
      <c r="C4707">
        <v>471.5</v>
      </c>
      <c r="D4707">
        <v>468.39999389648438</v>
      </c>
      <c r="E4707">
        <v>471.29998779296881</v>
      </c>
      <c r="F4707">
        <v>471.29998779296881</v>
      </c>
      <c r="G4707">
        <v>130060000</v>
      </c>
    </row>
    <row r="4708" spans="1:7" ht="15">
      <c r="A4708" s="963">
        <v>32762</v>
      </c>
      <c r="B4708">
        <v>470.89999389648438</v>
      </c>
      <c r="C4708">
        <v>471.29998779296881</v>
      </c>
      <c r="D4708">
        <v>469.39999389648438</v>
      </c>
      <c r="E4708">
        <v>470.39999389648438</v>
      </c>
      <c r="F4708">
        <v>470.39999389648438</v>
      </c>
      <c r="G4708">
        <v>113490000</v>
      </c>
    </row>
    <row r="4709" spans="1:7" ht="15">
      <c r="A4709" s="963">
        <v>32763</v>
      </c>
      <c r="B4709">
        <v>470.70001220703119</v>
      </c>
      <c r="C4709">
        <v>472.10000610351562</v>
      </c>
      <c r="D4709">
        <v>470.39999389648438</v>
      </c>
      <c r="E4709">
        <v>471.89999389648438</v>
      </c>
      <c r="F4709">
        <v>471.89999389648438</v>
      </c>
      <c r="G4709">
        <v>151060000</v>
      </c>
    </row>
    <row r="4710" spans="1:7" ht="15">
      <c r="A4710" s="963">
        <v>32764</v>
      </c>
      <c r="B4710">
        <v>473.39999389648438</v>
      </c>
      <c r="C4710">
        <v>474.60000610351562</v>
      </c>
      <c r="D4710">
        <v>471.79998779296881</v>
      </c>
      <c r="E4710">
        <v>471.79998779296881</v>
      </c>
      <c r="F4710">
        <v>471.79998779296881</v>
      </c>
      <c r="G4710">
        <v>159940000</v>
      </c>
    </row>
    <row r="4711" spans="1:7" ht="15">
      <c r="A4711" s="963">
        <v>32765</v>
      </c>
      <c r="B4711">
        <v>471.10000610351562</v>
      </c>
      <c r="C4711">
        <v>471.79998779296881</v>
      </c>
      <c r="D4711">
        <v>468.70001220703119</v>
      </c>
      <c r="E4711">
        <v>468.79998779296881</v>
      </c>
      <c r="F4711">
        <v>468.79998779296881</v>
      </c>
      <c r="G4711">
        <v>142030000</v>
      </c>
    </row>
    <row r="4712" spans="1:7" ht="15">
      <c r="A4712" s="963">
        <v>32766</v>
      </c>
      <c r="B4712">
        <v>469.70001220703119</v>
      </c>
      <c r="C4712">
        <v>470.10000610351562</v>
      </c>
      <c r="D4712">
        <v>467.10000610351562</v>
      </c>
      <c r="E4712">
        <v>467.60000610351562</v>
      </c>
      <c r="F4712">
        <v>467.60000610351562</v>
      </c>
      <c r="G4712">
        <v>130920000</v>
      </c>
    </row>
    <row r="4713" spans="1:7" ht="15">
      <c r="A4713" s="963">
        <v>32769</v>
      </c>
      <c r="B4713">
        <v>467.10000610351562</v>
      </c>
      <c r="C4713">
        <v>467.39999389648438</v>
      </c>
      <c r="D4713">
        <v>466</v>
      </c>
      <c r="E4713">
        <v>466.89999389648438</v>
      </c>
      <c r="F4713">
        <v>466.89999389648438</v>
      </c>
      <c r="G4713">
        <v>105050000</v>
      </c>
    </row>
    <row r="4714" spans="1:7" ht="15">
      <c r="A4714" s="963">
        <v>32770</v>
      </c>
      <c r="B4714">
        <v>467.10000610351562</v>
      </c>
      <c r="C4714">
        <v>467.70001220703119</v>
      </c>
      <c r="D4714">
        <v>466.70001220703119</v>
      </c>
      <c r="E4714">
        <v>467.10000610351562</v>
      </c>
      <c r="F4714">
        <v>467.10000610351562</v>
      </c>
      <c r="G4714">
        <v>136710000</v>
      </c>
    </row>
    <row r="4715" spans="1:7" ht="15">
      <c r="A4715" s="963">
        <v>32771</v>
      </c>
      <c r="B4715">
        <v>467.29998779296881</v>
      </c>
      <c r="C4715">
        <v>467.60000610351562</v>
      </c>
      <c r="D4715">
        <v>466.20001220703119</v>
      </c>
      <c r="E4715">
        <v>466.70001220703119</v>
      </c>
      <c r="F4715">
        <v>466.70001220703119</v>
      </c>
      <c r="G4715">
        <v>137050000</v>
      </c>
    </row>
    <row r="4716" spans="1:7" ht="15">
      <c r="A4716" s="963">
        <v>32772</v>
      </c>
      <c r="B4716">
        <v>467.10000610351562</v>
      </c>
      <c r="C4716">
        <v>468.39999389648438</v>
      </c>
      <c r="D4716">
        <v>466.5</v>
      </c>
      <c r="E4716">
        <v>467</v>
      </c>
      <c r="F4716">
        <v>467</v>
      </c>
      <c r="G4716">
        <v>138620000</v>
      </c>
    </row>
    <row r="4717" spans="1:7" ht="15">
      <c r="A4717" s="963">
        <v>32773</v>
      </c>
      <c r="B4717">
        <v>467.10000610351562</v>
      </c>
      <c r="C4717">
        <v>468.20001220703119</v>
      </c>
      <c r="D4717">
        <v>466.5</v>
      </c>
      <c r="E4717">
        <v>468.10000610351562</v>
      </c>
      <c r="F4717">
        <v>468.10000610351562</v>
      </c>
      <c r="G4717">
        <v>148890000</v>
      </c>
    </row>
    <row r="4718" spans="1:7" ht="15">
      <c r="A4718" s="963">
        <v>32776</v>
      </c>
      <c r="B4718">
        <v>467.60000610351562</v>
      </c>
      <c r="C4718">
        <v>468.5</v>
      </c>
      <c r="D4718">
        <v>466.20001220703119</v>
      </c>
      <c r="E4718">
        <v>466.70001220703119</v>
      </c>
      <c r="F4718">
        <v>466.70001220703119</v>
      </c>
      <c r="G4718">
        <v>108090000</v>
      </c>
    </row>
    <row r="4719" spans="1:7" ht="15">
      <c r="A4719" s="963">
        <v>32777</v>
      </c>
      <c r="B4719">
        <v>466.89999389648438</v>
      </c>
      <c r="C4719">
        <v>468.39999389648438</v>
      </c>
      <c r="D4719">
        <v>466.70001220703119</v>
      </c>
      <c r="E4719">
        <v>467.79998779296881</v>
      </c>
      <c r="F4719">
        <v>467.79998779296881</v>
      </c>
      <c r="G4719">
        <v>123380000</v>
      </c>
    </row>
    <row r="4720" spans="1:7" ht="15">
      <c r="A4720" s="963">
        <v>32778</v>
      </c>
      <c r="B4720">
        <v>465.79998779296881</v>
      </c>
      <c r="C4720">
        <v>467.79998779296881</v>
      </c>
      <c r="D4720">
        <v>464.89999389648438</v>
      </c>
      <c r="E4720">
        <v>467.79998779296881</v>
      </c>
      <c r="F4720">
        <v>467.79998779296881</v>
      </c>
      <c r="G4720">
        <v>123180000</v>
      </c>
    </row>
    <row r="4721" spans="1:7" ht="15">
      <c r="A4721" s="963">
        <v>32779</v>
      </c>
      <c r="B4721">
        <v>468.89999389648438</v>
      </c>
      <c r="C4721">
        <v>471.20001220703119</v>
      </c>
      <c r="D4721">
        <v>468.20001220703119</v>
      </c>
      <c r="E4721">
        <v>471.10000610351562</v>
      </c>
      <c r="F4721">
        <v>471.10000610351562</v>
      </c>
      <c r="G4721">
        <v>133130000</v>
      </c>
    </row>
    <row r="4722" spans="1:7" ht="15">
      <c r="A4722" s="963">
        <v>32780</v>
      </c>
      <c r="B4722">
        <v>471.79998779296881</v>
      </c>
      <c r="C4722">
        <v>473.29998779296881</v>
      </c>
      <c r="D4722">
        <v>471.39999389648438</v>
      </c>
      <c r="E4722">
        <v>472.89999389648438</v>
      </c>
      <c r="F4722">
        <v>472.89999389648438</v>
      </c>
      <c r="G4722">
        <v>136380000</v>
      </c>
    </row>
    <row r="4723" spans="1:7" ht="15">
      <c r="A4723" s="963">
        <v>32783</v>
      </c>
      <c r="B4723">
        <v>472.79998779296881</v>
      </c>
      <c r="C4723">
        <v>475.20001220703119</v>
      </c>
      <c r="D4723">
        <v>472.39999389648438</v>
      </c>
      <c r="E4723">
        <v>475.20001220703119</v>
      </c>
      <c r="F4723">
        <v>475.20001220703119</v>
      </c>
      <c r="G4723">
        <v>108950000</v>
      </c>
    </row>
    <row r="4724" spans="1:7" ht="15">
      <c r="A4724" s="963">
        <v>32784</v>
      </c>
      <c r="B4724">
        <v>476</v>
      </c>
      <c r="C4724">
        <v>477.29998779296881</v>
      </c>
      <c r="D4724">
        <v>475.39999389648438</v>
      </c>
      <c r="E4724">
        <v>477.29998779296881</v>
      </c>
      <c r="F4724">
        <v>477.29998779296881</v>
      </c>
      <c r="G4724">
        <v>151200000</v>
      </c>
    </row>
    <row r="4725" spans="1:7" ht="15">
      <c r="A4725" s="963">
        <v>32785</v>
      </c>
      <c r="B4725">
        <v>477.60000610351562</v>
      </c>
      <c r="C4725">
        <v>479.5</v>
      </c>
      <c r="D4725">
        <v>477.39999389648438</v>
      </c>
      <c r="E4725">
        <v>479.29998779296881</v>
      </c>
      <c r="F4725">
        <v>479.29998779296881</v>
      </c>
      <c r="G4725">
        <v>164360000</v>
      </c>
    </row>
    <row r="4726" spans="1:7" ht="15">
      <c r="A4726" s="963">
        <v>32786</v>
      </c>
      <c r="B4726">
        <v>479.89999389648438</v>
      </c>
      <c r="C4726">
        <v>481.5</v>
      </c>
      <c r="D4726">
        <v>478.60000610351562</v>
      </c>
      <c r="E4726">
        <v>480.70001220703119</v>
      </c>
      <c r="F4726">
        <v>480.70001220703119</v>
      </c>
      <c r="G4726">
        <v>151090000</v>
      </c>
    </row>
    <row r="4727" spans="1:7" ht="15">
      <c r="A4727" s="963">
        <v>32787</v>
      </c>
      <c r="B4727">
        <v>482.29998779296881</v>
      </c>
      <c r="C4727">
        <v>483.89999389648438</v>
      </c>
      <c r="D4727">
        <v>481.60000610351562</v>
      </c>
      <c r="E4727">
        <v>483.60000610351562</v>
      </c>
      <c r="F4727">
        <v>483.60000610351562</v>
      </c>
      <c r="G4727">
        <v>155990000</v>
      </c>
    </row>
    <row r="4728" spans="1:7" ht="15">
      <c r="A4728" s="963">
        <v>32790</v>
      </c>
      <c r="B4728">
        <v>483.5</v>
      </c>
      <c r="C4728">
        <v>485.79998779296881</v>
      </c>
      <c r="D4728">
        <v>482.70001220703119</v>
      </c>
      <c r="E4728">
        <v>485.70001220703119</v>
      </c>
      <c r="F4728">
        <v>485.70001220703119</v>
      </c>
      <c r="G4728">
        <v>84270000</v>
      </c>
    </row>
    <row r="4729" spans="1:7" ht="15">
      <c r="A4729" s="963">
        <v>32791</v>
      </c>
      <c r="B4729">
        <v>487</v>
      </c>
      <c r="C4729">
        <v>487.5</v>
      </c>
      <c r="D4729">
        <v>483.20001220703119</v>
      </c>
      <c r="E4729">
        <v>484.10000610351562</v>
      </c>
      <c r="F4729">
        <v>484.10000610351562</v>
      </c>
      <c r="G4729">
        <v>136960000</v>
      </c>
    </row>
    <row r="4730" spans="1:7" ht="15">
      <c r="A4730" s="963">
        <v>32792</v>
      </c>
      <c r="B4730">
        <v>483.10000610351562</v>
      </c>
      <c r="C4730">
        <v>483.60000610351562</v>
      </c>
      <c r="D4730">
        <v>480.70001220703119</v>
      </c>
      <c r="E4730">
        <v>482.20001220703119</v>
      </c>
      <c r="F4730">
        <v>482.20001220703119</v>
      </c>
      <c r="G4730">
        <v>133010000</v>
      </c>
    </row>
    <row r="4731" spans="1:7" ht="15">
      <c r="A4731" s="963">
        <v>32793</v>
      </c>
      <c r="B4731">
        <v>482.70001220703119</v>
      </c>
      <c r="C4731">
        <v>483.39999389648438</v>
      </c>
      <c r="D4731">
        <v>482.10000610351562</v>
      </c>
      <c r="E4731">
        <v>482.20001220703119</v>
      </c>
      <c r="F4731">
        <v>482.20001220703119</v>
      </c>
      <c r="G4731">
        <v>130960000</v>
      </c>
    </row>
    <row r="4732" spans="1:7" ht="15">
      <c r="A4732" s="963">
        <v>32794</v>
      </c>
      <c r="B4732">
        <v>482.5</v>
      </c>
      <c r="C4732">
        <v>482.70001220703119</v>
      </c>
      <c r="D4732">
        <v>467.29998779296881</v>
      </c>
      <c r="E4732">
        <v>467.29998779296881</v>
      </c>
      <c r="F4732">
        <v>467.29998779296881</v>
      </c>
      <c r="G4732">
        <v>167710000</v>
      </c>
    </row>
    <row r="4733" spans="1:7" ht="15">
      <c r="A4733" s="963">
        <v>32797</v>
      </c>
      <c r="B4733">
        <v>448.89999389648438</v>
      </c>
      <c r="C4733">
        <v>463.10000610351562</v>
      </c>
      <c r="D4733">
        <v>447.10000610351562</v>
      </c>
      <c r="E4733">
        <v>461</v>
      </c>
      <c r="F4733">
        <v>461</v>
      </c>
      <c r="G4733">
        <v>242840000</v>
      </c>
    </row>
    <row r="4734" spans="1:7" ht="15">
      <c r="A4734" s="963">
        <v>32798</v>
      </c>
      <c r="B4734">
        <v>460.20001220703119</v>
      </c>
      <c r="C4734">
        <v>460.79998779296881</v>
      </c>
      <c r="D4734">
        <v>456.29998779296881</v>
      </c>
      <c r="E4734">
        <v>459.89999389648438</v>
      </c>
      <c r="F4734">
        <v>459.89999389648438</v>
      </c>
      <c r="G4734">
        <v>161470000</v>
      </c>
    </row>
    <row r="4735" spans="1:7" ht="15">
      <c r="A4735" s="963">
        <v>32799</v>
      </c>
      <c r="B4735">
        <v>458.70001220703119</v>
      </c>
      <c r="C4735">
        <v>463.29998779296881</v>
      </c>
      <c r="D4735">
        <v>457.89999389648438</v>
      </c>
      <c r="E4735">
        <v>463.29998779296881</v>
      </c>
      <c r="F4735">
        <v>463.29998779296881</v>
      </c>
      <c r="G4735">
        <v>147650000</v>
      </c>
    </row>
    <row r="4736" spans="1:7" ht="15">
      <c r="A4736" s="963">
        <v>32800</v>
      </c>
      <c r="B4736">
        <v>465.79998779296881</v>
      </c>
      <c r="C4736">
        <v>470.79998779296881</v>
      </c>
      <c r="D4736">
        <v>463.79998779296881</v>
      </c>
      <c r="E4736">
        <v>470.79998779296881</v>
      </c>
      <c r="F4736">
        <v>470.79998779296881</v>
      </c>
      <c r="G4736">
        <v>173460000</v>
      </c>
    </row>
    <row r="4737" spans="1:7" ht="15">
      <c r="A4737" s="963">
        <v>32801</v>
      </c>
      <c r="B4737">
        <v>470.89999389648438</v>
      </c>
      <c r="C4737">
        <v>471.29998779296881</v>
      </c>
      <c r="D4737">
        <v>468.79998779296881</v>
      </c>
      <c r="E4737">
        <v>470.70001220703119</v>
      </c>
      <c r="F4737">
        <v>470.70001220703119</v>
      </c>
      <c r="G4737">
        <v>158160000</v>
      </c>
    </row>
    <row r="4738" spans="1:7" ht="15">
      <c r="A4738" s="963">
        <v>32804</v>
      </c>
      <c r="B4738">
        <v>470.70001220703119</v>
      </c>
      <c r="C4738">
        <v>471.10000610351562</v>
      </c>
      <c r="D4738">
        <v>467.10000610351562</v>
      </c>
      <c r="E4738">
        <v>467.20001220703119</v>
      </c>
      <c r="F4738">
        <v>467.20001220703119</v>
      </c>
      <c r="G4738">
        <v>117180000</v>
      </c>
    </row>
    <row r="4739" spans="1:7" ht="15">
      <c r="A4739" s="963">
        <v>32805</v>
      </c>
      <c r="B4739">
        <v>464.79998779296881</v>
      </c>
      <c r="C4739">
        <v>466.60000610351562</v>
      </c>
      <c r="D4739">
        <v>458.70001220703119</v>
      </c>
      <c r="E4739">
        <v>461.70001220703119</v>
      </c>
      <c r="F4739">
        <v>461.70001220703119</v>
      </c>
      <c r="G4739">
        <v>152480000</v>
      </c>
    </row>
    <row r="4740" spans="1:7" ht="15">
      <c r="A4740" s="963">
        <v>32806</v>
      </c>
      <c r="B4740">
        <v>462.89999389648438</v>
      </c>
      <c r="C4740">
        <v>464.29998779296881</v>
      </c>
      <c r="D4740">
        <v>462.10000610351562</v>
      </c>
      <c r="E4740">
        <v>462.89999389648438</v>
      </c>
      <c r="F4740">
        <v>462.89999389648438</v>
      </c>
      <c r="G4740">
        <v>132120000</v>
      </c>
    </row>
    <row r="4741" spans="1:7" ht="15">
      <c r="A4741" s="963">
        <v>32807</v>
      </c>
      <c r="B4741">
        <v>461.89999389648438</v>
      </c>
      <c r="C4741">
        <v>462.10000610351562</v>
      </c>
      <c r="D4741">
        <v>458.10000610351562</v>
      </c>
      <c r="E4741">
        <v>458.20001220703119</v>
      </c>
      <c r="F4741">
        <v>458.20001220703119</v>
      </c>
      <c r="G4741">
        <v>128730000</v>
      </c>
    </row>
    <row r="4742" spans="1:7" ht="15">
      <c r="A4742" s="963">
        <v>32808</v>
      </c>
      <c r="B4742">
        <v>457</v>
      </c>
      <c r="C4742">
        <v>458.39999389648438</v>
      </c>
      <c r="D4742">
        <v>451.79998779296881</v>
      </c>
      <c r="E4742">
        <v>452.79998779296881</v>
      </c>
      <c r="F4742">
        <v>452.79998779296881</v>
      </c>
      <c r="G4742">
        <v>132790000</v>
      </c>
    </row>
    <row r="4743" spans="1:7" ht="15">
      <c r="A4743" s="963">
        <v>32811</v>
      </c>
      <c r="B4743">
        <v>453.70001220703119</v>
      </c>
      <c r="C4743">
        <v>454.29998779296881</v>
      </c>
      <c r="D4743">
        <v>450.79998779296881</v>
      </c>
      <c r="E4743">
        <v>451.39999389648438</v>
      </c>
      <c r="F4743">
        <v>451.39999389648438</v>
      </c>
      <c r="G4743">
        <v>101070000</v>
      </c>
    </row>
    <row r="4744" spans="1:7" ht="15">
      <c r="A4744" s="963">
        <v>32812</v>
      </c>
      <c r="B4744">
        <v>452.89999389648438</v>
      </c>
      <c r="C4744">
        <v>455.79998779296881</v>
      </c>
      <c r="D4744">
        <v>451.79998779296881</v>
      </c>
      <c r="E4744">
        <v>455.60000610351562</v>
      </c>
      <c r="F4744">
        <v>455.60000610351562</v>
      </c>
      <c r="G4744">
        <v>128020000</v>
      </c>
    </row>
    <row r="4745" spans="1:7" ht="15">
      <c r="A4745" s="963">
        <v>32813</v>
      </c>
      <c r="B4745">
        <v>456.20001220703119</v>
      </c>
      <c r="C4745">
        <v>457.29998779296881</v>
      </c>
      <c r="D4745">
        <v>455.60000610351562</v>
      </c>
      <c r="E4745">
        <v>456.60000610351562</v>
      </c>
      <c r="F4745">
        <v>456.60000610351562</v>
      </c>
      <c r="G4745">
        <v>118620000</v>
      </c>
    </row>
    <row r="4746" spans="1:7" ht="15">
      <c r="A4746" s="963">
        <v>32814</v>
      </c>
      <c r="B4746">
        <v>454.70001220703119</v>
      </c>
      <c r="C4746">
        <v>456</v>
      </c>
      <c r="D4746">
        <v>452.20001220703119</v>
      </c>
      <c r="E4746">
        <v>453.10000610351562</v>
      </c>
      <c r="F4746">
        <v>453.10000610351562</v>
      </c>
      <c r="G4746">
        <v>136000000</v>
      </c>
    </row>
    <row r="4747" spans="1:7" ht="15">
      <c r="A4747" s="963">
        <v>32815</v>
      </c>
      <c r="B4747">
        <v>452.79998779296881</v>
      </c>
      <c r="C4747">
        <v>454</v>
      </c>
      <c r="D4747">
        <v>452.10000610351562</v>
      </c>
      <c r="E4747">
        <v>453</v>
      </c>
      <c r="F4747">
        <v>453</v>
      </c>
      <c r="G4747">
        <v>110470000</v>
      </c>
    </row>
    <row r="4748" spans="1:7" ht="15">
      <c r="A4748" s="963">
        <v>32818</v>
      </c>
      <c r="B4748">
        <v>452.79998779296881</v>
      </c>
      <c r="C4748">
        <v>453</v>
      </c>
      <c r="D4748">
        <v>448</v>
      </c>
      <c r="E4748">
        <v>448</v>
      </c>
      <c r="F4748">
        <v>448</v>
      </c>
      <c r="G4748">
        <v>111080000</v>
      </c>
    </row>
    <row r="4749" spans="1:7" ht="15">
      <c r="A4749" s="963">
        <v>32819</v>
      </c>
      <c r="B4749">
        <v>447</v>
      </c>
      <c r="C4749">
        <v>449.39999389648438</v>
      </c>
      <c r="D4749">
        <v>446.79998779296881</v>
      </c>
      <c r="E4749">
        <v>449.39999389648438</v>
      </c>
      <c r="F4749">
        <v>449.39999389648438</v>
      </c>
      <c r="G4749">
        <v>130550000</v>
      </c>
    </row>
    <row r="4750" spans="1:7" ht="15">
      <c r="A4750" s="963">
        <v>32820</v>
      </c>
      <c r="B4750">
        <v>452.5</v>
      </c>
      <c r="C4750">
        <v>454.5</v>
      </c>
      <c r="D4750">
        <v>450.29998779296881</v>
      </c>
      <c r="E4750">
        <v>454.10000610351562</v>
      </c>
      <c r="F4750">
        <v>454.10000610351562</v>
      </c>
      <c r="G4750">
        <v>137900000</v>
      </c>
    </row>
    <row r="4751" spans="1:7" ht="15">
      <c r="A4751" s="963">
        <v>32821</v>
      </c>
      <c r="B4751">
        <v>454.70001220703119</v>
      </c>
      <c r="C4751">
        <v>454.89999389648438</v>
      </c>
      <c r="D4751">
        <v>453.5</v>
      </c>
      <c r="E4751">
        <v>454.10000610351562</v>
      </c>
      <c r="F4751">
        <v>454.10000610351562</v>
      </c>
      <c r="G4751">
        <v>126790000</v>
      </c>
    </row>
    <row r="4752" spans="1:7" ht="15">
      <c r="A4752" s="963">
        <v>32822</v>
      </c>
      <c r="B4752">
        <v>455.20001220703119</v>
      </c>
      <c r="C4752">
        <v>456.39999389648438</v>
      </c>
      <c r="D4752">
        <v>454.60000610351562</v>
      </c>
      <c r="E4752">
        <v>456.20001220703119</v>
      </c>
      <c r="F4752">
        <v>456.20001220703119</v>
      </c>
      <c r="G4752">
        <v>109050000</v>
      </c>
    </row>
    <row r="4753" spans="1:7" ht="15">
      <c r="A4753" s="963">
        <v>32825</v>
      </c>
      <c r="B4753">
        <v>456.79998779296881</v>
      </c>
      <c r="C4753">
        <v>456.89999389648438</v>
      </c>
      <c r="D4753">
        <v>454.79998779296881</v>
      </c>
      <c r="E4753">
        <v>455.89999389648438</v>
      </c>
      <c r="F4753">
        <v>455.89999389648438</v>
      </c>
      <c r="G4753">
        <v>109200000</v>
      </c>
    </row>
    <row r="4754" spans="1:7" ht="15">
      <c r="A4754" s="963">
        <v>32826</v>
      </c>
      <c r="B4754">
        <v>456</v>
      </c>
      <c r="C4754">
        <v>456.39999389648438</v>
      </c>
      <c r="D4754">
        <v>453.10000610351562</v>
      </c>
      <c r="E4754">
        <v>454</v>
      </c>
      <c r="F4754">
        <v>454</v>
      </c>
      <c r="G4754">
        <v>123770000</v>
      </c>
    </row>
    <row r="4755" spans="1:7" ht="15">
      <c r="A4755" s="963">
        <v>32827</v>
      </c>
      <c r="B4755">
        <v>454.79998779296881</v>
      </c>
      <c r="C4755">
        <v>455.89999389648438</v>
      </c>
      <c r="D4755">
        <v>453.10000610351562</v>
      </c>
      <c r="E4755">
        <v>455.79998779296881</v>
      </c>
      <c r="F4755">
        <v>455.79998779296881</v>
      </c>
      <c r="G4755">
        <v>133010000</v>
      </c>
    </row>
    <row r="4756" spans="1:7" ht="15">
      <c r="A4756" s="963">
        <v>32828</v>
      </c>
      <c r="B4756">
        <v>456.5</v>
      </c>
      <c r="C4756">
        <v>456.70001220703119</v>
      </c>
      <c r="D4756">
        <v>454.29998779296881</v>
      </c>
      <c r="E4756">
        <v>455.29998779296881</v>
      </c>
      <c r="F4756">
        <v>455.29998779296881</v>
      </c>
      <c r="G4756">
        <v>146640000</v>
      </c>
    </row>
    <row r="4757" spans="1:7" ht="15">
      <c r="A4757" s="963">
        <v>32829</v>
      </c>
      <c r="B4757">
        <v>455</v>
      </c>
      <c r="C4757">
        <v>457.10000610351562</v>
      </c>
      <c r="D4757">
        <v>454.79998779296881</v>
      </c>
      <c r="E4757">
        <v>456.70001220703119</v>
      </c>
      <c r="F4757">
        <v>456.70001220703119</v>
      </c>
      <c r="G4757">
        <v>121390000</v>
      </c>
    </row>
    <row r="4758" spans="1:7" ht="15">
      <c r="A4758" s="963">
        <v>32832</v>
      </c>
      <c r="B4758">
        <v>457.20001220703119</v>
      </c>
      <c r="C4758">
        <v>457.79998779296881</v>
      </c>
      <c r="D4758">
        <v>454</v>
      </c>
      <c r="E4758">
        <v>455.70001220703119</v>
      </c>
      <c r="F4758">
        <v>455.70001220703119</v>
      </c>
      <c r="G4758">
        <v>114920000</v>
      </c>
    </row>
    <row r="4759" spans="1:7" ht="15">
      <c r="A4759" s="963">
        <v>32833</v>
      </c>
      <c r="B4759">
        <v>455.70001220703119</v>
      </c>
      <c r="C4759">
        <v>456.10000610351562</v>
      </c>
      <c r="D4759">
        <v>453.10000610351562</v>
      </c>
      <c r="E4759">
        <v>454.10000610351562</v>
      </c>
      <c r="F4759">
        <v>454.10000610351562</v>
      </c>
      <c r="G4759">
        <v>124230000</v>
      </c>
    </row>
    <row r="4760" spans="1:7" ht="15">
      <c r="A4760" s="963">
        <v>32834</v>
      </c>
      <c r="B4760">
        <v>454</v>
      </c>
      <c r="C4760">
        <v>455.5</v>
      </c>
      <c r="D4760">
        <v>453.79998779296881</v>
      </c>
      <c r="E4760">
        <v>455.10000610351562</v>
      </c>
      <c r="F4760">
        <v>455.10000610351562</v>
      </c>
      <c r="G4760">
        <v>139770000</v>
      </c>
    </row>
    <row r="4761" spans="1:7" ht="15">
      <c r="A4761" s="963">
        <v>32836</v>
      </c>
      <c r="B4761">
        <v>456.29998779296881</v>
      </c>
      <c r="C4761">
        <v>456.70001220703119</v>
      </c>
      <c r="D4761">
        <v>455.5</v>
      </c>
      <c r="E4761">
        <v>456.60000610351562</v>
      </c>
      <c r="F4761">
        <v>456.60000610351562</v>
      </c>
      <c r="G4761">
        <v>53670000</v>
      </c>
    </row>
    <row r="4762" spans="1:7" ht="15">
      <c r="A4762" s="963">
        <v>32839</v>
      </c>
      <c r="B4762">
        <v>457.5</v>
      </c>
      <c r="C4762">
        <v>457.70001220703119</v>
      </c>
      <c r="D4762">
        <v>455.79998779296881</v>
      </c>
      <c r="E4762">
        <v>456.20001220703119</v>
      </c>
      <c r="F4762">
        <v>456.20001220703119</v>
      </c>
      <c r="G4762">
        <v>108180000</v>
      </c>
    </row>
    <row r="4763" spans="1:7" ht="15">
      <c r="A4763" s="963">
        <v>32840</v>
      </c>
      <c r="B4763">
        <v>456.29998779296881</v>
      </c>
      <c r="C4763">
        <v>457.10000610351562</v>
      </c>
      <c r="D4763">
        <v>456</v>
      </c>
      <c r="E4763">
        <v>456.70001220703119</v>
      </c>
      <c r="F4763">
        <v>456.70001220703119</v>
      </c>
      <c r="G4763">
        <v>125340000</v>
      </c>
    </row>
    <row r="4764" spans="1:7" ht="15">
      <c r="A4764" s="963">
        <v>32841</v>
      </c>
      <c r="B4764">
        <v>456.20001220703119</v>
      </c>
      <c r="C4764">
        <v>456.60000610351562</v>
      </c>
      <c r="D4764">
        <v>455</v>
      </c>
      <c r="E4764">
        <v>455.79998779296881</v>
      </c>
      <c r="F4764">
        <v>455.79998779296881</v>
      </c>
      <c r="G4764">
        <v>122010000</v>
      </c>
    </row>
    <row r="4765" spans="1:7" ht="15">
      <c r="A4765" s="963">
        <v>32842</v>
      </c>
      <c r="B4765">
        <v>455.10000610351562</v>
      </c>
      <c r="C4765">
        <v>456.70001220703119</v>
      </c>
      <c r="D4765">
        <v>454.89999389648438</v>
      </c>
      <c r="E4765">
        <v>456.10000610351562</v>
      </c>
      <c r="F4765">
        <v>456.10000610351562</v>
      </c>
      <c r="G4765">
        <v>129600000</v>
      </c>
    </row>
    <row r="4766" spans="1:7" ht="15">
      <c r="A4766" s="963">
        <v>32843</v>
      </c>
      <c r="B4766">
        <v>456.60000610351562</v>
      </c>
      <c r="C4766">
        <v>457.89999389648438</v>
      </c>
      <c r="D4766">
        <v>456.39999389648438</v>
      </c>
      <c r="E4766">
        <v>457.10000610351562</v>
      </c>
      <c r="F4766">
        <v>457.10000610351562</v>
      </c>
      <c r="G4766">
        <v>138470000</v>
      </c>
    </row>
    <row r="4767" spans="1:7" ht="15">
      <c r="A4767" s="963">
        <v>32846</v>
      </c>
      <c r="B4767">
        <v>457.5</v>
      </c>
      <c r="C4767">
        <v>458.29998779296881</v>
      </c>
      <c r="D4767">
        <v>457</v>
      </c>
      <c r="E4767">
        <v>458.29998779296881</v>
      </c>
      <c r="F4767">
        <v>458.29998779296881</v>
      </c>
      <c r="G4767">
        <v>113780000</v>
      </c>
    </row>
    <row r="4768" spans="1:7" ht="15">
      <c r="A4768" s="963">
        <v>32847</v>
      </c>
      <c r="B4768">
        <v>459</v>
      </c>
      <c r="C4768">
        <v>459.39999389648438</v>
      </c>
      <c r="D4768">
        <v>457.79998779296881</v>
      </c>
      <c r="E4768">
        <v>458.60000610351562</v>
      </c>
      <c r="F4768">
        <v>458.60000610351562</v>
      </c>
      <c r="G4768">
        <v>132020000</v>
      </c>
    </row>
    <row r="4769" spans="1:7" ht="15">
      <c r="A4769" s="963">
        <v>32848</v>
      </c>
      <c r="B4769">
        <v>458.29998779296881</v>
      </c>
      <c r="C4769">
        <v>458.79998779296881</v>
      </c>
      <c r="D4769">
        <v>456.10000610351562</v>
      </c>
      <c r="E4769">
        <v>456.70001220703119</v>
      </c>
      <c r="F4769">
        <v>456.70001220703119</v>
      </c>
      <c r="G4769">
        <v>143950000</v>
      </c>
    </row>
    <row r="4770" spans="1:7" ht="15">
      <c r="A4770" s="963">
        <v>32849</v>
      </c>
      <c r="B4770">
        <v>456.60000610351562</v>
      </c>
      <c r="C4770">
        <v>457.39999389648438</v>
      </c>
      <c r="D4770">
        <v>455.60000610351562</v>
      </c>
      <c r="E4770">
        <v>456.29998779296881</v>
      </c>
      <c r="F4770">
        <v>456.29998779296881</v>
      </c>
      <c r="G4770">
        <v>143980000</v>
      </c>
    </row>
    <row r="4771" spans="1:7" ht="15">
      <c r="A4771" s="963">
        <v>32850</v>
      </c>
      <c r="B4771">
        <v>456.70001220703119</v>
      </c>
      <c r="C4771">
        <v>457</v>
      </c>
      <c r="D4771">
        <v>455.89999389648438</v>
      </c>
      <c r="E4771">
        <v>456.20001220703119</v>
      </c>
      <c r="F4771">
        <v>456.20001220703119</v>
      </c>
      <c r="G4771">
        <v>128140000</v>
      </c>
    </row>
    <row r="4772" spans="1:7" ht="15">
      <c r="A4772" s="963">
        <v>32853</v>
      </c>
      <c r="B4772">
        <v>454.60000610351562</v>
      </c>
      <c r="C4772">
        <v>455.79998779296881</v>
      </c>
      <c r="D4772">
        <v>451.10000610351562</v>
      </c>
      <c r="E4772">
        <v>452.39999389648438</v>
      </c>
      <c r="F4772">
        <v>452.39999389648438</v>
      </c>
      <c r="G4772">
        <v>133390000</v>
      </c>
    </row>
    <row r="4773" spans="1:7" ht="15">
      <c r="A4773" s="963">
        <v>32854</v>
      </c>
      <c r="B4773">
        <v>451.79998779296881</v>
      </c>
      <c r="C4773">
        <v>452.5</v>
      </c>
      <c r="D4773">
        <v>449.60000610351562</v>
      </c>
      <c r="E4773">
        <v>450.39999389648438</v>
      </c>
      <c r="F4773">
        <v>450.39999389648438</v>
      </c>
      <c r="G4773">
        <v>150540000</v>
      </c>
    </row>
    <row r="4774" spans="1:7" ht="15">
      <c r="A4774" s="963">
        <v>32855</v>
      </c>
      <c r="B4774">
        <v>450.5</v>
      </c>
      <c r="C4774">
        <v>451.5</v>
      </c>
      <c r="D4774">
        <v>450.10000610351562</v>
      </c>
      <c r="E4774">
        <v>451.10000610351562</v>
      </c>
      <c r="F4774">
        <v>451.10000610351562</v>
      </c>
      <c r="G4774">
        <v>184660000</v>
      </c>
    </row>
    <row r="4775" spans="1:7" ht="15">
      <c r="A4775" s="963">
        <v>32856</v>
      </c>
      <c r="B4775">
        <v>449.39999389648438</v>
      </c>
      <c r="C4775">
        <v>451.10000610351562</v>
      </c>
      <c r="D4775">
        <v>446.79998779296881</v>
      </c>
      <c r="E4775">
        <v>447.5</v>
      </c>
      <c r="F4775">
        <v>447.5</v>
      </c>
      <c r="G4775">
        <v>144260000</v>
      </c>
    </row>
    <row r="4776" spans="1:7" ht="15">
      <c r="A4776" s="963">
        <v>32857</v>
      </c>
      <c r="B4776">
        <v>446.29998779296881</v>
      </c>
      <c r="C4776">
        <v>448</v>
      </c>
      <c r="D4776">
        <v>441.70001220703119</v>
      </c>
      <c r="E4776">
        <v>443.79998779296881</v>
      </c>
      <c r="F4776">
        <v>443.79998779296881</v>
      </c>
      <c r="G4776">
        <v>144390000</v>
      </c>
    </row>
    <row r="4777" spans="1:7" ht="15">
      <c r="A4777" s="963">
        <v>32860</v>
      </c>
      <c r="B4777">
        <v>443.60000610351562</v>
      </c>
      <c r="C4777">
        <v>443.89999389648438</v>
      </c>
      <c r="D4777">
        <v>434.89999389648438</v>
      </c>
      <c r="E4777">
        <v>436</v>
      </c>
      <c r="F4777">
        <v>436</v>
      </c>
      <c r="G4777">
        <v>146700000</v>
      </c>
    </row>
    <row r="4778" spans="1:7" ht="15">
      <c r="A4778" s="963">
        <v>32861</v>
      </c>
      <c r="B4778">
        <v>434.29998779296881</v>
      </c>
      <c r="C4778">
        <v>435.70001220703119</v>
      </c>
      <c r="D4778">
        <v>431.79998779296881</v>
      </c>
      <c r="E4778">
        <v>434.39999389648438</v>
      </c>
      <c r="F4778">
        <v>434.39999389648438</v>
      </c>
      <c r="G4778">
        <v>163630000</v>
      </c>
    </row>
    <row r="4779" spans="1:7" ht="15">
      <c r="A4779" s="963">
        <v>32862</v>
      </c>
      <c r="B4779">
        <v>435.70001220703119</v>
      </c>
      <c r="C4779">
        <v>436.89999389648438</v>
      </c>
      <c r="D4779">
        <v>434.60000610351562</v>
      </c>
      <c r="E4779">
        <v>436.89999389648438</v>
      </c>
      <c r="F4779">
        <v>436.89999389648438</v>
      </c>
      <c r="G4779">
        <v>152430000</v>
      </c>
    </row>
    <row r="4780" spans="1:7" ht="15">
      <c r="A4780" s="963">
        <v>32863</v>
      </c>
      <c r="B4780">
        <v>438.20001220703119</v>
      </c>
      <c r="C4780">
        <v>441.10000610351562</v>
      </c>
      <c r="D4780">
        <v>437.29998779296881</v>
      </c>
      <c r="E4780">
        <v>441.10000610351562</v>
      </c>
      <c r="F4780">
        <v>441.10000610351562</v>
      </c>
      <c r="G4780">
        <v>164280000</v>
      </c>
    </row>
    <row r="4781" spans="1:7" ht="15">
      <c r="A4781" s="963">
        <v>32864</v>
      </c>
      <c r="B4781">
        <v>441.79998779296881</v>
      </c>
      <c r="C4781">
        <v>445.10000610351562</v>
      </c>
      <c r="D4781">
        <v>441.20001220703119</v>
      </c>
      <c r="E4781">
        <v>444.60000610351562</v>
      </c>
      <c r="F4781">
        <v>444.60000610351562</v>
      </c>
      <c r="G4781">
        <v>110230000</v>
      </c>
    </row>
    <row r="4782" spans="1:7" ht="15">
      <c r="A4782" s="963">
        <v>32868</v>
      </c>
      <c r="B4782">
        <v>444.89999389648438</v>
      </c>
      <c r="C4782">
        <v>445.60000610351562</v>
      </c>
      <c r="D4782">
        <v>444.39999389648438</v>
      </c>
      <c r="E4782">
        <v>445.29998779296881</v>
      </c>
      <c r="F4782">
        <v>445.29998779296881</v>
      </c>
      <c r="G4782">
        <v>74490000</v>
      </c>
    </row>
    <row r="4783" spans="1:7" ht="15">
      <c r="A4783" s="963">
        <v>32869</v>
      </c>
      <c r="B4783">
        <v>446.29998779296881</v>
      </c>
      <c r="C4783">
        <v>448.79998779296881</v>
      </c>
      <c r="D4783">
        <v>445.79998779296881</v>
      </c>
      <c r="E4783">
        <v>448.79998779296881</v>
      </c>
      <c r="F4783">
        <v>448.79998779296881</v>
      </c>
      <c r="G4783">
        <v>115310000</v>
      </c>
    </row>
    <row r="4784" spans="1:7" ht="15">
      <c r="A4784" s="963">
        <v>32870</v>
      </c>
      <c r="B4784">
        <v>448.60000610351562</v>
      </c>
      <c r="C4784">
        <v>450</v>
      </c>
      <c r="D4784">
        <v>448.20001220703119</v>
      </c>
      <c r="E4784">
        <v>450</v>
      </c>
      <c r="F4784">
        <v>450</v>
      </c>
      <c r="G4784">
        <v>128970000</v>
      </c>
    </row>
    <row r="4785" spans="1:7" ht="15">
      <c r="A4785" s="963">
        <v>32871</v>
      </c>
      <c r="B4785">
        <v>450.89999389648438</v>
      </c>
      <c r="C4785">
        <v>454.79998779296881</v>
      </c>
      <c r="D4785">
        <v>450.10000610351562</v>
      </c>
      <c r="E4785">
        <v>454.79998779296881</v>
      </c>
      <c r="F4785">
        <v>454.79998779296881</v>
      </c>
      <c r="G4785">
        <v>164110000</v>
      </c>
    </row>
    <row r="4786" spans="1:7" ht="15">
      <c r="A4786" s="963">
        <v>32875</v>
      </c>
      <c r="B4786">
        <v>452.89999389648438</v>
      </c>
      <c r="C4786">
        <v>459.29998779296881</v>
      </c>
      <c r="D4786">
        <v>452.70001220703119</v>
      </c>
      <c r="E4786">
        <v>459.29998779296881</v>
      </c>
      <c r="F4786">
        <v>459.29998779296881</v>
      </c>
      <c r="G4786">
        <v>110720000</v>
      </c>
    </row>
    <row r="4787" spans="1:7" ht="15">
      <c r="A4787" s="963">
        <v>32876</v>
      </c>
      <c r="B4787">
        <v>461.10000610351562</v>
      </c>
      <c r="C4787">
        <v>461.60000610351562</v>
      </c>
      <c r="D4787">
        <v>460</v>
      </c>
      <c r="E4787">
        <v>460.89999389648438</v>
      </c>
      <c r="F4787">
        <v>460.89999389648438</v>
      </c>
      <c r="G4787">
        <v>152660000</v>
      </c>
    </row>
    <row r="4788" spans="1:7" ht="15">
      <c r="A4788" s="963">
        <v>32877</v>
      </c>
      <c r="B4788">
        <v>460.39999389648438</v>
      </c>
      <c r="C4788">
        <v>460.79998779296881</v>
      </c>
      <c r="D4788">
        <v>456.89999389648438</v>
      </c>
      <c r="E4788">
        <v>459.39999389648438</v>
      </c>
      <c r="F4788">
        <v>459.39999389648438</v>
      </c>
      <c r="G4788">
        <v>147950000</v>
      </c>
    </row>
    <row r="4789" spans="1:7" ht="15">
      <c r="A4789" s="963">
        <v>32878</v>
      </c>
      <c r="B4789">
        <v>457.89999389648438</v>
      </c>
      <c r="C4789">
        <v>459.39999389648438</v>
      </c>
      <c r="D4789">
        <v>457.79998779296881</v>
      </c>
      <c r="E4789">
        <v>458.20001220703119</v>
      </c>
      <c r="F4789">
        <v>458.20001220703119</v>
      </c>
      <c r="G4789">
        <v>137230000</v>
      </c>
    </row>
    <row r="4790" spans="1:7" ht="15">
      <c r="A4790" s="963">
        <v>32881</v>
      </c>
      <c r="B4790">
        <v>457.10000610351562</v>
      </c>
      <c r="C4790">
        <v>458.70001220703119</v>
      </c>
      <c r="D4790">
        <v>456.5</v>
      </c>
      <c r="E4790">
        <v>458.70001220703119</v>
      </c>
      <c r="F4790">
        <v>458.70001220703119</v>
      </c>
      <c r="G4790">
        <v>115500000</v>
      </c>
    </row>
    <row r="4791" spans="1:7" ht="15">
      <c r="A4791" s="963">
        <v>32882</v>
      </c>
      <c r="B4791">
        <v>459.20001220703119</v>
      </c>
      <c r="C4791">
        <v>459.60000610351562</v>
      </c>
      <c r="D4791">
        <v>456.60000610351562</v>
      </c>
      <c r="E4791">
        <v>456.79998779296881</v>
      </c>
      <c r="F4791">
        <v>456.79998779296881</v>
      </c>
      <c r="G4791">
        <v>131130000</v>
      </c>
    </row>
    <row r="4792" spans="1:7" ht="15">
      <c r="A4792" s="963">
        <v>32883</v>
      </c>
      <c r="B4792">
        <v>455.10000610351562</v>
      </c>
      <c r="C4792">
        <v>456.29998779296881</v>
      </c>
      <c r="D4792">
        <v>450.60000610351562</v>
      </c>
      <c r="E4792">
        <v>450.70001220703119</v>
      </c>
      <c r="F4792">
        <v>450.70001220703119</v>
      </c>
      <c r="G4792">
        <v>143890000</v>
      </c>
    </row>
    <row r="4793" spans="1:7" ht="15">
      <c r="A4793" s="963">
        <v>32884</v>
      </c>
      <c r="B4793">
        <v>451.70001220703119</v>
      </c>
      <c r="C4793">
        <v>452.5</v>
      </c>
      <c r="D4793">
        <v>448.79998779296881</v>
      </c>
      <c r="E4793">
        <v>448.89999389648438</v>
      </c>
      <c r="F4793">
        <v>448.89999389648438</v>
      </c>
      <c r="G4793">
        <v>133000000</v>
      </c>
    </row>
    <row r="4794" spans="1:7" ht="15">
      <c r="A4794" s="963">
        <v>32885</v>
      </c>
      <c r="B4794">
        <v>442.70001220703119</v>
      </c>
      <c r="C4794">
        <v>446.60000610351562</v>
      </c>
      <c r="D4794">
        <v>439.29998779296881</v>
      </c>
      <c r="E4794">
        <v>439.70001220703119</v>
      </c>
      <c r="F4794">
        <v>439.70001220703119</v>
      </c>
      <c r="G4794">
        <v>143500000</v>
      </c>
    </row>
    <row r="4795" spans="1:7" ht="15">
      <c r="A4795" s="963">
        <v>32888</v>
      </c>
      <c r="B4795">
        <v>438.20001220703119</v>
      </c>
      <c r="C4795">
        <v>439.39999389648438</v>
      </c>
      <c r="D4795">
        <v>436.39999389648438</v>
      </c>
      <c r="E4795">
        <v>436.60000610351562</v>
      </c>
      <c r="F4795">
        <v>436.60000610351562</v>
      </c>
      <c r="G4795">
        <v>108060000</v>
      </c>
    </row>
    <row r="4796" spans="1:7" ht="15">
      <c r="A4796" s="963">
        <v>32889</v>
      </c>
      <c r="B4796">
        <v>432.89999389648438</v>
      </c>
      <c r="C4796">
        <v>440.20001220703119</v>
      </c>
      <c r="D4796">
        <v>432.10000610351562</v>
      </c>
      <c r="E4796">
        <v>440.20001220703119</v>
      </c>
      <c r="F4796">
        <v>440.20001220703119</v>
      </c>
      <c r="G4796">
        <v>147590000</v>
      </c>
    </row>
    <row r="4797" spans="1:7" ht="15">
      <c r="A4797" s="963">
        <v>32890</v>
      </c>
      <c r="B4797">
        <v>440.5</v>
      </c>
      <c r="C4797">
        <v>442.5</v>
      </c>
      <c r="D4797">
        <v>438.5</v>
      </c>
      <c r="E4797">
        <v>438.70001220703119</v>
      </c>
      <c r="F4797">
        <v>438.70001220703119</v>
      </c>
      <c r="G4797">
        <v>139150000</v>
      </c>
    </row>
    <row r="4798" spans="1:7" ht="15">
      <c r="A4798" s="963">
        <v>32891</v>
      </c>
      <c r="B4798">
        <v>436.20001220703119</v>
      </c>
      <c r="C4798">
        <v>437.79998779296881</v>
      </c>
      <c r="D4798">
        <v>435.60000610351562</v>
      </c>
      <c r="E4798">
        <v>437.5</v>
      </c>
      <c r="F4798">
        <v>437.5</v>
      </c>
      <c r="G4798">
        <v>136330000</v>
      </c>
    </row>
    <row r="4799" spans="1:7" ht="15">
      <c r="A4799" s="963">
        <v>32892</v>
      </c>
      <c r="B4799">
        <v>440.5</v>
      </c>
      <c r="C4799">
        <v>441.20001220703119</v>
      </c>
      <c r="D4799">
        <v>439.20001220703119</v>
      </c>
      <c r="E4799">
        <v>440.89999389648438</v>
      </c>
      <c r="F4799">
        <v>440.89999389648438</v>
      </c>
      <c r="G4799">
        <v>152170000</v>
      </c>
    </row>
    <row r="4800" spans="1:7" ht="15">
      <c r="A4800" s="963">
        <v>32895</v>
      </c>
      <c r="B4800">
        <v>439.70001220703119</v>
      </c>
      <c r="C4800">
        <v>440.70001220703119</v>
      </c>
      <c r="D4800">
        <v>431.70001220703119</v>
      </c>
      <c r="E4800">
        <v>431.89999389648438</v>
      </c>
      <c r="F4800">
        <v>431.89999389648438</v>
      </c>
      <c r="G4800">
        <v>130490000</v>
      </c>
    </row>
    <row r="4801" spans="1:7" ht="15">
      <c r="A4801" s="963">
        <v>32896</v>
      </c>
      <c r="B4801">
        <v>432.5</v>
      </c>
      <c r="C4801">
        <v>433.79998779296881</v>
      </c>
      <c r="D4801">
        <v>428.89999389648438</v>
      </c>
      <c r="E4801">
        <v>430.39999389648438</v>
      </c>
      <c r="F4801">
        <v>430.39999389648438</v>
      </c>
      <c r="G4801">
        <v>141440000</v>
      </c>
    </row>
    <row r="4802" spans="1:7" ht="15">
      <c r="A4802" s="963">
        <v>32897</v>
      </c>
      <c r="B4802">
        <v>419.89999389648438</v>
      </c>
      <c r="C4802">
        <v>427.20001220703119</v>
      </c>
      <c r="D4802">
        <v>419.79998779296881</v>
      </c>
      <c r="E4802">
        <v>425.70001220703119</v>
      </c>
      <c r="F4802">
        <v>425.70001220703119</v>
      </c>
      <c r="G4802">
        <v>163430000</v>
      </c>
    </row>
    <row r="4803" spans="1:7" ht="15">
      <c r="A4803" s="963">
        <v>32898</v>
      </c>
      <c r="B4803">
        <v>428.29998779296881</v>
      </c>
      <c r="C4803">
        <v>429</v>
      </c>
      <c r="D4803">
        <v>425.10000610351562</v>
      </c>
      <c r="E4803">
        <v>425.20001220703119</v>
      </c>
      <c r="F4803">
        <v>425.20001220703119</v>
      </c>
      <c r="G4803">
        <v>130500000</v>
      </c>
    </row>
    <row r="4804" spans="1:7" ht="15">
      <c r="A4804" s="963">
        <v>32899</v>
      </c>
      <c r="B4804">
        <v>424.20001220703119</v>
      </c>
      <c r="C4804">
        <v>425.89999389648438</v>
      </c>
      <c r="D4804">
        <v>419.5</v>
      </c>
      <c r="E4804">
        <v>421.29998779296881</v>
      </c>
      <c r="F4804">
        <v>421.29998779296881</v>
      </c>
      <c r="G4804">
        <v>136340000</v>
      </c>
    </row>
    <row r="4805" spans="1:7" ht="15">
      <c r="A4805" s="963">
        <v>32902</v>
      </c>
      <c r="B4805">
        <v>422.79998779296881</v>
      </c>
      <c r="C4805">
        <v>422.89999389648438</v>
      </c>
      <c r="D4805">
        <v>416.5</v>
      </c>
      <c r="E4805">
        <v>418.10000610351562</v>
      </c>
      <c r="F4805">
        <v>418.10000610351562</v>
      </c>
      <c r="G4805">
        <v>118590000</v>
      </c>
    </row>
    <row r="4806" spans="1:7" ht="15">
      <c r="A4806" s="963">
        <v>32903</v>
      </c>
      <c r="B4806">
        <v>416.20001220703119</v>
      </c>
      <c r="C4806">
        <v>417.5</v>
      </c>
      <c r="D4806">
        <v>410</v>
      </c>
      <c r="E4806">
        <v>410.70001220703119</v>
      </c>
      <c r="F4806">
        <v>410.70001220703119</v>
      </c>
      <c r="G4806">
        <v>160160000</v>
      </c>
    </row>
    <row r="4807" spans="1:7" ht="15">
      <c r="A4807" s="963">
        <v>32904</v>
      </c>
      <c r="B4807">
        <v>412.20001220703119</v>
      </c>
      <c r="C4807">
        <v>415.89999389648438</v>
      </c>
      <c r="D4807">
        <v>411.29998779296881</v>
      </c>
      <c r="E4807">
        <v>415.79998779296881</v>
      </c>
      <c r="F4807">
        <v>415.79998779296881</v>
      </c>
      <c r="G4807">
        <v>148000000</v>
      </c>
    </row>
    <row r="4808" spans="1:7" ht="15">
      <c r="A4808" s="963">
        <v>32905</v>
      </c>
      <c r="B4808">
        <v>416.79998779296881</v>
      </c>
      <c r="C4808">
        <v>417.89999389648438</v>
      </c>
      <c r="D4808">
        <v>416.20001220703119</v>
      </c>
      <c r="E4808">
        <v>417.79998779296881</v>
      </c>
      <c r="F4808">
        <v>417.79998779296881</v>
      </c>
      <c r="G4808">
        <v>135470000</v>
      </c>
    </row>
    <row r="4809" spans="1:7" ht="15">
      <c r="A4809" s="963">
        <v>32906</v>
      </c>
      <c r="B4809">
        <v>418.79998779296881</v>
      </c>
      <c r="C4809">
        <v>423.29998779296881</v>
      </c>
      <c r="D4809">
        <v>417.60000610351562</v>
      </c>
      <c r="E4809">
        <v>422.20001220703119</v>
      </c>
      <c r="F4809">
        <v>422.20001220703119</v>
      </c>
      <c r="G4809">
        <v>135020000</v>
      </c>
    </row>
    <row r="4810" spans="1:7" ht="15">
      <c r="A4810" s="963">
        <v>32909</v>
      </c>
      <c r="B4810">
        <v>422.89999389648438</v>
      </c>
      <c r="C4810">
        <v>424.79998779296881</v>
      </c>
      <c r="D4810">
        <v>422.39999389648438</v>
      </c>
      <c r="E4810">
        <v>424.70001220703119</v>
      </c>
      <c r="F4810">
        <v>424.70001220703119</v>
      </c>
      <c r="G4810">
        <v>108350000</v>
      </c>
    </row>
    <row r="4811" spans="1:7" ht="15">
      <c r="A4811" s="963">
        <v>32910</v>
      </c>
      <c r="B4811">
        <v>425</v>
      </c>
      <c r="C4811">
        <v>425.20001220703119</v>
      </c>
      <c r="D4811">
        <v>422.20001220703119</v>
      </c>
      <c r="E4811">
        <v>424</v>
      </c>
      <c r="F4811">
        <v>424</v>
      </c>
      <c r="G4811">
        <v>119700000</v>
      </c>
    </row>
    <row r="4812" spans="1:7" ht="15">
      <c r="A4812" s="963">
        <v>32911</v>
      </c>
      <c r="B4812">
        <v>422</v>
      </c>
      <c r="C4812">
        <v>426.89999389648438</v>
      </c>
      <c r="D4812">
        <v>421.79998779296881</v>
      </c>
      <c r="E4812">
        <v>426.79998779296881</v>
      </c>
      <c r="F4812">
        <v>426.79998779296881</v>
      </c>
      <c r="G4812">
        <v>149300000</v>
      </c>
    </row>
    <row r="4813" spans="1:7" ht="15">
      <c r="A4813" s="963">
        <v>32912</v>
      </c>
      <c r="B4813">
        <v>428.79998779296881</v>
      </c>
      <c r="C4813">
        <v>430.20001220703119</v>
      </c>
      <c r="D4813">
        <v>427.10000610351562</v>
      </c>
      <c r="E4813">
        <v>427.29998779296881</v>
      </c>
      <c r="F4813">
        <v>427.29998779296881</v>
      </c>
      <c r="G4813">
        <v>140030000</v>
      </c>
    </row>
    <row r="4814" spans="1:7" ht="15">
      <c r="A4814" s="963">
        <v>32913</v>
      </c>
      <c r="B4814">
        <v>428.70001220703119</v>
      </c>
      <c r="C4814">
        <v>429.10000610351562</v>
      </c>
      <c r="D4814">
        <v>427.5</v>
      </c>
      <c r="E4814">
        <v>428.79998779296881</v>
      </c>
      <c r="F4814">
        <v>428.79998779296881</v>
      </c>
      <c r="G4814">
        <v>125330000</v>
      </c>
    </row>
    <row r="4815" spans="1:7" ht="15">
      <c r="A4815" s="963">
        <v>32916</v>
      </c>
      <c r="B4815">
        <v>428.79998779296881</v>
      </c>
      <c r="C4815">
        <v>428.79998779296881</v>
      </c>
      <c r="D4815">
        <v>425.79998779296881</v>
      </c>
      <c r="E4815">
        <v>426.39999389648438</v>
      </c>
      <c r="F4815">
        <v>426.39999389648438</v>
      </c>
      <c r="G4815">
        <v>113030000</v>
      </c>
    </row>
    <row r="4816" spans="1:7" ht="15">
      <c r="A4816" s="963">
        <v>32917</v>
      </c>
      <c r="B4816">
        <v>425.29998779296881</v>
      </c>
      <c r="C4816">
        <v>427</v>
      </c>
      <c r="D4816">
        <v>423.89999389648438</v>
      </c>
      <c r="E4816">
        <v>425.79998779296881</v>
      </c>
      <c r="F4816">
        <v>425.79998779296881</v>
      </c>
      <c r="G4816">
        <v>127230000</v>
      </c>
    </row>
    <row r="4817" spans="1:7" ht="15">
      <c r="A4817" s="963">
        <v>32918</v>
      </c>
      <c r="B4817">
        <v>426.79998779296881</v>
      </c>
      <c r="C4817">
        <v>427.20001220703119</v>
      </c>
      <c r="D4817">
        <v>425.5</v>
      </c>
      <c r="E4817">
        <v>426.60000610351562</v>
      </c>
      <c r="F4817">
        <v>426.60000610351562</v>
      </c>
      <c r="G4817">
        <v>139540000</v>
      </c>
    </row>
    <row r="4818" spans="1:7" ht="15">
      <c r="A4818" s="963">
        <v>32919</v>
      </c>
      <c r="B4818">
        <v>426.29998779296881</v>
      </c>
      <c r="C4818">
        <v>429.70001220703119</v>
      </c>
      <c r="D4818">
        <v>425.89999389648438</v>
      </c>
      <c r="E4818">
        <v>429.60000610351562</v>
      </c>
      <c r="F4818">
        <v>429.60000610351562</v>
      </c>
      <c r="G4818">
        <v>152380000</v>
      </c>
    </row>
    <row r="4819" spans="1:7" ht="15">
      <c r="A4819" s="963">
        <v>32920</v>
      </c>
      <c r="B4819">
        <v>430</v>
      </c>
      <c r="C4819">
        <v>430.89999389648438</v>
      </c>
      <c r="D4819">
        <v>428.89999389648438</v>
      </c>
      <c r="E4819">
        <v>429</v>
      </c>
      <c r="F4819">
        <v>429</v>
      </c>
      <c r="G4819">
        <v>120220000</v>
      </c>
    </row>
    <row r="4820" spans="1:7" ht="15">
      <c r="A4820" s="963">
        <v>32924</v>
      </c>
      <c r="B4820">
        <v>425.39999389648438</v>
      </c>
      <c r="C4820">
        <v>427.89999389648438</v>
      </c>
      <c r="D4820">
        <v>421.79998779296881</v>
      </c>
      <c r="E4820">
        <v>423.79998779296881</v>
      </c>
      <c r="F4820">
        <v>423.79998779296881</v>
      </c>
      <c r="G4820">
        <v>108280000</v>
      </c>
    </row>
    <row r="4821" spans="1:7" ht="15">
      <c r="A4821" s="963">
        <v>32925</v>
      </c>
      <c r="B4821">
        <v>418.89999389648438</v>
      </c>
      <c r="C4821">
        <v>421.89999389648438</v>
      </c>
      <c r="D4821">
        <v>418.39999389648438</v>
      </c>
      <c r="E4821">
        <v>421.5</v>
      </c>
      <c r="F4821">
        <v>421.5</v>
      </c>
      <c r="G4821">
        <v>120100000</v>
      </c>
    </row>
    <row r="4822" spans="1:7" ht="15">
      <c r="A4822" s="963">
        <v>32926</v>
      </c>
      <c r="B4822">
        <v>422.60000610351562</v>
      </c>
      <c r="C4822">
        <v>425.10000610351562</v>
      </c>
      <c r="D4822">
        <v>422.20001220703119</v>
      </c>
      <c r="E4822">
        <v>422.79998779296881</v>
      </c>
      <c r="F4822">
        <v>422.79998779296881</v>
      </c>
      <c r="G4822">
        <v>134870000</v>
      </c>
    </row>
    <row r="4823" spans="1:7" ht="15">
      <c r="A4823" s="963">
        <v>32927</v>
      </c>
      <c r="B4823">
        <v>421.10000610351562</v>
      </c>
      <c r="C4823">
        <v>421.5</v>
      </c>
      <c r="D4823">
        <v>418.10000610351562</v>
      </c>
      <c r="E4823">
        <v>419.5</v>
      </c>
      <c r="F4823">
        <v>419.5</v>
      </c>
      <c r="G4823">
        <v>117220000</v>
      </c>
    </row>
    <row r="4824" spans="1:7" ht="15">
      <c r="A4824" s="963">
        <v>32930</v>
      </c>
      <c r="B4824">
        <v>419.5</v>
      </c>
      <c r="C4824">
        <v>421</v>
      </c>
      <c r="D4824">
        <v>418.70001220703119</v>
      </c>
      <c r="E4824">
        <v>421</v>
      </c>
      <c r="F4824">
        <v>421</v>
      </c>
      <c r="G4824">
        <v>114600000</v>
      </c>
    </row>
    <row r="4825" spans="1:7" ht="15">
      <c r="A4825" s="963">
        <v>32931</v>
      </c>
      <c r="B4825">
        <v>422.10000610351562</v>
      </c>
      <c r="C4825">
        <v>423.5</v>
      </c>
      <c r="D4825">
        <v>421.39999389648438</v>
      </c>
      <c r="E4825">
        <v>422.60000610351562</v>
      </c>
      <c r="F4825">
        <v>422.60000610351562</v>
      </c>
      <c r="G4825">
        <v>130850000</v>
      </c>
    </row>
    <row r="4826" spans="1:7" ht="15">
      <c r="A4826" s="963">
        <v>32932</v>
      </c>
      <c r="B4826">
        <v>423.29998779296881</v>
      </c>
      <c r="C4826">
        <v>425.79998779296881</v>
      </c>
      <c r="D4826">
        <v>422.60000610351562</v>
      </c>
      <c r="E4826">
        <v>425.79998779296881</v>
      </c>
      <c r="F4826">
        <v>425.79998779296881</v>
      </c>
      <c r="G4826">
        <v>129400000</v>
      </c>
    </row>
    <row r="4827" spans="1:7" ht="15">
      <c r="A4827" s="963">
        <v>32933</v>
      </c>
      <c r="B4827">
        <v>425.29998779296881</v>
      </c>
      <c r="C4827">
        <v>427.70001220703119</v>
      </c>
      <c r="D4827">
        <v>424.5</v>
      </c>
      <c r="E4827">
        <v>427.20001220703119</v>
      </c>
      <c r="F4827">
        <v>427.20001220703119</v>
      </c>
      <c r="G4827">
        <v>134240000</v>
      </c>
    </row>
    <row r="4828" spans="1:7" ht="15">
      <c r="A4828" s="963">
        <v>32934</v>
      </c>
      <c r="B4828">
        <v>428.20001220703119</v>
      </c>
      <c r="C4828">
        <v>431</v>
      </c>
      <c r="D4828">
        <v>427.60000610351562</v>
      </c>
      <c r="E4828">
        <v>431</v>
      </c>
      <c r="F4828">
        <v>431</v>
      </c>
      <c r="G4828">
        <v>132370000</v>
      </c>
    </row>
    <row r="4829" spans="1:7" ht="15">
      <c r="A4829" s="963">
        <v>32937</v>
      </c>
      <c r="B4829">
        <v>430.79998779296881</v>
      </c>
      <c r="C4829">
        <v>431.20001220703119</v>
      </c>
      <c r="D4829">
        <v>429.39999389648438</v>
      </c>
      <c r="E4829">
        <v>430.20001220703119</v>
      </c>
      <c r="F4829">
        <v>430.20001220703119</v>
      </c>
      <c r="G4829">
        <v>111000000</v>
      </c>
    </row>
    <row r="4830" spans="1:7" ht="15">
      <c r="A4830" s="963">
        <v>32938</v>
      </c>
      <c r="B4830">
        <v>429.29998779296881</v>
      </c>
      <c r="C4830">
        <v>432.60000610351562</v>
      </c>
      <c r="D4830">
        <v>428.60000610351562</v>
      </c>
      <c r="E4830">
        <v>432.29998779296881</v>
      </c>
      <c r="F4830">
        <v>432.29998779296881</v>
      </c>
      <c r="G4830">
        <v>139150000</v>
      </c>
    </row>
    <row r="4831" spans="1:7" ht="15">
      <c r="A4831" s="963">
        <v>32939</v>
      </c>
      <c r="B4831">
        <v>433.10000610351562</v>
      </c>
      <c r="C4831">
        <v>433.5</v>
      </c>
      <c r="D4831">
        <v>432.10000610351562</v>
      </c>
      <c r="E4831">
        <v>432.5</v>
      </c>
      <c r="F4831">
        <v>432.5</v>
      </c>
      <c r="G4831">
        <v>167550000</v>
      </c>
    </row>
    <row r="4832" spans="1:7" ht="15">
      <c r="A4832" s="963">
        <v>32940</v>
      </c>
      <c r="B4832">
        <v>433.60000610351562</v>
      </c>
      <c r="C4832">
        <v>436.60000610351562</v>
      </c>
      <c r="D4832">
        <v>432.60000610351562</v>
      </c>
      <c r="E4832">
        <v>436.5</v>
      </c>
      <c r="F4832">
        <v>436.5</v>
      </c>
      <c r="G4832">
        <v>145730000</v>
      </c>
    </row>
    <row r="4833" spans="1:7" ht="15">
      <c r="A4833" s="963">
        <v>32941</v>
      </c>
      <c r="B4833">
        <v>437</v>
      </c>
      <c r="C4833">
        <v>437.10000610351562</v>
      </c>
      <c r="D4833">
        <v>435.39999389648438</v>
      </c>
      <c r="E4833">
        <v>436.79998779296881</v>
      </c>
      <c r="F4833">
        <v>436.79998779296881</v>
      </c>
      <c r="G4833">
        <v>135120000</v>
      </c>
    </row>
    <row r="4834" spans="1:7" ht="15">
      <c r="A4834" s="963">
        <v>32944</v>
      </c>
      <c r="B4834">
        <v>435.29998779296881</v>
      </c>
      <c r="C4834">
        <v>436.60000610351562</v>
      </c>
      <c r="D4834">
        <v>435</v>
      </c>
      <c r="E4834">
        <v>436.60000610351562</v>
      </c>
      <c r="F4834">
        <v>436.60000610351562</v>
      </c>
      <c r="G4834">
        <v>103840000</v>
      </c>
    </row>
    <row r="4835" spans="1:7" ht="15">
      <c r="A4835" s="963">
        <v>32945</v>
      </c>
      <c r="B4835">
        <v>436.10000610351562</v>
      </c>
      <c r="C4835">
        <v>437</v>
      </c>
      <c r="D4835">
        <v>434.60000610351562</v>
      </c>
      <c r="E4835">
        <v>434.60000610351562</v>
      </c>
      <c r="F4835">
        <v>434.60000610351562</v>
      </c>
      <c r="G4835">
        <v>123620000</v>
      </c>
    </row>
    <row r="4836" spans="1:7" ht="15">
      <c r="A4836" s="963">
        <v>32946</v>
      </c>
      <c r="B4836">
        <v>435.70001220703119</v>
      </c>
      <c r="C4836">
        <v>436.39999389648438</v>
      </c>
      <c r="D4836">
        <v>434.5</v>
      </c>
      <c r="E4836">
        <v>436.20001220703119</v>
      </c>
      <c r="F4836">
        <v>436.20001220703119</v>
      </c>
      <c r="G4836">
        <v>122180000</v>
      </c>
    </row>
    <row r="4837" spans="1:7" ht="15">
      <c r="A4837" s="963">
        <v>32947</v>
      </c>
      <c r="B4837">
        <v>436.70001220703119</v>
      </c>
      <c r="C4837">
        <v>438.39999389648438</v>
      </c>
      <c r="D4837">
        <v>436.29998779296881</v>
      </c>
      <c r="E4837">
        <v>438.10000610351562</v>
      </c>
      <c r="F4837">
        <v>438.10000610351562</v>
      </c>
      <c r="G4837">
        <v>128680000</v>
      </c>
    </row>
    <row r="4838" spans="1:7" ht="15">
      <c r="A4838" s="963">
        <v>32948</v>
      </c>
      <c r="B4838">
        <v>440.39999389648438</v>
      </c>
      <c r="C4838">
        <v>443.10000610351562</v>
      </c>
      <c r="D4838">
        <v>439.60000610351562</v>
      </c>
      <c r="E4838">
        <v>442.20001220703119</v>
      </c>
      <c r="F4838">
        <v>442.20001220703119</v>
      </c>
      <c r="G4838">
        <v>176040000</v>
      </c>
    </row>
    <row r="4839" spans="1:7" ht="15">
      <c r="A4839" s="963">
        <v>32951</v>
      </c>
      <c r="B4839">
        <v>440.39999389648438</v>
      </c>
      <c r="C4839">
        <v>442.89999389648438</v>
      </c>
      <c r="D4839">
        <v>439</v>
      </c>
      <c r="E4839">
        <v>442.89999389648438</v>
      </c>
      <c r="F4839">
        <v>442.89999389648438</v>
      </c>
      <c r="G4839">
        <v>129400000</v>
      </c>
    </row>
    <row r="4840" spans="1:7" ht="15">
      <c r="A4840" s="963">
        <v>32952</v>
      </c>
      <c r="B4840">
        <v>443.20001220703119</v>
      </c>
      <c r="C4840">
        <v>443.29998779296881</v>
      </c>
      <c r="D4840">
        <v>439.70001220703119</v>
      </c>
      <c r="E4840">
        <v>440.10000610351562</v>
      </c>
      <c r="F4840">
        <v>440.10000610351562</v>
      </c>
      <c r="G4840">
        <v>142220000</v>
      </c>
    </row>
    <row r="4841" spans="1:7" ht="15">
      <c r="A4841" s="963">
        <v>32953</v>
      </c>
      <c r="B4841">
        <v>439.60000610351562</v>
      </c>
      <c r="C4841">
        <v>440.89999389648438</v>
      </c>
      <c r="D4841">
        <v>439.20001220703119</v>
      </c>
      <c r="E4841">
        <v>439.29998779296881</v>
      </c>
      <c r="F4841">
        <v>439.29998779296881</v>
      </c>
      <c r="G4841">
        <v>131080000</v>
      </c>
    </row>
    <row r="4842" spans="1:7" ht="15">
      <c r="A4842" s="963">
        <v>32954</v>
      </c>
      <c r="B4842">
        <v>439.20001220703119</v>
      </c>
      <c r="C4842">
        <v>439.29998779296881</v>
      </c>
      <c r="D4842">
        <v>433.20001220703119</v>
      </c>
      <c r="E4842">
        <v>434.5</v>
      </c>
      <c r="F4842">
        <v>434.5</v>
      </c>
      <c r="G4842">
        <v>146220000</v>
      </c>
    </row>
    <row r="4843" spans="1:7" ht="15">
      <c r="A4843" s="963">
        <v>32955</v>
      </c>
      <c r="B4843">
        <v>436.10000610351562</v>
      </c>
      <c r="C4843">
        <v>437.79998779296881</v>
      </c>
      <c r="D4843">
        <v>435.20001220703119</v>
      </c>
      <c r="E4843">
        <v>437.29998779296881</v>
      </c>
      <c r="F4843">
        <v>437.29998779296881</v>
      </c>
      <c r="G4843">
        <v>130740000</v>
      </c>
    </row>
    <row r="4844" spans="1:7" ht="15">
      <c r="A4844" s="963">
        <v>32958</v>
      </c>
      <c r="B4844">
        <v>438.79998779296881</v>
      </c>
      <c r="C4844">
        <v>440</v>
      </c>
      <c r="D4844">
        <v>438.10000610351562</v>
      </c>
      <c r="E4844">
        <v>438.79998779296881</v>
      </c>
      <c r="F4844">
        <v>438.79998779296881</v>
      </c>
      <c r="G4844">
        <v>96280000</v>
      </c>
    </row>
    <row r="4845" spans="1:7" ht="15">
      <c r="A4845" s="963">
        <v>32959</v>
      </c>
      <c r="B4845">
        <v>437.70001220703119</v>
      </c>
      <c r="C4845">
        <v>439.70001220703119</v>
      </c>
      <c r="D4845">
        <v>437</v>
      </c>
      <c r="E4845">
        <v>439.5</v>
      </c>
      <c r="F4845">
        <v>439.5</v>
      </c>
      <c r="G4845">
        <v>106910000</v>
      </c>
    </row>
    <row r="4846" spans="1:7" ht="15">
      <c r="A4846" s="963">
        <v>32960</v>
      </c>
      <c r="B4846">
        <v>437</v>
      </c>
      <c r="C4846">
        <v>439.20001220703119</v>
      </c>
      <c r="D4846">
        <v>435.70001220703119</v>
      </c>
      <c r="E4846">
        <v>436.70001220703119</v>
      </c>
      <c r="F4846">
        <v>436.70001220703119</v>
      </c>
      <c r="G4846">
        <v>132260000</v>
      </c>
    </row>
    <row r="4847" spans="1:7" ht="15">
      <c r="A4847" s="963">
        <v>32961</v>
      </c>
      <c r="B4847">
        <v>436.20001220703119</v>
      </c>
      <c r="C4847">
        <v>436.70001220703119</v>
      </c>
      <c r="D4847">
        <v>434.60000610351562</v>
      </c>
      <c r="E4847">
        <v>435.39999389648438</v>
      </c>
      <c r="F4847">
        <v>435.39999389648438</v>
      </c>
      <c r="G4847">
        <v>124190000</v>
      </c>
    </row>
    <row r="4848" spans="1:7" ht="15">
      <c r="A4848" s="963">
        <v>32962</v>
      </c>
      <c r="B4848">
        <v>434.70001220703119</v>
      </c>
      <c r="C4848">
        <v>436</v>
      </c>
      <c r="D4848">
        <v>433.20001220703119</v>
      </c>
      <c r="E4848">
        <v>435.5</v>
      </c>
      <c r="F4848">
        <v>435.5</v>
      </c>
      <c r="G4848">
        <v>126630000</v>
      </c>
    </row>
    <row r="4849" spans="1:7" ht="15">
      <c r="A4849" s="963">
        <v>32965</v>
      </c>
      <c r="B4849">
        <v>431.60000610351562</v>
      </c>
      <c r="C4849">
        <v>434.10000610351562</v>
      </c>
      <c r="D4849">
        <v>430.79998779296881</v>
      </c>
      <c r="E4849">
        <v>433.20001220703119</v>
      </c>
      <c r="F4849">
        <v>433.20001220703119</v>
      </c>
      <c r="G4849">
        <v>111380000</v>
      </c>
    </row>
    <row r="4850" spans="1:7" ht="15">
      <c r="A4850" s="963">
        <v>32966</v>
      </c>
      <c r="B4850">
        <v>434.70001220703119</v>
      </c>
      <c r="C4850">
        <v>437.70001220703119</v>
      </c>
      <c r="D4850">
        <v>434</v>
      </c>
      <c r="E4850">
        <v>437.70001220703119</v>
      </c>
      <c r="F4850">
        <v>437.70001220703119</v>
      </c>
      <c r="G4850">
        <v>134750000</v>
      </c>
    </row>
    <row r="4851" spans="1:7" ht="15">
      <c r="A4851" s="963">
        <v>32967</v>
      </c>
      <c r="B4851">
        <v>438.20001220703119</v>
      </c>
      <c r="C4851">
        <v>438.29998779296881</v>
      </c>
      <c r="D4851">
        <v>434.89999389648438</v>
      </c>
      <c r="E4851">
        <v>435.39999389648438</v>
      </c>
      <c r="F4851">
        <v>435.39999389648438</v>
      </c>
      <c r="G4851">
        <v>138380000</v>
      </c>
    </row>
    <row r="4852" spans="1:7" ht="15">
      <c r="A4852" s="963">
        <v>32968</v>
      </c>
      <c r="B4852">
        <v>433.42001342773438</v>
      </c>
      <c r="C4852">
        <v>433.42001342773438</v>
      </c>
      <c r="D4852">
        <v>433.42001342773438</v>
      </c>
      <c r="E4852">
        <v>433.42001342773438</v>
      </c>
      <c r="F4852">
        <v>433.42001342773438</v>
      </c>
      <c r="G4852">
        <v>134240000</v>
      </c>
    </row>
    <row r="4853" spans="1:7" ht="15">
      <c r="A4853" s="963">
        <v>32969</v>
      </c>
      <c r="B4853">
        <v>433</v>
      </c>
      <c r="C4853">
        <v>433.89999389648438</v>
      </c>
      <c r="D4853">
        <v>430.60000610351562</v>
      </c>
      <c r="E4853">
        <v>430.89999389648438</v>
      </c>
      <c r="F4853">
        <v>430.89999389648438</v>
      </c>
      <c r="G4853">
        <v>136570000</v>
      </c>
    </row>
    <row r="4854" spans="1:7" ht="15">
      <c r="A4854" s="963">
        <v>32972</v>
      </c>
      <c r="B4854">
        <v>430.60000610351562</v>
      </c>
      <c r="C4854">
        <v>431.20001220703119</v>
      </c>
      <c r="D4854">
        <v>429.89999389648438</v>
      </c>
      <c r="E4854">
        <v>430.20001220703119</v>
      </c>
      <c r="F4854">
        <v>430.20001220703119</v>
      </c>
      <c r="G4854">
        <v>112370000</v>
      </c>
    </row>
    <row r="4855" spans="1:7" ht="15">
      <c r="A4855" s="963">
        <v>32973</v>
      </c>
      <c r="B4855">
        <v>430</v>
      </c>
      <c r="C4855">
        <v>432.10000610351562</v>
      </c>
      <c r="D4855">
        <v>429.89999389648438</v>
      </c>
      <c r="E4855">
        <v>431.89999389648438</v>
      </c>
      <c r="F4855">
        <v>431.89999389648438</v>
      </c>
      <c r="G4855">
        <v>129500000</v>
      </c>
    </row>
    <row r="4856" spans="1:7" ht="15">
      <c r="A4856" s="963">
        <v>32974</v>
      </c>
      <c r="B4856">
        <v>432.60000610351562</v>
      </c>
      <c r="C4856">
        <v>433.79998779296881</v>
      </c>
      <c r="D4856">
        <v>432.29998779296881</v>
      </c>
      <c r="E4856">
        <v>433.5</v>
      </c>
      <c r="F4856">
        <v>433.5</v>
      </c>
      <c r="G4856">
        <v>133820000</v>
      </c>
    </row>
    <row r="4857" spans="1:7" ht="15">
      <c r="A4857" s="963">
        <v>32975</v>
      </c>
      <c r="B4857">
        <v>435.10000610351562</v>
      </c>
      <c r="C4857">
        <v>436.79998779296881</v>
      </c>
      <c r="D4857">
        <v>434.29998779296881</v>
      </c>
      <c r="E4857">
        <v>436.29998779296881</v>
      </c>
      <c r="F4857">
        <v>436.29998779296881</v>
      </c>
      <c r="G4857">
        <v>141410000</v>
      </c>
    </row>
    <row r="4858" spans="1:7" ht="15">
      <c r="A4858" s="963">
        <v>32979</v>
      </c>
      <c r="B4858">
        <v>438.39999389648438</v>
      </c>
      <c r="C4858">
        <v>438.5</v>
      </c>
      <c r="D4858">
        <v>436.20001220703119</v>
      </c>
      <c r="E4858">
        <v>436.70001220703119</v>
      </c>
      <c r="F4858">
        <v>436.70001220703119</v>
      </c>
      <c r="G4858">
        <v>124650000</v>
      </c>
    </row>
    <row r="4859" spans="1:7" ht="15">
      <c r="A4859" s="963">
        <v>32980</v>
      </c>
      <c r="B4859">
        <v>434</v>
      </c>
      <c r="C4859">
        <v>435.89999389648438</v>
      </c>
      <c r="D4859">
        <v>433.5</v>
      </c>
      <c r="E4859">
        <v>435.39999389648438</v>
      </c>
      <c r="F4859">
        <v>435.39999389648438</v>
      </c>
      <c r="G4859">
        <v>136450000</v>
      </c>
    </row>
    <row r="4860" spans="1:7" ht="15">
      <c r="A4860" s="963">
        <v>32981</v>
      </c>
      <c r="B4860">
        <v>435.5</v>
      </c>
      <c r="C4860">
        <v>436.10000610351562</v>
      </c>
      <c r="D4860">
        <v>431.29998779296881</v>
      </c>
      <c r="E4860">
        <v>431.5</v>
      </c>
      <c r="F4860">
        <v>431.5</v>
      </c>
      <c r="G4860">
        <v>149750000</v>
      </c>
    </row>
    <row r="4861" spans="1:7" ht="15">
      <c r="A4861" s="963">
        <v>32982</v>
      </c>
      <c r="B4861">
        <v>430.20001220703119</v>
      </c>
      <c r="C4861">
        <v>431</v>
      </c>
      <c r="D4861">
        <v>428.89999389648438</v>
      </c>
      <c r="E4861">
        <v>429</v>
      </c>
      <c r="F4861">
        <v>429</v>
      </c>
      <c r="G4861">
        <v>145640000</v>
      </c>
    </row>
    <row r="4862" spans="1:7" ht="15">
      <c r="A4862" s="963">
        <v>32983</v>
      </c>
      <c r="B4862">
        <v>429.70001220703119</v>
      </c>
      <c r="C4862">
        <v>429.79998779296881</v>
      </c>
      <c r="D4862">
        <v>424.89999389648438</v>
      </c>
      <c r="E4862">
        <v>425.79998779296881</v>
      </c>
      <c r="F4862">
        <v>425.79998779296881</v>
      </c>
      <c r="G4862">
        <v>150320000</v>
      </c>
    </row>
    <row r="4863" spans="1:7" ht="15">
      <c r="A4863" s="963">
        <v>32986</v>
      </c>
      <c r="B4863">
        <v>423.39999389648438</v>
      </c>
      <c r="C4863">
        <v>425.29998779296881</v>
      </c>
      <c r="D4863">
        <v>418.20001220703119</v>
      </c>
      <c r="E4863">
        <v>420.10000610351562</v>
      </c>
      <c r="F4863">
        <v>420.10000610351562</v>
      </c>
      <c r="G4863">
        <v>125990000</v>
      </c>
    </row>
    <row r="4864" spans="1:7" ht="15">
      <c r="A4864" s="963">
        <v>32987</v>
      </c>
      <c r="B4864">
        <v>421.70001220703119</v>
      </c>
      <c r="C4864">
        <v>422.29998779296881</v>
      </c>
      <c r="D4864">
        <v>418.70001220703119</v>
      </c>
      <c r="E4864">
        <v>419.20001220703119</v>
      </c>
      <c r="F4864">
        <v>419.20001220703119</v>
      </c>
      <c r="G4864">
        <v>126790000</v>
      </c>
    </row>
    <row r="4865" spans="1:7" ht="15">
      <c r="A4865" s="963">
        <v>32988</v>
      </c>
      <c r="B4865">
        <v>420</v>
      </c>
      <c r="C4865">
        <v>420.70001220703119</v>
      </c>
      <c r="D4865">
        <v>419.20001220703119</v>
      </c>
      <c r="E4865">
        <v>420.60000610351562</v>
      </c>
      <c r="F4865">
        <v>420.60000610351562</v>
      </c>
      <c r="G4865">
        <v>121710000</v>
      </c>
    </row>
    <row r="4866" spans="1:7" ht="15">
      <c r="A4866" s="963">
        <v>32989</v>
      </c>
      <c r="B4866">
        <v>421.70001220703119</v>
      </c>
      <c r="C4866">
        <v>422</v>
      </c>
      <c r="D4866">
        <v>419.39999389648438</v>
      </c>
      <c r="E4866">
        <v>421.10000610351562</v>
      </c>
      <c r="F4866">
        <v>421.10000610351562</v>
      </c>
      <c r="G4866">
        <v>115930000</v>
      </c>
    </row>
    <row r="4867" spans="1:7" ht="15">
      <c r="A4867" s="963">
        <v>32990</v>
      </c>
      <c r="B4867">
        <v>420.60000610351562</v>
      </c>
      <c r="C4867">
        <v>421.39999389648438</v>
      </c>
      <c r="D4867">
        <v>417.5</v>
      </c>
      <c r="E4867">
        <v>418</v>
      </c>
      <c r="F4867">
        <v>418</v>
      </c>
      <c r="G4867">
        <v>116010000</v>
      </c>
    </row>
    <row r="4868" spans="1:7" ht="15">
      <c r="A4868" s="963">
        <v>32993</v>
      </c>
      <c r="B4868">
        <v>417.5</v>
      </c>
      <c r="C4868">
        <v>420.10000610351562</v>
      </c>
      <c r="D4868">
        <v>417</v>
      </c>
      <c r="E4868">
        <v>420.10000610351562</v>
      </c>
      <c r="F4868">
        <v>420.10000610351562</v>
      </c>
      <c r="G4868">
        <v>105790000</v>
      </c>
    </row>
    <row r="4869" spans="1:7" ht="15">
      <c r="A4869" s="963">
        <v>32994</v>
      </c>
      <c r="B4869">
        <v>422</v>
      </c>
      <c r="C4869">
        <v>422.20001220703119</v>
      </c>
      <c r="D4869">
        <v>420.70001220703119</v>
      </c>
      <c r="E4869">
        <v>421.89999389648438</v>
      </c>
      <c r="F4869">
        <v>421.89999389648438</v>
      </c>
      <c r="G4869">
        <v>124130000</v>
      </c>
    </row>
    <row r="4870" spans="1:7" ht="15">
      <c r="A4870" s="963">
        <v>32995</v>
      </c>
      <c r="B4870">
        <v>422.79998779296881</v>
      </c>
      <c r="C4870">
        <v>423.60000610351562</v>
      </c>
      <c r="D4870">
        <v>422.29998779296881</v>
      </c>
      <c r="E4870">
        <v>423.60000610351562</v>
      </c>
      <c r="F4870">
        <v>423.60000610351562</v>
      </c>
      <c r="G4870">
        <v>143260000</v>
      </c>
    </row>
    <row r="4871" spans="1:7" ht="15">
      <c r="A4871" s="963">
        <v>32996</v>
      </c>
      <c r="B4871">
        <v>425</v>
      </c>
      <c r="C4871">
        <v>426.60000610351562</v>
      </c>
      <c r="D4871">
        <v>424.39999389648438</v>
      </c>
      <c r="E4871">
        <v>425.39999389648438</v>
      </c>
      <c r="F4871">
        <v>425.39999389648438</v>
      </c>
      <c r="G4871">
        <v>160850000</v>
      </c>
    </row>
    <row r="4872" spans="1:7" ht="15">
      <c r="A4872" s="963">
        <v>32997</v>
      </c>
      <c r="B4872">
        <v>427.39999389648438</v>
      </c>
      <c r="C4872">
        <v>428.60000610351562</v>
      </c>
      <c r="D4872">
        <v>425.70001220703119</v>
      </c>
      <c r="E4872">
        <v>428.60000610351562</v>
      </c>
      <c r="F4872">
        <v>428.60000610351562</v>
      </c>
      <c r="G4872">
        <v>136810000</v>
      </c>
    </row>
    <row r="4873" spans="1:7" ht="15">
      <c r="A4873" s="963">
        <v>33000</v>
      </c>
      <c r="B4873">
        <v>429.29998779296881</v>
      </c>
      <c r="C4873">
        <v>431.60000610351562</v>
      </c>
      <c r="D4873">
        <v>429.10000610351562</v>
      </c>
      <c r="E4873">
        <v>431.20001220703119</v>
      </c>
      <c r="F4873">
        <v>431.20001220703119</v>
      </c>
      <c r="G4873">
        <v>122690000</v>
      </c>
    </row>
    <row r="4874" spans="1:7" ht="15">
      <c r="A4874" s="963">
        <v>33001</v>
      </c>
      <c r="B4874">
        <v>431.10000610351562</v>
      </c>
      <c r="C4874">
        <v>431.89999389648438</v>
      </c>
      <c r="D4874">
        <v>430.70001220703119</v>
      </c>
      <c r="E4874">
        <v>431.79998779296881</v>
      </c>
      <c r="F4874">
        <v>431.79998779296881</v>
      </c>
      <c r="G4874">
        <v>133840000</v>
      </c>
    </row>
    <row r="4875" spans="1:7" ht="15">
      <c r="A4875" s="963">
        <v>33002</v>
      </c>
      <c r="B4875">
        <v>431.39999389648438</v>
      </c>
      <c r="C4875">
        <v>431.89999389648438</v>
      </c>
      <c r="D4875">
        <v>430.5</v>
      </c>
      <c r="E4875">
        <v>431.29998779296881</v>
      </c>
      <c r="F4875">
        <v>431.29998779296881</v>
      </c>
      <c r="G4875">
        <v>146630000</v>
      </c>
    </row>
    <row r="4876" spans="1:7" ht="15">
      <c r="A4876" s="963">
        <v>33003</v>
      </c>
      <c r="B4876">
        <v>431.79998779296881</v>
      </c>
      <c r="C4876">
        <v>433.5</v>
      </c>
      <c r="D4876">
        <v>431.10000610351562</v>
      </c>
      <c r="E4876">
        <v>433.20001220703119</v>
      </c>
      <c r="F4876">
        <v>433.20001220703119</v>
      </c>
      <c r="G4876">
        <v>142490000</v>
      </c>
    </row>
    <row r="4877" spans="1:7" ht="15">
      <c r="A4877" s="963">
        <v>33004</v>
      </c>
      <c r="B4877">
        <v>434.5</v>
      </c>
      <c r="C4877">
        <v>438.20001220703119</v>
      </c>
      <c r="D4877">
        <v>433.79998779296881</v>
      </c>
      <c r="E4877">
        <v>438.10000610351562</v>
      </c>
      <c r="F4877">
        <v>438.10000610351562</v>
      </c>
      <c r="G4877">
        <v>167560000</v>
      </c>
    </row>
    <row r="4878" spans="1:7" ht="15">
      <c r="A4878" s="963">
        <v>33007</v>
      </c>
      <c r="B4878">
        <v>440.20001220703119</v>
      </c>
      <c r="C4878">
        <v>443.10000610351562</v>
      </c>
      <c r="D4878">
        <v>438.79998779296881</v>
      </c>
      <c r="E4878">
        <v>441.60000610351562</v>
      </c>
      <c r="F4878">
        <v>441.60000610351562</v>
      </c>
      <c r="G4878">
        <v>177170000</v>
      </c>
    </row>
    <row r="4879" spans="1:7" ht="15">
      <c r="A4879" s="963">
        <v>33008</v>
      </c>
      <c r="B4879">
        <v>441</v>
      </c>
      <c r="C4879">
        <v>442.60000610351562</v>
      </c>
      <c r="D4879">
        <v>440</v>
      </c>
      <c r="E4879">
        <v>442.5</v>
      </c>
      <c r="F4879">
        <v>442.5</v>
      </c>
      <c r="G4879">
        <v>162330000</v>
      </c>
    </row>
    <row r="4880" spans="1:7" ht="15">
      <c r="A4880" s="963">
        <v>33009</v>
      </c>
      <c r="B4880">
        <v>442.29998779296881</v>
      </c>
      <c r="C4880">
        <v>442.89999389648438</v>
      </c>
      <c r="D4880">
        <v>440.39999389648438</v>
      </c>
      <c r="E4880">
        <v>442.89999389648438</v>
      </c>
      <c r="F4880">
        <v>442.89999389648438</v>
      </c>
      <c r="G4880">
        <v>152490000</v>
      </c>
    </row>
    <row r="4881" spans="1:7" ht="15">
      <c r="A4881" s="963">
        <v>33010</v>
      </c>
      <c r="B4881">
        <v>445</v>
      </c>
      <c r="C4881">
        <v>445.70001220703119</v>
      </c>
      <c r="D4881">
        <v>443.39999389648438</v>
      </c>
      <c r="E4881">
        <v>445.70001220703119</v>
      </c>
      <c r="F4881">
        <v>445.70001220703119</v>
      </c>
      <c r="G4881">
        <v>171410000</v>
      </c>
    </row>
    <row r="4882" spans="1:7" ht="15">
      <c r="A4882" s="963">
        <v>33011</v>
      </c>
      <c r="B4882">
        <v>446</v>
      </c>
      <c r="C4882">
        <v>448.5</v>
      </c>
      <c r="D4882">
        <v>445</v>
      </c>
      <c r="E4882">
        <v>448.29998779296881</v>
      </c>
      <c r="F4882">
        <v>448.29998779296881</v>
      </c>
      <c r="G4882">
        <v>191410000</v>
      </c>
    </row>
    <row r="4883" spans="1:7" ht="15">
      <c r="A4883" s="963">
        <v>33014</v>
      </c>
      <c r="B4883">
        <v>448.89999389648438</v>
      </c>
      <c r="C4883">
        <v>452.89999389648438</v>
      </c>
      <c r="D4883">
        <v>448.39999389648438</v>
      </c>
      <c r="E4883">
        <v>452.89999389648438</v>
      </c>
      <c r="F4883">
        <v>452.89999389648438</v>
      </c>
      <c r="G4883">
        <v>169470000</v>
      </c>
    </row>
    <row r="4884" spans="1:7" ht="15">
      <c r="A4884" s="963">
        <v>33015</v>
      </c>
      <c r="B4884">
        <v>455.20001220703119</v>
      </c>
      <c r="C4884">
        <v>455.60000610351562</v>
      </c>
      <c r="D4884">
        <v>452.20001220703119</v>
      </c>
      <c r="E4884">
        <v>453.89999389648438</v>
      </c>
      <c r="F4884">
        <v>453.89999389648438</v>
      </c>
      <c r="G4884">
        <v>190160000</v>
      </c>
    </row>
    <row r="4885" spans="1:7" ht="15">
      <c r="A4885" s="963">
        <v>33016</v>
      </c>
      <c r="B4885">
        <v>453.79998779296881</v>
      </c>
      <c r="C4885">
        <v>456.89999389648438</v>
      </c>
      <c r="D4885">
        <v>453.20001220703119</v>
      </c>
      <c r="E4885">
        <v>456.89999389648438</v>
      </c>
      <c r="F4885">
        <v>456.89999389648438</v>
      </c>
      <c r="G4885">
        <v>188740000</v>
      </c>
    </row>
    <row r="4886" spans="1:7" ht="15">
      <c r="A4886" s="963">
        <v>33017</v>
      </c>
      <c r="B4886">
        <v>457.5</v>
      </c>
      <c r="C4886">
        <v>458.89999389648438</v>
      </c>
      <c r="D4886">
        <v>457.10000610351562</v>
      </c>
      <c r="E4886">
        <v>458.29998779296881</v>
      </c>
      <c r="F4886">
        <v>458.29998779296881</v>
      </c>
      <c r="G4886">
        <v>174330000</v>
      </c>
    </row>
    <row r="4887" spans="1:7" ht="15">
      <c r="A4887" s="963">
        <v>33018</v>
      </c>
      <c r="B4887">
        <v>454.60000610351562</v>
      </c>
      <c r="C4887">
        <v>456.20001220703119</v>
      </c>
      <c r="D4887">
        <v>453</v>
      </c>
      <c r="E4887">
        <v>453.70001220703119</v>
      </c>
      <c r="F4887">
        <v>453.70001220703119</v>
      </c>
      <c r="G4887">
        <v>152190000</v>
      </c>
    </row>
    <row r="4888" spans="1:7" ht="15">
      <c r="A4888" s="963">
        <v>33022</v>
      </c>
      <c r="B4888">
        <v>454.10000610351562</v>
      </c>
      <c r="C4888">
        <v>457.60000610351562</v>
      </c>
      <c r="D4888">
        <v>453.70001220703119</v>
      </c>
      <c r="E4888">
        <v>457.5</v>
      </c>
      <c r="F4888">
        <v>457.5</v>
      </c>
      <c r="G4888">
        <v>134000000</v>
      </c>
    </row>
    <row r="4889" spans="1:7" ht="15">
      <c r="A4889" s="963">
        <v>33023</v>
      </c>
      <c r="B4889">
        <v>459.39999389648438</v>
      </c>
      <c r="C4889">
        <v>459.79998779296881</v>
      </c>
      <c r="D4889">
        <v>457.70001220703119</v>
      </c>
      <c r="E4889">
        <v>458.79998779296881</v>
      </c>
      <c r="F4889">
        <v>458.79998779296881</v>
      </c>
      <c r="G4889">
        <v>169350000</v>
      </c>
    </row>
    <row r="4890" spans="1:7" ht="15">
      <c r="A4890" s="963">
        <v>33024</v>
      </c>
      <c r="B4890">
        <v>458.20001220703119</v>
      </c>
      <c r="C4890">
        <v>460</v>
      </c>
      <c r="D4890">
        <v>457.5</v>
      </c>
      <c r="E4890">
        <v>459</v>
      </c>
      <c r="F4890">
        <v>459</v>
      </c>
      <c r="G4890">
        <v>157260000</v>
      </c>
    </row>
    <row r="4891" spans="1:7" ht="15">
      <c r="A4891" s="963">
        <v>33025</v>
      </c>
      <c r="B4891">
        <v>459.5</v>
      </c>
      <c r="C4891">
        <v>462.5</v>
      </c>
      <c r="D4891">
        <v>459.5</v>
      </c>
      <c r="E4891">
        <v>462.10000610351562</v>
      </c>
      <c r="F4891">
        <v>462.10000610351562</v>
      </c>
      <c r="G4891">
        <v>168060000</v>
      </c>
    </row>
    <row r="4892" spans="1:7" ht="15">
      <c r="A4892" s="963">
        <v>33028</v>
      </c>
      <c r="B4892">
        <v>462.79998779296881</v>
      </c>
      <c r="C4892">
        <v>465.60000610351562</v>
      </c>
      <c r="D4892">
        <v>460.5</v>
      </c>
      <c r="E4892">
        <v>465.60000610351562</v>
      </c>
      <c r="F4892">
        <v>465.60000610351562</v>
      </c>
      <c r="G4892">
        <v>142170000</v>
      </c>
    </row>
    <row r="4893" spans="1:7" ht="15">
      <c r="A4893" s="963">
        <v>33029</v>
      </c>
      <c r="B4893">
        <v>467.20001220703119</v>
      </c>
      <c r="C4893">
        <v>467.60000610351562</v>
      </c>
      <c r="D4893">
        <v>464</v>
      </c>
      <c r="E4893">
        <v>464.60000610351562</v>
      </c>
      <c r="F4893">
        <v>464.60000610351562</v>
      </c>
      <c r="G4893">
        <v>173460000</v>
      </c>
    </row>
    <row r="4894" spans="1:7" ht="15">
      <c r="A4894" s="963">
        <v>33030</v>
      </c>
      <c r="B4894">
        <v>463.39999389648438</v>
      </c>
      <c r="C4894">
        <v>465.20001220703119</v>
      </c>
      <c r="D4894">
        <v>463.20001220703119</v>
      </c>
      <c r="E4894">
        <v>465</v>
      </c>
      <c r="F4894">
        <v>465</v>
      </c>
      <c r="G4894">
        <v>156520000</v>
      </c>
    </row>
    <row r="4895" spans="1:7" ht="15">
      <c r="A4895" s="963">
        <v>33031</v>
      </c>
      <c r="B4895">
        <v>465.79998779296881</v>
      </c>
      <c r="C4895">
        <v>466.60000610351562</v>
      </c>
      <c r="D4895">
        <v>462.39999389648438</v>
      </c>
      <c r="E4895">
        <v>464.10000610351562</v>
      </c>
      <c r="F4895">
        <v>464.10000610351562</v>
      </c>
      <c r="G4895">
        <v>151040000</v>
      </c>
    </row>
    <row r="4896" spans="1:7" ht="15">
      <c r="A4896" s="963">
        <v>33032</v>
      </c>
      <c r="B4896">
        <v>463.10000610351562</v>
      </c>
      <c r="C4896">
        <v>463.70001220703119</v>
      </c>
      <c r="D4896">
        <v>459.29998779296881</v>
      </c>
      <c r="E4896">
        <v>460.89999389648438</v>
      </c>
      <c r="F4896">
        <v>460.89999389648438</v>
      </c>
      <c r="G4896">
        <v>137900000</v>
      </c>
    </row>
    <row r="4897" spans="1:7" ht="15">
      <c r="A4897" s="963">
        <v>33035</v>
      </c>
      <c r="B4897">
        <v>459.39999389648438</v>
      </c>
      <c r="C4897">
        <v>462.79998779296881</v>
      </c>
      <c r="D4897">
        <v>458.5</v>
      </c>
      <c r="E4897">
        <v>462.79998779296881</v>
      </c>
      <c r="F4897">
        <v>462.79998779296881</v>
      </c>
      <c r="G4897">
        <v>112220000</v>
      </c>
    </row>
    <row r="4898" spans="1:7" ht="15">
      <c r="A4898" s="963">
        <v>33036</v>
      </c>
      <c r="B4898">
        <v>464.70001220703119</v>
      </c>
      <c r="C4898">
        <v>466.60000610351562</v>
      </c>
      <c r="D4898">
        <v>463</v>
      </c>
      <c r="E4898">
        <v>466.60000610351562</v>
      </c>
      <c r="F4898">
        <v>466.60000610351562</v>
      </c>
      <c r="G4898">
        <v>163290000</v>
      </c>
    </row>
    <row r="4899" spans="1:7" ht="15">
      <c r="A4899" s="963">
        <v>33037</v>
      </c>
      <c r="B4899">
        <v>467.39999389648438</v>
      </c>
      <c r="C4899">
        <v>469.39999389648438</v>
      </c>
      <c r="D4899">
        <v>467</v>
      </c>
      <c r="E4899">
        <v>468.89999389648438</v>
      </c>
      <c r="F4899">
        <v>468.89999389648438</v>
      </c>
      <c r="G4899">
        <v>163550000</v>
      </c>
    </row>
    <row r="4900" spans="1:7" ht="15">
      <c r="A4900" s="963">
        <v>33038</v>
      </c>
      <c r="B4900">
        <v>467.79998779296881</v>
      </c>
      <c r="C4900">
        <v>468.5</v>
      </c>
      <c r="D4900">
        <v>465.79998779296881</v>
      </c>
      <c r="E4900">
        <v>467.10000610351562</v>
      </c>
      <c r="F4900">
        <v>467.10000610351562</v>
      </c>
      <c r="G4900">
        <v>155170000</v>
      </c>
    </row>
    <row r="4901" spans="1:7" ht="15">
      <c r="A4901" s="963">
        <v>33039</v>
      </c>
      <c r="B4901">
        <v>466.79998779296881</v>
      </c>
      <c r="C4901">
        <v>468.29998779296881</v>
      </c>
      <c r="D4901">
        <v>466.20001220703119</v>
      </c>
      <c r="E4901">
        <v>467.60000610351562</v>
      </c>
      <c r="F4901">
        <v>467.60000610351562</v>
      </c>
      <c r="G4901">
        <v>168500000</v>
      </c>
    </row>
    <row r="4902" spans="1:7" ht="15">
      <c r="A4902" s="963">
        <v>33042</v>
      </c>
      <c r="B4902">
        <v>465.70001220703119</v>
      </c>
      <c r="C4902">
        <v>467</v>
      </c>
      <c r="D4902">
        <v>460.5</v>
      </c>
      <c r="E4902">
        <v>460.79998779296881</v>
      </c>
      <c r="F4902">
        <v>460.79998779296881</v>
      </c>
      <c r="G4902">
        <v>157650000</v>
      </c>
    </row>
    <row r="4903" spans="1:7" ht="15">
      <c r="A4903" s="963">
        <v>33043</v>
      </c>
      <c r="B4903">
        <v>459.79998779296881</v>
      </c>
      <c r="C4903">
        <v>461</v>
      </c>
      <c r="D4903">
        <v>458.70001220703119</v>
      </c>
      <c r="E4903">
        <v>460.5</v>
      </c>
      <c r="F4903">
        <v>460.5</v>
      </c>
      <c r="G4903">
        <v>142980000</v>
      </c>
    </row>
    <row r="4904" spans="1:7" ht="15">
      <c r="A4904" s="963">
        <v>33044</v>
      </c>
      <c r="B4904">
        <v>462</v>
      </c>
      <c r="C4904">
        <v>462.29998779296881</v>
      </c>
      <c r="D4904">
        <v>459.60000610351562</v>
      </c>
      <c r="E4904">
        <v>460.79998779296881</v>
      </c>
      <c r="F4904">
        <v>460.79998779296881</v>
      </c>
      <c r="G4904">
        <v>148090000</v>
      </c>
    </row>
    <row r="4905" spans="1:7" ht="15">
      <c r="A4905" s="963">
        <v>33045</v>
      </c>
      <c r="B4905">
        <v>460.29998779296881</v>
      </c>
      <c r="C4905">
        <v>461.29998779296881</v>
      </c>
      <c r="D4905">
        <v>459.20001220703119</v>
      </c>
      <c r="E4905">
        <v>461.29998779296881</v>
      </c>
      <c r="F4905">
        <v>461.29998779296881</v>
      </c>
      <c r="G4905">
        <v>144290000</v>
      </c>
    </row>
    <row r="4906" spans="1:7" ht="15">
      <c r="A4906" s="963">
        <v>33046</v>
      </c>
      <c r="B4906">
        <v>462.70001220703119</v>
      </c>
      <c r="C4906">
        <v>462.89999389648438</v>
      </c>
      <c r="D4906">
        <v>459.29998779296881</v>
      </c>
      <c r="E4906">
        <v>459.29998779296881</v>
      </c>
      <c r="F4906">
        <v>459.29998779296881</v>
      </c>
      <c r="G4906">
        <v>167540000</v>
      </c>
    </row>
    <row r="4907" spans="1:7" ht="15">
      <c r="A4907" s="963">
        <v>33049</v>
      </c>
      <c r="B4907">
        <v>459.10000610351562</v>
      </c>
      <c r="C4907">
        <v>459.70001220703119</v>
      </c>
      <c r="D4907">
        <v>455.5</v>
      </c>
      <c r="E4907">
        <v>455.60000610351562</v>
      </c>
      <c r="F4907">
        <v>455.60000610351562</v>
      </c>
      <c r="G4907">
        <v>113560000</v>
      </c>
    </row>
    <row r="4908" spans="1:7" ht="15">
      <c r="A4908" s="963">
        <v>33050</v>
      </c>
      <c r="B4908">
        <v>457.60000610351562</v>
      </c>
      <c r="C4908">
        <v>458.10000610351562</v>
      </c>
      <c r="D4908">
        <v>455.20001220703119</v>
      </c>
      <c r="E4908">
        <v>455.39999389648438</v>
      </c>
      <c r="F4908">
        <v>455.39999389648438</v>
      </c>
      <c r="G4908">
        <v>131620000</v>
      </c>
    </row>
    <row r="4909" spans="1:7" ht="15">
      <c r="A4909" s="963">
        <v>33051</v>
      </c>
      <c r="B4909">
        <v>454.29998779296881</v>
      </c>
      <c r="C4909">
        <v>457.10000610351562</v>
      </c>
      <c r="D4909">
        <v>453.20001220703119</v>
      </c>
      <c r="E4909">
        <v>456.89999389648438</v>
      </c>
      <c r="F4909">
        <v>456.89999389648438</v>
      </c>
      <c r="G4909">
        <v>137450000</v>
      </c>
    </row>
    <row r="4910" spans="1:7" ht="15">
      <c r="A4910" s="963">
        <v>33052</v>
      </c>
      <c r="B4910">
        <v>458.39999389648438</v>
      </c>
      <c r="C4910">
        <v>460.5</v>
      </c>
      <c r="D4910">
        <v>457.5</v>
      </c>
      <c r="E4910">
        <v>460.39999389648438</v>
      </c>
      <c r="F4910">
        <v>460.39999389648438</v>
      </c>
      <c r="G4910">
        <v>148820000</v>
      </c>
    </row>
    <row r="4911" spans="1:7" ht="15">
      <c r="A4911" s="963">
        <v>33053</v>
      </c>
      <c r="B4911">
        <v>461.10000610351562</v>
      </c>
      <c r="C4911">
        <v>462.5</v>
      </c>
      <c r="D4911">
        <v>460.70001220703119</v>
      </c>
      <c r="E4911">
        <v>462.29998779296881</v>
      </c>
      <c r="F4911">
        <v>462.29998779296881</v>
      </c>
      <c r="G4911">
        <v>158810000</v>
      </c>
    </row>
    <row r="4912" spans="1:7" ht="15">
      <c r="A4912" s="963">
        <v>33056</v>
      </c>
      <c r="B4912">
        <v>461.60000610351562</v>
      </c>
      <c r="C4912">
        <v>462.39999389648438</v>
      </c>
      <c r="D4912">
        <v>461.29998779296881</v>
      </c>
      <c r="E4912">
        <v>462</v>
      </c>
      <c r="F4912">
        <v>462</v>
      </c>
      <c r="G4912">
        <v>114150000</v>
      </c>
    </row>
    <row r="4913" spans="1:7" ht="15">
      <c r="A4913" s="963">
        <v>33057</v>
      </c>
      <c r="B4913">
        <v>461.20001220703119</v>
      </c>
      <c r="C4913">
        <v>461.79998779296881</v>
      </c>
      <c r="D4913">
        <v>460.79998779296881</v>
      </c>
      <c r="E4913">
        <v>461.79998779296881</v>
      </c>
      <c r="F4913">
        <v>461.79998779296881</v>
      </c>
      <c r="G4913">
        <v>131020000</v>
      </c>
    </row>
    <row r="4914" spans="1:7" ht="15">
      <c r="A4914" s="963">
        <v>33059</v>
      </c>
      <c r="B4914">
        <v>460</v>
      </c>
      <c r="C4914">
        <v>461.39999389648438</v>
      </c>
      <c r="D4914">
        <v>458.29998779296881</v>
      </c>
      <c r="E4914">
        <v>459.20001220703119</v>
      </c>
      <c r="F4914">
        <v>459.20001220703119</v>
      </c>
      <c r="G4914">
        <v>97760000</v>
      </c>
    </row>
    <row r="4915" spans="1:7" ht="15">
      <c r="A4915" s="963">
        <v>33060</v>
      </c>
      <c r="B4915">
        <v>458.70001220703119</v>
      </c>
      <c r="C4915">
        <v>460.70001220703119</v>
      </c>
      <c r="D4915">
        <v>457.60000610351562</v>
      </c>
      <c r="E4915">
        <v>460.5</v>
      </c>
      <c r="F4915">
        <v>460.5</v>
      </c>
      <c r="G4915">
        <v>101400000</v>
      </c>
    </row>
    <row r="4916" spans="1:7" ht="15">
      <c r="A4916" s="963">
        <v>33063</v>
      </c>
      <c r="B4916">
        <v>461.29998779296881</v>
      </c>
      <c r="C4916">
        <v>462.20001220703119</v>
      </c>
      <c r="D4916">
        <v>460.60000610351562</v>
      </c>
      <c r="E4916">
        <v>461.70001220703119</v>
      </c>
      <c r="F4916">
        <v>461.70001220703119</v>
      </c>
      <c r="G4916">
        <v>118500000</v>
      </c>
    </row>
    <row r="4917" spans="1:7" ht="15">
      <c r="A4917" s="963">
        <v>33064</v>
      </c>
      <c r="B4917">
        <v>461.89999389648438</v>
      </c>
      <c r="C4917">
        <v>462.70001220703119</v>
      </c>
      <c r="D4917">
        <v>460.70001220703119</v>
      </c>
      <c r="E4917">
        <v>461</v>
      </c>
      <c r="F4917">
        <v>461</v>
      </c>
      <c r="G4917">
        <v>142270000</v>
      </c>
    </row>
    <row r="4918" spans="1:7" ht="15">
      <c r="A4918" s="963">
        <v>33065</v>
      </c>
      <c r="B4918">
        <v>460.5</v>
      </c>
      <c r="C4918">
        <v>463.89999389648438</v>
      </c>
      <c r="D4918">
        <v>460.29998779296881</v>
      </c>
      <c r="E4918">
        <v>463.89999389648438</v>
      </c>
      <c r="F4918">
        <v>463.89999389648438</v>
      </c>
      <c r="G4918">
        <v>159030000</v>
      </c>
    </row>
    <row r="4919" spans="1:7" ht="15">
      <c r="A4919" s="963">
        <v>33066</v>
      </c>
      <c r="B4919">
        <v>464.89999389648438</v>
      </c>
      <c r="C4919">
        <v>467.20001220703119</v>
      </c>
      <c r="D4919">
        <v>463.29998779296881</v>
      </c>
      <c r="E4919">
        <v>467.20001220703119</v>
      </c>
      <c r="F4919">
        <v>467.20001220703119</v>
      </c>
      <c r="G4919">
        <v>153700000</v>
      </c>
    </row>
    <row r="4920" spans="1:7" ht="15">
      <c r="A4920" s="963">
        <v>33067</v>
      </c>
      <c r="B4920">
        <v>467.60000610351562</v>
      </c>
      <c r="C4920">
        <v>470.29998779296881</v>
      </c>
      <c r="D4920">
        <v>467</v>
      </c>
      <c r="E4920">
        <v>468.39999389648438</v>
      </c>
      <c r="F4920">
        <v>468.39999389648438</v>
      </c>
      <c r="G4920">
        <v>160590000</v>
      </c>
    </row>
    <row r="4921" spans="1:7" ht="15">
      <c r="A4921" s="963">
        <v>33070</v>
      </c>
      <c r="B4921">
        <v>468.70001220703119</v>
      </c>
      <c r="C4921">
        <v>470.10000610351562</v>
      </c>
      <c r="D4921">
        <v>468.10000610351562</v>
      </c>
      <c r="E4921">
        <v>469.60000610351562</v>
      </c>
      <c r="F4921">
        <v>469.60000610351562</v>
      </c>
      <c r="G4921">
        <v>138070000</v>
      </c>
    </row>
    <row r="4922" spans="1:7" ht="15">
      <c r="A4922" s="963">
        <v>33071</v>
      </c>
      <c r="B4922">
        <v>469.5</v>
      </c>
      <c r="C4922">
        <v>470</v>
      </c>
      <c r="D4922">
        <v>463.89999389648438</v>
      </c>
      <c r="E4922">
        <v>464.5</v>
      </c>
      <c r="F4922">
        <v>464.5</v>
      </c>
      <c r="G4922">
        <v>167810000</v>
      </c>
    </row>
    <row r="4923" spans="1:7" ht="15">
      <c r="A4923" s="963">
        <v>33072</v>
      </c>
      <c r="B4923">
        <v>463.20001220703119</v>
      </c>
      <c r="C4923">
        <v>464.20001220703119</v>
      </c>
      <c r="D4923">
        <v>459.79998779296881</v>
      </c>
      <c r="E4923">
        <v>460.79998779296881</v>
      </c>
      <c r="F4923">
        <v>460.79998779296881</v>
      </c>
      <c r="G4923">
        <v>158990000</v>
      </c>
    </row>
    <row r="4924" spans="1:7" ht="15">
      <c r="A4924" s="963">
        <v>33073</v>
      </c>
      <c r="B4924">
        <v>457.20001220703119</v>
      </c>
      <c r="C4924">
        <v>458.89999389648438</v>
      </c>
      <c r="D4924">
        <v>455.29998779296881</v>
      </c>
      <c r="E4924">
        <v>458.20001220703119</v>
      </c>
      <c r="F4924">
        <v>458.20001220703119</v>
      </c>
      <c r="G4924">
        <v>182560000</v>
      </c>
    </row>
    <row r="4925" spans="1:7" ht="15">
      <c r="A4925" s="963">
        <v>33074</v>
      </c>
      <c r="B4925">
        <v>459.60000610351562</v>
      </c>
      <c r="C4925">
        <v>459.70001220703119</v>
      </c>
      <c r="D4925">
        <v>455.10000610351562</v>
      </c>
      <c r="E4925">
        <v>455.29998779296881</v>
      </c>
      <c r="F4925">
        <v>455.29998779296881</v>
      </c>
      <c r="G4925">
        <v>174580000</v>
      </c>
    </row>
    <row r="4926" spans="1:7" ht="15">
      <c r="A4926" s="963">
        <v>33077</v>
      </c>
      <c r="B4926">
        <v>451.79998779296881</v>
      </c>
      <c r="C4926">
        <v>454.60000610351562</v>
      </c>
      <c r="D4926">
        <v>441.29998779296881</v>
      </c>
      <c r="E4926">
        <v>444.60000610351562</v>
      </c>
      <c r="F4926">
        <v>444.60000610351562</v>
      </c>
      <c r="G4926">
        <v>168880000</v>
      </c>
    </row>
    <row r="4927" spans="1:7" ht="15">
      <c r="A4927" s="963">
        <v>33078</v>
      </c>
      <c r="B4927">
        <v>444.5</v>
      </c>
      <c r="C4927">
        <v>445.79998779296881</v>
      </c>
      <c r="D4927">
        <v>438.20001220703119</v>
      </c>
      <c r="E4927">
        <v>442.60000610351562</v>
      </c>
      <c r="F4927">
        <v>442.60000610351562</v>
      </c>
      <c r="G4927">
        <v>160500000</v>
      </c>
    </row>
    <row r="4928" spans="1:7" ht="15">
      <c r="A4928" s="963">
        <v>33079</v>
      </c>
      <c r="B4928">
        <v>444.39999389648438</v>
      </c>
      <c r="C4928">
        <v>445.79998779296881</v>
      </c>
      <c r="D4928">
        <v>442.89999389648438</v>
      </c>
      <c r="E4928">
        <v>445.5</v>
      </c>
      <c r="F4928">
        <v>445.5</v>
      </c>
      <c r="G4928">
        <v>141600000</v>
      </c>
    </row>
    <row r="4929" spans="1:7" ht="15">
      <c r="A4929" s="963">
        <v>33080</v>
      </c>
      <c r="B4929">
        <v>446</v>
      </c>
      <c r="C4929">
        <v>447</v>
      </c>
      <c r="D4929">
        <v>444.39999389648438</v>
      </c>
      <c r="E4929">
        <v>445.39999389648438</v>
      </c>
      <c r="F4929">
        <v>445.39999389648438</v>
      </c>
      <c r="G4929">
        <v>136060000</v>
      </c>
    </row>
    <row r="4930" spans="1:7" ht="15">
      <c r="A4930" s="963">
        <v>33081</v>
      </c>
      <c r="B4930">
        <v>444.20001220703119</v>
      </c>
      <c r="C4930">
        <v>445.39999389648438</v>
      </c>
      <c r="D4930">
        <v>442.20001220703119</v>
      </c>
      <c r="E4930">
        <v>442.60000610351562</v>
      </c>
      <c r="F4930">
        <v>442.60000610351562</v>
      </c>
      <c r="G4930">
        <v>121800000</v>
      </c>
    </row>
    <row r="4931" spans="1:7" ht="15">
      <c r="A4931" s="963">
        <v>33084</v>
      </c>
      <c r="B4931">
        <v>439.29998779296881</v>
      </c>
      <c r="C4931">
        <v>441.89999389648438</v>
      </c>
      <c r="D4931">
        <v>436.89999389648438</v>
      </c>
      <c r="E4931">
        <v>439.39999389648438</v>
      </c>
      <c r="F4931">
        <v>439.39999389648438</v>
      </c>
      <c r="G4931">
        <v>120440000</v>
      </c>
    </row>
    <row r="4932" spans="1:7" ht="15">
      <c r="A4932" s="963">
        <v>33085</v>
      </c>
      <c r="B4932">
        <v>439.29998779296881</v>
      </c>
      <c r="C4932">
        <v>440</v>
      </c>
      <c r="D4932">
        <v>436.79998779296881</v>
      </c>
      <c r="E4932">
        <v>438.20001220703119</v>
      </c>
      <c r="F4932">
        <v>438.20001220703119</v>
      </c>
      <c r="G4932">
        <v>135150000</v>
      </c>
    </row>
    <row r="4933" spans="1:7" ht="15">
      <c r="A4933" s="963">
        <v>33086</v>
      </c>
      <c r="B4933">
        <v>437.70001220703119</v>
      </c>
      <c r="C4933">
        <v>438.60000610351562</v>
      </c>
      <c r="D4933">
        <v>435.10000610351562</v>
      </c>
      <c r="E4933">
        <v>435.89999389648438</v>
      </c>
      <c r="F4933">
        <v>435.89999389648438</v>
      </c>
      <c r="G4933">
        <v>128980000</v>
      </c>
    </row>
    <row r="4934" spans="1:7" ht="15">
      <c r="A4934" s="963">
        <v>33087</v>
      </c>
      <c r="B4934">
        <v>430.20001220703119</v>
      </c>
      <c r="C4934">
        <v>433.39999389648438</v>
      </c>
      <c r="D4934">
        <v>427.39999389648438</v>
      </c>
      <c r="E4934">
        <v>428.89999389648438</v>
      </c>
      <c r="F4934">
        <v>428.89999389648438</v>
      </c>
      <c r="G4934">
        <v>146540000</v>
      </c>
    </row>
    <row r="4935" spans="1:7" ht="15">
      <c r="A4935" s="963">
        <v>33088</v>
      </c>
      <c r="B4935">
        <v>423.5</v>
      </c>
      <c r="C4935">
        <v>428.29998779296881</v>
      </c>
      <c r="D4935">
        <v>408.10000610351562</v>
      </c>
      <c r="E4935">
        <v>417.5</v>
      </c>
      <c r="F4935">
        <v>417.5</v>
      </c>
      <c r="G4935">
        <v>203170000</v>
      </c>
    </row>
    <row r="4936" spans="1:7" ht="15">
      <c r="A4936" s="963">
        <v>33091</v>
      </c>
      <c r="B4936">
        <v>403.70001220703119</v>
      </c>
      <c r="C4936">
        <v>414.60000610351562</v>
      </c>
      <c r="D4936">
        <v>399.5</v>
      </c>
      <c r="E4936">
        <v>400</v>
      </c>
      <c r="F4936">
        <v>400</v>
      </c>
      <c r="G4936">
        <v>174810000</v>
      </c>
    </row>
    <row r="4937" spans="1:7" ht="15">
      <c r="A4937" s="963">
        <v>33092</v>
      </c>
      <c r="B4937">
        <v>401.10000610351562</v>
      </c>
      <c r="C4937">
        <v>406.60000610351562</v>
      </c>
      <c r="D4937">
        <v>401.10000610351562</v>
      </c>
      <c r="E4937">
        <v>402.10000610351562</v>
      </c>
      <c r="F4937">
        <v>402.10000610351562</v>
      </c>
      <c r="G4937">
        <v>165470000</v>
      </c>
    </row>
    <row r="4938" spans="1:7" ht="15">
      <c r="A4938" s="963">
        <v>33093</v>
      </c>
      <c r="B4938">
        <v>404.10000610351562</v>
      </c>
      <c r="C4938">
        <v>408</v>
      </c>
      <c r="D4938">
        <v>402.89999389648438</v>
      </c>
      <c r="E4938">
        <v>407.70001220703119</v>
      </c>
      <c r="F4938">
        <v>407.70001220703119</v>
      </c>
      <c r="G4938">
        <v>144850000</v>
      </c>
    </row>
    <row r="4939" spans="1:7" ht="15">
      <c r="A4939" s="963">
        <v>33094</v>
      </c>
      <c r="B4939">
        <v>409.70001220703119</v>
      </c>
      <c r="C4939">
        <v>413.20001220703119</v>
      </c>
      <c r="D4939">
        <v>408.5</v>
      </c>
      <c r="E4939">
        <v>413</v>
      </c>
      <c r="F4939">
        <v>413</v>
      </c>
      <c r="G4939">
        <v>129930000</v>
      </c>
    </row>
    <row r="4940" spans="1:7" ht="15">
      <c r="A4940" s="963">
        <v>33095</v>
      </c>
      <c r="B4940">
        <v>412.60000610351562</v>
      </c>
      <c r="C4940">
        <v>413</v>
      </c>
      <c r="D4940">
        <v>406.29998779296881</v>
      </c>
      <c r="E4940">
        <v>408</v>
      </c>
      <c r="F4940">
        <v>408</v>
      </c>
      <c r="G4940">
        <v>112030000</v>
      </c>
    </row>
    <row r="4941" spans="1:7" ht="15">
      <c r="A4941" s="963">
        <v>33098</v>
      </c>
      <c r="B4941">
        <v>404.79998779296881</v>
      </c>
      <c r="C4941">
        <v>408.5</v>
      </c>
      <c r="D4941">
        <v>404.10000610351562</v>
      </c>
      <c r="E4941">
        <v>408.29998779296881</v>
      </c>
      <c r="F4941">
        <v>408.29998779296881</v>
      </c>
      <c r="G4941">
        <v>87640000</v>
      </c>
    </row>
    <row r="4942" spans="1:7" ht="15">
      <c r="A4942" s="963">
        <v>33099</v>
      </c>
      <c r="B4942">
        <v>409.29998779296881</v>
      </c>
      <c r="C4942">
        <v>410.60000610351562</v>
      </c>
      <c r="D4942">
        <v>408.5</v>
      </c>
      <c r="E4942">
        <v>410.29998779296881</v>
      </c>
      <c r="F4942">
        <v>410.29998779296881</v>
      </c>
      <c r="G4942">
        <v>107490000</v>
      </c>
    </row>
    <row r="4943" spans="1:7" ht="15">
      <c r="A4943" s="963">
        <v>33100</v>
      </c>
      <c r="B4943">
        <v>412.79998779296881</v>
      </c>
      <c r="C4943">
        <v>413.29998779296881</v>
      </c>
      <c r="D4943">
        <v>410.89999389648438</v>
      </c>
      <c r="E4943">
        <v>411.5</v>
      </c>
      <c r="F4943">
        <v>411.5</v>
      </c>
      <c r="G4943">
        <v>105240000</v>
      </c>
    </row>
    <row r="4944" spans="1:7" ht="15">
      <c r="A4944" s="963">
        <v>33101</v>
      </c>
      <c r="B4944">
        <v>408.60000610351562</v>
      </c>
      <c r="C4944">
        <v>410.60000610351562</v>
      </c>
      <c r="D4944">
        <v>402.29998779296881</v>
      </c>
      <c r="E4944">
        <v>402.29998779296881</v>
      </c>
      <c r="F4944">
        <v>402.29998779296881</v>
      </c>
      <c r="G4944">
        <v>114900000</v>
      </c>
    </row>
    <row r="4945" spans="1:7" ht="15">
      <c r="A4945" s="963">
        <v>33102</v>
      </c>
      <c r="B4945">
        <v>396.39999389648438</v>
      </c>
      <c r="C4945">
        <v>400.5</v>
      </c>
      <c r="D4945">
        <v>389.70001220703119</v>
      </c>
      <c r="E4945">
        <v>393.5</v>
      </c>
      <c r="F4945">
        <v>393.5</v>
      </c>
      <c r="G4945">
        <v>146950000</v>
      </c>
    </row>
    <row r="4946" spans="1:7" ht="15">
      <c r="A4946" s="963">
        <v>33105</v>
      </c>
      <c r="B4946">
        <v>393.60000610351562</v>
      </c>
      <c r="C4946">
        <v>394</v>
      </c>
      <c r="D4946">
        <v>388.39999389648438</v>
      </c>
      <c r="E4946">
        <v>388.60000610351562</v>
      </c>
      <c r="F4946">
        <v>388.60000610351562</v>
      </c>
      <c r="G4946">
        <v>115470000</v>
      </c>
    </row>
    <row r="4947" spans="1:7" ht="15">
      <c r="A4947" s="963">
        <v>33106</v>
      </c>
      <c r="B4947">
        <v>380.60000610351562</v>
      </c>
      <c r="C4947">
        <v>386.70001220703119</v>
      </c>
      <c r="D4947">
        <v>375.79998779296881</v>
      </c>
      <c r="E4947">
        <v>379.70001220703119</v>
      </c>
      <c r="F4947">
        <v>379.70001220703119</v>
      </c>
      <c r="G4947">
        <v>166490000</v>
      </c>
    </row>
    <row r="4948" spans="1:7" ht="15">
      <c r="A4948" s="963">
        <v>33107</v>
      </c>
      <c r="B4948">
        <v>381.60000610351562</v>
      </c>
      <c r="C4948">
        <v>382.89999389648438</v>
      </c>
      <c r="D4948">
        <v>374.79998779296881</v>
      </c>
      <c r="E4948">
        <v>374.79998779296881</v>
      </c>
      <c r="F4948">
        <v>374.79998779296881</v>
      </c>
      <c r="G4948">
        <v>146100000</v>
      </c>
    </row>
    <row r="4949" spans="1:7" ht="15">
      <c r="A4949" s="963">
        <v>33108</v>
      </c>
      <c r="B4949">
        <v>363.79998779296881</v>
      </c>
      <c r="C4949">
        <v>372.39999389648438</v>
      </c>
      <c r="D4949">
        <v>359.70001220703119</v>
      </c>
      <c r="E4949">
        <v>360.20001220703119</v>
      </c>
      <c r="F4949">
        <v>360.20001220703119</v>
      </c>
      <c r="G4949">
        <v>202760000</v>
      </c>
    </row>
    <row r="4950" spans="1:7" ht="15">
      <c r="A4950" s="963">
        <v>33109</v>
      </c>
      <c r="B4950">
        <v>365.20001220703119</v>
      </c>
      <c r="C4950">
        <v>367.29998779296881</v>
      </c>
      <c r="D4950">
        <v>362.20001220703119</v>
      </c>
      <c r="E4950">
        <v>367.29998779296881</v>
      </c>
      <c r="F4950">
        <v>367.29998779296881</v>
      </c>
      <c r="G4950">
        <v>161080000</v>
      </c>
    </row>
    <row r="4951" spans="1:7" ht="15">
      <c r="A4951" s="963">
        <v>33112</v>
      </c>
      <c r="B4951">
        <v>377.5</v>
      </c>
      <c r="C4951">
        <v>382.20001220703119</v>
      </c>
      <c r="D4951">
        <v>370</v>
      </c>
      <c r="E4951">
        <v>381.29998779296881</v>
      </c>
      <c r="F4951">
        <v>381.29998779296881</v>
      </c>
      <c r="G4951">
        <v>129400000</v>
      </c>
    </row>
    <row r="4952" spans="1:7" ht="15">
      <c r="A4952" s="963">
        <v>33113</v>
      </c>
      <c r="B4952">
        <v>381.29998779296881</v>
      </c>
      <c r="C4952">
        <v>383.29998779296881</v>
      </c>
      <c r="D4952">
        <v>380.60000610351562</v>
      </c>
      <c r="E4952">
        <v>382.89999389648438</v>
      </c>
      <c r="F4952">
        <v>382.89999389648438</v>
      </c>
      <c r="G4952">
        <v>117800000</v>
      </c>
    </row>
    <row r="4953" spans="1:7" ht="15">
      <c r="A4953" s="963">
        <v>33114</v>
      </c>
      <c r="B4953">
        <v>381.60000610351562</v>
      </c>
      <c r="C4953">
        <v>383.5</v>
      </c>
      <c r="D4953">
        <v>380.5</v>
      </c>
      <c r="E4953">
        <v>381.79998779296881</v>
      </c>
      <c r="F4953">
        <v>381.79998779296881</v>
      </c>
      <c r="G4953">
        <v>118070000</v>
      </c>
    </row>
    <row r="4954" spans="1:7" ht="15">
      <c r="A4954" s="963">
        <v>33115</v>
      </c>
      <c r="B4954">
        <v>381.5</v>
      </c>
      <c r="C4954">
        <v>383.10000610351562</v>
      </c>
      <c r="D4954">
        <v>378.5</v>
      </c>
      <c r="E4954">
        <v>378.70001220703119</v>
      </c>
      <c r="F4954">
        <v>378.70001220703119</v>
      </c>
      <c r="G4954">
        <v>106300000</v>
      </c>
    </row>
    <row r="4955" spans="1:7" ht="15">
      <c r="A4955" s="963">
        <v>33116</v>
      </c>
      <c r="B4955">
        <v>378.29998779296881</v>
      </c>
      <c r="C4955">
        <v>381.29998779296881</v>
      </c>
      <c r="D4955">
        <v>377.29998779296881</v>
      </c>
      <c r="E4955">
        <v>381.20001220703119</v>
      </c>
      <c r="F4955">
        <v>381.20001220703119</v>
      </c>
      <c r="G4955">
        <v>79850000</v>
      </c>
    </row>
    <row r="4956" spans="1:7" ht="15">
      <c r="A4956" s="963">
        <v>33120</v>
      </c>
      <c r="B4956">
        <v>379</v>
      </c>
      <c r="C4956">
        <v>381.70001220703119</v>
      </c>
      <c r="D4956">
        <v>378.60000610351562</v>
      </c>
      <c r="E4956">
        <v>381.70001220703119</v>
      </c>
      <c r="F4956">
        <v>381.70001220703119</v>
      </c>
      <c r="G4956">
        <v>78140000</v>
      </c>
    </row>
    <row r="4957" spans="1:7" ht="15">
      <c r="A4957" s="963">
        <v>33121</v>
      </c>
      <c r="B4957">
        <v>383</v>
      </c>
      <c r="C4957">
        <v>383.20001220703119</v>
      </c>
      <c r="D4957">
        <v>381.20001220703119</v>
      </c>
      <c r="E4957">
        <v>382.39999389648438</v>
      </c>
      <c r="F4957">
        <v>382.39999389648438</v>
      </c>
      <c r="G4957">
        <v>89050000</v>
      </c>
    </row>
    <row r="4958" spans="1:7" ht="15">
      <c r="A4958" s="963">
        <v>33122</v>
      </c>
      <c r="B4958">
        <v>380.70001220703119</v>
      </c>
      <c r="C4958">
        <v>381.89999389648438</v>
      </c>
      <c r="D4958">
        <v>377.70001220703119</v>
      </c>
      <c r="E4958">
        <v>378.79998779296881</v>
      </c>
      <c r="F4958">
        <v>378.79998779296881</v>
      </c>
      <c r="G4958">
        <v>98730000</v>
      </c>
    </row>
    <row r="4959" spans="1:7" ht="15">
      <c r="A4959" s="963">
        <v>33123</v>
      </c>
      <c r="B4959">
        <v>376.79998779296881</v>
      </c>
      <c r="C4959">
        <v>380.60000610351562</v>
      </c>
      <c r="D4959">
        <v>376.60000610351562</v>
      </c>
      <c r="E4959">
        <v>380.39999389648438</v>
      </c>
      <c r="F4959">
        <v>380.39999389648438</v>
      </c>
      <c r="G4959">
        <v>103160000</v>
      </c>
    </row>
    <row r="4960" spans="1:7" ht="15">
      <c r="A4960" s="963">
        <v>33126</v>
      </c>
      <c r="B4960">
        <v>383.89999389648438</v>
      </c>
      <c r="C4960">
        <v>385.20001220703119</v>
      </c>
      <c r="D4960">
        <v>381.5</v>
      </c>
      <c r="E4960">
        <v>381.70001220703119</v>
      </c>
      <c r="F4960">
        <v>381.70001220703119</v>
      </c>
      <c r="G4960">
        <v>96260000</v>
      </c>
    </row>
    <row r="4961" spans="1:7" ht="15">
      <c r="A4961" s="963">
        <v>33127</v>
      </c>
      <c r="B4961">
        <v>380.60000610351562</v>
      </c>
      <c r="C4961">
        <v>381.70001220703119</v>
      </c>
      <c r="D4961">
        <v>378.10000610351562</v>
      </c>
      <c r="E4961">
        <v>379.5</v>
      </c>
      <c r="F4961">
        <v>379.5</v>
      </c>
      <c r="G4961">
        <v>100070000</v>
      </c>
    </row>
    <row r="4962" spans="1:7" ht="15">
      <c r="A4962" s="963">
        <v>33128</v>
      </c>
      <c r="B4962">
        <v>380.20001220703119</v>
      </c>
      <c r="C4962">
        <v>381.10000610351562</v>
      </c>
      <c r="D4962">
        <v>378.29998779296881</v>
      </c>
      <c r="E4962">
        <v>380.29998779296881</v>
      </c>
      <c r="F4962">
        <v>380.29998779296881</v>
      </c>
      <c r="G4962">
        <v>98470000</v>
      </c>
    </row>
    <row r="4963" spans="1:7" ht="15">
      <c r="A4963" s="963">
        <v>33129</v>
      </c>
      <c r="B4963">
        <v>380.29998779296881</v>
      </c>
      <c r="C4963">
        <v>381.60000610351562</v>
      </c>
      <c r="D4963">
        <v>375.79998779296881</v>
      </c>
      <c r="E4963">
        <v>376.20001220703119</v>
      </c>
      <c r="F4963">
        <v>376.20001220703119</v>
      </c>
      <c r="G4963">
        <v>105650000</v>
      </c>
    </row>
    <row r="4964" spans="1:7" ht="15">
      <c r="A4964" s="963">
        <v>33130</v>
      </c>
      <c r="B4964">
        <v>374.10000610351562</v>
      </c>
      <c r="C4964">
        <v>375.29998779296881</v>
      </c>
      <c r="D4964">
        <v>372.70001220703119</v>
      </c>
      <c r="E4964">
        <v>374.39999389648438</v>
      </c>
      <c r="F4964">
        <v>374.39999389648438</v>
      </c>
      <c r="G4964">
        <v>103490000</v>
      </c>
    </row>
    <row r="4965" spans="1:7" ht="15">
      <c r="A4965" s="963">
        <v>33133</v>
      </c>
      <c r="B4965">
        <v>373.60000610351562</v>
      </c>
      <c r="C4965">
        <v>374.70001220703119</v>
      </c>
      <c r="D4965">
        <v>372.70001220703119</v>
      </c>
      <c r="E4965">
        <v>374.10000610351562</v>
      </c>
      <c r="F4965">
        <v>374.10000610351562</v>
      </c>
      <c r="G4965">
        <v>94020000</v>
      </c>
    </row>
    <row r="4966" spans="1:7" ht="15">
      <c r="A4966" s="963">
        <v>33134</v>
      </c>
      <c r="B4966">
        <v>372.10000610351562</v>
      </c>
      <c r="C4966">
        <v>373.20001220703119</v>
      </c>
      <c r="D4966">
        <v>370.20001220703119</v>
      </c>
      <c r="E4966">
        <v>372.20001220703119</v>
      </c>
      <c r="F4966">
        <v>372.20001220703119</v>
      </c>
      <c r="G4966">
        <v>115070000</v>
      </c>
    </row>
    <row r="4967" spans="1:7" ht="15">
      <c r="A4967" s="963">
        <v>33135</v>
      </c>
      <c r="B4967">
        <v>373.20001220703119</v>
      </c>
      <c r="C4967">
        <v>373.79998779296881</v>
      </c>
      <c r="D4967">
        <v>371.60000610351562</v>
      </c>
      <c r="E4967">
        <v>371.70001220703119</v>
      </c>
      <c r="F4967">
        <v>371.70001220703119</v>
      </c>
      <c r="G4967">
        <v>120870000</v>
      </c>
    </row>
    <row r="4968" spans="1:7" ht="15">
      <c r="A4968" s="963">
        <v>33136</v>
      </c>
      <c r="B4968">
        <v>369.60000610351562</v>
      </c>
      <c r="C4968">
        <v>370.79998779296881</v>
      </c>
      <c r="D4968">
        <v>364.20001220703119</v>
      </c>
      <c r="E4968">
        <v>364.39999389648438</v>
      </c>
      <c r="F4968">
        <v>364.39999389648438</v>
      </c>
      <c r="G4968">
        <v>107920000</v>
      </c>
    </row>
    <row r="4969" spans="1:7" ht="15">
      <c r="A4969" s="963">
        <v>33137</v>
      </c>
      <c r="B4969">
        <v>362.89999389648438</v>
      </c>
      <c r="C4969">
        <v>364.20001220703119</v>
      </c>
      <c r="D4969">
        <v>360.39999389648438</v>
      </c>
      <c r="E4969">
        <v>362.29998779296881</v>
      </c>
      <c r="F4969">
        <v>362.29998779296881</v>
      </c>
      <c r="G4969">
        <v>124240000</v>
      </c>
    </row>
    <row r="4970" spans="1:7" ht="15">
      <c r="A4970" s="963">
        <v>33140</v>
      </c>
      <c r="B4970">
        <v>358.20001220703119</v>
      </c>
      <c r="C4970">
        <v>361.10000610351562</v>
      </c>
      <c r="D4970">
        <v>351.10000610351562</v>
      </c>
      <c r="E4970">
        <v>352.20001220703119</v>
      </c>
      <c r="F4970">
        <v>352.20001220703119</v>
      </c>
      <c r="G4970">
        <v>114830000</v>
      </c>
    </row>
    <row r="4971" spans="1:7" ht="15">
      <c r="A4971" s="963">
        <v>33141</v>
      </c>
      <c r="B4971">
        <v>353.29998779296881</v>
      </c>
      <c r="C4971">
        <v>354.79998779296881</v>
      </c>
      <c r="D4971">
        <v>351.60000610351562</v>
      </c>
      <c r="E4971">
        <v>354.79998779296881</v>
      </c>
      <c r="F4971">
        <v>354.79998779296881</v>
      </c>
      <c r="G4971">
        <v>109930000</v>
      </c>
    </row>
    <row r="4972" spans="1:7" ht="15">
      <c r="A4972" s="963">
        <v>33142</v>
      </c>
      <c r="B4972">
        <v>353.89999389648438</v>
      </c>
      <c r="C4972">
        <v>355</v>
      </c>
      <c r="D4972">
        <v>349.10000610351562</v>
      </c>
      <c r="E4972">
        <v>350</v>
      </c>
      <c r="F4972">
        <v>350</v>
      </c>
      <c r="G4972">
        <v>118710000</v>
      </c>
    </row>
    <row r="4973" spans="1:7" ht="15">
      <c r="A4973" s="963">
        <v>33143</v>
      </c>
      <c r="B4973">
        <v>351.29998779296881</v>
      </c>
      <c r="C4973">
        <v>352.5</v>
      </c>
      <c r="D4973">
        <v>340.29998779296881</v>
      </c>
      <c r="E4973">
        <v>341.20001220703119</v>
      </c>
      <c r="F4973">
        <v>341.20001220703119</v>
      </c>
      <c r="G4973">
        <v>153280000</v>
      </c>
    </row>
    <row r="4974" spans="1:7" ht="15">
      <c r="A4974" s="963">
        <v>33144</v>
      </c>
      <c r="B4974">
        <v>334.60000610351562</v>
      </c>
      <c r="C4974">
        <v>344.5</v>
      </c>
      <c r="D4974">
        <v>334.60000610351562</v>
      </c>
      <c r="E4974">
        <v>344.5</v>
      </c>
      <c r="F4974">
        <v>344.5</v>
      </c>
      <c r="G4974">
        <v>157510000</v>
      </c>
    </row>
    <row r="4975" spans="1:7" ht="15">
      <c r="A4975" s="963">
        <v>33147</v>
      </c>
      <c r="B4975">
        <v>349</v>
      </c>
      <c r="C4975">
        <v>354.70001220703119</v>
      </c>
      <c r="D4975">
        <v>346.29998779296881</v>
      </c>
      <c r="E4975">
        <v>354.70001220703119</v>
      </c>
      <c r="F4975">
        <v>354.70001220703119</v>
      </c>
      <c r="G4975">
        <v>124380000</v>
      </c>
    </row>
    <row r="4976" spans="1:7" ht="15">
      <c r="A4976" s="963">
        <v>33148</v>
      </c>
      <c r="B4976">
        <v>360.20001220703119</v>
      </c>
      <c r="C4976">
        <v>360.89999389648438</v>
      </c>
      <c r="D4976">
        <v>356.29998779296881</v>
      </c>
      <c r="E4976">
        <v>356.39999389648438</v>
      </c>
      <c r="F4976">
        <v>356.39999389648438</v>
      </c>
      <c r="G4976">
        <v>135810000</v>
      </c>
    </row>
    <row r="4977" spans="1:7" ht="15">
      <c r="A4977" s="963">
        <v>33149</v>
      </c>
      <c r="B4977">
        <v>355.10000610351562</v>
      </c>
      <c r="C4977">
        <v>356.20001220703119</v>
      </c>
      <c r="D4977">
        <v>351.20001220703119</v>
      </c>
      <c r="E4977">
        <v>351.5</v>
      </c>
      <c r="F4977">
        <v>351.5</v>
      </c>
      <c r="G4977">
        <v>106030000</v>
      </c>
    </row>
    <row r="4978" spans="1:7" ht="15">
      <c r="A4978" s="963">
        <v>33150</v>
      </c>
      <c r="B4978">
        <v>350.10000610351562</v>
      </c>
      <c r="C4978">
        <v>350.70001220703119</v>
      </c>
      <c r="D4978">
        <v>348</v>
      </c>
      <c r="E4978">
        <v>349.89999389648438</v>
      </c>
      <c r="F4978">
        <v>349.89999389648438</v>
      </c>
      <c r="G4978">
        <v>104990000</v>
      </c>
    </row>
    <row r="4979" spans="1:7" ht="15">
      <c r="A4979" s="963">
        <v>33151</v>
      </c>
      <c r="B4979">
        <v>344.39999389648438</v>
      </c>
      <c r="C4979">
        <v>349.79998779296881</v>
      </c>
      <c r="D4979">
        <v>343.20001220703119</v>
      </c>
      <c r="E4979">
        <v>347.39999389648438</v>
      </c>
      <c r="F4979">
        <v>347.39999389648438</v>
      </c>
      <c r="G4979">
        <v>109640000</v>
      </c>
    </row>
    <row r="4980" spans="1:7" ht="15">
      <c r="A4980" s="963">
        <v>33154</v>
      </c>
      <c r="B4980">
        <v>349.79998779296881</v>
      </c>
      <c r="C4980">
        <v>350.29998779296881</v>
      </c>
      <c r="D4980">
        <v>347.39999389648438</v>
      </c>
      <c r="E4980">
        <v>348.10000610351562</v>
      </c>
      <c r="F4980">
        <v>348.10000610351562</v>
      </c>
      <c r="G4980">
        <v>74910000</v>
      </c>
    </row>
    <row r="4981" spans="1:7" ht="15">
      <c r="A4981" s="963">
        <v>33155</v>
      </c>
      <c r="B4981">
        <v>344.89999389648438</v>
      </c>
      <c r="C4981">
        <v>346.60000610351562</v>
      </c>
      <c r="D4981">
        <v>338.60000610351562</v>
      </c>
      <c r="E4981">
        <v>339.10000610351562</v>
      </c>
      <c r="F4981">
        <v>339.10000610351562</v>
      </c>
      <c r="G4981">
        <v>109580000</v>
      </c>
    </row>
    <row r="4982" spans="1:7" ht="15">
      <c r="A4982" s="963">
        <v>33156</v>
      </c>
      <c r="B4982">
        <v>336</v>
      </c>
      <c r="C4982">
        <v>337.89999389648438</v>
      </c>
      <c r="D4982">
        <v>333</v>
      </c>
      <c r="E4982">
        <v>333.29998779296881</v>
      </c>
      <c r="F4982">
        <v>333.29998779296881</v>
      </c>
      <c r="G4982">
        <v>121040000</v>
      </c>
    </row>
    <row r="4983" spans="1:7" ht="15">
      <c r="A4983" s="963">
        <v>33157</v>
      </c>
      <c r="B4983">
        <v>331.5</v>
      </c>
      <c r="C4983">
        <v>334</v>
      </c>
      <c r="D4983">
        <v>324.29998779296881</v>
      </c>
      <c r="E4983">
        <v>325.60000610351562</v>
      </c>
      <c r="F4983">
        <v>325.60000610351562</v>
      </c>
      <c r="G4983">
        <v>140850000</v>
      </c>
    </row>
    <row r="4984" spans="1:7" ht="15">
      <c r="A4984" s="963">
        <v>33158</v>
      </c>
      <c r="B4984">
        <v>326.5</v>
      </c>
      <c r="C4984">
        <v>327.89999389648438</v>
      </c>
      <c r="D4984">
        <v>323</v>
      </c>
      <c r="E4984">
        <v>327.60000610351562</v>
      </c>
      <c r="F4984">
        <v>327.60000610351562</v>
      </c>
      <c r="G4984">
        <v>132330000</v>
      </c>
    </row>
    <row r="4985" spans="1:7" ht="15">
      <c r="A4985" s="963">
        <v>33161</v>
      </c>
      <c r="B4985">
        <v>329.5</v>
      </c>
      <c r="C4985">
        <v>330.10000610351562</v>
      </c>
      <c r="D4985">
        <v>325.89999389648438</v>
      </c>
      <c r="E4985">
        <v>329.5</v>
      </c>
      <c r="F4985">
        <v>329.5</v>
      </c>
      <c r="G4985">
        <v>104220000</v>
      </c>
    </row>
    <row r="4986" spans="1:7" ht="15">
      <c r="A4986" s="963">
        <v>33162</v>
      </c>
      <c r="B4986">
        <v>328.5</v>
      </c>
      <c r="C4986">
        <v>329.70001220703119</v>
      </c>
      <c r="D4986">
        <v>325</v>
      </c>
      <c r="E4986">
        <v>325.39999389648438</v>
      </c>
      <c r="F4986">
        <v>325.39999389648438</v>
      </c>
      <c r="G4986">
        <v>117130000</v>
      </c>
    </row>
    <row r="4987" spans="1:7" ht="15">
      <c r="A4987" s="963">
        <v>33163</v>
      </c>
      <c r="B4987">
        <v>325.10000610351562</v>
      </c>
      <c r="C4987">
        <v>328</v>
      </c>
      <c r="D4987">
        <v>324.10000610351562</v>
      </c>
      <c r="E4987">
        <v>326.79998779296881</v>
      </c>
      <c r="F4987">
        <v>326.79998779296881</v>
      </c>
      <c r="G4987">
        <v>121780000</v>
      </c>
    </row>
    <row r="4988" spans="1:7" ht="15">
      <c r="A4988" s="963">
        <v>33164</v>
      </c>
      <c r="B4988">
        <v>328.79998779296881</v>
      </c>
      <c r="C4988">
        <v>334</v>
      </c>
      <c r="D4988">
        <v>327.39999389648438</v>
      </c>
      <c r="E4988">
        <v>334</v>
      </c>
      <c r="F4988">
        <v>334</v>
      </c>
      <c r="G4988">
        <v>139290000</v>
      </c>
    </row>
    <row r="4989" spans="1:7" ht="15">
      <c r="A4989" s="963">
        <v>33165</v>
      </c>
      <c r="B4989">
        <v>338.39999389648438</v>
      </c>
      <c r="C4989">
        <v>338.79998779296881</v>
      </c>
      <c r="D4989">
        <v>335.79998779296881</v>
      </c>
      <c r="E4989">
        <v>337.39999389648438</v>
      </c>
      <c r="F4989">
        <v>337.39999389648438</v>
      </c>
      <c r="G4989">
        <v>159110000</v>
      </c>
    </row>
    <row r="4990" spans="1:7" ht="15">
      <c r="A4990" s="963">
        <v>33168</v>
      </c>
      <c r="B4990">
        <v>338</v>
      </c>
      <c r="C4990">
        <v>342.10000610351562</v>
      </c>
      <c r="D4990">
        <v>336.70001220703119</v>
      </c>
      <c r="E4990">
        <v>341.10000610351562</v>
      </c>
      <c r="F4990">
        <v>341.10000610351562</v>
      </c>
      <c r="G4990">
        <v>114670000</v>
      </c>
    </row>
    <row r="4991" spans="1:7" ht="15">
      <c r="A4991" s="963">
        <v>33169</v>
      </c>
      <c r="B4991">
        <v>340.39999389648438</v>
      </c>
      <c r="C4991">
        <v>342.60000610351562</v>
      </c>
      <c r="D4991">
        <v>340</v>
      </c>
      <c r="E4991">
        <v>341.10000610351562</v>
      </c>
      <c r="F4991">
        <v>341.10000610351562</v>
      </c>
      <c r="G4991">
        <v>120080000</v>
      </c>
    </row>
    <row r="4992" spans="1:7" ht="15">
      <c r="A4992" s="963">
        <v>33170</v>
      </c>
      <c r="B4992">
        <v>339.60000610351562</v>
      </c>
      <c r="C4992">
        <v>341.10000610351562</v>
      </c>
      <c r="D4992">
        <v>338.89999389648438</v>
      </c>
      <c r="E4992">
        <v>341</v>
      </c>
      <c r="F4992">
        <v>341</v>
      </c>
      <c r="G4992">
        <v>126730000</v>
      </c>
    </row>
    <row r="4993" spans="1:7" ht="15">
      <c r="A4993" s="963">
        <v>33171</v>
      </c>
      <c r="B4993">
        <v>341.70001220703119</v>
      </c>
      <c r="C4993">
        <v>342.20001220703119</v>
      </c>
      <c r="D4993">
        <v>338.39999389648438</v>
      </c>
      <c r="E4993">
        <v>339.70001220703119</v>
      </c>
      <c r="F4993">
        <v>339.70001220703119</v>
      </c>
      <c r="G4993">
        <v>104390000</v>
      </c>
    </row>
    <row r="4994" spans="1:7" ht="15">
      <c r="A4994" s="963">
        <v>33172</v>
      </c>
      <c r="B4994">
        <v>337.70001220703119</v>
      </c>
      <c r="C4994">
        <v>338.70001220703119</v>
      </c>
      <c r="D4994">
        <v>334.20001220703119</v>
      </c>
      <c r="E4994">
        <v>334.39999389648438</v>
      </c>
      <c r="F4994">
        <v>334.39999389648438</v>
      </c>
      <c r="G4994">
        <v>101500000</v>
      </c>
    </row>
    <row r="4995" spans="1:7" ht="15">
      <c r="A4995" s="963">
        <v>33175</v>
      </c>
      <c r="B4995">
        <v>334.5</v>
      </c>
      <c r="C4995">
        <v>335.39999389648438</v>
      </c>
      <c r="D4995">
        <v>330.39999389648438</v>
      </c>
      <c r="E4995">
        <v>330.79998779296881</v>
      </c>
      <c r="F4995">
        <v>330.79998779296881</v>
      </c>
      <c r="G4995">
        <v>92230000</v>
      </c>
    </row>
    <row r="4996" spans="1:7" ht="15">
      <c r="A4996" s="963">
        <v>33176</v>
      </c>
      <c r="B4996">
        <v>330</v>
      </c>
      <c r="C4996">
        <v>330.29998779296881</v>
      </c>
      <c r="D4996">
        <v>327</v>
      </c>
      <c r="E4996">
        <v>329.79998779296881</v>
      </c>
      <c r="F4996">
        <v>329.79998779296881</v>
      </c>
      <c r="G4996">
        <v>109010000</v>
      </c>
    </row>
    <row r="4997" spans="1:7" ht="15">
      <c r="A4997" s="963">
        <v>33177</v>
      </c>
      <c r="B4997">
        <v>330.39999389648438</v>
      </c>
      <c r="C4997">
        <v>331.5</v>
      </c>
      <c r="D4997">
        <v>328.89999389648438</v>
      </c>
      <c r="E4997">
        <v>329.79998779296881</v>
      </c>
      <c r="F4997">
        <v>329.79998779296881</v>
      </c>
      <c r="G4997">
        <v>118780000</v>
      </c>
    </row>
    <row r="4998" spans="1:7" ht="15">
      <c r="A4998" s="963">
        <v>33178</v>
      </c>
      <c r="B4998">
        <v>328.60000610351562</v>
      </c>
      <c r="C4998">
        <v>330.60000610351562</v>
      </c>
      <c r="D4998">
        <v>327.79998779296881</v>
      </c>
      <c r="E4998">
        <v>330.60000610351562</v>
      </c>
      <c r="F4998">
        <v>330.60000610351562</v>
      </c>
      <c r="G4998">
        <v>107950000</v>
      </c>
    </row>
    <row r="4999" spans="1:7" ht="15">
      <c r="A4999" s="963">
        <v>33179</v>
      </c>
      <c r="B4999">
        <v>331.60000610351562</v>
      </c>
      <c r="C4999">
        <v>336.60000610351562</v>
      </c>
      <c r="D4999">
        <v>331</v>
      </c>
      <c r="E4999">
        <v>336.5</v>
      </c>
      <c r="F4999">
        <v>336.5</v>
      </c>
      <c r="G4999">
        <v>112650000</v>
      </c>
    </row>
    <row r="5000" spans="1:7" ht="15">
      <c r="A5000" s="963">
        <v>33182</v>
      </c>
      <c r="B5000">
        <v>339</v>
      </c>
      <c r="C5000">
        <v>340.79998779296881</v>
      </c>
      <c r="D5000">
        <v>337.10000610351562</v>
      </c>
      <c r="E5000">
        <v>340.79998779296881</v>
      </c>
      <c r="F5000">
        <v>340.79998779296881</v>
      </c>
      <c r="G5000">
        <v>99000000</v>
      </c>
    </row>
    <row r="5001" spans="1:7" ht="15">
      <c r="A5001" s="963">
        <v>33183</v>
      </c>
      <c r="B5001">
        <v>341.70001220703119</v>
      </c>
      <c r="C5001">
        <v>342.70001220703119</v>
      </c>
      <c r="D5001">
        <v>340.20001220703119</v>
      </c>
      <c r="E5001">
        <v>340.5</v>
      </c>
      <c r="F5001">
        <v>340.5</v>
      </c>
      <c r="G5001">
        <v>110730000</v>
      </c>
    </row>
    <row r="5002" spans="1:7" ht="15">
      <c r="A5002" s="963">
        <v>33184</v>
      </c>
      <c r="B5002">
        <v>339.29998779296881</v>
      </c>
      <c r="C5002">
        <v>340.20001220703119</v>
      </c>
      <c r="D5002">
        <v>336.20001220703119</v>
      </c>
      <c r="E5002">
        <v>336.79998779296881</v>
      </c>
      <c r="F5002">
        <v>336.79998779296881</v>
      </c>
      <c r="G5002">
        <v>109800000</v>
      </c>
    </row>
    <row r="5003" spans="1:7" ht="15">
      <c r="A5003" s="963">
        <v>33185</v>
      </c>
      <c r="B5003">
        <v>335.89999389648438</v>
      </c>
      <c r="C5003">
        <v>338.29998779296881</v>
      </c>
      <c r="D5003">
        <v>335.5</v>
      </c>
      <c r="E5003">
        <v>336.39999389648438</v>
      </c>
      <c r="F5003">
        <v>336.39999389648438</v>
      </c>
      <c r="G5003">
        <v>106910000</v>
      </c>
    </row>
    <row r="5004" spans="1:7" ht="15">
      <c r="A5004" s="963">
        <v>33186</v>
      </c>
      <c r="B5004">
        <v>338.70001220703119</v>
      </c>
      <c r="C5004">
        <v>342</v>
      </c>
      <c r="D5004">
        <v>337.39999389648438</v>
      </c>
      <c r="E5004">
        <v>342</v>
      </c>
      <c r="F5004">
        <v>342</v>
      </c>
      <c r="G5004">
        <v>113350000</v>
      </c>
    </row>
    <row r="5005" spans="1:7" ht="15">
      <c r="A5005" s="963">
        <v>33189</v>
      </c>
      <c r="B5005">
        <v>344.79998779296881</v>
      </c>
      <c r="C5005">
        <v>351.5</v>
      </c>
      <c r="D5005">
        <v>343.29998779296881</v>
      </c>
      <c r="E5005">
        <v>351.5</v>
      </c>
      <c r="F5005">
        <v>351.5</v>
      </c>
      <c r="G5005">
        <v>119300000</v>
      </c>
    </row>
    <row r="5006" spans="1:7" ht="15">
      <c r="A5006" s="963">
        <v>33190</v>
      </c>
      <c r="B5006">
        <v>351.89999389648438</v>
      </c>
      <c r="C5006">
        <v>353.5</v>
      </c>
      <c r="D5006">
        <v>350.60000610351562</v>
      </c>
      <c r="E5006">
        <v>352.89999389648438</v>
      </c>
      <c r="F5006">
        <v>352.89999389648438</v>
      </c>
      <c r="G5006">
        <v>123370000</v>
      </c>
    </row>
    <row r="5007" spans="1:7" ht="15">
      <c r="A5007" s="963">
        <v>33191</v>
      </c>
      <c r="B5007">
        <v>353.10000610351562</v>
      </c>
      <c r="C5007">
        <v>356.89999389648438</v>
      </c>
      <c r="D5007">
        <v>352.10000610351562</v>
      </c>
      <c r="E5007">
        <v>356.89999389648438</v>
      </c>
      <c r="F5007">
        <v>356.89999389648438</v>
      </c>
      <c r="G5007">
        <v>130810000</v>
      </c>
    </row>
    <row r="5008" spans="1:7" ht="15">
      <c r="A5008" s="963">
        <v>33192</v>
      </c>
      <c r="B5008">
        <v>355.5</v>
      </c>
      <c r="C5008">
        <v>356.29998779296881</v>
      </c>
      <c r="D5008">
        <v>353.60000610351562</v>
      </c>
      <c r="E5008">
        <v>354.5</v>
      </c>
      <c r="F5008">
        <v>354.5</v>
      </c>
      <c r="G5008">
        <v>117970000</v>
      </c>
    </row>
    <row r="5009" spans="1:7" ht="15">
      <c r="A5009" s="963">
        <v>33193</v>
      </c>
      <c r="B5009">
        <v>351.89999389648438</v>
      </c>
      <c r="C5009">
        <v>354</v>
      </c>
      <c r="D5009">
        <v>349.10000610351562</v>
      </c>
      <c r="E5009">
        <v>350.89999389648438</v>
      </c>
      <c r="F5009">
        <v>350.89999389648438</v>
      </c>
      <c r="G5009">
        <v>131970000</v>
      </c>
    </row>
    <row r="5010" spans="1:7" ht="15">
      <c r="A5010" s="963">
        <v>33196</v>
      </c>
      <c r="B5010">
        <v>352.60000610351562</v>
      </c>
      <c r="C5010">
        <v>353.29998779296881</v>
      </c>
      <c r="D5010">
        <v>351.10000610351562</v>
      </c>
      <c r="E5010">
        <v>352.70001220703119</v>
      </c>
      <c r="F5010">
        <v>352.70001220703119</v>
      </c>
      <c r="G5010">
        <v>108260000</v>
      </c>
    </row>
    <row r="5011" spans="1:7" ht="15">
      <c r="A5011" s="963">
        <v>33197</v>
      </c>
      <c r="B5011">
        <v>352.10000610351562</v>
      </c>
      <c r="C5011">
        <v>353.39999389648438</v>
      </c>
      <c r="D5011">
        <v>348</v>
      </c>
      <c r="E5011">
        <v>348.29998779296881</v>
      </c>
      <c r="F5011">
        <v>348.29998779296881</v>
      </c>
      <c r="G5011">
        <v>126680000</v>
      </c>
    </row>
    <row r="5012" spans="1:7" ht="15">
      <c r="A5012" s="963">
        <v>33198</v>
      </c>
      <c r="B5012">
        <v>348.29998779296881</v>
      </c>
      <c r="C5012">
        <v>348.79998779296881</v>
      </c>
      <c r="D5012">
        <v>346.5</v>
      </c>
      <c r="E5012">
        <v>348.79998779296881</v>
      </c>
      <c r="F5012">
        <v>348.79998779296881</v>
      </c>
      <c r="G5012">
        <v>116670000</v>
      </c>
    </row>
    <row r="5013" spans="1:7" ht="15">
      <c r="A5013" s="963">
        <v>33200</v>
      </c>
      <c r="B5013">
        <v>348.79998779296881</v>
      </c>
      <c r="C5013">
        <v>349.70001220703119</v>
      </c>
      <c r="D5013">
        <v>348.5</v>
      </c>
      <c r="E5013">
        <v>349</v>
      </c>
      <c r="F5013">
        <v>349</v>
      </c>
      <c r="G5013">
        <v>69420000</v>
      </c>
    </row>
    <row r="5014" spans="1:7" ht="15">
      <c r="A5014" s="963">
        <v>33203</v>
      </c>
      <c r="B5014">
        <v>346.20001220703119</v>
      </c>
      <c r="C5014">
        <v>348.89999389648438</v>
      </c>
      <c r="D5014">
        <v>345.5</v>
      </c>
      <c r="E5014">
        <v>348.89999389648438</v>
      </c>
      <c r="F5014">
        <v>348.89999389648438</v>
      </c>
      <c r="G5014">
        <v>84730000</v>
      </c>
    </row>
    <row r="5015" spans="1:7" ht="15">
      <c r="A5015" s="963">
        <v>33204</v>
      </c>
      <c r="B5015">
        <v>350</v>
      </c>
      <c r="C5015">
        <v>354.10000610351562</v>
      </c>
      <c r="D5015">
        <v>349.60000610351562</v>
      </c>
      <c r="E5015">
        <v>354.10000610351562</v>
      </c>
      <c r="F5015">
        <v>354.10000610351562</v>
      </c>
      <c r="G5015">
        <v>114600000</v>
      </c>
    </row>
    <row r="5016" spans="1:7" ht="15">
      <c r="A5016" s="963">
        <v>33205</v>
      </c>
      <c r="B5016">
        <v>354.79998779296881</v>
      </c>
      <c r="C5016">
        <v>356.89999389648438</v>
      </c>
      <c r="D5016">
        <v>354.29998779296881</v>
      </c>
      <c r="E5016">
        <v>355.10000610351562</v>
      </c>
      <c r="F5016">
        <v>355.10000610351562</v>
      </c>
      <c r="G5016">
        <v>128590000</v>
      </c>
    </row>
    <row r="5017" spans="1:7" ht="15">
      <c r="A5017" s="963">
        <v>33206</v>
      </c>
      <c r="B5017">
        <v>353.89999389648438</v>
      </c>
      <c r="C5017">
        <v>355.79998779296881</v>
      </c>
      <c r="D5017">
        <v>353.20001220703119</v>
      </c>
      <c r="E5017">
        <v>355.79998779296881</v>
      </c>
      <c r="F5017">
        <v>355.79998779296881</v>
      </c>
      <c r="G5017">
        <v>114190000</v>
      </c>
    </row>
    <row r="5018" spans="1:7" ht="15">
      <c r="A5018" s="963">
        <v>33207</v>
      </c>
      <c r="B5018">
        <v>354.10000610351562</v>
      </c>
      <c r="C5018">
        <v>359.10000610351562</v>
      </c>
      <c r="D5018">
        <v>353.89999389648438</v>
      </c>
      <c r="E5018">
        <v>359.10000610351562</v>
      </c>
      <c r="F5018">
        <v>359.10000610351562</v>
      </c>
      <c r="G5018">
        <v>131280000</v>
      </c>
    </row>
    <row r="5019" spans="1:7" ht="15">
      <c r="A5019" s="963">
        <v>33210</v>
      </c>
      <c r="B5019">
        <v>361.10000610351562</v>
      </c>
      <c r="C5019">
        <v>362.20001220703119</v>
      </c>
      <c r="D5019">
        <v>359.79998779296881</v>
      </c>
      <c r="E5019">
        <v>361.29998779296881</v>
      </c>
      <c r="F5019">
        <v>361.29998779296881</v>
      </c>
      <c r="G5019">
        <v>123810000</v>
      </c>
    </row>
    <row r="5020" spans="1:7" ht="15">
      <c r="A5020" s="963">
        <v>33211</v>
      </c>
      <c r="B5020">
        <v>360.60000610351562</v>
      </c>
      <c r="C5020">
        <v>364.20001220703119</v>
      </c>
      <c r="D5020">
        <v>360.5</v>
      </c>
      <c r="E5020">
        <v>364.10000610351562</v>
      </c>
      <c r="F5020">
        <v>364.10000610351562</v>
      </c>
      <c r="G5020">
        <v>124850000</v>
      </c>
    </row>
    <row r="5021" spans="1:7" ht="15">
      <c r="A5021" s="963">
        <v>33212</v>
      </c>
      <c r="B5021">
        <v>364.89999389648438</v>
      </c>
      <c r="C5021">
        <v>371</v>
      </c>
      <c r="D5021">
        <v>364</v>
      </c>
      <c r="E5021">
        <v>370.89999389648438</v>
      </c>
      <c r="F5021">
        <v>370.89999389648438</v>
      </c>
      <c r="G5021">
        <v>148080000</v>
      </c>
    </row>
    <row r="5022" spans="1:7" ht="15">
      <c r="A5022" s="963">
        <v>33213</v>
      </c>
      <c r="B5022">
        <v>377.39999389648438</v>
      </c>
      <c r="C5022">
        <v>378</v>
      </c>
      <c r="D5022">
        <v>371.20001220703119</v>
      </c>
      <c r="E5022">
        <v>372.29998779296881</v>
      </c>
      <c r="F5022">
        <v>372.29998779296881</v>
      </c>
      <c r="G5022">
        <v>189440000</v>
      </c>
    </row>
    <row r="5023" spans="1:7" ht="15">
      <c r="A5023" s="963">
        <v>33214</v>
      </c>
      <c r="B5023">
        <v>371.70001220703119</v>
      </c>
      <c r="C5023">
        <v>372</v>
      </c>
      <c r="D5023">
        <v>369.10000610351562</v>
      </c>
      <c r="E5023">
        <v>371.5</v>
      </c>
      <c r="F5023">
        <v>371.5</v>
      </c>
      <c r="G5023">
        <v>124580000</v>
      </c>
    </row>
    <row r="5024" spans="1:7" ht="15">
      <c r="A5024" s="963">
        <v>33217</v>
      </c>
      <c r="B5024">
        <v>370.39999389648438</v>
      </c>
      <c r="C5024">
        <v>371.60000610351562</v>
      </c>
      <c r="D5024">
        <v>369.79998779296881</v>
      </c>
      <c r="E5024">
        <v>371.5</v>
      </c>
      <c r="F5024">
        <v>371.5</v>
      </c>
      <c r="G5024">
        <v>111250000</v>
      </c>
    </row>
    <row r="5025" spans="1:7" ht="15">
      <c r="A5025" s="963">
        <v>33218</v>
      </c>
      <c r="B5025">
        <v>369.79998779296881</v>
      </c>
      <c r="C5025">
        <v>370.89999389648438</v>
      </c>
      <c r="D5025">
        <v>367.79998779296881</v>
      </c>
      <c r="E5025">
        <v>368</v>
      </c>
      <c r="F5025">
        <v>368</v>
      </c>
      <c r="G5025">
        <v>128700000</v>
      </c>
    </row>
    <row r="5026" spans="1:7" ht="15">
      <c r="A5026" s="963">
        <v>33219</v>
      </c>
      <c r="B5026">
        <v>368.29998779296881</v>
      </c>
      <c r="C5026">
        <v>370.39999389648438</v>
      </c>
      <c r="D5026">
        <v>367</v>
      </c>
      <c r="E5026">
        <v>370.39999389648438</v>
      </c>
      <c r="F5026">
        <v>370.39999389648438</v>
      </c>
      <c r="G5026">
        <v>122300000</v>
      </c>
    </row>
    <row r="5027" spans="1:7" ht="15">
      <c r="A5027" s="963">
        <v>33220</v>
      </c>
      <c r="B5027">
        <v>370.79998779296881</v>
      </c>
      <c r="C5027">
        <v>371.70001220703119</v>
      </c>
      <c r="D5027">
        <v>370.10000610351562</v>
      </c>
      <c r="E5027">
        <v>371.5</v>
      </c>
      <c r="F5027">
        <v>371.5</v>
      </c>
      <c r="G5027">
        <v>122020000</v>
      </c>
    </row>
    <row r="5028" spans="1:7" ht="15">
      <c r="A5028" s="963">
        <v>33221</v>
      </c>
      <c r="B5028">
        <v>369.70001220703119</v>
      </c>
      <c r="C5028">
        <v>370.70001220703119</v>
      </c>
      <c r="D5028">
        <v>367</v>
      </c>
      <c r="E5028">
        <v>368.79998779296881</v>
      </c>
      <c r="F5028">
        <v>368.79998779296881</v>
      </c>
      <c r="G5028">
        <v>119500000</v>
      </c>
    </row>
    <row r="5029" spans="1:7" ht="15">
      <c r="A5029" s="963">
        <v>33224</v>
      </c>
      <c r="B5029">
        <v>364.70001220703119</v>
      </c>
      <c r="C5029">
        <v>367.39999389648438</v>
      </c>
      <c r="D5029">
        <v>364.60000610351562</v>
      </c>
      <c r="E5029">
        <v>365.70001220703119</v>
      </c>
      <c r="F5029">
        <v>365.70001220703119</v>
      </c>
      <c r="G5029">
        <v>111870000</v>
      </c>
    </row>
    <row r="5030" spans="1:7" ht="15">
      <c r="A5030" s="963">
        <v>33225</v>
      </c>
      <c r="B5030">
        <v>366.70001220703119</v>
      </c>
      <c r="C5030">
        <v>370.20001220703119</v>
      </c>
      <c r="D5030">
        <v>366.10000610351562</v>
      </c>
      <c r="E5030">
        <v>370.20001220703119</v>
      </c>
      <c r="F5030">
        <v>370.20001220703119</v>
      </c>
      <c r="G5030">
        <v>131980000</v>
      </c>
    </row>
    <row r="5031" spans="1:7" ht="15">
      <c r="A5031" s="963">
        <v>33226</v>
      </c>
      <c r="B5031">
        <v>370.70001220703119</v>
      </c>
      <c r="C5031">
        <v>371.60000610351562</v>
      </c>
      <c r="D5031">
        <v>370.20001220703119</v>
      </c>
      <c r="E5031">
        <v>371.20001220703119</v>
      </c>
      <c r="F5031">
        <v>371.20001220703119</v>
      </c>
      <c r="G5031">
        <v>146210000</v>
      </c>
    </row>
    <row r="5032" spans="1:7" ht="15">
      <c r="A5032" s="963">
        <v>33227</v>
      </c>
      <c r="B5032">
        <v>369</v>
      </c>
      <c r="C5032">
        <v>372.60000610351562</v>
      </c>
      <c r="D5032">
        <v>368</v>
      </c>
      <c r="E5032">
        <v>372.29998779296881</v>
      </c>
      <c r="F5032">
        <v>372.29998779296881</v>
      </c>
      <c r="G5032">
        <v>167400000</v>
      </c>
    </row>
    <row r="5033" spans="1:7" ht="15">
      <c r="A5033" s="963">
        <v>33228</v>
      </c>
      <c r="B5033">
        <v>372.20001220703119</v>
      </c>
      <c r="C5033">
        <v>373.79998779296881</v>
      </c>
      <c r="D5033">
        <v>371.60000610351562</v>
      </c>
      <c r="E5033">
        <v>373.60000610351562</v>
      </c>
      <c r="F5033">
        <v>373.60000610351562</v>
      </c>
      <c r="G5033">
        <v>147610000</v>
      </c>
    </row>
    <row r="5034" spans="1:7" ht="15">
      <c r="A5034" s="963">
        <v>33231</v>
      </c>
      <c r="B5034">
        <v>371.89999389648438</v>
      </c>
      <c r="C5034">
        <v>373.20001220703119</v>
      </c>
      <c r="D5034">
        <v>371.70001220703119</v>
      </c>
      <c r="E5034">
        <v>372.39999389648438</v>
      </c>
      <c r="F5034">
        <v>372.39999389648438</v>
      </c>
      <c r="G5034">
        <v>44210000</v>
      </c>
    </row>
    <row r="5035" spans="1:7" ht="15">
      <c r="A5035" s="963">
        <v>33233</v>
      </c>
      <c r="B5035">
        <v>372.70001220703119</v>
      </c>
      <c r="C5035">
        <v>373.29998779296881</v>
      </c>
      <c r="D5035">
        <v>371.70001220703119</v>
      </c>
      <c r="E5035">
        <v>372.39999389648438</v>
      </c>
      <c r="F5035">
        <v>372.39999389648438</v>
      </c>
      <c r="G5035">
        <v>72370000</v>
      </c>
    </row>
    <row r="5036" spans="1:7" ht="15">
      <c r="A5036" s="963">
        <v>33234</v>
      </c>
      <c r="B5036">
        <v>372.20001220703119</v>
      </c>
      <c r="C5036">
        <v>372.89999389648438</v>
      </c>
      <c r="D5036">
        <v>370.29998779296881</v>
      </c>
      <c r="E5036">
        <v>371.10000610351562</v>
      </c>
      <c r="F5036">
        <v>371.10000610351562</v>
      </c>
      <c r="G5036">
        <v>102720000</v>
      </c>
    </row>
    <row r="5037" spans="1:7" ht="15">
      <c r="A5037" s="963">
        <v>33235</v>
      </c>
      <c r="B5037">
        <v>369.60000610351562</v>
      </c>
      <c r="C5037">
        <v>371.29998779296881</v>
      </c>
      <c r="D5037">
        <v>369.39999389648438</v>
      </c>
      <c r="E5037">
        <v>371.20001220703119</v>
      </c>
      <c r="F5037">
        <v>371.20001220703119</v>
      </c>
      <c r="G5037">
        <v>132330000</v>
      </c>
    </row>
    <row r="5038" spans="1:7" ht="15">
      <c r="A5038" s="963">
        <v>33238</v>
      </c>
      <c r="B5038">
        <v>370.29998779296881</v>
      </c>
      <c r="C5038">
        <v>373.79998779296881</v>
      </c>
      <c r="D5038">
        <v>369.79998779296881</v>
      </c>
      <c r="E5038">
        <v>373.79998779296881</v>
      </c>
      <c r="F5038">
        <v>373.79998779296881</v>
      </c>
      <c r="G5038">
        <v>128870000</v>
      </c>
    </row>
    <row r="5039" spans="1:7" ht="15">
      <c r="A5039" s="963">
        <v>33240</v>
      </c>
      <c r="B5039">
        <v>373</v>
      </c>
      <c r="C5039">
        <v>373.5</v>
      </c>
      <c r="D5039">
        <v>371.79998779296881</v>
      </c>
      <c r="E5039">
        <v>372.20001220703119</v>
      </c>
      <c r="F5039">
        <v>372.20001220703119</v>
      </c>
      <c r="G5039">
        <v>92020000</v>
      </c>
    </row>
    <row r="5040" spans="1:7" ht="15">
      <c r="A5040" s="963">
        <v>33241</v>
      </c>
      <c r="B5040">
        <v>371.20001220703119</v>
      </c>
      <c r="C5040">
        <v>371.79998779296881</v>
      </c>
      <c r="D5040">
        <v>367.39999389648438</v>
      </c>
      <c r="E5040">
        <v>367.5</v>
      </c>
      <c r="F5040">
        <v>367.5</v>
      </c>
      <c r="G5040">
        <v>108390000</v>
      </c>
    </row>
    <row r="5041" spans="1:7" ht="15">
      <c r="A5041" s="963">
        <v>33242</v>
      </c>
      <c r="B5041">
        <v>366.5</v>
      </c>
      <c r="C5041">
        <v>367.89999389648438</v>
      </c>
      <c r="D5041">
        <v>365.89999389648438</v>
      </c>
      <c r="E5041">
        <v>367.20001220703119</v>
      </c>
      <c r="F5041">
        <v>367.20001220703119</v>
      </c>
      <c r="G5041">
        <v>103830000</v>
      </c>
    </row>
    <row r="5042" spans="1:7" ht="15">
      <c r="A5042" s="963">
        <v>33245</v>
      </c>
      <c r="B5042">
        <v>363.5</v>
      </c>
      <c r="C5042">
        <v>365.79998779296881</v>
      </c>
      <c r="D5042">
        <v>360.10000610351562</v>
      </c>
      <c r="E5042">
        <v>360.20001220703119</v>
      </c>
      <c r="F5042">
        <v>360.20001220703119</v>
      </c>
      <c r="G5042">
        <v>109460000</v>
      </c>
    </row>
    <row r="5043" spans="1:7" ht="15">
      <c r="A5043" s="963">
        <v>33246</v>
      </c>
      <c r="B5043">
        <v>359.10000610351562</v>
      </c>
      <c r="C5043">
        <v>360.5</v>
      </c>
      <c r="D5043">
        <v>358.20001220703119</v>
      </c>
      <c r="E5043">
        <v>359</v>
      </c>
      <c r="F5043">
        <v>359</v>
      </c>
      <c r="G5043">
        <v>111730000</v>
      </c>
    </row>
    <row r="5044" spans="1:7" ht="15">
      <c r="A5044" s="963">
        <v>33247</v>
      </c>
      <c r="B5044">
        <v>362.39999389648438</v>
      </c>
      <c r="C5044">
        <v>365</v>
      </c>
      <c r="D5044">
        <v>357.10000610351562</v>
      </c>
      <c r="E5044">
        <v>357.5</v>
      </c>
      <c r="F5044">
        <v>357.5</v>
      </c>
      <c r="G5044">
        <v>145780000</v>
      </c>
    </row>
    <row r="5045" spans="1:7" ht="15">
      <c r="A5045" s="963">
        <v>33248</v>
      </c>
      <c r="B5045">
        <v>358.89999389648438</v>
      </c>
      <c r="C5045">
        <v>361.89999389648438</v>
      </c>
      <c r="D5045">
        <v>358.29998779296881</v>
      </c>
      <c r="E5045">
        <v>361.89999389648438</v>
      </c>
      <c r="F5045">
        <v>361.89999389648438</v>
      </c>
      <c r="G5045">
        <v>110140000</v>
      </c>
    </row>
    <row r="5046" spans="1:7" ht="15">
      <c r="A5046" s="963">
        <v>33249</v>
      </c>
      <c r="B5046">
        <v>362.10000610351562</v>
      </c>
      <c r="C5046">
        <v>362.20001220703119</v>
      </c>
      <c r="D5046">
        <v>360.5</v>
      </c>
      <c r="E5046">
        <v>361.79998779296881</v>
      </c>
      <c r="F5046">
        <v>361.79998779296881</v>
      </c>
      <c r="G5046">
        <v>107650000</v>
      </c>
    </row>
    <row r="5047" spans="1:7" ht="15">
      <c r="A5047" s="963">
        <v>33252</v>
      </c>
      <c r="B5047">
        <v>355.20001220703119</v>
      </c>
      <c r="C5047">
        <v>358.70001220703119</v>
      </c>
      <c r="D5047">
        <v>353</v>
      </c>
      <c r="E5047">
        <v>355.79998779296881</v>
      </c>
      <c r="F5047">
        <v>355.79998779296881</v>
      </c>
      <c r="G5047">
        <v>101810000</v>
      </c>
    </row>
    <row r="5048" spans="1:7" ht="15">
      <c r="A5048" s="963">
        <v>33253</v>
      </c>
      <c r="B5048">
        <v>354.89999389648438</v>
      </c>
      <c r="C5048">
        <v>357.39999389648438</v>
      </c>
      <c r="D5048">
        <v>354.5</v>
      </c>
      <c r="E5048">
        <v>357.29998779296881</v>
      </c>
      <c r="F5048">
        <v>357.29998779296881</v>
      </c>
      <c r="G5048">
        <v>102570000</v>
      </c>
    </row>
    <row r="5049" spans="1:7" ht="15">
      <c r="A5049" s="963">
        <v>33254</v>
      </c>
      <c r="B5049">
        <v>358.60000610351562</v>
      </c>
      <c r="C5049">
        <v>365.20001220703119</v>
      </c>
      <c r="D5049">
        <v>357.60000610351562</v>
      </c>
      <c r="E5049">
        <v>365.20001220703119</v>
      </c>
      <c r="F5049">
        <v>365.20001220703119</v>
      </c>
      <c r="G5049">
        <v>122160000</v>
      </c>
    </row>
    <row r="5050" spans="1:7" ht="15">
      <c r="A5050" s="963">
        <v>33255</v>
      </c>
      <c r="B5050">
        <v>379.10000610351562</v>
      </c>
      <c r="C5050">
        <v>380.20001220703119</v>
      </c>
      <c r="D5050">
        <v>371.60000610351562</v>
      </c>
      <c r="E5050">
        <v>375.79998779296881</v>
      </c>
      <c r="F5050">
        <v>375.79998779296881</v>
      </c>
      <c r="G5050">
        <v>212350000</v>
      </c>
    </row>
    <row r="5051" spans="1:7" ht="15">
      <c r="A5051" s="963">
        <v>33256</v>
      </c>
      <c r="B5051">
        <v>373.10000610351562</v>
      </c>
      <c r="C5051">
        <v>377.10000610351562</v>
      </c>
      <c r="D5051">
        <v>371.79998779296881</v>
      </c>
      <c r="E5051">
        <v>377</v>
      </c>
      <c r="F5051">
        <v>377</v>
      </c>
      <c r="G5051">
        <v>138660000</v>
      </c>
    </row>
    <row r="5052" spans="1:7" ht="15">
      <c r="A5052" s="963">
        <v>33259</v>
      </c>
      <c r="B5052">
        <v>374.5</v>
      </c>
      <c r="C5052">
        <v>379.79998779296881</v>
      </c>
      <c r="D5052">
        <v>374.39999389648438</v>
      </c>
      <c r="E5052">
        <v>379.70001220703119</v>
      </c>
      <c r="F5052">
        <v>379.70001220703119</v>
      </c>
      <c r="G5052">
        <v>96960000</v>
      </c>
    </row>
    <row r="5053" spans="1:7" ht="15">
      <c r="A5053" s="963">
        <v>33260</v>
      </c>
      <c r="B5053">
        <v>380.10000610351562</v>
      </c>
      <c r="C5053">
        <v>381.60000610351562</v>
      </c>
      <c r="D5053">
        <v>378.29998779296881</v>
      </c>
      <c r="E5053">
        <v>379</v>
      </c>
      <c r="F5053">
        <v>379</v>
      </c>
      <c r="G5053">
        <v>131180000</v>
      </c>
    </row>
    <row r="5054" spans="1:7" ht="15">
      <c r="A5054" s="963">
        <v>33261</v>
      </c>
      <c r="B5054">
        <v>379</v>
      </c>
      <c r="C5054">
        <v>384.10000610351562</v>
      </c>
      <c r="D5054">
        <v>378.20001220703119</v>
      </c>
      <c r="E5054">
        <v>383.89999389648438</v>
      </c>
      <c r="F5054">
        <v>383.89999389648438</v>
      </c>
      <c r="G5054">
        <v>133840000</v>
      </c>
    </row>
    <row r="5055" spans="1:7" ht="15">
      <c r="A5055" s="963">
        <v>33262</v>
      </c>
      <c r="B5055">
        <v>386.70001220703119</v>
      </c>
      <c r="C5055">
        <v>391.79998779296881</v>
      </c>
      <c r="D5055">
        <v>384.89999389648438</v>
      </c>
      <c r="E5055">
        <v>391.29998779296881</v>
      </c>
      <c r="F5055">
        <v>391.29998779296881</v>
      </c>
      <c r="G5055">
        <v>176560000</v>
      </c>
    </row>
    <row r="5056" spans="1:7" ht="15">
      <c r="A5056" s="963">
        <v>33263</v>
      </c>
      <c r="B5056">
        <v>391.79998779296881</v>
      </c>
      <c r="C5056">
        <v>395.10000610351562</v>
      </c>
      <c r="D5056">
        <v>391.10000610351562</v>
      </c>
      <c r="E5056">
        <v>394.29998779296881</v>
      </c>
      <c r="F5056">
        <v>394.29998779296881</v>
      </c>
      <c r="G5056">
        <v>158790000</v>
      </c>
    </row>
    <row r="5057" spans="1:7" ht="15">
      <c r="A5057" s="963">
        <v>33266</v>
      </c>
      <c r="B5057">
        <v>394.5</v>
      </c>
      <c r="C5057">
        <v>397.60000610351562</v>
      </c>
      <c r="D5057">
        <v>393.60000610351562</v>
      </c>
      <c r="E5057">
        <v>396.79998779296881</v>
      </c>
      <c r="F5057">
        <v>396.79998779296881</v>
      </c>
      <c r="G5057">
        <v>128500000</v>
      </c>
    </row>
    <row r="5058" spans="1:7" ht="15">
      <c r="A5058" s="963">
        <v>33267</v>
      </c>
      <c r="B5058">
        <v>396</v>
      </c>
      <c r="C5058">
        <v>400.70001220703119</v>
      </c>
      <c r="D5058">
        <v>395.70001220703119</v>
      </c>
      <c r="E5058">
        <v>400.60000610351562</v>
      </c>
      <c r="F5058">
        <v>400.60000610351562</v>
      </c>
      <c r="G5058">
        <v>152060000</v>
      </c>
    </row>
    <row r="5059" spans="1:7" ht="15">
      <c r="A5059" s="963">
        <v>33268</v>
      </c>
      <c r="B5059">
        <v>401.89999389648438</v>
      </c>
      <c r="C5059">
        <v>408.5</v>
      </c>
      <c r="D5059">
        <v>400.39999389648438</v>
      </c>
      <c r="E5059">
        <v>408.5</v>
      </c>
      <c r="F5059">
        <v>408.5</v>
      </c>
      <c r="G5059">
        <v>202660000</v>
      </c>
    </row>
    <row r="5060" spans="1:7" ht="15">
      <c r="A5060" s="963">
        <v>33269</v>
      </c>
      <c r="B5060">
        <v>409.79998779296881</v>
      </c>
      <c r="C5060">
        <v>414.20001220703119</v>
      </c>
      <c r="D5060">
        <v>408.60000610351562</v>
      </c>
      <c r="E5060">
        <v>414.20001220703119</v>
      </c>
      <c r="F5060">
        <v>414.20001220703119</v>
      </c>
      <c r="G5060">
        <v>177260000</v>
      </c>
    </row>
    <row r="5061" spans="1:7" ht="15">
      <c r="A5061" s="963">
        <v>33270</v>
      </c>
      <c r="B5061">
        <v>415.10000610351562</v>
      </c>
      <c r="C5061">
        <v>418.89999389648438</v>
      </c>
      <c r="D5061">
        <v>413.5</v>
      </c>
      <c r="E5061">
        <v>417.70001220703119</v>
      </c>
      <c r="F5061">
        <v>417.70001220703119</v>
      </c>
      <c r="G5061">
        <v>168220000</v>
      </c>
    </row>
    <row r="5062" spans="1:7" ht="15">
      <c r="A5062" s="963">
        <v>33273</v>
      </c>
      <c r="B5062">
        <v>418.79998779296881</v>
      </c>
      <c r="C5062">
        <v>424.89999389648438</v>
      </c>
      <c r="D5062">
        <v>417.5</v>
      </c>
      <c r="E5062">
        <v>424.79998779296881</v>
      </c>
      <c r="F5062">
        <v>424.79998779296881</v>
      </c>
      <c r="G5062">
        <v>185940000</v>
      </c>
    </row>
    <row r="5063" spans="1:7" ht="15">
      <c r="A5063" s="963">
        <v>33274</v>
      </c>
      <c r="B5063">
        <v>427.20001220703119</v>
      </c>
      <c r="C5063">
        <v>432.20001220703119</v>
      </c>
      <c r="D5063">
        <v>425.39999389648438</v>
      </c>
      <c r="E5063">
        <v>432.20001220703119</v>
      </c>
      <c r="F5063">
        <v>432.20001220703119</v>
      </c>
      <c r="G5063">
        <v>208510000</v>
      </c>
    </row>
    <row r="5064" spans="1:7" ht="15">
      <c r="A5064" s="963">
        <v>33275</v>
      </c>
      <c r="B5064">
        <v>432.29998779296881</v>
      </c>
      <c r="C5064">
        <v>439.29998779296881</v>
      </c>
      <c r="D5064">
        <v>430.39999389648438</v>
      </c>
      <c r="E5064">
        <v>439.20001220703119</v>
      </c>
      <c r="F5064">
        <v>439.20001220703119</v>
      </c>
      <c r="G5064">
        <v>219590000</v>
      </c>
    </row>
    <row r="5065" spans="1:7" ht="15">
      <c r="A5065" s="963">
        <v>33276</v>
      </c>
      <c r="B5065">
        <v>439.10000610351562</v>
      </c>
      <c r="C5065">
        <v>442.5</v>
      </c>
      <c r="D5065">
        <v>433.29998779296881</v>
      </c>
      <c r="E5065">
        <v>435</v>
      </c>
      <c r="F5065">
        <v>435</v>
      </c>
      <c r="G5065">
        <v>245600000</v>
      </c>
    </row>
    <row r="5066" spans="1:7" ht="15">
      <c r="A5066" s="963">
        <v>33277</v>
      </c>
      <c r="B5066">
        <v>434.10000610351562</v>
      </c>
      <c r="C5066">
        <v>437</v>
      </c>
      <c r="D5066">
        <v>433.10000610351562</v>
      </c>
      <c r="E5066">
        <v>436.79998779296881</v>
      </c>
      <c r="F5066">
        <v>436.79998779296881</v>
      </c>
      <c r="G5066">
        <v>168190000</v>
      </c>
    </row>
    <row r="5067" spans="1:7" ht="15">
      <c r="A5067" s="963">
        <v>33280</v>
      </c>
      <c r="B5067">
        <v>444.10000610351562</v>
      </c>
      <c r="C5067">
        <v>444.20001220703119</v>
      </c>
      <c r="D5067">
        <v>444.10000610351562</v>
      </c>
      <c r="E5067">
        <v>444.10000610351562</v>
      </c>
      <c r="F5067">
        <v>444.10000610351562</v>
      </c>
      <c r="G5067">
        <v>184840000</v>
      </c>
    </row>
    <row r="5068" spans="1:7" ht="15">
      <c r="A5068" s="963">
        <v>33281</v>
      </c>
      <c r="B5068">
        <v>443.60000610351562</v>
      </c>
      <c r="C5068">
        <v>445.39999389648438</v>
      </c>
      <c r="D5068">
        <v>442.5</v>
      </c>
      <c r="E5068">
        <v>444</v>
      </c>
      <c r="F5068">
        <v>444</v>
      </c>
      <c r="G5068">
        <v>200740000</v>
      </c>
    </row>
    <row r="5069" spans="1:7" ht="15">
      <c r="A5069" s="963">
        <v>33282</v>
      </c>
      <c r="B5069">
        <v>443.79998779296881</v>
      </c>
      <c r="C5069">
        <v>448</v>
      </c>
      <c r="D5069">
        <v>442.79998779296881</v>
      </c>
      <c r="E5069">
        <v>448</v>
      </c>
      <c r="F5069">
        <v>448</v>
      </c>
      <c r="G5069">
        <v>176580000</v>
      </c>
    </row>
    <row r="5070" spans="1:7" ht="15">
      <c r="A5070" s="963">
        <v>33283</v>
      </c>
      <c r="B5070">
        <v>449.39999389648438</v>
      </c>
      <c r="C5070">
        <v>450.29998779296881</v>
      </c>
      <c r="D5070">
        <v>443.10000610351562</v>
      </c>
      <c r="E5070">
        <v>444.29998779296881</v>
      </c>
      <c r="F5070">
        <v>444.29998779296881</v>
      </c>
      <c r="G5070">
        <v>191670000</v>
      </c>
    </row>
    <row r="5071" spans="1:7" ht="15">
      <c r="A5071" s="963">
        <v>33284</v>
      </c>
      <c r="B5071">
        <v>447.89999389648438</v>
      </c>
      <c r="C5071">
        <v>449.10000610351562</v>
      </c>
      <c r="D5071">
        <v>445.39999389648438</v>
      </c>
      <c r="E5071">
        <v>448.70001220703119</v>
      </c>
      <c r="F5071">
        <v>448.70001220703119</v>
      </c>
      <c r="G5071">
        <v>155030000</v>
      </c>
    </row>
    <row r="5072" spans="1:7" ht="15">
      <c r="A5072" s="963">
        <v>33288</v>
      </c>
      <c r="B5072">
        <v>448.20001220703119</v>
      </c>
      <c r="C5072">
        <v>450.29998779296881</v>
      </c>
      <c r="D5072">
        <v>447.5</v>
      </c>
      <c r="E5072">
        <v>450.29998779296881</v>
      </c>
      <c r="F5072">
        <v>450.29998779296881</v>
      </c>
      <c r="G5072">
        <v>132890000</v>
      </c>
    </row>
    <row r="5073" spans="1:7" ht="15">
      <c r="A5073" s="963">
        <v>33289</v>
      </c>
      <c r="B5073">
        <v>447.29998779296881</v>
      </c>
      <c r="C5073">
        <v>449.5</v>
      </c>
      <c r="D5073">
        <v>445.79998779296881</v>
      </c>
      <c r="E5073">
        <v>446</v>
      </c>
      <c r="F5073">
        <v>446</v>
      </c>
      <c r="G5073">
        <v>142240000</v>
      </c>
    </row>
    <row r="5074" spans="1:7" ht="15">
      <c r="A5074" s="963">
        <v>33290</v>
      </c>
      <c r="B5074">
        <v>447.20001220703119</v>
      </c>
      <c r="C5074">
        <v>447.70001220703119</v>
      </c>
      <c r="D5074">
        <v>446.20001220703119</v>
      </c>
      <c r="E5074">
        <v>446.39999389648438</v>
      </c>
      <c r="F5074">
        <v>446.39999389648438</v>
      </c>
      <c r="G5074">
        <v>142810000</v>
      </c>
    </row>
    <row r="5075" spans="1:7" ht="15">
      <c r="A5075" s="963">
        <v>33291</v>
      </c>
      <c r="B5075">
        <v>447.79998779296881</v>
      </c>
      <c r="C5075">
        <v>453</v>
      </c>
      <c r="D5075">
        <v>446.39999389648438</v>
      </c>
      <c r="E5075">
        <v>449</v>
      </c>
      <c r="F5075">
        <v>449</v>
      </c>
      <c r="G5075">
        <v>177010000</v>
      </c>
    </row>
    <row r="5076" spans="1:7" ht="15">
      <c r="A5076" s="963">
        <v>33294</v>
      </c>
      <c r="B5076">
        <v>453.60000610351562</v>
      </c>
      <c r="C5076">
        <v>454.20001220703119</v>
      </c>
      <c r="D5076">
        <v>451.10000610351562</v>
      </c>
      <c r="E5076">
        <v>451.10000610351562</v>
      </c>
      <c r="F5076">
        <v>451.10000610351562</v>
      </c>
      <c r="G5076">
        <v>149260000</v>
      </c>
    </row>
    <row r="5077" spans="1:7" ht="15">
      <c r="A5077" s="963">
        <v>33295</v>
      </c>
      <c r="B5077">
        <v>448.39999389648438</v>
      </c>
      <c r="C5077">
        <v>449.70001220703119</v>
      </c>
      <c r="D5077">
        <v>446.39999389648438</v>
      </c>
      <c r="E5077">
        <v>447.70001220703119</v>
      </c>
      <c r="F5077">
        <v>447.70001220703119</v>
      </c>
      <c r="G5077">
        <v>130460000</v>
      </c>
    </row>
    <row r="5078" spans="1:7" ht="15">
      <c r="A5078" s="963">
        <v>33296</v>
      </c>
      <c r="B5078">
        <v>447</v>
      </c>
      <c r="C5078">
        <v>451</v>
      </c>
      <c r="D5078">
        <v>446.79998779296881</v>
      </c>
      <c r="E5078">
        <v>450.79998779296881</v>
      </c>
      <c r="F5078">
        <v>450.79998779296881</v>
      </c>
      <c r="G5078">
        <v>161920000</v>
      </c>
    </row>
    <row r="5079" spans="1:7" ht="15">
      <c r="A5079" s="963">
        <v>33297</v>
      </c>
      <c r="B5079">
        <v>452.79998779296881</v>
      </c>
      <c r="C5079">
        <v>453.5</v>
      </c>
      <c r="D5079">
        <v>450.29998779296881</v>
      </c>
      <c r="E5079">
        <v>453.10000610351562</v>
      </c>
      <c r="F5079">
        <v>453.10000610351562</v>
      </c>
      <c r="G5079">
        <v>171460000</v>
      </c>
    </row>
    <row r="5080" spans="1:7" ht="15">
      <c r="A5080" s="963">
        <v>33298</v>
      </c>
      <c r="B5080">
        <v>450.60000610351562</v>
      </c>
      <c r="C5080">
        <v>456.70001220703119</v>
      </c>
      <c r="D5080">
        <v>450.29998779296881</v>
      </c>
      <c r="E5080">
        <v>456.70001220703119</v>
      </c>
      <c r="F5080">
        <v>456.70001220703119</v>
      </c>
      <c r="G5080">
        <v>160530000</v>
      </c>
    </row>
    <row r="5081" spans="1:7" ht="15">
      <c r="A5081" s="963">
        <v>33301</v>
      </c>
      <c r="B5081">
        <v>458.10000610351562</v>
      </c>
      <c r="C5081">
        <v>461.39999389648438</v>
      </c>
      <c r="D5081">
        <v>457.20001220703119</v>
      </c>
      <c r="E5081">
        <v>461.10000610351562</v>
      </c>
      <c r="F5081">
        <v>461.10000610351562</v>
      </c>
      <c r="G5081">
        <v>149790000</v>
      </c>
    </row>
    <row r="5082" spans="1:7" ht="15">
      <c r="A5082" s="963">
        <v>33302</v>
      </c>
      <c r="B5082">
        <v>463.60000610351562</v>
      </c>
      <c r="C5082">
        <v>473.5</v>
      </c>
      <c r="D5082">
        <v>461.89999389648438</v>
      </c>
      <c r="E5082">
        <v>473.10000610351562</v>
      </c>
      <c r="F5082">
        <v>473.10000610351562</v>
      </c>
      <c r="G5082">
        <v>224880000</v>
      </c>
    </row>
    <row r="5083" spans="1:7" ht="15">
      <c r="A5083" s="963">
        <v>33303</v>
      </c>
      <c r="B5083">
        <v>478</v>
      </c>
      <c r="C5083">
        <v>478.5</v>
      </c>
      <c r="D5083">
        <v>473.70001220703119</v>
      </c>
      <c r="E5083">
        <v>473.79998779296881</v>
      </c>
      <c r="F5083">
        <v>473.79998779296881</v>
      </c>
      <c r="G5083">
        <v>283080000</v>
      </c>
    </row>
    <row r="5084" spans="1:7" ht="15">
      <c r="A5084" s="963">
        <v>33304</v>
      </c>
      <c r="B5084">
        <v>474.70001220703119</v>
      </c>
      <c r="C5084">
        <v>476.20001220703119</v>
      </c>
      <c r="D5084">
        <v>472.39999389648438</v>
      </c>
      <c r="E5084">
        <v>475.739990234375</v>
      </c>
      <c r="F5084">
        <v>475.739990234375</v>
      </c>
      <c r="G5084">
        <v>191890000</v>
      </c>
    </row>
    <row r="5085" spans="1:7" ht="15">
      <c r="A5085" s="963">
        <v>33305</v>
      </c>
      <c r="B5085">
        <v>478.20001220703119</v>
      </c>
      <c r="C5085">
        <v>478.79998779296881</v>
      </c>
      <c r="D5085">
        <v>475.10000610351562</v>
      </c>
      <c r="E5085">
        <v>475.1099853515625</v>
      </c>
      <c r="F5085">
        <v>475.1099853515625</v>
      </c>
      <c r="G5085">
        <v>187910000</v>
      </c>
    </row>
    <row r="5086" spans="1:7" ht="15">
      <c r="A5086" s="963">
        <v>33308</v>
      </c>
      <c r="B5086">
        <v>473</v>
      </c>
      <c r="C5086">
        <v>474</v>
      </c>
      <c r="D5086">
        <v>466.60000610351562</v>
      </c>
      <c r="E5086">
        <v>467.14999389648438</v>
      </c>
      <c r="F5086">
        <v>467.14999389648438</v>
      </c>
      <c r="G5086">
        <v>161250000</v>
      </c>
    </row>
    <row r="5087" spans="1:7" ht="15">
      <c r="A5087" s="963">
        <v>33309</v>
      </c>
      <c r="B5087">
        <v>465.60000610351562</v>
      </c>
      <c r="C5087">
        <v>467.16000366210938</v>
      </c>
      <c r="D5087">
        <v>461.17001342773438</v>
      </c>
      <c r="E5087">
        <v>461.39999389648438</v>
      </c>
      <c r="F5087">
        <v>461.39999389648438</v>
      </c>
      <c r="G5087">
        <v>162510000</v>
      </c>
    </row>
    <row r="5088" spans="1:7" ht="15">
      <c r="A5088" s="963">
        <v>33310</v>
      </c>
      <c r="B5088">
        <v>461.32998657226562</v>
      </c>
      <c r="C5088">
        <v>468.32000732421881</v>
      </c>
      <c r="D5088">
        <v>461.1199951171875</v>
      </c>
      <c r="E5088">
        <v>468.17999267578119</v>
      </c>
      <c r="F5088">
        <v>468.17999267578119</v>
      </c>
      <c r="G5088">
        <v>162950000</v>
      </c>
    </row>
    <row r="5089" spans="1:7" ht="15">
      <c r="A5089" s="963">
        <v>33311</v>
      </c>
      <c r="B5089">
        <v>471.010009765625</v>
      </c>
      <c r="C5089">
        <v>472.52999877929688</v>
      </c>
      <c r="D5089">
        <v>466.739990234375</v>
      </c>
      <c r="E5089">
        <v>467.79000854492188</v>
      </c>
      <c r="F5089">
        <v>467.79000854492188</v>
      </c>
      <c r="G5089">
        <v>199410000</v>
      </c>
    </row>
    <row r="5090" spans="1:7" ht="15">
      <c r="A5090" s="963">
        <v>33312</v>
      </c>
      <c r="B5090">
        <v>466.98001098632812</v>
      </c>
      <c r="C5090">
        <v>468.54998779296881</v>
      </c>
      <c r="D5090">
        <v>464.27999877929688</v>
      </c>
      <c r="E5090">
        <v>466.29000854492188</v>
      </c>
      <c r="F5090">
        <v>466.29000854492188</v>
      </c>
      <c r="G5090">
        <v>157720000</v>
      </c>
    </row>
    <row r="5091" spans="1:7" ht="15">
      <c r="A5091" s="963">
        <v>33315</v>
      </c>
      <c r="B5091">
        <v>465.75</v>
      </c>
      <c r="C5091">
        <v>468.02999877929688</v>
      </c>
      <c r="D5091">
        <v>463.54000854492188</v>
      </c>
      <c r="E5091">
        <v>466.26998901367188</v>
      </c>
      <c r="F5091">
        <v>466.26998901367188</v>
      </c>
      <c r="G5091">
        <v>138290000</v>
      </c>
    </row>
    <row r="5092" spans="1:7" ht="15">
      <c r="A5092" s="963">
        <v>33316</v>
      </c>
      <c r="B5092">
        <v>460.17001342773438</v>
      </c>
      <c r="C5092">
        <v>464.3599853515625</v>
      </c>
      <c r="D5092">
        <v>459.04000854492188</v>
      </c>
      <c r="E5092">
        <v>462.80999755859381</v>
      </c>
      <c r="F5092">
        <v>462.80999755859381</v>
      </c>
      <c r="G5092">
        <v>149340000</v>
      </c>
    </row>
    <row r="5093" spans="1:7" ht="15">
      <c r="A5093" s="963">
        <v>33317</v>
      </c>
      <c r="B5093">
        <v>462.20999145507812</v>
      </c>
      <c r="C5093">
        <v>466.1199951171875</v>
      </c>
      <c r="D5093">
        <v>461.8800048828125</v>
      </c>
      <c r="E5093">
        <v>466.08999633789062</v>
      </c>
      <c r="F5093">
        <v>466.08999633789062</v>
      </c>
      <c r="G5093">
        <v>161440000</v>
      </c>
    </row>
    <row r="5094" spans="1:7" ht="15">
      <c r="A5094" s="963">
        <v>33318</v>
      </c>
      <c r="B5094">
        <v>468.30999755859381</v>
      </c>
      <c r="C5094">
        <v>469.41000366210938</v>
      </c>
      <c r="D5094">
        <v>464.25</v>
      </c>
      <c r="E5094">
        <v>464.60000610351562</v>
      </c>
      <c r="F5094">
        <v>464.60000610351562</v>
      </c>
      <c r="G5094">
        <v>206920000</v>
      </c>
    </row>
    <row r="5095" spans="1:7" ht="15">
      <c r="A5095" s="963">
        <v>33319</v>
      </c>
      <c r="B5095">
        <v>464.30999755859381</v>
      </c>
      <c r="C5095">
        <v>464.77999877929688</v>
      </c>
      <c r="D5095">
        <v>463.04000854492188</v>
      </c>
      <c r="E5095">
        <v>464.14999389648438</v>
      </c>
      <c r="F5095">
        <v>464.14999389648438</v>
      </c>
      <c r="G5095">
        <v>168080000</v>
      </c>
    </row>
    <row r="5096" spans="1:7" ht="15">
      <c r="A5096" s="963">
        <v>33322</v>
      </c>
      <c r="B5096">
        <v>465.29998779296881</v>
      </c>
      <c r="C5096">
        <v>469.10000610351562</v>
      </c>
      <c r="D5096">
        <v>464.760009765625</v>
      </c>
      <c r="E5096">
        <v>468.489990234375</v>
      </c>
      <c r="F5096">
        <v>468.489990234375</v>
      </c>
      <c r="G5096">
        <v>148570000</v>
      </c>
    </row>
    <row r="5097" spans="1:7" ht="15">
      <c r="A5097" s="963">
        <v>33323</v>
      </c>
      <c r="B5097">
        <v>470.27999877929688</v>
      </c>
      <c r="C5097">
        <v>478.6400146484375</v>
      </c>
      <c r="D5097">
        <v>469.10000610351562</v>
      </c>
      <c r="E5097">
        <v>478.57000732421881</v>
      </c>
      <c r="F5097">
        <v>478.57000732421881</v>
      </c>
      <c r="G5097">
        <v>191970000</v>
      </c>
    </row>
    <row r="5098" spans="1:7" ht="15">
      <c r="A5098" s="963">
        <v>33324</v>
      </c>
      <c r="B5098">
        <v>481.3800048828125</v>
      </c>
      <c r="C5098">
        <v>482.95001220703119</v>
      </c>
      <c r="D5098">
        <v>479.3599853515625</v>
      </c>
      <c r="E5098">
        <v>482.3699951171875</v>
      </c>
      <c r="F5098">
        <v>482.3699951171875</v>
      </c>
      <c r="G5098">
        <v>194380000</v>
      </c>
    </row>
    <row r="5099" spans="1:7" ht="15">
      <c r="A5099" s="963">
        <v>33325</v>
      </c>
      <c r="B5099">
        <v>482.33999633789062</v>
      </c>
      <c r="C5099">
        <v>483.32000732421881</v>
      </c>
      <c r="D5099">
        <v>481.76998901367188</v>
      </c>
      <c r="E5099">
        <v>482.29998779296881</v>
      </c>
      <c r="F5099">
        <v>482.29998779296881</v>
      </c>
      <c r="G5099">
        <v>184300000</v>
      </c>
    </row>
    <row r="5100" spans="1:7" ht="15">
      <c r="A5100" s="963">
        <v>33329</v>
      </c>
      <c r="B5100">
        <v>480.17999267578119</v>
      </c>
      <c r="C5100">
        <v>481.6300048828125</v>
      </c>
      <c r="D5100">
        <v>479.1199951171875</v>
      </c>
      <c r="E5100">
        <v>480.8599853515625</v>
      </c>
      <c r="F5100">
        <v>480.8599853515625</v>
      </c>
      <c r="G5100">
        <v>126190000</v>
      </c>
    </row>
    <row r="5101" spans="1:7" ht="15">
      <c r="A5101" s="963">
        <v>33330</v>
      </c>
      <c r="B5101">
        <v>483.64999389648438</v>
      </c>
      <c r="C5101">
        <v>491.22000122070312</v>
      </c>
      <c r="D5101">
        <v>481.85000610351562</v>
      </c>
      <c r="E5101">
        <v>491.20001220703119</v>
      </c>
      <c r="F5101">
        <v>491.20001220703119</v>
      </c>
      <c r="G5101">
        <v>199630000</v>
      </c>
    </row>
    <row r="5102" spans="1:7" ht="15">
      <c r="A5102" s="963">
        <v>33331</v>
      </c>
      <c r="B5102">
        <v>493.32998657226562</v>
      </c>
      <c r="C5102">
        <v>496.3699951171875</v>
      </c>
      <c r="D5102">
        <v>492.29000854492188</v>
      </c>
      <c r="E5102">
        <v>495.04998779296881</v>
      </c>
      <c r="F5102">
        <v>495.04998779296881</v>
      </c>
      <c r="G5102">
        <v>229810000</v>
      </c>
    </row>
    <row r="5103" spans="1:7" ht="15">
      <c r="A5103" s="963">
        <v>33332</v>
      </c>
      <c r="B5103">
        <v>494.6400146484375</v>
      </c>
      <c r="C5103">
        <v>499.5</v>
      </c>
      <c r="D5103">
        <v>494.33999633789062</v>
      </c>
      <c r="E5103">
        <v>497.57000732421881</v>
      </c>
      <c r="F5103">
        <v>497.57000732421881</v>
      </c>
      <c r="G5103">
        <v>216110000</v>
      </c>
    </row>
    <row r="5104" spans="1:7" ht="15">
      <c r="A5104" s="963">
        <v>33333</v>
      </c>
      <c r="B5104">
        <v>498.57998657226562</v>
      </c>
      <c r="C5104">
        <v>499.239990234375</v>
      </c>
      <c r="D5104">
        <v>494.010009765625</v>
      </c>
      <c r="E5104">
        <v>495.79000854492188</v>
      </c>
      <c r="F5104">
        <v>495.79000854492188</v>
      </c>
      <c r="G5104">
        <v>200260000</v>
      </c>
    </row>
    <row r="5105" spans="1:7" ht="15">
      <c r="A5105" s="963">
        <v>33336</v>
      </c>
      <c r="B5105">
        <v>494.47000122070312</v>
      </c>
      <c r="C5105">
        <v>495.76998901367188</v>
      </c>
      <c r="D5105">
        <v>493.8900146484375</v>
      </c>
      <c r="E5105">
        <v>495.64999389648438</v>
      </c>
      <c r="F5105">
        <v>495.64999389648438</v>
      </c>
      <c r="G5105">
        <v>148930000</v>
      </c>
    </row>
    <row r="5106" spans="1:7" ht="15">
      <c r="A5106" s="963">
        <v>33337</v>
      </c>
      <c r="B5106">
        <v>497.44000244140619</v>
      </c>
      <c r="C5106">
        <v>497.44000244140619</v>
      </c>
      <c r="D5106">
        <v>491.97000122070312</v>
      </c>
      <c r="E5106">
        <v>492.45999145507812</v>
      </c>
      <c r="F5106">
        <v>492.45999145507812</v>
      </c>
      <c r="G5106">
        <v>170470000</v>
      </c>
    </row>
    <row r="5107" spans="1:7" ht="15">
      <c r="A5107" s="963">
        <v>33338</v>
      </c>
      <c r="B5107">
        <v>492.73001098632812</v>
      </c>
      <c r="C5107">
        <v>493.80999755859381</v>
      </c>
      <c r="D5107">
        <v>488.79000854492188</v>
      </c>
      <c r="E5107">
        <v>490.760009765625</v>
      </c>
      <c r="F5107">
        <v>490.760009765625</v>
      </c>
      <c r="G5107">
        <v>172700000</v>
      </c>
    </row>
    <row r="5108" spans="1:7" ht="15">
      <c r="A5108" s="963">
        <v>33339</v>
      </c>
      <c r="B5108">
        <v>494.91000366210938</v>
      </c>
      <c r="C5108">
        <v>499.489990234375</v>
      </c>
      <c r="D5108">
        <v>492.44000244140619</v>
      </c>
      <c r="E5108">
        <v>499.30999755859381</v>
      </c>
      <c r="F5108">
        <v>499.30999755859381</v>
      </c>
      <c r="G5108">
        <v>197910000</v>
      </c>
    </row>
    <row r="5109" spans="1:7" ht="15">
      <c r="A5109" s="963">
        <v>33340</v>
      </c>
      <c r="B5109">
        <v>501.39999389648438</v>
      </c>
      <c r="C5109">
        <v>502.29000854492188</v>
      </c>
      <c r="D5109">
        <v>498.510009765625</v>
      </c>
      <c r="E5109">
        <v>501.6199951171875</v>
      </c>
      <c r="F5109">
        <v>501.6199951171875</v>
      </c>
      <c r="G5109">
        <v>185850000</v>
      </c>
    </row>
    <row r="5110" spans="1:7" ht="15">
      <c r="A5110" s="963">
        <v>33343</v>
      </c>
      <c r="B5110">
        <v>500.01998901367188</v>
      </c>
      <c r="C5110">
        <v>501.27999877929688</v>
      </c>
      <c r="D5110">
        <v>497.77999877929688</v>
      </c>
      <c r="E5110">
        <v>500.83999633789062</v>
      </c>
      <c r="F5110">
        <v>500.83999633789062</v>
      </c>
      <c r="G5110">
        <v>167800000</v>
      </c>
    </row>
    <row r="5111" spans="1:7" ht="15">
      <c r="A5111" s="963">
        <v>33344</v>
      </c>
      <c r="B5111">
        <v>501.17999267578119</v>
      </c>
      <c r="C5111">
        <v>506.80999755859381</v>
      </c>
      <c r="D5111">
        <v>500.3599853515625</v>
      </c>
      <c r="E5111">
        <v>506.75</v>
      </c>
      <c r="F5111">
        <v>506.75</v>
      </c>
      <c r="G5111">
        <v>223450000</v>
      </c>
    </row>
    <row r="5112" spans="1:7" ht="15">
      <c r="A5112" s="963">
        <v>33345</v>
      </c>
      <c r="B5112">
        <v>509.6199951171875</v>
      </c>
      <c r="C5112">
        <v>512.67999267578125</v>
      </c>
      <c r="D5112">
        <v>508.04000854492188</v>
      </c>
      <c r="E5112">
        <v>511.30999755859381</v>
      </c>
      <c r="F5112">
        <v>511.30999755859381</v>
      </c>
      <c r="G5112">
        <v>267560000</v>
      </c>
    </row>
    <row r="5113" spans="1:7" ht="15">
      <c r="A5113" s="963">
        <v>33346</v>
      </c>
      <c r="B5113">
        <v>509.3599853515625</v>
      </c>
      <c r="C5113">
        <v>510.60000610351562</v>
      </c>
      <c r="D5113">
        <v>506.45999145507812</v>
      </c>
      <c r="E5113">
        <v>506.6199951171875</v>
      </c>
      <c r="F5113">
        <v>506.6199951171875</v>
      </c>
      <c r="G5113">
        <v>255530000</v>
      </c>
    </row>
    <row r="5114" spans="1:7" ht="15">
      <c r="A5114" s="963">
        <v>33347</v>
      </c>
      <c r="B5114">
        <v>503.27999877929688</v>
      </c>
      <c r="C5114">
        <v>505.45001220703119</v>
      </c>
      <c r="D5114">
        <v>500.510009765625</v>
      </c>
      <c r="E5114">
        <v>501.19000244140619</v>
      </c>
      <c r="F5114">
        <v>501.19000244140619</v>
      </c>
      <c r="G5114">
        <v>218010000</v>
      </c>
    </row>
    <row r="5115" spans="1:7" ht="15">
      <c r="A5115" s="963">
        <v>33350</v>
      </c>
      <c r="B5115">
        <v>497.70999145507812</v>
      </c>
      <c r="C5115">
        <v>500.1199951171875</v>
      </c>
      <c r="D5115">
        <v>493.07000732421881</v>
      </c>
      <c r="E5115">
        <v>494.3800048828125</v>
      </c>
      <c r="F5115">
        <v>494.3800048828125</v>
      </c>
      <c r="G5115">
        <v>153440000</v>
      </c>
    </row>
    <row r="5116" spans="1:7" ht="15">
      <c r="A5116" s="963">
        <v>33351</v>
      </c>
      <c r="B5116">
        <v>497.73001098632812</v>
      </c>
      <c r="C5116">
        <v>498.3599853515625</v>
      </c>
      <c r="D5116">
        <v>494.3800048828125</v>
      </c>
      <c r="E5116">
        <v>496.07998657226562</v>
      </c>
      <c r="F5116">
        <v>496.07998657226562</v>
      </c>
      <c r="G5116">
        <v>161550000</v>
      </c>
    </row>
    <row r="5117" spans="1:7" ht="15">
      <c r="A5117" s="963">
        <v>33352</v>
      </c>
      <c r="B5117">
        <v>496.42001342773438</v>
      </c>
      <c r="C5117">
        <v>498.6400146484375</v>
      </c>
      <c r="D5117">
        <v>496.1099853515625</v>
      </c>
      <c r="E5117">
        <v>498.45001220703119</v>
      </c>
      <c r="F5117">
        <v>498.45001220703119</v>
      </c>
      <c r="G5117">
        <v>158230000</v>
      </c>
    </row>
    <row r="5118" spans="1:7" ht="15">
      <c r="A5118" s="963">
        <v>33353</v>
      </c>
      <c r="B5118">
        <v>497.70001220703119</v>
      </c>
      <c r="C5118">
        <v>498.79000854492188</v>
      </c>
      <c r="D5118">
        <v>495.8599853515625</v>
      </c>
      <c r="E5118">
        <v>496.02999877929688</v>
      </c>
      <c r="F5118">
        <v>496.02999877929688</v>
      </c>
      <c r="G5118">
        <v>169580000</v>
      </c>
    </row>
    <row r="5119" spans="1:7" ht="15">
      <c r="A5119" s="963">
        <v>33354</v>
      </c>
      <c r="B5119">
        <v>493.1400146484375</v>
      </c>
      <c r="C5119">
        <v>495.27999877929688</v>
      </c>
      <c r="D5119">
        <v>492.29998779296881</v>
      </c>
      <c r="E5119">
        <v>494.6400146484375</v>
      </c>
      <c r="F5119">
        <v>494.6400146484375</v>
      </c>
      <c r="G5119">
        <v>149200000</v>
      </c>
    </row>
    <row r="5120" spans="1:7" ht="15">
      <c r="A5120" s="963">
        <v>33357</v>
      </c>
      <c r="B5120">
        <v>495.27999877929688</v>
      </c>
      <c r="C5120">
        <v>496.04998779296881</v>
      </c>
      <c r="D5120">
        <v>487.70001220703119</v>
      </c>
      <c r="E5120">
        <v>487.739990234375</v>
      </c>
      <c r="F5120">
        <v>487.739990234375</v>
      </c>
      <c r="G5120">
        <v>140300000</v>
      </c>
    </row>
    <row r="5121" spans="1:7" ht="15">
      <c r="A5121" s="963">
        <v>33358</v>
      </c>
      <c r="B5121">
        <v>487.3800048828125</v>
      </c>
      <c r="C5121">
        <v>487.489990234375</v>
      </c>
      <c r="D5121">
        <v>479.6300048828125</v>
      </c>
      <c r="E5121">
        <v>484.72000122070312</v>
      </c>
      <c r="F5121">
        <v>484.72000122070312</v>
      </c>
      <c r="G5121">
        <v>201470000</v>
      </c>
    </row>
    <row r="5122" spans="1:7" ht="15">
      <c r="A5122" s="963">
        <v>33359</v>
      </c>
      <c r="B5122">
        <v>481.94000244140619</v>
      </c>
      <c r="C5122">
        <v>487.8599853515625</v>
      </c>
      <c r="D5122">
        <v>481.45999145507812</v>
      </c>
      <c r="E5122">
        <v>487.85000610351562</v>
      </c>
      <c r="F5122">
        <v>487.85000610351562</v>
      </c>
      <c r="G5122">
        <v>185190000</v>
      </c>
    </row>
    <row r="5123" spans="1:7" ht="15">
      <c r="A5123" s="963">
        <v>33360</v>
      </c>
      <c r="B5123">
        <v>490.6400146484375</v>
      </c>
      <c r="C5123">
        <v>492.32998657226562</v>
      </c>
      <c r="D5123">
        <v>488.92999267578119</v>
      </c>
      <c r="E5123">
        <v>491.1300048828125</v>
      </c>
      <c r="F5123">
        <v>491.1300048828125</v>
      </c>
      <c r="G5123">
        <v>174790000</v>
      </c>
    </row>
    <row r="5124" spans="1:7" ht="15">
      <c r="A5124" s="963">
        <v>33361</v>
      </c>
      <c r="B5124">
        <v>490.57000732421881</v>
      </c>
      <c r="C5124">
        <v>492.1300048828125</v>
      </c>
      <c r="D5124">
        <v>489.76998901367188</v>
      </c>
      <c r="E5124">
        <v>492.10000610351562</v>
      </c>
      <c r="F5124">
        <v>492.10000610351562</v>
      </c>
      <c r="G5124">
        <v>142110000</v>
      </c>
    </row>
    <row r="5125" spans="1:7" ht="15">
      <c r="A5125" s="963">
        <v>33364</v>
      </c>
      <c r="B5125">
        <v>490.77999877929688</v>
      </c>
      <c r="C5125">
        <v>491.6300048828125</v>
      </c>
      <c r="D5125">
        <v>489.29000854492188</v>
      </c>
      <c r="E5125">
        <v>491.48001098632812</v>
      </c>
      <c r="F5125">
        <v>491.48001098632812</v>
      </c>
      <c r="G5125">
        <v>119580000</v>
      </c>
    </row>
    <row r="5126" spans="1:7" ht="15">
      <c r="A5126" s="963">
        <v>33365</v>
      </c>
      <c r="B5126">
        <v>493.69000244140619</v>
      </c>
      <c r="C5126">
        <v>494.04998779296881</v>
      </c>
      <c r="D5126">
        <v>491.3699951171875</v>
      </c>
      <c r="E5126">
        <v>491.510009765625</v>
      </c>
      <c r="F5126">
        <v>491.510009765625</v>
      </c>
      <c r="G5126">
        <v>156930000</v>
      </c>
    </row>
    <row r="5127" spans="1:7" ht="15">
      <c r="A5127" s="963">
        <v>33366</v>
      </c>
      <c r="B5127">
        <v>490.27999877929688</v>
      </c>
      <c r="C5127">
        <v>493.17001342773438</v>
      </c>
      <c r="D5127">
        <v>489.92001342773438</v>
      </c>
      <c r="E5127">
        <v>492.510009765625</v>
      </c>
      <c r="F5127">
        <v>492.510009765625</v>
      </c>
      <c r="G5127">
        <v>158510000</v>
      </c>
    </row>
    <row r="5128" spans="1:7" ht="15">
      <c r="A5128" s="963">
        <v>33367</v>
      </c>
      <c r="B5128">
        <v>494.98001098632812</v>
      </c>
      <c r="C5128">
        <v>497.94000244140619</v>
      </c>
      <c r="D5128">
        <v>493.51998901367188</v>
      </c>
      <c r="E5128">
        <v>497.80999755859381</v>
      </c>
      <c r="F5128">
        <v>497.80999755859381</v>
      </c>
      <c r="G5128">
        <v>179620000</v>
      </c>
    </row>
    <row r="5129" spans="1:7" ht="15">
      <c r="A5129" s="963">
        <v>33368</v>
      </c>
      <c r="B5129">
        <v>498.97000122070312</v>
      </c>
      <c r="C5129">
        <v>500.01998901367188</v>
      </c>
      <c r="D5129">
        <v>493.17001342773438</v>
      </c>
      <c r="E5129">
        <v>493.42001342773438</v>
      </c>
      <c r="F5129">
        <v>493.42001342773438</v>
      </c>
      <c r="G5129">
        <v>158350000</v>
      </c>
    </row>
    <row r="5130" spans="1:7" ht="15">
      <c r="A5130" s="963">
        <v>33371</v>
      </c>
      <c r="B5130">
        <v>494.29000854492188</v>
      </c>
      <c r="C5130">
        <v>495.39999389648438</v>
      </c>
      <c r="D5130">
        <v>491.60000610351562</v>
      </c>
      <c r="E5130">
        <v>493.92999267578119</v>
      </c>
      <c r="F5130">
        <v>493.92999267578119</v>
      </c>
      <c r="G5130">
        <v>126000000</v>
      </c>
    </row>
    <row r="5131" spans="1:7" ht="15">
      <c r="A5131" s="963">
        <v>33372</v>
      </c>
      <c r="B5131">
        <v>491.85000610351562</v>
      </c>
      <c r="C5131">
        <v>492.77999877929688</v>
      </c>
      <c r="D5131">
        <v>488.08999633789062</v>
      </c>
      <c r="E5131">
        <v>488.79000854492188</v>
      </c>
      <c r="F5131">
        <v>488.79000854492188</v>
      </c>
      <c r="G5131">
        <v>155030000</v>
      </c>
    </row>
    <row r="5132" spans="1:7" ht="15">
      <c r="A5132" s="963">
        <v>33373</v>
      </c>
      <c r="B5132">
        <v>486.1199951171875</v>
      </c>
      <c r="C5132">
        <v>487.54000854492188</v>
      </c>
      <c r="D5132">
        <v>476.57998657226562</v>
      </c>
      <c r="E5132">
        <v>478.07998657226562</v>
      </c>
      <c r="F5132">
        <v>478.07998657226562</v>
      </c>
      <c r="G5132">
        <v>186740000</v>
      </c>
    </row>
    <row r="5133" spans="1:7" ht="15">
      <c r="A5133" s="963">
        <v>33374</v>
      </c>
      <c r="B5133">
        <v>481.3599853515625</v>
      </c>
      <c r="C5133">
        <v>482.73001098632812</v>
      </c>
      <c r="D5133">
        <v>479.14999389648438</v>
      </c>
      <c r="E5133">
        <v>481.76998901367188</v>
      </c>
      <c r="F5133">
        <v>481.76998901367188</v>
      </c>
      <c r="G5133">
        <v>154270000</v>
      </c>
    </row>
    <row r="5134" spans="1:7" ht="15">
      <c r="A5134" s="963">
        <v>33375</v>
      </c>
      <c r="B5134">
        <v>480.17999267578119</v>
      </c>
      <c r="C5134">
        <v>481.510009765625</v>
      </c>
      <c r="D5134">
        <v>478.44000244140619</v>
      </c>
      <c r="E5134">
        <v>481.3800048828125</v>
      </c>
      <c r="F5134">
        <v>481.3800048828125</v>
      </c>
      <c r="G5134">
        <v>146200000</v>
      </c>
    </row>
    <row r="5135" spans="1:7" ht="15">
      <c r="A5135" s="963">
        <v>33378</v>
      </c>
      <c r="B5135">
        <v>480.51998901367188</v>
      </c>
      <c r="C5135">
        <v>481.8699951171875</v>
      </c>
      <c r="D5135">
        <v>479.32000732421881</v>
      </c>
      <c r="E5135">
        <v>480.10000610351562</v>
      </c>
      <c r="F5135">
        <v>480.10000610351562</v>
      </c>
      <c r="G5135">
        <v>125390000</v>
      </c>
    </row>
    <row r="5136" spans="1:7" ht="15">
      <c r="A5136" s="963">
        <v>33379</v>
      </c>
      <c r="B5136">
        <v>481.95999145507812</v>
      </c>
      <c r="C5136">
        <v>484.64999389648438</v>
      </c>
      <c r="D5136">
        <v>480.72000122070312</v>
      </c>
      <c r="E5136">
        <v>483.60000610351562</v>
      </c>
      <c r="F5136">
        <v>483.60000610351562</v>
      </c>
      <c r="G5136">
        <v>166460000</v>
      </c>
    </row>
    <row r="5137" spans="1:7" ht="15">
      <c r="A5137" s="963">
        <v>33380</v>
      </c>
      <c r="B5137">
        <v>485.92001342773438</v>
      </c>
      <c r="C5137">
        <v>487.94000244140619</v>
      </c>
      <c r="D5137">
        <v>484.54000854492188</v>
      </c>
      <c r="E5137">
        <v>487.29000854492188</v>
      </c>
      <c r="F5137">
        <v>487.29000854492188</v>
      </c>
      <c r="G5137">
        <v>161750000</v>
      </c>
    </row>
    <row r="5138" spans="1:7" ht="15">
      <c r="A5138" s="963">
        <v>33381</v>
      </c>
      <c r="B5138">
        <v>489.1300048828125</v>
      </c>
      <c r="C5138">
        <v>489.95999145507812</v>
      </c>
      <c r="D5138">
        <v>488.02999877929688</v>
      </c>
      <c r="E5138">
        <v>489.60000610351562</v>
      </c>
      <c r="F5138">
        <v>489.60000610351562</v>
      </c>
      <c r="G5138">
        <v>170850000</v>
      </c>
    </row>
    <row r="5139" spans="1:7" ht="15">
      <c r="A5139" s="963">
        <v>33382</v>
      </c>
      <c r="B5139">
        <v>490.92999267578119</v>
      </c>
      <c r="C5139">
        <v>492.77999877929688</v>
      </c>
      <c r="D5139">
        <v>490</v>
      </c>
      <c r="E5139">
        <v>492.67001342773438</v>
      </c>
      <c r="F5139">
        <v>492.67001342773438</v>
      </c>
      <c r="G5139">
        <v>128000000</v>
      </c>
    </row>
    <row r="5140" spans="1:7" ht="15">
      <c r="A5140" s="963">
        <v>33386</v>
      </c>
      <c r="B5140">
        <v>494.510009765625</v>
      </c>
      <c r="C5140">
        <v>497.17001342773438</v>
      </c>
      <c r="D5140">
        <v>493.3800048828125</v>
      </c>
      <c r="E5140">
        <v>497.17001342773438</v>
      </c>
      <c r="F5140">
        <v>497.17001342773438</v>
      </c>
      <c r="G5140">
        <v>126330000</v>
      </c>
    </row>
    <row r="5141" spans="1:7" ht="15">
      <c r="A5141" s="963">
        <v>33387</v>
      </c>
      <c r="B5141">
        <v>497.760009765625</v>
      </c>
      <c r="C5141">
        <v>500.239990234375</v>
      </c>
      <c r="D5141">
        <v>497.16000366210938</v>
      </c>
      <c r="E5141">
        <v>499.04998779296881</v>
      </c>
      <c r="F5141">
        <v>499.04998779296881</v>
      </c>
      <c r="G5141">
        <v>147630000</v>
      </c>
    </row>
    <row r="5142" spans="1:7" ht="15">
      <c r="A5142" s="963">
        <v>33388</v>
      </c>
      <c r="B5142">
        <v>499.29998779296881</v>
      </c>
      <c r="C5142">
        <v>503.72000122070312</v>
      </c>
      <c r="D5142">
        <v>498.92999267578119</v>
      </c>
      <c r="E5142">
        <v>503.19000244140619</v>
      </c>
      <c r="F5142">
        <v>503.19000244140619</v>
      </c>
      <c r="G5142">
        <v>150610000</v>
      </c>
    </row>
    <row r="5143" spans="1:7" ht="15">
      <c r="A5143" s="963">
        <v>33389</v>
      </c>
      <c r="B5143">
        <v>504.23001098632812</v>
      </c>
      <c r="C5143">
        <v>506.1199951171875</v>
      </c>
      <c r="D5143">
        <v>501.98001098632812</v>
      </c>
      <c r="E5143">
        <v>506.1099853515625</v>
      </c>
      <c r="F5143">
        <v>506.1099853515625</v>
      </c>
      <c r="G5143">
        <v>157380000</v>
      </c>
    </row>
    <row r="5144" spans="1:7" ht="15">
      <c r="A5144" s="963">
        <v>33392</v>
      </c>
      <c r="B5144">
        <v>505.83999633789062</v>
      </c>
      <c r="C5144">
        <v>507.45999145507812</v>
      </c>
      <c r="D5144">
        <v>504.3800048828125</v>
      </c>
      <c r="E5144">
        <v>507.10000610351562</v>
      </c>
      <c r="F5144">
        <v>507.10000610351562</v>
      </c>
      <c r="G5144">
        <v>142160000</v>
      </c>
    </row>
    <row r="5145" spans="1:7" ht="15">
      <c r="A5145" s="963">
        <v>33393</v>
      </c>
      <c r="B5145">
        <v>505.52999877929688</v>
      </c>
      <c r="C5145">
        <v>507.25</v>
      </c>
      <c r="D5145">
        <v>504.32000732421881</v>
      </c>
      <c r="E5145">
        <v>507.25</v>
      </c>
      <c r="F5145">
        <v>507.25</v>
      </c>
      <c r="G5145">
        <v>157150000</v>
      </c>
    </row>
    <row r="5146" spans="1:7" ht="15">
      <c r="A5146" s="963">
        <v>33394</v>
      </c>
      <c r="B5146">
        <v>506.82000732421881</v>
      </c>
      <c r="C5146">
        <v>508.04000854492188</v>
      </c>
      <c r="D5146">
        <v>504.760009765625</v>
      </c>
      <c r="E5146">
        <v>505.20001220703119</v>
      </c>
      <c r="F5146">
        <v>505.20001220703119</v>
      </c>
      <c r="G5146">
        <v>158310000</v>
      </c>
    </row>
    <row r="5147" spans="1:7" ht="15">
      <c r="A5147" s="963">
        <v>33395</v>
      </c>
      <c r="B5147">
        <v>505.52999877929688</v>
      </c>
      <c r="C5147">
        <v>505.92001342773438</v>
      </c>
      <c r="D5147">
        <v>502.6300048828125</v>
      </c>
      <c r="E5147">
        <v>502.94000244140619</v>
      </c>
      <c r="F5147">
        <v>502.94000244140619</v>
      </c>
      <c r="G5147">
        <v>161530000</v>
      </c>
    </row>
    <row r="5148" spans="1:7" ht="15">
      <c r="A5148" s="963">
        <v>33396</v>
      </c>
      <c r="B5148">
        <v>500.57998657226562</v>
      </c>
      <c r="C5148">
        <v>501.79000854492188</v>
      </c>
      <c r="D5148">
        <v>496.91000366210938</v>
      </c>
      <c r="E5148">
        <v>498.54000854492188</v>
      </c>
      <c r="F5148">
        <v>498.54000854492188</v>
      </c>
      <c r="G5148">
        <v>145820000</v>
      </c>
    </row>
    <row r="5149" spans="1:7" ht="15">
      <c r="A5149" s="963">
        <v>33399</v>
      </c>
      <c r="B5149">
        <v>498.39999389648438</v>
      </c>
      <c r="C5149">
        <v>498.8800048828125</v>
      </c>
      <c r="D5149">
        <v>495.47000122070312</v>
      </c>
      <c r="E5149">
        <v>495.85000610351562</v>
      </c>
      <c r="F5149">
        <v>495.85000610351562</v>
      </c>
      <c r="G5149">
        <v>113810000</v>
      </c>
    </row>
    <row r="5150" spans="1:7" ht="15">
      <c r="A5150" s="963">
        <v>33400</v>
      </c>
      <c r="B5150">
        <v>497.16000366210938</v>
      </c>
      <c r="C5150">
        <v>498.73001098632812</v>
      </c>
      <c r="D5150">
        <v>495.8800048828125</v>
      </c>
      <c r="E5150">
        <v>496.6199951171875</v>
      </c>
      <c r="F5150">
        <v>496.6199951171875</v>
      </c>
      <c r="G5150">
        <v>140320000</v>
      </c>
    </row>
    <row r="5151" spans="1:7" ht="15">
      <c r="A5151" s="963">
        <v>33401</v>
      </c>
      <c r="B5151">
        <v>493.6300048828125</v>
      </c>
      <c r="C5151">
        <v>495.6199951171875</v>
      </c>
      <c r="D5151">
        <v>489.04998779296881</v>
      </c>
      <c r="E5151">
        <v>491.04998779296881</v>
      </c>
      <c r="F5151">
        <v>491.04998779296881</v>
      </c>
      <c r="G5151">
        <v>156910000</v>
      </c>
    </row>
    <row r="5152" spans="1:7" ht="15">
      <c r="A5152" s="963">
        <v>33402</v>
      </c>
      <c r="B5152">
        <v>490.26998901367188</v>
      </c>
      <c r="C5152">
        <v>491.70001220703119</v>
      </c>
      <c r="D5152">
        <v>489.91000366210938</v>
      </c>
      <c r="E5152">
        <v>491.1400146484375</v>
      </c>
      <c r="F5152">
        <v>491.1400146484375</v>
      </c>
      <c r="G5152">
        <v>127700000</v>
      </c>
    </row>
    <row r="5153" spans="1:7" ht="15">
      <c r="A5153" s="963">
        <v>33403</v>
      </c>
      <c r="B5153">
        <v>493.95001220703119</v>
      </c>
      <c r="C5153">
        <v>495.20999145507812</v>
      </c>
      <c r="D5153">
        <v>491.98001098632812</v>
      </c>
      <c r="E5153">
        <v>495.07000732421881</v>
      </c>
      <c r="F5153">
        <v>495.07000732421881</v>
      </c>
      <c r="G5153">
        <v>135000000</v>
      </c>
    </row>
    <row r="5154" spans="1:7" ht="15">
      <c r="A5154" s="963">
        <v>33406</v>
      </c>
      <c r="B5154">
        <v>494.760009765625</v>
      </c>
      <c r="C5154">
        <v>495.989990234375</v>
      </c>
      <c r="D5154">
        <v>494.17999267578119</v>
      </c>
      <c r="E5154">
        <v>494.32000732421881</v>
      </c>
      <c r="F5154">
        <v>494.32000732421881</v>
      </c>
      <c r="G5154">
        <v>116600000</v>
      </c>
    </row>
    <row r="5155" spans="1:7" ht="15">
      <c r="A5155" s="963">
        <v>33407</v>
      </c>
      <c r="B5155">
        <v>494.20001220703119</v>
      </c>
      <c r="C5155">
        <v>494.67999267578119</v>
      </c>
      <c r="D5155">
        <v>490.82998657226562</v>
      </c>
      <c r="E5155">
        <v>491.58999633789062</v>
      </c>
      <c r="F5155">
        <v>491.58999633789062</v>
      </c>
      <c r="G5155">
        <v>145420000</v>
      </c>
    </row>
    <row r="5156" spans="1:7" ht="15">
      <c r="A5156" s="963">
        <v>33408</v>
      </c>
      <c r="B5156">
        <v>487.57000732421881</v>
      </c>
      <c r="C5156">
        <v>490.32998657226562</v>
      </c>
      <c r="D5156">
        <v>484.32000732421881</v>
      </c>
      <c r="E5156">
        <v>485.3599853515625</v>
      </c>
      <c r="F5156">
        <v>485.3599853515625</v>
      </c>
      <c r="G5156">
        <v>150830000</v>
      </c>
    </row>
    <row r="5157" spans="1:7" ht="15">
      <c r="A5157" s="963">
        <v>33409</v>
      </c>
      <c r="B5157">
        <v>483.77999877929688</v>
      </c>
      <c r="C5157">
        <v>486.29998779296881</v>
      </c>
      <c r="D5157">
        <v>482.66000366210938</v>
      </c>
      <c r="E5157">
        <v>485.8800048828125</v>
      </c>
      <c r="F5157">
        <v>485.8800048828125</v>
      </c>
      <c r="G5157">
        <v>143920000</v>
      </c>
    </row>
    <row r="5158" spans="1:7" ht="15">
      <c r="A5158" s="963">
        <v>33410</v>
      </c>
      <c r="B5158">
        <v>487.3699951171875</v>
      </c>
      <c r="C5158">
        <v>487.67001342773438</v>
      </c>
      <c r="D5158">
        <v>485.30999755859381</v>
      </c>
      <c r="E5158">
        <v>485.82000732421881</v>
      </c>
      <c r="F5158">
        <v>485.82000732421881</v>
      </c>
      <c r="G5158">
        <v>151130000</v>
      </c>
    </row>
    <row r="5159" spans="1:7" ht="15">
      <c r="A5159" s="963">
        <v>33413</v>
      </c>
      <c r="B5159">
        <v>482.79000854492188</v>
      </c>
      <c r="C5159">
        <v>484.70999145507812</v>
      </c>
      <c r="D5159">
        <v>475.1400146484375</v>
      </c>
      <c r="E5159">
        <v>475.23001098632812</v>
      </c>
      <c r="F5159">
        <v>475.23001098632812</v>
      </c>
      <c r="G5159">
        <v>124120000</v>
      </c>
    </row>
    <row r="5160" spans="1:7" ht="15">
      <c r="A5160" s="963">
        <v>33414</v>
      </c>
      <c r="B5160">
        <v>477.19000244140619</v>
      </c>
      <c r="C5160">
        <v>478.1199951171875</v>
      </c>
      <c r="D5160">
        <v>472.98001098632812</v>
      </c>
      <c r="E5160">
        <v>473.29998779296881</v>
      </c>
      <c r="F5160">
        <v>473.29998779296881</v>
      </c>
      <c r="G5160">
        <v>129030000</v>
      </c>
    </row>
    <row r="5161" spans="1:7" ht="15">
      <c r="A5161" s="963">
        <v>33415</v>
      </c>
      <c r="B5161">
        <v>472.39999389648438</v>
      </c>
      <c r="C5161">
        <v>473.79000854492188</v>
      </c>
      <c r="D5161">
        <v>470.92001342773438</v>
      </c>
      <c r="E5161">
        <v>473.07998657226562</v>
      </c>
      <c r="F5161">
        <v>473.07998657226562</v>
      </c>
      <c r="G5161">
        <v>136480000</v>
      </c>
    </row>
    <row r="5162" spans="1:7" ht="15">
      <c r="A5162" s="963">
        <v>33416</v>
      </c>
      <c r="B5162">
        <v>474.42001342773438</v>
      </c>
      <c r="C5162">
        <v>476.27999877929688</v>
      </c>
      <c r="D5162">
        <v>473.79000854492188</v>
      </c>
      <c r="E5162">
        <v>476.239990234375</v>
      </c>
      <c r="F5162">
        <v>476.239990234375</v>
      </c>
      <c r="G5162">
        <v>138910000</v>
      </c>
    </row>
    <row r="5163" spans="1:7" ht="15">
      <c r="A5163" s="963">
        <v>33417</v>
      </c>
      <c r="B5163">
        <v>475.75</v>
      </c>
      <c r="C5163">
        <v>476.42999267578119</v>
      </c>
      <c r="D5163">
        <v>470.97000122070312</v>
      </c>
      <c r="E5163">
        <v>475.92001342773438</v>
      </c>
      <c r="F5163">
        <v>475.92001342773438</v>
      </c>
      <c r="G5163">
        <v>160330000</v>
      </c>
    </row>
    <row r="5164" spans="1:7" ht="15">
      <c r="A5164" s="963">
        <v>33420</v>
      </c>
      <c r="B5164">
        <v>478.05999755859381</v>
      </c>
      <c r="C5164">
        <v>481.55999755859381</v>
      </c>
      <c r="D5164">
        <v>476.97000122070312</v>
      </c>
      <c r="E5164">
        <v>481.30999755859381</v>
      </c>
      <c r="F5164">
        <v>481.30999755859381</v>
      </c>
      <c r="G5164">
        <v>121930000</v>
      </c>
    </row>
    <row r="5165" spans="1:7" ht="15">
      <c r="A5165" s="963">
        <v>33421</v>
      </c>
      <c r="B5165">
        <v>480.77999877929688</v>
      </c>
      <c r="C5165">
        <v>480.92001342773438</v>
      </c>
      <c r="D5165">
        <v>478.6199951171875</v>
      </c>
      <c r="E5165">
        <v>478.77999877929688</v>
      </c>
      <c r="F5165">
        <v>478.77999877929688</v>
      </c>
      <c r="G5165">
        <v>136540000</v>
      </c>
    </row>
    <row r="5166" spans="1:7" ht="15">
      <c r="A5166" s="963">
        <v>33422</v>
      </c>
      <c r="B5166">
        <v>475.14999389648438</v>
      </c>
      <c r="C5166">
        <v>477.02999877929688</v>
      </c>
      <c r="D5166">
        <v>473.17999267578119</v>
      </c>
      <c r="E5166">
        <v>474.32000732421881</v>
      </c>
      <c r="F5166">
        <v>474.32000732421881</v>
      </c>
      <c r="G5166">
        <v>125020000</v>
      </c>
    </row>
    <row r="5167" spans="1:7" ht="15">
      <c r="A5167" s="963">
        <v>33424</v>
      </c>
      <c r="B5167">
        <v>474.17001342773438</v>
      </c>
      <c r="C5167">
        <v>475.07998657226562</v>
      </c>
      <c r="D5167">
        <v>473.20999145507812</v>
      </c>
      <c r="E5167">
        <v>474.04998779296881</v>
      </c>
      <c r="F5167">
        <v>474.04998779296881</v>
      </c>
      <c r="G5167">
        <v>56260000</v>
      </c>
    </row>
    <row r="5168" spans="1:7" ht="15">
      <c r="A5168" s="963">
        <v>33427</v>
      </c>
      <c r="B5168">
        <v>471.82998657226562</v>
      </c>
      <c r="C5168">
        <v>479.51998901367188</v>
      </c>
      <c r="D5168">
        <v>471.239990234375</v>
      </c>
      <c r="E5168">
        <v>479.510009765625</v>
      </c>
      <c r="F5168">
        <v>479.510009765625</v>
      </c>
      <c r="G5168">
        <v>121790000</v>
      </c>
    </row>
    <row r="5169" spans="1:7" ht="15">
      <c r="A5169" s="963">
        <v>33428</v>
      </c>
      <c r="B5169">
        <v>481.58999633789062</v>
      </c>
      <c r="C5169">
        <v>485.1099853515625</v>
      </c>
      <c r="D5169">
        <v>480.8699951171875</v>
      </c>
      <c r="E5169">
        <v>483.6400146484375</v>
      </c>
      <c r="F5169">
        <v>483.6400146484375</v>
      </c>
      <c r="G5169">
        <v>151480000</v>
      </c>
    </row>
    <row r="5170" spans="1:7" ht="15">
      <c r="A5170" s="963">
        <v>33429</v>
      </c>
      <c r="B5170">
        <v>484.39999389648438</v>
      </c>
      <c r="C5170">
        <v>489.29000854492188</v>
      </c>
      <c r="D5170">
        <v>484.39999389648438</v>
      </c>
      <c r="E5170">
        <v>487.17001342773438</v>
      </c>
      <c r="F5170">
        <v>487.17001342773438</v>
      </c>
      <c r="G5170">
        <v>171610000</v>
      </c>
    </row>
    <row r="5171" spans="1:7" ht="15">
      <c r="A5171" s="963">
        <v>33430</v>
      </c>
      <c r="B5171">
        <v>486.75</v>
      </c>
      <c r="C5171">
        <v>488.5</v>
      </c>
      <c r="D5171">
        <v>486.20999145507812</v>
      </c>
      <c r="E5171">
        <v>488.3699951171875</v>
      </c>
      <c r="F5171">
        <v>488.3699951171875</v>
      </c>
      <c r="G5171">
        <v>140030000</v>
      </c>
    </row>
    <row r="5172" spans="1:7" ht="15">
      <c r="A5172" s="963">
        <v>33431</v>
      </c>
      <c r="B5172">
        <v>490.1199951171875</v>
      </c>
      <c r="C5172">
        <v>492.70999145507812</v>
      </c>
      <c r="D5172">
        <v>488.1300048828125</v>
      </c>
      <c r="E5172">
        <v>492.70999145507812</v>
      </c>
      <c r="F5172">
        <v>492.70999145507812</v>
      </c>
      <c r="G5172">
        <v>155470000</v>
      </c>
    </row>
    <row r="5173" spans="1:7" ht="15">
      <c r="A5173" s="963">
        <v>33434</v>
      </c>
      <c r="B5173">
        <v>493.6400146484375</v>
      </c>
      <c r="C5173">
        <v>496.32998657226562</v>
      </c>
      <c r="D5173">
        <v>493.07998657226562</v>
      </c>
      <c r="E5173">
        <v>496.19000244140619</v>
      </c>
      <c r="F5173">
        <v>496.19000244140619</v>
      </c>
      <c r="G5173">
        <v>137950000</v>
      </c>
    </row>
    <row r="5174" spans="1:7" ht="15">
      <c r="A5174" s="963">
        <v>33435</v>
      </c>
      <c r="B5174">
        <v>496.70001220703119</v>
      </c>
      <c r="C5174">
        <v>497.3900146484375</v>
      </c>
      <c r="D5174">
        <v>493.60000610351562</v>
      </c>
      <c r="E5174">
        <v>493.60000610351562</v>
      </c>
      <c r="F5174">
        <v>493.60000610351562</v>
      </c>
      <c r="G5174">
        <v>156950000</v>
      </c>
    </row>
    <row r="5175" spans="1:7" ht="15">
      <c r="A5175" s="963">
        <v>33436</v>
      </c>
      <c r="B5175">
        <v>492.95001220703119</v>
      </c>
      <c r="C5175">
        <v>493.55999755859381</v>
      </c>
      <c r="D5175">
        <v>491.30999755859381</v>
      </c>
      <c r="E5175">
        <v>493.42001342773438</v>
      </c>
      <c r="F5175">
        <v>493.42001342773438</v>
      </c>
      <c r="G5175">
        <v>160940000</v>
      </c>
    </row>
    <row r="5176" spans="1:7" ht="15">
      <c r="A5176" s="963">
        <v>33437</v>
      </c>
      <c r="B5176">
        <v>494.16000366210938</v>
      </c>
      <c r="C5176">
        <v>496.95001220703119</v>
      </c>
      <c r="D5176">
        <v>493.8599853515625</v>
      </c>
      <c r="E5176">
        <v>496.79998779296881</v>
      </c>
      <c r="F5176">
        <v>496.79998779296881</v>
      </c>
      <c r="G5176">
        <v>171730000</v>
      </c>
    </row>
    <row r="5177" spans="1:7" ht="15">
      <c r="A5177" s="963">
        <v>33438</v>
      </c>
      <c r="B5177">
        <v>497.6300048828125</v>
      </c>
      <c r="C5177">
        <v>498.67001342773438</v>
      </c>
      <c r="D5177">
        <v>496.32000732421881</v>
      </c>
      <c r="E5177">
        <v>497.54998779296881</v>
      </c>
      <c r="F5177">
        <v>497.54998779296881</v>
      </c>
      <c r="G5177">
        <v>177000000</v>
      </c>
    </row>
    <row r="5178" spans="1:7" ht="15">
      <c r="A5178" s="963">
        <v>33441</v>
      </c>
      <c r="B5178">
        <v>497.44000244140619</v>
      </c>
      <c r="C5178">
        <v>497.55999755859381</v>
      </c>
      <c r="D5178">
        <v>494.41000366210938</v>
      </c>
      <c r="E5178">
        <v>494.989990234375</v>
      </c>
      <c r="F5178">
        <v>494.989990234375</v>
      </c>
      <c r="G5178">
        <v>127910000</v>
      </c>
    </row>
    <row r="5179" spans="1:7" ht="15">
      <c r="A5179" s="963">
        <v>33442</v>
      </c>
      <c r="B5179">
        <v>494.44000244140619</v>
      </c>
      <c r="C5179">
        <v>495.98001098632812</v>
      </c>
      <c r="D5179">
        <v>489.64999389648438</v>
      </c>
      <c r="E5179">
        <v>489.64999389648438</v>
      </c>
      <c r="F5179">
        <v>489.64999389648438</v>
      </c>
      <c r="G5179">
        <v>144700000</v>
      </c>
    </row>
    <row r="5180" spans="1:7" ht="15">
      <c r="A5180" s="963">
        <v>33443</v>
      </c>
      <c r="B5180">
        <v>487.89999389648438</v>
      </c>
      <c r="C5180">
        <v>490.25</v>
      </c>
      <c r="D5180">
        <v>487.42001342773438</v>
      </c>
      <c r="E5180">
        <v>487.42001342773438</v>
      </c>
      <c r="F5180">
        <v>487.42001342773438</v>
      </c>
      <c r="G5180">
        <v>147250000</v>
      </c>
    </row>
    <row r="5181" spans="1:7" ht="15">
      <c r="A5181" s="963">
        <v>33444</v>
      </c>
      <c r="B5181">
        <v>487.89999389648438</v>
      </c>
      <c r="C5181">
        <v>490.510009765625</v>
      </c>
      <c r="D5181">
        <v>487.57998657226562</v>
      </c>
      <c r="E5181">
        <v>490.27999877929688</v>
      </c>
      <c r="F5181">
        <v>490.27999877929688</v>
      </c>
      <c r="G5181">
        <v>134740000</v>
      </c>
    </row>
    <row r="5182" spans="1:7" ht="15">
      <c r="A5182" s="963">
        <v>33445</v>
      </c>
      <c r="B5182">
        <v>490.6199951171875</v>
      </c>
      <c r="C5182">
        <v>492.97000122070312</v>
      </c>
      <c r="D5182">
        <v>490.48001098632812</v>
      </c>
      <c r="E5182">
        <v>492.69000244140619</v>
      </c>
      <c r="F5182">
        <v>492.69000244140619</v>
      </c>
      <c r="G5182">
        <v>124560000</v>
      </c>
    </row>
    <row r="5183" spans="1:7" ht="15">
      <c r="A5183" s="963">
        <v>33448</v>
      </c>
      <c r="B5183">
        <v>492.35000610351562</v>
      </c>
      <c r="C5183">
        <v>493.510009765625</v>
      </c>
      <c r="D5183">
        <v>490.98001098632812</v>
      </c>
      <c r="E5183">
        <v>493.35000610351562</v>
      </c>
      <c r="F5183">
        <v>493.35000610351562</v>
      </c>
      <c r="G5183">
        <v>121670000</v>
      </c>
    </row>
    <row r="5184" spans="1:7" ht="15">
      <c r="A5184" s="963">
        <v>33449</v>
      </c>
      <c r="B5184">
        <v>495.05999755859381</v>
      </c>
      <c r="C5184">
        <v>498.26998901367188</v>
      </c>
      <c r="D5184">
        <v>494.22000122070312</v>
      </c>
      <c r="E5184">
        <v>498.26998901367188</v>
      </c>
      <c r="F5184">
        <v>498.26998901367188</v>
      </c>
      <c r="G5184">
        <v>152260000</v>
      </c>
    </row>
    <row r="5185" spans="1:7" ht="15">
      <c r="A5185" s="963">
        <v>33450</v>
      </c>
      <c r="B5185">
        <v>499.6199951171875</v>
      </c>
      <c r="C5185">
        <v>502.1300048828125</v>
      </c>
      <c r="D5185">
        <v>498.33999633789062</v>
      </c>
      <c r="E5185">
        <v>502.04000854492188</v>
      </c>
      <c r="F5185">
        <v>502.04000854492188</v>
      </c>
      <c r="G5185">
        <v>160320000</v>
      </c>
    </row>
    <row r="5186" spans="1:7" ht="15">
      <c r="A5186" s="963">
        <v>33451</v>
      </c>
      <c r="B5186">
        <v>502.26998901367188</v>
      </c>
      <c r="C5186">
        <v>504.29998779296881</v>
      </c>
      <c r="D5186">
        <v>501.73001098632812</v>
      </c>
      <c r="E5186">
        <v>504.14999389648438</v>
      </c>
      <c r="F5186">
        <v>504.14999389648438</v>
      </c>
      <c r="G5186">
        <v>160100000</v>
      </c>
    </row>
    <row r="5187" spans="1:7" ht="15">
      <c r="A5187" s="963">
        <v>33452</v>
      </c>
      <c r="B5187">
        <v>506.51998901367188</v>
      </c>
      <c r="C5187">
        <v>507.25</v>
      </c>
      <c r="D5187">
        <v>504.32998657226562</v>
      </c>
      <c r="E5187">
        <v>505.67001342773438</v>
      </c>
      <c r="F5187">
        <v>505.67001342773438</v>
      </c>
      <c r="G5187">
        <v>148490000</v>
      </c>
    </row>
    <row r="5188" spans="1:7" ht="15">
      <c r="A5188" s="963">
        <v>33455</v>
      </c>
      <c r="B5188">
        <v>504.29000854492188</v>
      </c>
      <c r="C5188">
        <v>505.010009765625</v>
      </c>
      <c r="D5188">
        <v>502.5</v>
      </c>
      <c r="E5188">
        <v>502.6099853515625</v>
      </c>
      <c r="F5188">
        <v>502.6099853515625</v>
      </c>
      <c r="G5188">
        <v>117090000</v>
      </c>
    </row>
    <row r="5189" spans="1:7" ht="15">
      <c r="A5189" s="963">
        <v>33456</v>
      </c>
      <c r="B5189">
        <v>502.66000366210938</v>
      </c>
      <c r="C5189">
        <v>505.3900146484375</v>
      </c>
      <c r="D5189">
        <v>501.489990234375</v>
      </c>
      <c r="E5189">
        <v>505.20001220703119</v>
      </c>
      <c r="F5189">
        <v>505.20001220703119</v>
      </c>
      <c r="G5189">
        <v>149720000</v>
      </c>
    </row>
    <row r="5190" spans="1:7" ht="15">
      <c r="A5190" s="963">
        <v>33457</v>
      </c>
      <c r="B5190">
        <v>506.77999877929688</v>
      </c>
      <c r="C5190">
        <v>507.64999389648438</v>
      </c>
      <c r="D5190">
        <v>505.60000610351562</v>
      </c>
      <c r="E5190">
        <v>507.45999145507812</v>
      </c>
      <c r="F5190">
        <v>507.45999145507812</v>
      </c>
      <c r="G5190">
        <v>177270000</v>
      </c>
    </row>
    <row r="5191" spans="1:7" ht="15">
      <c r="A5191" s="963">
        <v>33458</v>
      </c>
      <c r="B5191">
        <v>508.45001220703119</v>
      </c>
      <c r="C5191">
        <v>510.239990234375</v>
      </c>
      <c r="D5191">
        <v>507.8800048828125</v>
      </c>
      <c r="E5191">
        <v>509.3900146484375</v>
      </c>
      <c r="F5191">
        <v>509.3900146484375</v>
      </c>
      <c r="G5191">
        <v>161590000</v>
      </c>
    </row>
    <row r="5192" spans="1:7" ht="15">
      <c r="A5192" s="963">
        <v>33459</v>
      </c>
      <c r="B5192">
        <v>509.14999389648438</v>
      </c>
      <c r="C5192">
        <v>509.89999389648438</v>
      </c>
      <c r="D5192">
        <v>507.58999633789062</v>
      </c>
      <c r="E5192">
        <v>508.30999755859381</v>
      </c>
      <c r="F5192">
        <v>508.30999755859381</v>
      </c>
      <c r="G5192">
        <v>140780000</v>
      </c>
    </row>
    <row r="5193" spans="1:7" ht="15">
      <c r="A5193" s="963">
        <v>33462</v>
      </c>
      <c r="B5193">
        <v>507.6400146484375</v>
      </c>
      <c r="C5193">
        <v>510.23001098632812</v>
      </c>
      <c r="D5193">
        <v>507.23001098632812</v>
      </c>
      <c r="E5193">
        <v>510</v>
      </c>
      <c r="F5193">
        <v>510</v>
      </c>
      <c r="G5193">
        <v>114070000</v>
      </c>
    </row>
    <row r="5194" spans="1:7" ht="15">
      <c r="A5194" s="963">
        <v>33463</v>
      </c>
      <c r="B5194">
        <v>511.51998901367188</v>
      </c>
      <c r="C5194">
        <v>515.19000244140625</v>
      </c>
      <c r="D5194">
        <v>510.91000366210938</v>
      </c>
      <c r="E5194">
        <v>514.4000244140625</v>
      </c>
      <c r="F5194">
        <v>514.4000244140625</v>
      </c>
      <c r="G5194">
        <v>166820000</v>
      </c>
    </row>
    <row r="5195" spans="1:7" ht="15">
      <c r="A5195" s="963">
        <v>33464</v>
      </c>
      <c r="B5195">
        <v>516.22998046875</v>
      </c>
      <c r="C5195">
        <v>517.92999267578125</v>
      </c>
      <c r="D5195">
        <v>515.29998779296875</v>
      </c>
      <c r="E5195">
        <v>517.67999267578125</v>
      </c>
      <c r="F5195">
        <v>517.67999267578125</v>
      </c>
      <c r="G5195">
        <v>108730000</v>
      </c>
    </row>
    <row r="5196" spans="1:7" ht="15">
      <c r="A5196" s="963">
        <v>33465</v>
      </c>
      <c r="B5196">
        <v>517.77001953125</v>
      </c>
      <c r="C5196">
        <v>518.4000244140625</v>
      </c>
      <c r="D5196">
        <v>515.32000732421875</v>
      </c>
      <c r="E5196">
        <v>515.66998291015625</v>
      </c>
      <c r="F5196">
        <v>515.66998291015625</v>
      </c>
      <c r="G5196">
        <v>159480000</v>
      </c>
    </row>
    <row r="5197" spans="1:7" ht="15">
      <c r="A5197" s="963">
        <v>33466</v>
      </c>
      <c r="B5197">
        <v>514.72998046875</v>
      </c>
      <c r="C5197">
        <v>515.80999755859375</v>
      </c>
      <c r="D5197">
        <v>510.8900146484375</v>
      </c>
      <c r="E5197">
        <v>512.469970703125</v>
      </c>
      <c r="F5197">
        <v>512.469970703125</v>
      </c>
      <c r="G5197">
        <v>135100000</v>
      </c>
    </row>
    <row r="5198" spans="1:7" ht="15">
      <c r="A5198" s="963">
        <v>33469</v>
      </c>
      <c r="B5198">
        <v>489.3599853515625</v>
      </c>
      <c r="C5198">
        <v>504.97000122070312</v>
      </c>
      <c r="D5198">
        <v>487.07998657226562</v>
      </c>
      <c r="E5198">
        <v>497.6400146484375</v>
      </c>
      <c r="F5198">
        <v>497.6400146484375</v>
      </c>
      <c r="G5198">
        <v>161590000</v>
      </c>
    </row>
    <row r="5199" spans="1:7" ht="15">
      <c r="A5199" s="963">
        <v>33470</v>
      </c>
      <c r="B5199">
        <v>502.27999877929688</v>
      </c>
      <c r="C5199">
        <v>504</v>
      </c>
      <c r="D5199">
        <v>499.10000610351562</v>
      </c>
      <c r="E5199">
        <v>502.04998779296881</v>
      </c>
      <c r="F5199">
        <v>502.04998779296881</v>
      </c>
      <c r="G5199">
        <v>145430000</v>
      </c>
    </row>
    <row r="5200" spans="1:7" ht="15">
      <c r="A5200" s="963">
        <v>33471</v>
      </c>
      <c r="B5200">
        <v>510.67001342773438</v>
      </c>
      <c r="C5200">
        <v>517.969970703125</v>
      </c>
      <c r="D5200">
        <v>505.510009765625</v>
      </c>
      <c r="E5200">
        <v>517.969970703125</v>
      </c>
      <c r="F5200">
        <v>517.969970703125</v>
      </c>
      <c r="G5200">
        <v>192750000</v>
      </c>
    </row>
    <row r="5201" spans="1:7" ht="15">
      <c r="A5201" s="963">
        <v>33472</v>
      </c>
      <c r="B5201">
        <v>517.8499755859375</v>
      </c>
      <c r="C5201">
        <v>519.1400146484375</v>
      </c>
      <c r="D5201">
        <v>516.34002685546875</v>
      </c>
      <c r="E5201">
        <v>518.29998779296875</v>
      </c>
      <c r="F5201">
        <v>518.29998779296875</v>
      </c>
      <c r="G5201">
        <v>157460000</v>
      </c>
    </row>
    <row r="5202" spans="1:7" ht="15">
      <c r="A5202" s="963">
        <v>33473</v>
      </c>
      <c r="B5202">
        <v>519.21002197265625</v>
      </c>
      <c r="C5202">
        <v>521.4000244140625</v>
      </c>
      <c r="D5202">
        <v>516.260009765625</v>
      </c>
      <c r="E5202">
        <v>521.05999755859375</v>
      </c>
      <c r="F5202">
        <v>521.05999755859375</v>
      </c>
      <c r="G5202">
        <v>172120000</v>
      </c>
    </row>
    <row r="5203" spans="1:7" ht="15">
      <c r="A5203" s="963">
        <v>33476</v>
      </c>
      <c r="B5203">
        <v>520.42999267578125</v>
      </c>
      <c r="C5203">
        <v>521.469970703125</v>
      </c>
      <c r="D5203">
        <v>519.34002685546875</v>
      </c>
      <c r="E5203">
        <v>521.3800048828125</v>
      </c>
      <c r="F5203">
        <v>521.3800048828125</v>
      </c>
      <c r="G5203">
        <v>112280000</v>
      </c>
    </row>
    <row r="5204" spans="1:7" ht="15">
      <c r="A5204" s="963">
        <v>33477</v>
      </c>
      <c r="B5204">
        <v>522.20001220703125</v>
      </c>
      <c r="C5204">
        <v>522.219970703125</v>
      </c>
      <c r="D5204">
        <v>519.28997802734375</v>
      </c>
      <c r="E5204">
        <v>521.75</v>
      </c>
      <c r="F5204">
        <v>521.75</v>
      </c>
      <c r="G5204">
        <v>139670000</v>
      </c>
    </row>
    <row r="5205" spans="1:7" ht="15">
      <c r="A5205" s="963">
        <v>33478</v>
      </c>
      <c r="B5205">
        <v>522.45001220703125</v>
      </c>
      <c r="C5205">
        <v>526.28997802734375</v>
      </c>
      <c r="D5205">
        <v>521.8900146484375</v>
      </c>
      <c r="E5205">
        <v>526.28997802734375</v>
      </c>
      <c r="F5205">
        <v>526.28997802734375</v>
      </c>
      <c r="G5205">
        <v>165660000</v>
      </c>
    </row>
    <row r="5206" spans="1:7" ht="15">
      <c r="A5206" s="963">
        <v>33479</v>
      </c>
      <c r="B5206">
        <v>527.030029296875</v>
      </c>
      <c r="C5206">
        <v>527.71002197265625</v>
      </c>
      <c r="D5206">
        <v>525.34002685546875</v>
      </c>
      <c r="E5206">
        <v>526.3900146484375</v>
      </c>
      <c r="F5206">
        <v>526.3900146484375</v>
      </c>
      <c r="G5206">
        <v>158800000</v>
      </c>
    </row>
    <row r="5207" spans="1:7" ht="15">
      <c r="A5207" s="963">
        <v>33480</v>
      </c>
      <c r="B5207">
        <v>525.6400146484375</v>
      </c>
      <c r="C5207">
        <v>526.5</v>
      </c>
      <c r="D5207">
        <v>523.6300048828125</v>
      </c>
      <c r="E5207">
        <v>525.67999267578125</v>
      </c>
      <c r="F5207">
        <v>525.67999267578125</v>
      </c>
      <c r="G5207">
        <v>129400000</v>
      </c>
    </row>
    <row r="5208" spans="1:7" ht="15">
      <c r="A5208" s="963">
        <v>33484</v>
      </c>
      <c r="B5208">
        <v>526.29998779296875</v>
      </c>
      <c r="C5208">
        <v>526.530029296875</v>
      </c>
      <c r="D5208">
        <v>520.8699951171875</v>
      </c>
      <c r="E5208">
        <v>520.90997314453125</v>
      </c>
      <c r="F5208">
        <v>520.90997314453125</v>
      </c>
      <c r="G5208">
        <v>134330000</v>
      </c>
    </row>
    <row r="5209" spans="1:7" ht="15">
      <c r="A5209" s="963">
        <v>33485</v>
      </c>
      <c r="B5209">
        <v>520.70001220703125</v>
      </c>
      <c r="C5209">
        <v>521.5999755859375</v>
      </c>
      <c r="D5209">
        <v>517.29998779296875</v>
      </c>
      <c r="E5209">
        <v>517.91998291015625</v>
      </c>
      <c r="F5209">
        <v>517.91998291015625</v>
      </c>
      <c r="G5209">
        <v>154070000</v>
      </c>
    </row>
    <row r="5210" spans="1:7" ht="15">
      <c r="A5210" s="963">
        <v>33486</v>
      </c>
      <c r="B5210">
        <v>517.8699951171875</v>
      </c>
      <c r="C5210">
        <v>518.760009765625</v>
      </c>
      <c r="D5210">
        <v>516.40997314453125</v>
      </c>
      <c r="E5210">
        <v>516.92999267578125</v>
      </c>
      <c r="F5210">
        <v>516.92999267578125</v>
      </c>
      <c r="G5210">
        <v>167420000</v>
      </c>
    </row>
    <row r="5211" spans="1:7" ht="15">
      <c r="A5211" s="963">
        <v>33487</v>
      </c>
      <c r="B5211">
        <v>516.8599853515625</v>
      </c>
      <c r="C5211">
        <v>518.28997802734375</v>
      </c>
      <c r="D5211">
        <v>516.44000244140625</v>
      </c>
      <c r="E5211">
        <v>516.94000244140625</v>
      </c>
      <c r="F5211">
        <v>516.94000244140625</v>
      </c>
      <c r="G5211">
        <v>149330000</v>
      </c>
    </row>
    <row r="5212" spans="1:7" ht="15">
      <c r="A5212" s="963">
        <v>33490</v>
      </c>
      <c r="B5212">
        <v>516.47998046875</v>
      </c>
      <c r="C5212">
        <v>518.07000732421875</v>
      </c>
      <c r="D5212">
        <v>516.34002685546875</v>
      </c>
      <c r="E5212">
        <v>518.07000732421875</v>
      </c>
      <c r="F5212">
        <v>518.07000732421875</v>
      </c>
      <c r="G5212">
        <v>105850000</v>
      </c>
    </row>
    <row r="5213" spans="1:7" ht="15">
      <c r="A5213" s="963">
        <v>33491</v>
      </c>
      <c r="B5213">
        <v>516.45001220703125</v>
      </c>
      <c r="C5213">
        <v>518.25</v>
      </c>
      <c r="D5213">
        <v>511.04998779296881</v>
      </c>
      <c r="E5213">
        <v>511.27999877929688</v>
      </c>
      <c r="F5213">
        <v>511.27999877929688</v>
      </c>
      <c r="G5213">
        <v>146780000</v>
      </c>
    </row>
    <row r="5214" spans="1:7" ht="15">
      <c r="A5214" s="963">
        <v>33492</v>
      </c>
      <c r="B5214">
        <v>511.89999389648438</v>
      </c>
      <c r="C5214">
        <v>514.79998779296875</v>
      </c>
      <c r="D5214">
        <v>511.35000610351562</v>
      </c>
      <c r="E5214">
        <v>514.760009765625</v>
      </c>
      <c r="F5214">
        <v>514.760009765625</v>
      </c>
      <c r="G5214">
        <v>151800000</v>
      </c>
    </row>
    <row r="5215" spans="1:7" ht="15">
      <c r="A5215" s="963">
        <v>33493</v>
      </c>
      <c r="B5215">
        <v>518.3599853515625</v>
      </c>
      <c r="C5215">
        <v>521.1300048828125</v>
      </c>
      <c r="D5215">
        <v>516.760009765625</v>
      </c>
      <c r="E5215">
        <v>521.1300048828125</v>
      </c>
      <c r="F5215">
        <v>521.1300048828125</v>
      </c>
      <c r="G5215">
        <v>172800000</v>
      </c>
    </row>
    <row r="5216" spans="1:7" ht="15">
      <c r="A5216" s="963">
        <v>33494</v>
      </c>
      <c r="B5216">
        <v>520.28997802734375</v>
      </c>
      <c r="C5216">
        <v>521.57000732421875</v>
      </c>
      <c r="D5216">
        <v>516.1500244140625</v>
      </c>
      <c r="E5216">
        <v>516.71002197265625</v>
      </c>
      <c r="F5216">
        <v>516.71002197265625</v>
      </c>
      <c r="G5216">
        <v>166630000</v>
      </c>
    </row>
    <row r="5217" spans="1:7" ht="15">
      <c r="A5217" s="963">
        <v>33497</v>
      </c>
      <c r="B5217">
        <v>516.30999755859375</v>
      </c>
      <c r="C5217">
        <v>516.989990234375</v>
      </c>
      <c r="D5217">
        <v>514.1099853515625</v>
      </c>
      <c r="E5217">
        <v>515.67999267578125</v>
      </c>
      <c r="F5217">
        <v>515.67999267578125</v>
      </c>
      <c r="G5217">
        <v>137570000</v>
      </c>
    </row>
    <row r="5218" spans="1:7" ht="15">
      <c r="A5218" s="963">
        <v>33498</v>
      </c>
      <c r="B5218">
        <v>516.08001708984375</v>
      </c>
      <c r="C5218">
        <v>516.16998291015625</v>
      </c>
      <c r="D5218">
        <v>513.8900146484375</v>
      </c>
      <c r="E5218">
        <v>515.16998291015625</v>
      </c>
      <c r="F5218">
        <v>515.16998291015625</v>
      </c>
      <c r="G5218">
        <v>166960000</v>
      </c>
    </row>
    <row r="5219" spans="1:7" ht="15">
      <c r="A5219" s="963">
        <v>33499</v>
      </c>
      <c r="B5219">
        <v>514.22998046875</v>
      </c>
      <c r="C5219">
        <v>518.719970703125</v>
      </c>
      <c r="D5219">
        <v>513.82000732421875</v>
      </c>
      <c r="E5219">
        <v>518.54998779296875</v>
      </c>
      <c r="F5219">
        <v>518.54998779296875</v>
      </c>
      <c r="G5219">
        <v>133250000</v>
      </c>
    </row>
    <row r="5220" spans="1:7" ht="15">
      <c r="A5220" s="963">
        <v>33500</v>
      </c>
      <c r="B5220">
        <v>519.739990234375</v>
      </c>
      <c r="C5220">
        <v>523.469970703125</v>
      </c>
      <c r="D5220">
        <v>519.16998291015625</v>
      </c>
      <c r="E5220">
        <v>522.66998291015625</v>
      </c>
      <c r="F5220">
        <v>522.66998291015625</v>
      </c>
      <c r="G5220">
        <v>203950000</v>
      </c>
    </row>
    <row r="5221" spans="1:7" ht="15">
      <c r="A5221" s="963">
        <v>33501</v>
      </c>
      <c r="B5221">
        <v>525.07000732421875</v>
      </c>
      <c r="C5221">
        <v>528.16998291015625</v>
      </c>
      <c r="D5221">
        <v>523.97998046875</v>
      </c>
      <c r="E5221">
        <v>527.19000244140625</v>
      </c>
      <c r="F5221">
        <v>527.19000244140625</v>
      </c>
      <c r="G5221">
        <v>226510000</v>
      </c>
    </row>
    <row r="5222" spans="1:7" ht="15">
      <c r="A5222" s="963">
        <v>33504</v>
      </c>
      <c r="B5222">
        <v>526.260009765625</v>
      </c>
      <c r="C5222">
        <v>526.46002197265625</v>
      </c>
      <c r="D5222">
        <v>524.1199951171875</v>
      </c>
      <c r="E5222">
        <v>524.69000244140625</v>
      </c>
      <c r="F5222">
        <v>524.69000244140625</v>
      </c>
      <c r="G5222">
        <v>158860000</v>
      </c>
    </row>
    <row r="5223" spans="1:7" ht="15">
      <c r="A5223" s="963">
        <v>33505</v>
      </c>
      <c r="B5223">
        <v>525.5</v>
      </c>
      <c r="C5223">
        <v>526.53997802734375</v>
      </c>
      <c r="D5223">
        <v>523.05999755859375</v>
      </c>
      <c r="E5223">
        <v>526.469970703125</v>
      </c>
      <c r="F5223">
        <v>526.469970703125</v>
      </c>
      <c r="G5223">
        <v>179750000</v>
      </c>
    </row>
    <row r="5224" spans="1:7" ht="15">
      <c r="A5224" s="963">
        <v>33506</v>
      </c>
      <c r="B5224">
        <v>526.5</v>
      </c>
      <c r="C5224">
        <v>528.41998291015625</v>
      </c>
      <c r="D5224">
        <v>526.010009765625</v>
      </c>
      <c r="E5224">
        <v>527.82000732421875</v>
      </c>
      <c r="F5224">
        <v>527.82000732421875</v>
      </c>
      <c r="G5224">
        <v>178120000</v>
      </c>
    </row>
    <row r="5225" spans="1:7" ht="15">
      <c r="A5225" s="963">
        <v>33507</v>
      </c>
      <c r="B5225">
        <v>525.22998046875</v>
      </c>
      <c r="C5225">
        <v>528.28997802734375</v>
      </c>
      <c r="D5225">
        <v>524.97998046875</v>
      </c>
      <c r="E5225">
        <v>526.94000244140625</v>
      </c>
      <c r="F5225">
        <v>526.94000244140625</v>
      </c>
      <c r="G5225">
        <v>172340000</v>
      </c>
    </row>
    <row r="5226" spans="1:7" ht="15">
      <c r="A5226" s="963">
        <v>33508</v>
      </c>
      <c r="B5226">
        <v>529.1400146484375</v>
      </c>
      <c r="C5226">
        <v>529.21002197265625</v>
      </c>
      <c r="D5226">
        <v>523.96002197265625</v>
      </c>
      <c r="E5226">
        <v>524.47998046875</v>
      </c>
      <c r="F5226">
        <v>524.47998046875</v>
      </c>
      <c r="G5226">
        <v>168300000</v>
      </c>
    </row>
    <row r="5227" spans="1:7" ht="15">
      <c r="A5227" s="963">
        <v>33511</v>
      </c>
      <c r="B5227">
        <v>524.6199951171875</v>
      </c>
      <c r="C5227">
        <v>526.8800048828125</v>
      </c>
      <c r="D5227">
        <v>522.3800048828125</v>
      </c>
      <c r="E5227">
        <v>526.8800048828125</v>
      </c>
      <c r="F5227">
        <v>526.8800048828125</v>
      </c>
      <c r="G5227">
        <v>141030000</v>
      </c>
    </row>
    <row r="5228" spans="1:7" ht="15">
      <c r="A5228" s="963">
        <v>33512</v>
      </c>
      <c r="B5228">
        <v>527.1400146484375</v>
      </c>
      <c r="C5228">
        <v>528.8499755859375</v>
      </c>
      <c r="D5228">
        <v>525.8800048828125</v>
      </c>
      <c r="E5228">
        <v>528.510009765625</v>
      </c>
      <c r="F5228">
        <v>528.510009765625</v>
      </c>
      <c r="G5228">
        <v>162680000</v>
      </c>
    </row>
    <row r="5229" spans="1:7" ht="15">
      <c r="A5229" s="963">
        <v>33513</v>
      </c>
      <c r="B5229">
        <v>528.46002197265625</v>
      </c>
      <c r="C5229">
        <v>529.21002197265625</v>
      </c>
      <c r="D5229">
        <v>526.1400146484375</v>
      </c>
      <c r="E5229">
        <v>526.33001708984375</v>
      </c>
      <c r="F5229">
        <v>526.33001708984375</v>
      </c>
      <c r="G5229">
        <v>179610000</v>
      </c>
    </row>
    <row r="5230" spans="1:7" ht="15">
      <c r="A5230" s="963">
        <v>33514</v>
      </c>
      <c r="B5230">
        <v>524.530029296875</v>
      </c>
      <c r="C5230">
        <v>525.75</v>
      </c>
      <c r="D5230">
        <v>519.80999755859375</v>
      </c>
      <c r="E5230">
        <v>520.510009765625</v>
      </c>
      <c r="F5230">
        <v>520.510009765625</v>
      </c>
      <c r="G5230">
        <v>179370000</v>
      </c>
    </row>
    <row r="5231" spans="1:7" ht="15">
      <c r="A5231" s="963">
        <v>33515</v>
      </c>
      <c r="B5231">
        <v>520.34002685546875</v>
      </c>
      <c r="C5231">
        <v>522.6500244140625</v>
      </c>
      <c r="D5231">
        <v>519.91998291015625</v>
      </c>
      <c r="E5231">
        <v>520.4000244140625</v>
      </c>
      <c r="F5231">
        <v>520.4000244140625</v>
      </c>
      <c r="G5231">
        <v>151230000</v>
      </c>
    </row>
    <row r="5232" spans="1:7" ht="15">
      <c r="A5232" s="963">
        <v>33518</v>
      </c>
      <c r="B5232">
        <v>517.94000244140625</v>
      </c>
      <c r="C5232">
        <v>519.6300048828125</v>
      </c>
      <c r="D5232">
        <v>515.94000244140625</v>
      </c>
      <c r="E5232">
        <v>516.20001220703125</v>
      </c>
      <c r="F5232">
        <v>516.20001220703125</v>
      </c>
      <c r="G5232">
        <v>133850000</v>
      </c>
    </row>
    <row r="5233" spans="1:7" ht="15">
      <c r="A5233" s="963">
        <v>33519</v>
      </c>
      <c r="B5233">
        <v>515.72998046875</v>
      </c>
      <c r="C5233">
        <v>517.25</v>
      </c>
      <c r="D5233">
        <v>514.80999755859375</v>
      </c>
      <c r="E5233">
        <v>517.25</v>
      </c>
      <c r="F5233">
        <v>517.25</v>
      </c>
      <c r="G5233">
        <v>158960000</v>
      </c>
    </row>
    <row r="5234" spans="1:7" ht="15">
      <c r="A5234" s="963">
        <v>33520</v>
      </c>
      <c r="B5234">
        <v>516.42999267578125</v>
      </c>
      <c r="C5234">
        <v>517.22998046875</v>
      </c>
      <c r="D5234">
        <v>513.79998779296875</v>
      </c>
      <c r="E5234">
        <v>513.80999755859375</v>
      </c>
      <c r="F5234">
        <v>513.80999755859375</v>
      </c>
      <c r="G5234">
        <v>165400000</v>
      </c>
    </row>
    <row r="5235" spans="1:7" ht="15">
      <c r="A5235" s="963">
        <v>33521</v>
      </c>
      <c r="B5235">
        <v>514.47998046875</v>
      </c>
      <c r="C5235">
        <v>516.40997314453125</v>
      </c>
      <c r="D5235">
        <v>513.21002197265625</v>
      </c>
      <c r="E5235">
        <v>515.94000244140625</v>
      </c>
      <c r="F5235">
        <v>515.94000244140625</v>
      </c>
      <c r="G5235">
        <v>166800000</v>
      </c>
    </row>
    <row r="5236" spans="1:7" ht="15">
      <c r="A5236" s="963">
        <v>33522</v>
      </c>
      <c r="B5236">
        <v>517.969970703125</v>
      </c>
      <c r="C5236">
        <v>519.15997314453125</v>
      </c>
      <c r="D5236">
        <v>517.15997314453125</v>
      </c>
      <c r="E5236">
        <v>519.04998779296875</v>
      </c>
      <c r="F5236">
        <v>519.04998779296875</v>
      </c>
      <c r="G5236">
        <v>145010000</v>
      </c>
    </row>
    <row r="5237" spans="1:7" ht="15">
      <c r="A5237" s="963">
        <v>33525</v>
      </c>
      <c r="B5237">
        <v>521.02001953125</v>
      </c>
      <c r="C5237">
        <v>525.65997314453125</v>
      </c>
      <c r="D5237">
        <v>519.78997802734375</v>
      </c>
      <c r="E5237">
        <v>525.65997314453125</v>
      </c>
      <c r="F5237">
        <v>525.65997314453125</v>
      </c>
      <c r="G5237">
        <v>117080000</v>
      </c>
    </row>
    <row r="5238" spans="1:7" ht="15">
      <c r="A5238" s="963">
        <v>33526</v>
      </c>
      <c r="B5238">
        <v>526.760009765625</v>
      </c>
      <c r="C5238">
        <v>534.1099853515625</v>
      </c>
      <c r="D5238">
        <v>526.6400146484375</v>
      </c>
      <c r="E5238">
        <v>534.1099853515625</v>
      </c>
      <c r="F5238">
        <v>534.1099853515625</v>
      </c>
      <c r="G5238">
        <v>177930000</v>
      </c>
    </row>
    <row r="5239" spans="1:7" ht="15">
      <c r="A5239" s="963">
        <v>33527</v>
      </c>
      <c r="B5239">
        <v>535.219970703125</v>
      </c>
      <c r="C5239">
        <v>540.94000244140625</v>
      </c>
      <c r="D5239">
        <v>525.65997314453125</v>
      </c>
      <c r="E5239">
        <v>540.94000244140625</v>
      </c>
      <c r="F5239">
        <v>540.94000244140625</v>
      </c>
      <c r="G5239">
        <v>223330000</v>
      </c>
    </row>
    <row r="5240" spans="1:7" ht="15">
      <c r="A5240" s="963">
        <v>33528</v>
      </c>
      <c r="B5240">
        <v>538.15997314453125</v>
      </c>
      <c r="C5240">
        <v>539.8800048828125</v>
      </c>
      <c r="D5240">
        <v>535.30999755859375</v>
      </c>
      <c r="E5240">
        <v>536.27001953125</v>
      </c>
      <c r="F5240">
        <v>536.27001953125</v>
      </c>
      <c r="G5240">
        <v>226840000</v>
      </c>
    </row>
    <row r="5241" spans="1:7" ht="15">
      <c r="A5241" s="963">
        <v>33529</v>
      </c>
      <c r="B5241">
        <v>537.280029296875</v>
      </c>
      <c r="C5241">
        <v>539.1500244140625</v>
      </c>
      <c r="D5241">
        <v>536.91998291015625</v>
      </c>
      <c r="E5241">
        <v>538.9000244140625</v>
      </c>
      <c r="F5241">
        <v>538.9000244140625</v>
      </c>
      <c r="G5241">
        <v>212130000</v>
      </c>
    </row>
    <row r="5242" spans="1:7" ht="15">
      <c r="A5242" s="963">
        <v>33532</v>
      </c>
      <c r="B5242">
        <v>538.30999755859375</v>
      </c>
      <c r="C5242">
        <v>538.95001220703125</v>
      </c>
      <c r="D5242">
        <v>535.780029296875</v>
      </c>
      <c r="E5242">
        <v>536.96002197265625</v>
      </c>
      <c r="F5242">
        <v>536.96002197265625</v>
      </c>
      <c r="G5242">
        <v>158140000</v>
      </c>
    </row>
    <row r="5243" spans="1:7" ht="15">
      <c r="A5243" s="963">
        <v>33533</v>
      </c>
      <c r="B5243">
        <v>539.3599853515625</v>
      </c>
      <c r="C5243">
        <v>539.489990234375</v>
      </c>
      <c r="D5243">
        <v>536.8699951171875</v>
      </c>
      <c r="E5243">
        <v>537.1400146484375</v>
      </c>
      <c r="F5243">
        <v>537.1400146484375</v>
      </c>
      <c r="G5243">
        <v>180130000</v>
      </c>
    </row>
    <row r="5244" spans="1:7" ht="15">
      <c r="A5244" s="963">
        <v>33534</v>
      </c>
      <c r="B5244">
        <v>537.8900146484375</v>
      </c>
      <c r="C5244">
        <v>538.41998291015625</v>
      </c>
      <c r="D5244">
        <v>534.1400146484375</v>
      </c>
      <c r="E5244">
        <v>535.16998291015625</v>
      </c>
      <c r="F5244">
        <v>535.16998291015625</v>
      </c>
      <c r="G5244">
        <v>199760000</v>
      </c>
    </row>
    <row r="5245" spans="1:7" ht="15">
      <c r="A5245" s="963">
        <v>33535</v>
      </c>
      <c r="B5245">
        <v>533.96002197265625</v>
      </c>
      <c r="C5245">
        <v>535.42999267578125</v>
      </c>
      <c r="D5245">
        <v>527.6300048828125</v>
      </c>
      <c r="E5245">
        <v>528.75</v>
      </c>
      <c r="F5245">
        <v>528.75</v>
      </c>
      <c r="G5245">
        <v>199360000</v>
      </c>
    </row>
    <row r="5246" spans="1:7" ht="15">
      <c r="A5246" s="963">
        <v>33536</v>
      </c>
      <c r="B5246">
        <v>526.80999755859375</v>
      </c>
      <c r="C5246">
        <v>528.4000244140625</v>
      </c>
      <c r="D5246">
        <v>524.92999267578125</v>
      </c>
      <c r="E5246">
        <v>525.1300048828125</v>
      </c>
      <c r="F5246">
        <v>525.1300048828125</v>
      </c>
      <c r="G5246">
        <v>173950000</v>
      </c>
    </row>
    <row r="5247" spans="1:7" ht="15">
      <c r="A5247" s="963">
        <v>33539</v>
      </c>
      <c r="B5247">
        <v>526.57000732421875</v>
      </c>
      <c r="C5247">
        <v>529.40997314453125</v>
      </c>
      <c r="D5247">
        <v>526.57000732421875</v>
      </c>
      <c r="E5247">
        <v>529.40997314453125</v>
      </c>
      <c r="F5247">
        <v>529.40997314453125</v>
      </c>
      <c r="G5247">
        <v>145910000</v>
      </c>
    </row>
    <row r="5248" spans="1:7" ht="15">
      <c r="A5248" s="963">
        <v>33540</v>
      </c>
      <c r="B5248">
        <v>531.0999755859375</v>
      </c>
      <c r="C5248">
        <v>534.530029296875</v>
      </c>
      <c r="D5248">
        <v>529.8699951171875</v>
      </c>
      <c r="E5248">
        <v>534.510009765625</v>
      </c>
      <c r="F5248">
        <v>534.510009765625</v>
      </c>
      <c r="G5248">
        <v>182350000</v>
      </c>
    </row>
    <row r="5249" spans="1:7" ht="15">
      <c r="A5249" s="963">
        <v>33541</v>
      </c>
      <c r="B5249">
        <v>537.54998779296875</v>
      </c>
      <c r="C5249">
        <v>541.3499755859375</v>
      </c>
      <c r="D5249">
        <v>535.6099853515625</v>
      </c>
      <c r="E5249">
        <v>541.32000732421875</v>
      </c>
      <c r="F5249">
        <v>541.32000732421875</v>
      </c>
      <c r="G5249">
        <v>202590000</v>
      </c>
    </row>
    <row r="5250" spans="1:7" ht="15">
      <c r="A5250" s="963">
        <v>33542</v>
      </c>
      <c r="B5250">
        <v>541.78997802734375</v>
      </c>
      <c r="C5250">
        <v>543.010009765625</v>
      </c>
      <c r="D5250">
        <v>540.96002197265625</v>
      </c>
      <c r="E5250">
        <v>542.97998046875</v>
      </c>
      <c r="F5250">
        <v>542.97998046875</v>
      </c>
      <c r="G5250">
        <v>228520000</v>
      </c>
    </row>
    <row r="5251" spans="1:7" ht="15">
      <c r="A5251" s="963">
        <v>33543</v>
      </c>
      <c r="B5251">
        <v>542.16998291015625</v>
      </c>
      <c r="C5251">
        <v>543.6099853515625</v>
      </c>
      <c r="D5251">
        <v>539.8900146484375</v>
      </c>
      <c r="E5251">
        <v>540.92999267578125</v>
      </c>
      <c r="F5251">
        <v>540.92999267578125</v>
      </c>
      <c r="G5251">
        <v>205420000</v>
      </c>
    </row>
    <row r="5252" spans="1:7" ht="15">
      <c r="A5252" s="963">
        <v>33546</v>
      </c>
      <c r="B5252">
        <v>539.07000732421875</v>
      </c>
      <c r="C5252">
        <v>540.739990234375</v>
      </c>
      <c r="D5252">
        <v>536.6500244140625</v>
      </c>
      <c r="E5252">
        <v>537.5</v>
      </c>
      <c r="F5252">
        <v>537.5</v>
      </c>
      <c r="G5252">
        <v>154800000</v>
      </c>
    </row>
    <row r="5253" spans="1:7" ht="15">
      <c r="A5253" s="963">
        <v>33547</v>
      </c>
      <c r="B5253">
        <v>537.83001708984375</v>
      </c>
      <c r="C5253">
        <v>540.3699951171875</v>
      </c>
      <c r="D5253">
        <v>537.25</v>
      </c>
      <c r="E5253">
        <v>538.82000732421875</v>
      </c>
      <c r="F5253">
        <v>538.82000732421875</v>
      </c>
      <c r="G5253">
        <v>176980000</v>
      </c>
    </row>
    <row r="5254" spans="1:7" ht="15">
      <c r="A5254" s="963">
        <v>33548</v>
      </c>
      <c r="B5254">
        <v>539.27001953125</v>
      </c>
      <c r="C5254">
        <v>540.70001220703125</v>
      </c>
      <c r="D5254">
        <v>537.80999755859375</v>
      </c>
      <c r="E5254">
        <v>539.47998046875</v>
      </c>
      <c r="F5254">
        <v>539.47998046875</v>
      </c>
      <c r="G5254">
        <v>191180000</v>
      </c>
    </row>
    <row r="5255" spans="1:7" ht="15">
      <c r="A5255" s="963">
        <v>33549</v>
      </c>
      <c r="B5255">
        <v>540.17999267578125</v>
      </c>
      <c r="C5255">
        <v>545.489990234375</v>
      </c>
      <c r="D5255">
        <v>540.07000732421875</v>
      </c>
      <c r="E5255">
        <v>545.280029296875</v>
      </c>
      <c r="F5255">
        <v>545.280029296875</v>
      </c>
      <c r="G5255">
        <v>216080000</v>
      </c>
    </row>
    <row r="5256" spans="1:7" ht="15">
      <c r="A5256" s="963">
        <v>33550</v>
      </c>
      <c r="B5256">
        <v>549.03997802734375</v>
      </c>
      <c r="C5256">
        <v>549.260009765625</v>
      </c>
      <c r="D5256">
        <v>546.3800048828125</v>
      </c>
      <c r="E5256">
        <v>548.08001708984375</v>
      </c>
      <c r="F5256">
        <v>548.08001708984375</v>
      </c>
      <c r="G5256">
        <v>211430000</v>
      </c>
    </row>
    <row r="5257" spans="1:7" ht="15">
      <c r="A5257" s="963">
        <v>33553</v>
      </c>
      <c r="B5257">
        <v>549.16998291015625</v>
      </c>
      <c r="C5257">
        <v>551.15997314453125</v>
      </c>
      <c r="D5257">
        <v>548.6199951171875</v>
      </c>
      <c r="E5257">
        <v>550.71002197265625</v>
      </c>
      <c r="F5257">
        <v>550.71002197265625</v>
      </c>
      <c r="G5257">
        <v>153630000</v>
      </c>
    </row>
    <row r="5258" spans="1:7" ht="15">
      <c r="A5258" s="963">
        <v>33554</v>
      </c>
      <c r="B5258">
        <v>553.44000244140625</v>
      </c>
      <c r="C5258">
        <v>555.989990234375</v>
      </c>
      <c r="D5258">
        <v>551.90997314453125</v>
      </c>
      <c r="E5258">
        <v>555.67999267578125</v>
      </c>
      <c r="F5258">
        <v>555.67999267578125</v>
      </c>
      <c r="G5258">
        <v>214620000</v>
      </c>
    </row>
    <row r="5259" spans="1:7" ht="15">
      <c r="A5259" s="963">
        <v>33555</v>
      </c>
      <c r="B5259">
        <v>551.83001708984375</v>
      </c>
      <c r="C5259">
        <v>556.219970703125</v>
      </c>
      <c r="D5259">
        <v>550.95001220703125</v>
      </c>
      <c r="E5259">
        <v>556.16998291015625</v>
      </c>
      <c r="F5259">
        <v>556.16998291015625</v>
      </c>
      <c r="G5259">
        <v>208490000</v>
      </c>
    </row>
    <row r="5260" spans="1:7" ht="15">
      <c r="A5260" s="963">
        <v>33556</v>
      </c>
      <c r="B5260">
        <v>557.71002197265625</v>
      </c>
      <c r="C5260">
        <v>558.15997314453125</v>
      </c>
      <c r="D5260">
        <v>553</v>
      </c>
      <c r="E5260">
        <v>554.84002685546875</v>
      </c>
      <c r="F5260">
        <v>554.84002685546875</v>
      </c>
      <c r="G5260">
        <v>220530000</v>
      </c>
    </row>
    <row r="5261" spans="1:7" ht="15">
      <c r="A5261" s="963">
        <v>33557</v>
      </c>
      <c r="B5261">
        <v>551.6300048828125</v>
      </c>
      <c r="C5261">
        <v>554.52001953125</v>
      </c>
      <c r="D5261">
        <v>531.219970703125</v>
      </c>
      <c r="E5261">
        <v>531.28997802734375</v>
      </c>
      <c r="F5261">
        <v>531.28997802734375</v>
      </c>
      <c r="G5261">
        <v>255480000</v>
      </c>
    </row>
    <row r="5262" spans="1:7" ht="15">
      <c r="A5262" s="963">
        <v>33560</v>
      </c>
      <c r="B5262">
        <v>529.94000244140625</v>
      </c>
      <c r="C5262">
        <v>535.08001708984375</v>
      </c>
      <c r="D5262">
        <v>525.55999755859375</v>
      </c>
      <c r="E5262">
        <v>534.72998046875</v>
      </c>
      <c r="F5262">
        <v>534.72998046875</v>
      </c>
      <c r="G5262">
        <v>227150000</v>
      </c>
    </row>
    <row r="5263" spans="1:7" ht="15">
      <c r="A5263" s="963">
        <v>33561</v>
      </c>
      <c r="B5263">
        <v>529.3599853515625</v>
      </c>
      <c r="C5263">
        <v>533.40997314453125</v>
      </c>
      <c r="D5263">
        <v>516.3900146484375</v>
      </c>
      <c r="E5263">
        <v>523.469970703125</v>
      </c>
      <c r="F5263">
        <v>523.469970703125</v>
      </c>
      <c r="G5263">
        <v>219630000</v>
      </c>
    </row>
    <row r="5264" spans="1:7" ht="15">
      <c r="A5264" s="963">
        <v>33562</v>
      </c>
      <c r="B5264">
        <v>526.83001708984375</v>
      </c>
      <c r="C5264">
        <v>527.91998291015625</v>
      </c>
      <c r="D5264">
        <v>524.20001220703125</v>
      </c>
      <c r="E5264">
        <v>526.1199951171875</v>
      </c>
      <c r="F5264">
        <v>526.1199951171875</v>
      </c>
      <c r="G5264">
        <v>172910000</v>
      </c>
    </row>
    <row r="5265" spans="1:7" ht="15">
      <c r="A5265" s="963">
        <v>33563</v>
      </c>
      <c r="B5265">
        <v>526.969970703125</v>
      </c>
      <c r="C5265">
        <v>530.46002197265625</v>
      </c>
      <c r="D5265">
        <v>526.15997314453125</v>
      </c>
      <c r="E5265">
        <v>530.33001708984375</v>
      </c>
      <c r="F5265">
        <v>530.33001708984375</v>
      </c>
      <c r="G5265">
        <v>188910000</v>
      </c>
    </row>
    <row r="5266" spans="1:7" ht="15">
      <c r="A5266" s="963">
        <v>33564</v>
      </c>
      <c r="B5266">
        <v>530.25</v>
      </c>
      <c r="C5266">
        <v>530.8900146484375</v>
      </c>
      <c r="D5266">
        <v>524.07000732421875</v>
      </c>
      <c r="E5266">
        <v>526.46002197265625</v>
      </c>
      <c r="F5266">
        <v>526.46002197265625</v>
      </c>
      <c r="G5266">
        <v>167080000</v>
      </c>
    </row>
    <row r="5267" spans="1:7" ht="15">
      <c r="A5267" s="963">
        <v>33567</v>
      </c>
      <c r="B5267">
        <v>523.91998291015625</v>
      </c>
      <c r="C5267">
        <v>526.58001708984375</v>
      </c>
      <c r="D5267">
        <v>522.8800048828125</v>
      </c>
      <c r="E5267">
        <v>522.8800048828125</v>
      </c>
      <c r="F5267">
        <v>522.8800048828125</v>
      </c>
      <c r="G5267">
        <v>142320000</v>
      </c>
    </row>
    <row r="5268" spans="1:7" ht="15">
      <c r="A5268" s="963">
        <v>33568</v>
      </c>
      <c r="B5268">
        <v>523.25</v>
      </c>
      <c r="C5268">
        <v>525.19000244140625</v>
      </c>
      <c r="D5268">
        <v>517.97998046875</v>
      </c>
      <c r="E5268">
        <v>522.22998046875</v>
      </c>
      <c r="F5268">
        <v>522.22998046875</v>
      </c>
      <c r="G5268">
        <v>172790000</v>
      </c>
    </row>
    <row r="5269" spans="1:7" ht="15">
      <c r="A5269" s="963">
        <v>33569</v>
      </c>
      <c r="B5269">
        <v>522.0999755859375</v>
      </c>
      <c r="C5269">
        <v>522.80999755859375</v>
      </c>
      <c r="D5269">
        <v>521.3499755859375</v>
      </c>
      <c r="E5269">
        <v>522.780029296875</v>
      </c>
      <c r="F5269">
        <v>522.780029296875</v>
      </c>
      <c r="G5269">
        <v>134410000</v>
      </c>
    </row>
    <row r="5270" spans="1:7" ht="15">
      <c r="A5270" s="963">
        <v>33571</v>
      </c>
      <c r="B5270">
        <v>522</v>
      </c>
      <c r="C5270">
        <v>524.260009765625</v>
      </c>
      <c r="D5270">
        <v>521.71002197265625</v>
      </c>
      <c r="E5270">
        <v>523.9000244140625</v>
      </c>
      <c r="F5270">
        <v>523.9000244140625</v>
      </c>
      <c r="G5270">
        <v>66310000</v>
      </c>
    </row>
    <row r="5271" spans="1:7" ht="15">
      <c r="A5271" s="963">
        <v>33574</v>
      </c>
      <c r="B5271">
        <v>519.47998046875</v>
      </c>
      <c r="C5271">
        <v>530.90997314453125</v>
      </c>
      <c r="D5271">
        <v>518.6300048828125</v>
      </c>
      <c r="E5271">
        <v>530.90997314453125</v>
      </c>
      <c r="F5271">
        <v>530.90997314453125</v>
      </c>
      <c r="G5271">
        <v>145910000</v>
      </c>
    </row>
    <row r="5272" spans="1:7" ht="15">
      <c r="A5272" s="963">
        <v>33575</v>
      </c>
      <c r="B5272">
        <v>531.45001220703125</v>
      </c>
      <c r="C5272">
        <v>533.5999755859375</v>
      </c>
      <c r="D5272">
        <v>530.94000244140625</v>
      </c>
      <c r="E5272">
        <v>533.34002685546875</v>
      </c>
      <c r="F5272">
        <v>533.34002685546875</v>
      </c>
      <c r="G5272">
        <v>166380000</v>
      </c>
    </row>
    <row r="5273" spans="1:7" ht="15">
      <c r="A5273" s="963">
        <v>33576</v>
      </c>
      <c r="B5273">
        <v>533.75</v>
      </c>
      <c r="C5273">
        <v>536.08001708984375</v>
      </c>
      <c r="D5273">
        <v>533.20001220703125</v>
      </c>
      <c r="E5273">
        <v>535.280029296875</v>
      </c>
      <c r="F5273">
        <v>535.280029296875</v>
      </c>
      <c r="G5273">
        <v>167290000</v>
      </c>
    </row>
    <row r="5274" spans="1:7" ht="15">
      <c r="A5274" s="963">
        <v>33577</v>
      </c>
      <c r="B5274">
        <v>535.67999267578125</v>
      </c>
      <c r="C5274">
        <v>536.70001220703125</v>
      </c>
      <c r="D5274">
        <v>533.21002197265625</v>
      </c>
      <c r="E5274">
        <v>534.030029296875</v>
      </c>
      <c r="F5274">
        <v>534.030029296875</v>
      </c>
      <c r="G5274">
        <v>170630000</v>
      </c>
    </row>
    <row r="5275" spans="1:7" ht="15">
      <c r="A5275" s="963">
        <v>33578</v>
      </c>
      <c r="B5275">
        <v>532.47998046875</v>
      </c>
      <c r="C5275">
        <v>537.530029296875</v>
      </c>
      <c r="D5275">
        <v>531.6300048828125</v>
      </c>
      <c r="E5275">
        <v>536.29998779296875</v>
      </c>
      <c r="F5275">
        <v>536.29998779296875</v>
      </c>
      <c r="G5275">
        <v>171830000</v>
      </c>
    </row>
    <row r="5276" spans="1:7" ht="15">
      <c r="A5276" s="963">
        <v>33581</v>
      </c>
      <c r="B5276">
        <v>537.280029296875</v>
      </c>
      <c r="C5276">
        <v>538.80999755859375</v>
      </c>
      <c r="D5276">
        <v>534.9000244140625</v>
      </c>
      <c r="E5276">
        <v>535.3499755859375</v>
      </c>
      <c r="F5276">
        <v>535.3499755859375</v>
      </c>
      <c r="G5276">
        <v>155390000</v>
      </c>
    </row>
    <row r="5277" spans="1:7" ht="15">
      <c r="A5277" s="963">
        <v>33582</v>
      </c>
      <c r="B5277">
        <v>534.96002197265625</v>
      </c>
      <c r="C5277">
        <v>535.92999267578125</v>
      </c>
      <c r="D5277">
        <v>531.780029296875</v>
      </c>
      <c r="E5277">
        <v>534.22998046875</v>
      </c>
      <c r="F5277">
        <v>534.22998046875</v>
      </c>
      <c r="G5277">
        <v>157620000</v>
      </c>
    </row>
    <row r="5278" spans="1:7" ht="15">
      <c r="A5278" s="963">
        <v>33583</v>
      </c>
      <c r="B5278">
        <v>534.95001220703125</v>
      </c>
      <c r="C5278">
        <v>536.719970703125</v>
      </c>
      <c r="D5278">
        <v>529.219970703125</v>
      </c>
      <c r="E5278">
        <v>531.6400146484375</v>
      </c>
      <c r="F5278">
        <v>531.6400146484375</v>
      </c>
      <c r="G5278">
        <v>174440000</v>
      </c>
    </row>
    <row r="5279" spans="1:7" ht="15">
      <c r="A5279" s="963">
        <v>33584</v>
      </c>
      <c r="B5279">
        <v>533.3499755859375</v>
      </c>
      <c r="C5279">
        <v>536.08001708984375</v>
      </c>
      <c r="D5279">
        <v>532.3900146484375</v>
      </c>
      <c r="E5279">
        <v>536.02001953125</v>
      </c>
      <c r="F5279">
        <v>536.02001953125</v>
      </c>
      <c r="G5279">
        <v>168070000</v>
      </c>
    </row>
    <row r="5280" spans="1:7" ht="15">
      <c r="A5280" s="963">
        <v>33585</v>
      </c>
      <c r="B5280">
        <v>539.010009765625</v>
      </c>
      <c r="C5280">
        <v>541.05999755859375</v>
      </c>
      <c r="D5280">
        <v>536.9000244140625</v>
      </c>
      <c r="E5280">
        <v>540.9000244140625</v>
      </c>
      <c r="F5280">
        <v>540.9000244140625</v>
      </c>
      <c r="G5280">
        <v>178700000</v>
      </c>
    </row>
    <row r="5281" spans="1:7" ht="15">
      <c r="A5281" s="963">
        <v>33588</v>
      </c>
      <c r="B5281">
        <v>541.1300048828125</v>
      </c>
      <c r="C5281">
        <v>543.91998291015625</v>
      </c>
      <c r="D5281">
        <v>540.45001220703125</v>
      </c>
      <c r="E5281">
        <v>543.72998046875</v>
      </c>
      <c r="F5281">
        <v>543.72998046875</v>
      </c>
      <c r="G5281">
        <v>148400000</v>
      </c>
    </row>
    <row r="5282" spans="1:7" ht="15">
      <c r="A5282" s="963">
        <v>33589</v>
      </c>
      <c r="B5282">
        <v>543.030029296875</v>
      </c>
      <c r="C5282">
        <v>544.03997802734375</v>
      </c>
      <c r="D5282">
        <v>539.59002685546875</v>
      </c>
      <c r="E5282">
        <v>539.70001220703125</v>
      </c>
      <c r="F5282">
        <v>539.70001220703125</v>
      </c>
      <c r="G5282">
        <v>191120000</v>
      </c>
    </row>
    <row r="5283" spans="1:7" ht="15">
      <c r="A5283" s="963">
        <v>33590</v>
      </c>
      <c r="B5283">
        <v>538.04998779296875</v>
      </c>
      <c r="C5283">
        <v>540.21002197265625</v>
      </c>
      <c r="D5283">
        <v>537.25</v>
      </c>
      <c r="E5283">
        <v>539.84002685546875</v>
      </c>
      <c r="F5283">
        <v>539.84002685546875</v>
      </c>
      <c r="G5283">
        <v>176780000</v>
      </c>
    </row>
    <row r="5284" spans="1:7" ht="15">
      <c r="A5284" s="963">
        <v>33591</v>
      </c>
      <c r="B5284">
        <v>536.05999755859375</v>
      </c>
      <c r="C5284">
        <v>538.15997314453125</v>
      </c>
      <c r="D5284">
        <v>533.70001220703125</v>
      </c>
      <c r="E5284">
        <v>534.530029296875</v>
      </c>
      <c r="F5284">
        <v>534.530029296875</v>
      </c>
      <c r="G5284">
        <v>174580000</v>
      </c>
    </row>
    <row r="5285" spans="1:7" ht="15">
      <c r="A5285" s="963">
        <v>33592</v>
      </c>
      <c r="B5285">
        <v>538.260009765625</v>
      </c>
      <c r="C5285">
        <v>539.84002685546875</v>
      </c>
      <c r="D5285">
        <v>535.67999267578125</v>
      </c>
      <c r="E5285">
        <v>535.760009765625</v>
      </c>
      <c r="F5285">
        <v>535.760009765625</v>
      </c>
      <c r="G5285">
        <v>189260000</v>
      </c>
    </row>
    <row r="5286" spans="1:7" ht="15">
      <c r="A5286" s="963">
        <v>33595</v>
      </c>
      <c r="B5286">
        <v>535.8800048828125</v>
      </c>
      <c r="C5286">
        <v>543.94000244140625</v>
      </c>
      <c r="D5286">
        <v>535.3599853515625</v>
      </c>
      <c r="E5286">
        <v>543.9000244140625</v>
      </c>
      <c r="F5286">
        <v>543.9000244140625</v>
      </c>
      <c r="G5286">
        <v>184320000</v>
      </c>
    </row>
    <row r="5287" spans="1:7" ht="15">
      <c r="A5287" s="963">
        <v>33596</v>
      </c>
      <c r="B5287">
        <v>545.41998291015625</v>
      </c>
      <c r="C5287">
        <v>550.9000244140625</v>
      </c>
      <c r="D5287">
        <v>544.219970703125</v>
      </c>
      <c r="E5287">
        <v>549.55999755859375</v>
      </c>
      <c r="F5287">
        <v>549.55999755859375</v>
      </c>
      <c r="G5287">
        <v>133450000</v>
      </c>
    </row>
    <row r="5288" spans="1:7" ht="15">
      <c r="A5288" s="963">
        <v>33598</v>
      </c>
      <c r="B5288">
        <v>551.42999267578125</v>
      </c>
      <c r="C5288">
        <v>559.69000244140625</v>
      </c>
      <c r="D5288">
        <v>549.83001708984375</v>
      </c>
      <c r="E5288">
        <v>559.29998779296875</v>
      </c>
      <c r="F5288">
        <v>559.29998779296875</v>
      </c>
      <c r="G5288">
        <v>133280000</v>
      </c>
    </row>
    <row r="5289" spans="1:7" ht="15">
      <c r="A5289" s="963">
        <v>33599</v>
      </c>
      <c r="B5289">
        <v>562.04998779296875</v>
      </c>
      <c r="C5289">
        <v>566.53997802734375</v>
      </c>
      <c r="D5289">
        <v>560.1400146484375</v>
      </c>
      <c r="E5289">
        <v>565.71002197265625</v>
      </c>
      <c r="F5289">
        <v>565.71002197265625</v>
      </c>
      <c r="G5289">
        <v>163370000</v>
      </c>
    </row>
    <row r="5290" spans="1:7" ht="15">
      <c r="A5290" s="963">
        <v>33602</v>
      </c>
      <c r="B5290">
        <v>568.40997314453125</v>
      </c>
      <c r="C5290">
        <v>579.75</v>
      </c>
      <c r="D5290">
        <v>566.8599853515625</v>
      </c>
      <c r="E5290">
        <v>579.75</v>
      </c>
      <c r="F5290">
        <v>579.75</v>
      </c>
      <c r="G5290">
        <v>224080000</v>
      </c>
    </row>
    <row r="5291" spans="1:7" ht="15">
      <c r="A5291" s="963">
        <v>33603</v>
      </c>
      <c r="B5291">
        <v>584.77001953125</v>
      </c>
      <c r="C5291">
        <v>586.3499755859375</v>
      </c>
      <c r="D5291">
        <v>578.4000244140625</v>
      </c>
      <c r="E5291">
        <v>586.34002685546875</v>
      </c>
      <c r="F5291">
        <v>586.34002685546875</v>
      </c>
      <c r="G5291">
        <v>257460000</v>
      </c>
    </row>
    <row r="5292" spans="1:7" ht="15">
      <c r="A5292" s="963">
        <v>33605</v>
      </c>
      <c r="B5292">
        <v>580.03997802734375</v>
      </c>
      <c r="C5292">
        <v>586.45001220703125</v>
      </c>
      <c r="D5292">
        <v>576.1300048828125</v>
      </c>
      <c r="E5292">
        <v>586.45001220703125</v>
      </c>
      <c r="F5292">
        <v>586.45001220703125</v>
      </c>
      <c r="G5292">
        <v>181380000</v>
      </c>
    </row>
    <row r="5293" spans="1:7" ht="15">
      <c r="A5293" s="963">
        <v>33606</v>
      </c>
      <c r="B5293">
        <v>589.17999267578125</v>
      </c>
      <c r="C5293">
        <v>592.83001708984375</v>
      </c>
      <c r="D5293">
        <v>587.33001708984375</v>
      </c>
      <c r="E5293">
        <v>592.6500244140625</v>
      </c>
      <c r="F5293">
        <v>592.6500244140625</v>
      </c>
      <c r="G5293">
        <v>214200000</v>
      </c>
    </row>
    <row r="5294" spans="1:7" ht="15">
      <c r="A5294" s="963">
        <v>33609</v>
      </c>
      <c r="B5294">
        <v>595.08001708984375</v>
      </c>
      <c r="C5294">
        <v>598.010009765625</v>
      </c>
      <c r="D5294">
        <v>593.1300048828125</v>
      </c>
      <c r="E5294">
        <v>597.9000244140625</v>
      </c>
      <c r="F5294">
        <v>597.9000244140625</v>
      </c>
      <c r="G5294">
        <v>237720000</v>
      </c>
    </row>
    <row r="5295" spans="1:7" ht="15">
      <c r="A5295" s="963">
        <v>33610</v>
      </c>
      <c r="B5295">
        <v>595.3599853515625</v>
      </c>
      <c r="C5295">
        <v>602.5</v>
      </c>
      <c r="D5295">
        <v>594.33001708984375</v>
      </c>
      <c r="E5295">
        <v>602.28997802734375</v>
      </c>
      <c r="F5295">
        <v>602.28997802734375</v>
      </c>
      <c r="G5295">
        <v>262250000</v>
      </c>
    </row>
    <row r="5296" spans="1:7" ht="15">
      <c r="A5296" s="963">
        <v>33611</v>
      </c>
      <c r="B5296">
        <v>601.08001708984375</v>
      </c>
      <c r="C5296">
        <v>610.67999267578125</v>
      </c>
      <c r="D5296">
        <v>598.530029296875</v>
      </c>
      <c r="E5296">
        <v>610.32000732421875</v>
      </c>
      <c r="F5296">
        <v>610.32000732421875</v>
      </c>
      <c r="G5296">
        <v>315130000</v>
      </c>
    </row>
    <row r="5297" spans="1:7" ht="15">
      <c r="A5297" s="963">
        <v>33612</v>
      </c>
      <c r="B5297">
        <v>614.42999267578125</v>
      </c>
      <c r="C5297">
        <v>621.030029296875</v>
      </c>
      <c r="D5297">
        <v>611.57000732421875</v>
      </c>
      <c r="E5297">
        <v>619.79998779296875</v>
      </c>
      <c r="F5297">
        <v>619.79998779296875</v>
      </c>
      <c r="G5297">
        <v>327820000</v>
      </c>
    </row>
    <row r="5298" spans="1:7" ht="15">
      <c r="A5298" s="963">
        <v>33613</v>
      </c>
      <c r="B5298">
        <v>618.71002197265625</v>
      </c>
      <c r="C5298">
        <v>619.260009765625</v>
      </c>
      <c r="D5298">
        <v>610.55999755859375</v>
      </c>
      <c r="E5298">
        <v>615.70001220703125</v>
      </c>
      <c r="F5298">
        <v>615.70001220703125</v>
      </c>
      <c r="G5298">
        <v>259430000</v>
      </c>
    </row>
    <row r="5299" spans="1:7" ht="15">
      <c r="A5299" s="963">
        <v>33616</v>
      </c>
      <c r="B5299">
        <v>614.1400146484375</v>
      </c>
      <c r="C5299">
        <v>617.6300048828125</v>
      </c>
      <c r="D5299">
        <v>613.0999755859375</v>
      </c>
      <c r="E5299">
        <v>617.6300048828125</v>
      </c>
      <c r="F5299">
        <v>617.6300048828125</v>
      </c>
      <c r="G5299">
        <v>211900000</v>
      </c>
    </row>
    <row r="5300" spans="1:7" ht="15">
      <c r="A5300" s="963">
        <v>33617</v>
      </c>
      <c r="B5300">
        <v>618.22998046875</v>
      </c>
      <c r="C5300">
        <v>625.760009765625</v>
      </c>
      <c r="D5300">
        <v>617.969970703125</v>
      </c>
      <c r="E5300">
        <v>625.75</v>
      </c>
      <c r="F5300">
        <v>625.75</v>
      </c>
      <c r="G5300">
        <v>268060000</v>
      </c>
    </row>
    <row r="5301" spans="1:7" ht="15">
      <c r="A5301" s="963">
        <v>33618</v>
      </c>
      <c r="B5301">
        <v>627.91998291015625</v>
      </c>
      <c r="C5301">
        <v>631.34002685546875</v>
      </c>
      <c r="D5301">
        <v>625.1199951171875</v>
      </c>
      <c r="E5301">
        <v>630.82000732421875</v>
      </c>
      <c r="F5301">
        <v>630.82000732421875</v>
      </c>
      <c r="G5301">
        <v>293280000</v>
      </c>
    </row>
    <row r="5302" spans="1:7" ht="15">
      <c r="A5302" s="963">
        <v>33619</v>
      </c>
      <c r="B5302">
        <v>631.79998779296875</v>
      </c>
      <c r="C5302">
        <v>632.989990234375</v>
      </c>
      <c r="D5302">
        <v>625.44000244140625</v>
      </c>
      <c r="E5302">
        <v>627.34002685546875</v>
      </c>
      <c r="F5302">
        <v>627.34002685546875</v>
      </c>
      <c r="G5302">
        <v>302260000</v>
      </c>
    </row>
    <row r="5303" spans="1:7" ht="15">
      <c r="A5303" s="963">
        <v>33620</v>
      </c>
      <c r="B5303">
        <v>628.16998291015625</v>
      </c>
      <c r="C5303">
        <v>629.47998046875</v>
      </c>
      <c r="D5303">
        <v>625.1199951171875</v>
      </c>
      <c r="E5303">
        <v>626.8499755859375</v>
      </c>
      <c r="F5303">
        <v>626.8499755859375</v>
      </c>
      <c r="G5303">
        <v>282490000</v>
      </c>
    </row>
    <row r="5304" spans="1:7" ht="15">
      <c r="A5304" s="963">
        <v>33623</v>
      </c>
      <c r="B5304">
        <v>625.1199951171875</v>
      </c>
      <c r="C5304">
        <v>626.97998046875</v>
      </c>
      <c r="D5304">
        <v>619.260009765625</v>
      </c>
      <c r="E5304">
        <v>619.3800048828125</v>
      </c>
      <c r="F5304">
        <v>619.3800048828125</v>
      </c>
      <c r="G5304">
        <v>209690000</v>
      </c>
    </row>
    <row r="5305" spans="1:7" ht="15">
      <c r="A5305" s="963">
        <v>33624</v>
      </c>
      <c r="B5305">
        <v>608.96002197265625</v>
      </c>
      <c r="C5305">
        <v>611.71002197265625</v>
      </c>
      <c r="D5305">
        <v>604.8699951171875</v>
      </c>
      <c r="E5305">
        <v>604.8699951171875</v>
      </c>
      <c r="F5305">
        <v>604.8699951171875</v>
      </c>
      <c r="G5305">
        <v>265440000</v>
      </c>
    </row>
    <row r="5306" spans="1:7" ht="15">
      <c r="A5306" s="963">
        <v>33625</v>
      </c>
      <c r="B5306">
        <v>608.469970703125</v>
      </c>
      <c r="C5306">
        <v>620.69000244140625</v>
      </c>
      <c r="D5306">
        <v>605.80999755859375</v>
      </c>
      <c r="E5306">
        <v>620.67999267578125</v>
      </c>
      <c r="F5306">
        <v>620.67999267578125</v>
      </c>
      <c r="G5306">
        <v>251170000</v>
      </c>
    </row>
    <row r="5307" spans="1:7" ht="15">
      <c r="A5307" s="963">
        <v>33626</v>
      </c>
      <c r="B5307">
        <v>624.72998046875</v>
      </c>
      <c r="C5307">
        <v>626.8499755859375</v>
      </c>
      <c r="D5307">
        <v>620.83001708984375</v>
      </c>
      <c r="E5307">
        <v>622.8599853515625</v>
      </c>
      <c r="F5307">
        <v>622.8599853515625</v>
      </c>
      <c r="G5307">
        <v>274370000</v>
      </c>
    </row>
    <row r="5308" spans="1:7" ht="15">
      <c r="A5308" s="963">
        <v>33627</v>
      </c>
      <c r="B5308">
        <v>623.27001953125</v>
      </c>
      <c r="C5308">
        <v>625.8599853515625</v>
      </c>
      <c r="D5308">
        <v>621.53997802734375</v>
      </c>
      <c r="E5308">
        <v>624.67999267578125</v>
      </c>
      <c r="F5308">
        <v>624.67999267578125</v>
      </c>
      <c r="G5308">
        <v>240940000</v>
      </c>
    </row>
    <row r="5309" spans="1:7" ht="15">
      <c r="A5309" s="963">
        <v>33630</v>
      </c>
      <c r="B5309">
        <v>625.3800048828125</v>
      </c>
      <c r="C5309">
        <v>625.79998779296875</v>
      </c>
      <c r="D5309">
        <v>621</v>
      </c>
      <c r="E5309">
        <v>621</v>
      </c>
      <c r="F5309">
        <v>621</v>
      </c>
      <c r="G5309">
        <v>196450000</v>
      </c>
    </row>
    <row r="5310" spans="1:7" ht="15">
      <c r="A5310" s="963">
        <v>33631</v>
      </c>
      <c r="B5310">
        <v>622.44000244140625</v>
      </c>
      <c r="C5310">
        <v>623.33001708984375</v>
      </c>
      <c r="D5310">
        <v>619.04998779296875</v>
      </c>
      <c r="E5310">
        <v>621.28997802734375</v>
      </c>
      <c r="F5310">
        <v>621.28997802734375</v>
      </c>
      <c r="G5310">
        <v>320960000</v>
      </c>
    </row>
    <row r="5311" spans="1:7" ht="15">
      <c r="A5311" s="963">
        <v>33632</v>
      </c>
      <c r="B5311">
        <v>621.9000244140625</v>
      </c>
      <c r="C5311">
        <v>626.32000732421875</v>
      </c>
      <c r="D5311">
        <v>616.280029296875</v>
      </c>
      <c r="E5311">
        <v>616.30999755859375</v>
      </c>
      <c r="F5311">
        <v>616.30999755859375</v>
      </c>
      <c r="G5311">
        <v>248240000</v>
      </c>
    </row>
    <row r="5312" spans="1:7" ht="15">
      <c r="A5312" s="963">
        <v>33633</v>
      </c>
      <c r="B5312">
        <v>615.83001708984375</v>
      </c>
      <c r="C5312">
        <v>621.3699951171875</v>
      </c>
      <c r="D5312">
        <v>615.469970703125</v>
      </c>
      <c r="E5312">
        <v>621.3699951171875</v>
      </c>
      <c r="F5312">
        <v>621.3699951171875</v>
      </c>
      <c r="G5312">
        <v>216200000</v>
      </c>
    </row>
    <row r="5313" spans="1:7" ht="15">
      <c r="A5313" s="963">
        <v>33634</v>
      </c>
      <c r="B5313">
        <v>621.6099853515625</v>
      </c>
      <c r="C5313">
        <v>622.3699951171875</v>
      </c>
      <c r="D5313">
        <v>619.1199951171875</v>
      </c>
      <c r="E5313">
        <v>620.21002197265625</v>
      </c>
      <c r="F5313">
        <v>620.21002197265625</v>
      </c>
      <c r="G5313">
        <v>226160000</v>
      </c>
    </row>
    <row r="5314" spans="1:7" ht="15">
      <c r="A5314" s="963">
        <v>33637</v>
      </c>
      <c r="B5314">
        <v>620.57000732421875</v>
      </c>
      <c r="C5314">
        <v>623.83001708984375</v>
      </c>
      <c r="D5314">
        <v>619.77001953125</v>
      </c>
      <c r="E5314">
        <v>623.42999267578125</v>
      </c>
      <c r="F5314">
        <v>623.42999267578125</v>
      </c>
      <c r="G5314">
        <v>194610000</v>
      </c>
    </row>
    <row r="5315" spans="1:7" ht="15">
      <c r="A5315" s="963">
        <v>33638</v>
      </c>
      <c r="B5315">
        <v>626.1099853515625</v>
      </c>
      <c r="C5315">
        <v>631.28997802734375</v>
      </c>
      <c r="D5315">
        <v>624.42999267578125</v>
      </c>
      <c r="E5315">
        <v>631</v>
      </c>
      <c r="F5315">
        <v>631</v>
      </c>
      <c r="G5315">
        <v>226150000</v>
      </c>
    </row>
    <row r="5316" spans="1:7" ht="15">
      <c r="A5316" s="963">
        <v>33639</v>
      </c>
      <c r="B5316">
        <v>633.3900146484375</v>
      </c>
      <c r="C5316">
        <v>637.94000244140625</v>
      </c>
      <c r="D5316">
        <v>632.28997802734375</v>
      </c>
      <c r="E5316">
        <v>636.969970703125</v>
      </c>
      <c r="F5316">
        <v>636.969970703125</v>
      </c>
      <c r="G5316">
        <v>270110000</v>
      </c>
    </row>
    <row r="5317" spans="1:7" ht="15">
      <c r="A5317" s="963">
        <v>33640</v>
      </c>
      <c r="B5317">
        <v>638.96002197265625</v>
      </c>
      <c r="C5317">
        <v>640.75</v>
      </c>
      <c r="D5317">
        <v>636.25</v>
      </c>
      <c r="E5317">
        <v>637.66998291015625</v>
      </c>
      <c r="F5317">
        <v>637.66998291015625</v>
      </c>
      <c r="G5317">
        <v>244210000</v>
      </c>
    </row>
    <row r="5318" spans="1:7" ht="15">
      <c r="A5318" s="963">
        <v>33641</v>
      </c>
      <c r="B5318">
        <v>639.239990234375</v>
      </c>
      <c r="C5318">
        <v>640.15997314453125</v>
      </c>
      <c r="D5318">
        <v>631.55999755859375</v>
      </c>
      <c r="E5318">
        <v>634.95001220703125</v>
      </c>
      <c r="F5318">
        <v>634.95001220703125</v>
      </c>
      <c r="G5318">
        <v>238050000</v>
      </c>
    </row>
    <row r="5319" spans="1:7" ht="15">
      <c r="A5319" s="963">
        <v>33644</v>
      </c>
      <c r="B5319">
        <v>633.6199951171875</v>
      </c>
      <c r="C5319">
        <v>634.8800048828125</v>
      </c>
      <c r="D5319">
        <v>632.21002197265625</v>
      </c>
      <c r="E5319">
        <v>634.1300048828125</v>
      </c>
      <c r="F5319">
        <v>634.1300048828125</v>
      </c>
      <c r="G5319">
        <v>191600000</v>
      </c>
    </row>
    <row r="5320" spans="1:7" ht="15">
      <c r="A5320" s="963">
        <v>33645</v>
      </c>
      <c r="B5320">
        <v>634.46002197265625</v>
      </c>
      <c r="C5320">
        <v>635.1199951171875</v>
      </c>
      <c r="D5320">
        <v>631.83001708984375</v>
      </c>
      <c r="E5320">
        <v>633.3699951171875</v>
      </c>
      <c r="F5320">
        <v>633.3699951171875</v>
      </c>
      <c r="G5320">
        <v>214330000</v>
      </c>
    </row>
    <row r="5321" spans="1:7" ht="15">
      <c r="A5321" s="963">
        <v>33646</v>
      </c>
      <c r="B5321">
        <v>635.30999755859375</v>
      </c>
      <c r="C5321">
        <v>644.91998291015625</v>
      </c>
      <c r="D5321">
        <v>633.6300048828125</v>
      </c>
      <c r="E5321">
        <v>644.91998291015625</v>
      </c>
      <c r="F5321">
        <v>644.91998291015625</v>
      </c>
      <c r="G5321">
        <v>253450000</v>
      </c>
    </row>
    <row r="5322" spans="1:7" ht="15">
      <c r="A5322" s="963">
        <v>33647</v>
      </c>
      <c r="B5322">
        <v>646.09002685546875</v>
      </c>
      <c r="C5322">
        <v>646.09002685546875</v>
      </c>
      <c r="D5322">
        <v>638.33001708984375</v>
      </c>
      <c r="E5322">
        <v>639.0999755859375</v>
      </c>
      <c r="F5322">
        <v>639.0999755859375</v>
      </c>
      <c r="G5322">
        <v>217000000</v>
      </c>
    </row>
    <row r="5323" spans="1:7" ht="15">
      <c r="A5323" s="963">
        <v>33648</v>
      </c>
      <c r="B5323">
        <v>637.469970703125</v>
      </c>
      <c r="C5323">
        <v>638.780029296875</v>
      </c>
      <c r="D5323">
        <v>635.8699951171875</v>
      </c>
      <c r="E5323">
        <v>636.42999267578125</v>
      </c>
      <c r="F5323">
        <v>636.42999267578125</v>
      </c>
      <c r="G5323">
        <v>206290000</v>
      </c>
    </row>
    <row r="5324" spans="1:7" ht="15">
      <c r="A5324" s="963">
        <v>33652</v>
      </c>
      <c r="B5324">
        <v>636.21002197265625</v>
      </c>
      <c r="C5324">
        <v>637.25</v>
      </c>
      <c r="D5324">
        <v>626.4000244140625</v>
      </c>
      <c r="E5324">
        <v>626.40997314453125</v>
      </c>
      <c r="F5324">
        <v>626.40997314453125</v>
      </c>
      <c r="G5324">
        <v>218700000</v>
      </c>
    </row>
    <row r="5325" spans="1:7" ht="15">
      <c r="A5325" s="963">
        <v>33653</v>
      </c>
      <c r="B5325">
        <v>621.59002685546875</v>
      </c>
      <c r="C5325">
        <v>625.02001953125</v>
      </c>
      <c r="D5325">
        <v>619.17999267578125</v>
      </c>
      <c r="E5325">
        <v>622.40997314453125</v>
      </c>
      <c r="F5325">
        <v>622.40997314453125</v>
      </c>
      <c r="G5325">
        <v>248440000</v>
      </c>
    </row>
    <row r="5326" spans="1:7" ht="15">
      <c r="A5326" s="963">
        <v>33654</v>
      </c>
      <c r="B5326">
        <v>626.32000732421875</v>
      </c>
      <c r="C5326">
        <v>632.58001708984375</v>
      </c>
      <c r="D5326">
        <v>623.83001708984375</v>
      </c>
      <c r="E5326">
        <v>632.22998046875</v>
      </c>
      <c r="F5326">
        <v>632.22998046875</v>
      </c>
      <c r="G5326">
        <v>247090000</v>
      </c>
    </row>
    <row r="5327" spans="1:7" ht="15">
      <c r="A5327" s="963">
        <v>33655</v>
      </c>
      <c r="B5327">
        <v>633.29998779296875</v>
      </c>
      <c r="C5327">
        <v>633.989990234375</v>
      </c>
      <c r="D5327">
        <v>628.15997314453125</v>
      </c>
      <c r="E5327">
        <v>629.75</v>
      </c>
      <c r="F5327">
        <v>629.75</v>
      </c>
      <c r="G5327">
        <v>246850000</v>
      </c>
    </row>
    <row r="5328" spans="1:7" ht="15">
      <c r="A5328" s="963">
        <v>33658</v>
      </c>
      <c r="B5328">
        <v>628.92999267578125</v>
      </c>
      <c r="C5328">
        <v>630.5999755859375</v>
      </c>
      <c r="D5328">
        <v>624.32000732421875</v>
      </c>
      <c r="E5328">
        <v>624.92999267578125</v>
      </c>
      <c r="F5328">
        <v>624.92999267578125</v>
      </c>
      <c r="G5328">
        <v>172920000</v>
      </c>
    </row>
    <row r="5329" spans="1:7" ht="15">
      <c r="A5329" s="963">
        <v>33659</v>
      </c>
      <c r="B5329">
        <v>623.54998779296875</v>
      </c>
      <c r="C5329">
        <v>625.80999755859375</v>
      </c>
      <c r="D5329">
        <v>617.08001708984375</v>
      </c>
      <c r="E5329">
        <v>621.4000244140625</v>
      </c>
      <c r="F5329">
        <v>621.4000244140625</v>
      </c>
      <c r="G5329">
        <v>194500000</v>
      </c>
    </row>
    <row r="5330" spans="1:7" ht="15">
      <c r="A5330" s="963">
        <v>33660</v>
      </c>
      <c r="B5330">
        <v>626.41998291015625</v>
      </c>
      <c r="C5330">
        <v>632.54998779296875</v>
      </c>
      <c r="D5330">
        <v>623.02001953125</v>
      </c>
      <c r="E5330">
        <v>632.4000244140625</v>
      </c>
      <c r="F5330">
        <v>632.4000244140625</v>
      </c>
      <c r="G5330">
        <v>225090000</v>
      </c>
    </row>
    <row r="5331" spans="1:7" ht="15">
      <c r="A5331" s="963">
        <v>33661</v>
      </c>
      <c r="B5331">
        <v>636.05999755859375</v>
      </c>
      <c r="C5331">
        <v>636.3800048828125</v>
      </c>
      <c r="D5331">
        <v>633.8599853515625</v>
      </c>
      <c r="E5331">
        <v>633.95001220703125</v>
      </c>
      <c r="F5331">
        <v>633.95001220703125</v>
      </c>
      <c r="G5331">
        <v>205540000</v>
      </c>
    </row>
    <row r="5332" spans="1:7" ht="15">
      <c r="A5332" s="963">
        <v>33662</v>
      </c>
      <c r="B5332">
        <v>636.34002685546875</v>
      </c>
      <c r="C5332">
        <v>636.53997802734375</v>
      </c>
      <c r="D5332">
        <v>631.28997802734375</v>
      </c>
      <c r="E5332">
        <v>633.469970703125</v>
      </c>
      <c r="F5332">
        <v>633.469970703125</v>
      </c>
      <c r="G5332">
        <v>204640000</v>
      </c>
    </row>
    <row r="5333" spans="1:7" ht="15">
      <c r="A5333" s="963">
        <v>33665</v>
      </c>
      <c r="B5333">
        <v>634.03997802734375</v>
      </c>
      <c r="C5333">
        <v>635.469970703125</v>
      </c>
      <c r="D5333">
        <v>632.4000244140625</v>
      </c>
      <c r="E5333">
        <v>635.469970703125</v>
      </c>
      <c r="F5333">
        <v>635.469970703125</v>
      </c>
      <c r="G5333">
        <v>176940000</v>
      </c>
    </row>
    <row r="5334" spans="1:7" ht="15">
      <c r="A5334" s="963">
        <v>33666</v>
      </c>
      <c r="B5334">
        <v>634.95001220703125</v>
      </c>
      <c r="C5334">
        <v>637.21002197265625</v>
      </c>
      <c r="D5334">
        <v>634.08001708984375</v>
      </c>
      <c r="E5334">
        <v>634.25</v>
      </c>
      <c r="F5334">
        <v>634.25</v>
      </c>
      <c r="G5334">
        <v>204550000</v>
      </c>
    </row>
    <row r="5335" spans="1:7" ht="15">
      <c r="A5335" s="963">
        <v>33667</v>
      </c>
      <c r="B5335">
        <v>632.030029296875</v>
      </c>
      <c r="C5335">
        <v>635.30999755859375</v>
      </c>
      <c r="D5335">
        <v>630.28997802734375</v>
      </c>
      <c r="E5335">
        <v>630.28997802734375</v>
      </c>
      <c r="F5335">
        <v>630.28997802734375</v>
      </c>
      <c r="G5335">
        <v>212960000</v>
      </c>
    </row>
    <row r="5336" spans="1:7" ht="15">
      <c r="A5336" s="963">
        <v>33668</v>
      </c>
      <c r="B5336">
        <v>627.780029296875</v>
      </c>
      <c r="C5336">
        <v>630.260009765625</v>
      </c>
      <c r="D5336">
        <v>620.989990234375</v>
      </c>
      <c r="E5336">
        <v>621.969970703125</v>
      </c>
      <c r="F5336">
        <v>621.969970703125</v>
      </c>
      <c r="G5336">
        <v>221920000</v>
      </c>
    </row>
    <row r="5337" spans="1:7" ht="15">
      <c r="A5337" s="963">
        <v>33669</v>
      </c>
      <c r="B5337">
        <v>620.6099853515625</v>
      </c>
      <c r="C5337">
        <v>621.8900146484375</v>
      </c>
      <c r="D5337">
        <v>613.95001220703125</v>
      </c>
      <c r="E5337">
        <v>615.95001220703125</v>
      </c>
      <c r="F5337">
        <v>615.95001220703125</v>
      </c>
      <c r="G5337">
        <v>193070000</v>
      </c>
    </row>
    <row r="5338" spans="1:7" ht="15">
      <c r="A5338" s="963">
        <v>33672</v>
      </c>
      <c r="B5338">
        <v>617.17999267578125</v>
      </c>
      <c r="C5338">
        <v>618.03997802734375</v>
      </c>
      <c r="D5338">
        <v>615.469970703125</v>
      </c>
      <c r="E5338">
        <v>615.82000732421875</v>
      </c>
      <c r="F5338">
        <v>615.82000732421875</v>
      </c>
      <c r="G5338">
        <v>162120000</v>
      </c>
    </row>
    <row r="5339" spans="1:7" ht="15">
      <c r="A5339" s="963">
        <v>33673</v>
      </c>
      <c r="B5339">
        <v>618.69000244140625</v>
      </c>
      <c r="C5339">
        <v>624.21002197265625</v>
      </c>
      <c r="D5339">
        <v>617.33001708984375</v>
      </c>
      <c r="E5339">
        <v>623.46002197265625</v>
      </c>
      <c r="F5339">
        <v>623.46002197265625</v>
      </c>
      <c r="G5339">
        <v>200560000</v>
      </c>
    </row>
    <row r="5340" spans="1:7" ht="15">
      <c r="A5340" s="963">
        <v>33674</v>
      </c>
      <c r="B5340">
        <v>622.8800048828125</v>
      </c>
      <c r="C5340">
        <v>623.52001953125</v>
      </c>
      <c r="D5340">
        <v>616.52001953125</v>
      </c>
      <c r="E5340">
        <v>617.1400146484375</v>
      </c>
      <c r="F5340">
        <v>617.1400146484375</v>
      </c>
      <c r="G5340">
        <v>192150000</v>
      </c>
    </row>
    <row r="5341" spans="1:7" ht="15">
      <c r="A5341" s="963">
        <v>33675</v>
      </c>
      <c r="B5341">
        <v>616.0999755859375</v>
      </c>
      <c r="C5341">
        <v>617.75</v>
      </c>
      <c r="D5341">
        <v>612.25</v>
      </c>
      <c r="E5341">
        <v>615.91998291015625</v>
      </c>
      <c r="F5341">
        <v>615.91998291015625</v>
      </c>
      <c r="G5341">
        <v>189530000</v>
      </c>
    </row>
    <row r="5342" spans="1:7" ht="15">
      <c r="A5342" s="963">
        <v>33676</v>
      </c>
      <c r="B5342">
        <v>619.29998779296875</v>
      </c>
      <c r="C5342">
        <v>619.79998779296875</v>
      </c>
      <c r="D5342">
        <v>616.9000244140625</v>
      </c>
      <c r="E5342">
        <v>618.6199951171875</v>
      </c>
      <c r="F5342">
        <v>618.6199951171875</v>
      </c>
      <c r="G5342">
        <v>165610000</v>
      </c>
    </row>
    <row r="5343" spans="1:7" ht="15">
      <c r="A5343" s="963">
        <v>33679</v>
      </c>
      <c r="B5343">
        <v>618.1099853515625</v>
      </c>
      <c r="C5343">
        <v>618.95001220703125</v>
      </c>
      <c r="D5343">
        <v>615.27001953125</v>
      </c>
      <c r="E5343">
        <v>617.94000244140625</v>
      </c>
      <c r="F5343">
        <v>617.94000244140625</v>
      </c>
      <c r="G5343">
        <v>140850000</v>
      </c>
    </row>
    <row r="5344" spans="1:7" ht="15">
      <c r="A5344" s="963">
        <v>33680</v>
      </c>
      <c r="B5344">
        <v>620.21002197265625</v>
      </c>
      <c r="C5344">
        <v>623.44000244140625</v>
      </c>
      <c r="D5344">
        <v>619.1400146484375</v>
      </c>
      <c r="E5344">
        <v>623.27001953125</v>
      </c>
      <c r="F5344">
        <v>623.27001953125</v>
      </c>
      <c r="G5344">
        <v>173770000</v>
      </c>
    </row>
    <row r="5345" spans="1:7" ht="15">
      <c r="A5345" s="963">
        <v>33681</v>
      </c>
      <c r="B5345">
        <v>625.510009765625</v>
      </c>
      <c r="C5345">
        <v>626.27001953125</v>
      </c>
      <c r="D5345">
        <v>624.03997802734375</v>
      </c>
      <c r="E5345">
        <v>624.94000244140625</v>
      </c>
      <c r="F5345">
        <v>624.94000244140625</v>
      </c>
      <c r="G5345">
        <v>179270000</v>
      </c>
    </row>
    <row r="5346" spans="1:7" ht="15">
      <c r="A5346" s="963">
        <v>33682</v>
      </c>
      <c r="B5346">
        <v>627.010009765625</v>
      </c>
      <c r="C5346">
        <v>627.3499755859375</v>
      </c>
      <c r="D5346">
        <v>625.34002685546875</v>
      </c>
      <c r="E5346">
        <v>625.96002197265625</v>
      </c>
      <c r="F5346">
        <v>625.96002197265625</v>
      </c>
      <c r="G5346">
        <v>189970000</v>
      </c>
    </row>
    <row r="5347" spans="1:7" ht="15">
      <c r="A5347" s="963">
        <v>33683</v>
      </c>
      <c r="B5347">
        <v>625.82000732421875</v>
      </c>
      <c r="C5347">
        <v>626.6300048828125</v>
      </c>
      <c r="D5347">
        <v>623.65997314453125</v>
      </c>
      <c r="E5347">
        <v>624.280029296875</v>
      </c>
      <c r="F5347">
        <v>624.280029296875</v>
      </c>
      <c r="G5347">
        <v>191500000</v>
      </c>
    </row>
    <row r="5348" spans="1:7" ht="15">
      <c r="A5348" s="963">
        <v>33686</v>
      </c>
      <c r="B5348">
        <v>623.16998291015625</v>
      </c>
      <c r="C5348">
        <v>624.030029296875</v>
      </c>
      <c r="D5348">
        <v>621.719970703125</v>
      </c>
      <c r="E5348">
        <v>621.83001708984375</v>
      </c>
      <c r="F5348">
        <v>621.83001708984375</v>
      </c>
      <c r="G5348">
        <v>148860000</v>
      </c>
    </row>
    <row r="5349" spans="1:7" ht="15">
      <c r="A5349" s="963">
        <v>33687</v>
      </c>
      <c r="B5349">
        <v>622.8699951171875</v>
      </c>
      <c r="C5349">
        <v>623.91998291015625</v>
      </c>
      <c r="D5349">
        <v>617.3599853515625</v>
      </c>
      <c r="E5349">
        <v>618.67999267578125</v>
      </c>
      <c r="F5349">
        <v>618.67999267578125</v>
      </c>
      <c r="G5349">
        <v>186920000</v>
      </c>
    </row>
    <row r="5350" spans="1:7" ht="15">
      <c r="A5350" s="963">
        <v>33688</v>
      </c>
      <c r="B5350">
        <v>616.6500244140625</v>
      </c>
      <c r="C5350">
        <v>620.03997802734375</v>
      </c>
      <c r="D5350">
        <v>616.53997802734375</v>
      </c>
      <c r="E5350">
        <v>619.47998046875</v>
      </c>
      <c r="F5350">
        <v>619.47998046875</v>
      </c>
      <c r="G5350">
        <v>191950000</v>
      </c>
    </row>
    <row r="5351" spans="1:7" ht="15">
      <c r="A5351" s="963">
        <v>33689</v>
      </c>
      <c r="B5351">
        <v>619.79998779296875</v>
      </c>
      <c r="C5351">
        <v>621.72998046875</v>
      </c>
      <c r="D5351">
        <v>614.95001220703125</v>
      </c>
      <c r="E5351">
        <v>615.4000244140625</v>
      </c>
      <c r="F5351">
        <v>615.4000244140625</v>
      </c>
      <c r="G5351">
        <v>175500000</v>
      </c>
    </row>
    <row r="5352" spans="1:7" ht="15">
      <c r="A5352" s="963">
        <v>33690</v>
      </c>
      <c r="B5352">
        <v>612.780029296875</v>
      </c>
      <c r="C5352">
        <v>614.6300048828125</v>
      </c>
      <c r="D5352">
        <v>602.530029296875</v>
      </c>
      <c r="E5352">
        <v>604.66998291015625</v>
      </c>
      <c r="F5352">
        <v>604.66998291015625</v>
      </c>
      <c r="G5352">
        <v>203960000</v>
      </c>
    </row>
    <row r="5353" spans="1:7" ht="15">
      <c r="A5353" s="963">
        <v>33693</v>
      </c>
      <c r="B5353">
        <v>605.030029296875</v>
      </c>
      <c r="C5353">
        <v>606.55999755859375</v>
      </c>
      <c r="D5353">
        <v>601.58001708984375</v>
      </c>
      <c r="E5353">
        <v>602.07000732421875</v>
      </c>
      <c r="F5353">
        <v>602.07000732421875</v>
      </c>
      <c r="G5353">
        <v>154210000</v>
      </c>
    </row>
    <row r="5354" spans="1:7" ht="15">
      <c r="A5354" s="963">
        <v>33694</v>
      </c>
      <c r="B5354">
        <v>600.3499755859375</v>
      </c>
      <c r="C5354">
        <v>605.15997314453125</v>
      </c>
      <c r="D5354">
        <v>599.5999755859375</v>
      </c>
      <c r="E5354">
        <v>603.77001953125</v>
      </c>
      <c r="F5354">
        <v>603.77001953125</v>
      </c>
      <c r="G5354">
        <v>192050000</v>
      </c>
    </row>
    <row r="5355" spans="1:7" ht="15">
      <c r="A5355" s="963">
        <v>33695</v>
      </c>
      <c r="B5355">
        <v>598.6199951171875</v>
      </c>
      <c r="C5355">
        <v>602.34002685546875</v>
      </c>
      <c r="D5355">
        <v>597.65997314453125</v>
      </c>
      <c r="E5355">
        <v>602.09002685546875</v>
      </c>
      <c r="F5355">
        <v>602.09002685546875</v>
      </c>
      <c r="G5355">
        <v>180170000</v>
      </c>
    </row>
    <row r="5356" spans="1:7" ht="15">
      <c r="A5356" s="963">
        <v>33696</v>
      </c>
      <c r="B5356">
        <v>601.72998046875</v>
      </c>
      <c r="C5356">
        <v>603.16998291015625</v>
      </c>
      <c r="D5356">
        <v>593.41998291015625</v>
      </c>
      <c r="E5356">
        <v>593.82000732421875</v>
      </c>
      <c r="F5356">
        <v>593.82000732421875</v>
      </c>
      <c r="G5356">
        <v>194640000</v>
      </c>
    </row>
    <row r="5357" spans="1:7" ht="15">
      <c r="A5357" s="963">
        <v>33697</v>
      </c>
      <c r="B5357">
        <v>592.83001708984375</v>
      </c>
      <c r="C5357">
        <v>593.97998046875</v>
      </c>
      <c r="D5357">
        <v>587.92999267578125</v>
      </c>
      <c r="E5357">
        <v>590.010009765625</v>
      </c>
      <c r="F5357">
        <v>590.010009765625</v>
      </c>
      <c r="G5357">
        <v>193930000</v>
      </c>
    </row>
    <row r="5358" spans="1:7" ht="15">
      <c r="A5358" s="963">
        <v>33700</v>
      </c>
      <c r="B5358">
        <v>592.67999267578125</v>
      </c>
      <c r="C5358">
        <v>596.3900146484375</v>
      </c>
      <c r="D5358">
        <v>590.8800048828125</v>
      </c>
      <c r="E5358">
        <v>596.28997802734375</v>
      </c>
      <c r="F5358">
        <v>596.28997802734375</v>
      </c>
      <c r="G5358">
        <v>153120000</v>
      </c>
    </row>
    <row r="5359" spans="1:7" ht="15">
      <c r="A5359" s="963">
        <v>33701</v>
      </c>
      <c r="B5359">
        <v>596.1500244140625</v>
      </c>
      <c r="C5359">
        <v>597.969970703125</v>
      </c>
      <c r="D5359">
        <v>581.47998046875</v>
      </c>
      <c r="E5359">
        <v>581.6099853515625</v>
      </c>
      <c r="F5359">
        <v>581.6099853515625</v>
      </c>
      <c r="G5359">
        <v>210060000</v>
      </c>
    </row>
    <row r="5360" spans="1:7" ht="15">
      <c r="A5360" s="963">
        <v>33702</v>
      </c>
      <c r="B5360">
        <v>574.8900146484375</v>
      </c>
      <c r="C5360">
        <v>579.5999755859375</v>
      </c>
      <c r="D5360">
        <v>567.1500244140625</v>
      </c>
      <c r="E5360">
        <v>573.67999267578125</v>
      </c>
      <c r="F5360">
        <v>573.67999267578125</v>
      </c>
      <c r="G5360">
        <v>243470000</v>
      </c>
    </row>
    <row r="5361" spans="1:7" ht="15">
      <c r="A5361" s="963">
        <v>33703</v>
      </c>
      <c r="B5361">
        <v>575.8800048828125</v>
      </c>
      <c r="C5361">
        <v>586.75</v>
      </c>
      <c r="D5361">
        <v>575.44000244140625</v>
      </c>
      <c r="E5361">
        <v>586.75</v>
      </c>
      <c r="F5361">
        <v>586.75</v>
      </c>
      <c r="G5361">
        <v>198750000</v>
      </c>
    </row>
    <row r="5362" spans="1:7" ht="15">
      <c r="A5362" s="963">
        <v>33704</v>
      </c>
      <c r="B5362">
        <v>590.59002685546875</v>
      </c>
      <c r="C5362">
        <v>592.239990234375</v>
      </c>
      <c r="D5362">
        <v>584.09002685546875</v>
      </c>
      <c r="E5362">
        <v>584.239990234375</v>
      </c>
      <c r="F5362">
        <v>584.239990234375</v>
      </c>
      <c r="G5362">
        <v>175210000</v>
      </c>
    </row>
    <row r="5363" spans="1:7" ht="15">
      <c r="A5363" s="963">
        <v>33707</v>
      </c>
      <c r="B5363">
        <v>584.030029296875</v>
      </c>
      <c r="C5363">
        <v>588.1500244140625</v>
      </c>
      <c r="D5363">
        <v>583.70001220703125</v>
      </c>
      <c r="E5363">
        <v>588.1500244140625</v>
      </c>
      <c r="F5363">
        <v>588.1500244140625</v>
      </c>
      <c r="G5363">
        <v>128020000</v>
      </c>
    </row>
    <row r="5364" spans="1:7" ht="15">
      <c r="A5364" s="963">
        <v>33708</v>
      </c>
      <c r="B5364">
        <v>592.34002685546875</v>
      </c>
      <c r="C5364">
        <v>597.78997802734375</v>
      </c>
      <c r="D5364">
        <v>590.0999755859375</v>
      </c>
      <c r="E5364">
        <v>594.80999755859375</v>
      </c>
      <c r="F5364">
        <v>594.80999755859375</v>
      </c>
      <c r="G5364">
        <v>195600000</v>
      </c>
    </row>
    <row r="5365" spans="1:7" ht="15">
      <c r="A5365" s="963">
        <v>33709</v>
      </c>
      <c r="B5365">
        <v>599.6400146484375</v>
      </c>
      <c r="C5365">
        <v>600.6099853515625</v>
      </c>
      <c r="D5365">
        <v>596.25</v>
      </c>
      <c r="E5365">
        <v>600.030029296875</v>
      </c>
      <c r="F5365">
        <v>600.030029296875</v>
      </c>
      <c r="G5365">
        <v>218570000</v>
      </c>
    </row>
    <row r="5366" spans="1:7" ht="15">
      <c r="A5366" s="963">
        <v>33710</v>
      </c>
      <c r="B5366">
        <v>598.22998046875</v>
      </c>
      <c r="C5366">
        <v>600.21002197265625</v>
      </c>
      <c r="D5366">
        <v>591.5999755859375</v>
      </c>
      <c r="E5366">
        <v>591.80999755859375</v>
      </c>
      <c r="F5366">
        <v>591.80999755859375</v>
      </c>
      <c r="G5366">
        <v>198480000</v>
      </c>
    </row>
    <row r="5367" spans="1:7" ht="15">
      <c r="A5367" s="963">
        <v>33714</v>
      </c>
      <c r="B5367">
        <v>586.5</v>
      </c>
      <c r="C5367">
        <v>590.69000244140625</v>
      </c>
      <c r="D5367">
        <v>575.1099853515625</v>
      </c>
      <c r="E5367">
        <v>577.20001220703125</v>
      </c>
      <c r="F5367">
        <v>577.20001220703125</v>
      </c>
      <c r="G5367">
        <v>178050000</v>
      </c>
    </row>
    <row r="5368" spans="1:7" ht="15">
      <c r="A5368" s="963">
        <v>33715</v>
      </c>
      <c r="B5368">
        <v>576.6400146484375</v>
      </c>
      <c r="C5368">
        <v>579.03997802734375</v>
      </c>
      <c r="D5368">
        <v>573.07000732421875</v>
      </c>
      <c r="E5368">
        <v>575.04998779296875</v>
      </c>
      <c r="F5368">
        <v>575.04998779296875</v>
      </c>
      <c r="G5368">
        <v>201780000</v>
      </c>
    </row>
    <row r="5369" spans="1:7" ht="15">
      <c r="A5369" s="963">
        <v>33716</v>
      </c>
      <c r="B5369">
        <v>575.15997314453125</v>
      </c>
      <c r="C5369">
        <v>579.1300048828125</v>
      </c>
      <c r="D5369">
        <v>574.53997802734375</v>
      </c>
      <c r="E5369">
        <v>578.22998046875</v>
      </c>
      <c r="F5369">
        <v>578.22998046875</v>
      </c>
      <c r="G5369">
        <v>198890000</v>
      </c>
    </row>
    <row r="5370" spans="1:7" ht="15">
      <c r="A5370" s="963">
        <v>33717</v>
      </c>
      <c r="B5370">
        <v>580.66998291015625</v>
      </c>
      <c r="C5370">
        <v>581.09002685546875</v>
      </c>
      <c r="D5370">
        <v>571.989990234375</v>
      </c>
      <c r="E5370">
        <v>576.04998779296875</v>
      </c>
      <c r="F5370">
        <v>576.04998779296875</v>
      </c>
      <c r="G5370">
        <v>201880000</v>
      </c>
    </row>
    <row r="5371" spans="1:7" ht="15">
      <c r="A5371" s="963">
        <v>33718</v>
      </c>
      <c r="B5371">
        <v>576.40997314453125</v>
      </c>
      <c r="C5371">
        <v>576.8599853515625</v>
      </c>
      <c r="D5371">
        <v>571.989990234375</v>
      </c>
      <c r="E5371">
        <v>572.8900146484375</v>
      </c>
      <c r="F5371">
        <v>572.8900146484375</v>
      </c>
      <c r="G5371">
        <v>165970000</v>
      </c>
    </row>
    <row r="5372" spans="1:7" ht="15">
      <c r="A5372" s="963">
        <v>33721</v>
      </c>
      <c r="B5372">
        <v>571.239990234375</v>
      </c>
      <c r="C5372">
        <v>572.4000244140625</v>
      </c>
      <c r="D5372">
        <v>566.94000244140625</v>
      </c>
      <c r="E5372">
        <v>566.94000244140625</v>
      </c>
      <c r="F5372">
        <v>566.94000244140625</v>
      </c>
      <c r="G5372">
        <v>162140000</v>
      </c>
    </row>
    <row r="5373" spans="1:7" ht="15">
      <c r="A5373" s="963">
        <v>33722</v>
      </c>
      <c r="B5373">
        <v>566.010009765625</v>
      </c>
      <c r="C5373">
        <v>566.969970703125</v>
      </c>
      <c r="D5373">
        <v>557.05999755859375</v>
      </c>
      <c r="E5373">
        <v>560.33001708984375</v>
      </c>
      <c r="F5373">
        <v>560.33001708984375</v>
      </c>
      <c r="G5373">
        <v>187480000</v>
      </c>
    </row>
    <row r="5374" spans="1:7" ht="15">
      <c r="A5374" s="963">
        <v>33723</v>
      </c>
      <c r="B5374">
        <v>563.030029296875</v>
      </c>
      <c r="C5374">
        <v>569.969970703125</v>
      </c>
      <c r="D5374">
        <v>561.780029296875</v>
      </c>
      <c r="E5374">
        <v>569.94000244140625</v>
      </c>
      <c r="F5374">
        <v>569.94000244140625</v>
      </c>
      <c r="G5374">
        <v>180380000</v>
      </c>
    </row>
    <row r="5375" spans="1:7" ht="15">
      <c r="A5375" s="963">
        <v>33724</v>
      </c>
      <c r="B5375">
        <v>571.8800048828125</v>
      </c>
      <c r="C5375">
        <v>578.69000244140625</v>
      </c>
      <c r="D5375">
        <v>571.239990234375</v>
      </c>
      <c r="E5375">
        <v>578.67999267578125</v>
      </c>
      <c r="F5375">
        <v>578.67999267578125</v>
      </c>
      <c r="G5375">
        <v>180120000</v>
      </c>
    </row>
    <row r="5376" spans="1:7" ht="15">
      <c r="A5376" s="963">
        <v>33725</v>
      </c>
      <c r="B5376">
        <v>579.72998046875</v>
      </c>
      <c r="C5376">
        <v>580.969970703125</v>
      </c>
      <c r="D5376">
        <v>575.3900146484375</v>
      </c>
      <c r="E5376">
        <v>578.1400146484375</v>
      </c>
      <c r="F5376">
        <v>578.1400146484375</v>
      </c>
      <c r="G5376">
        <v>147290000</v>
      </c>
    </row>
    <row r="5377" spans="1:7" ht="15">
      <c r="A5377" s="963">
        <v>33728</v>
      </c>
      <c r="B5377">
        <v>581.280029296875</v>
      </c>
      <c r="C5377">
        <v>584.3599853515625</v>
      </c>
      <c r="D5377">
        <v>579.20001220703125</v>
      </c>
      <c r="E5377">
        <v>583.53997802734375</v>
      </c>
      <c r="F5377">
        <v>583.53997802734375</v>
      </c>
      <c r="G5377">
        <v>144230000</v>
      </c>
    </row>
    <row r="5378" spans="1:7" ht="15">
      <c r="A5378" s="963">
        <v>33729</v>
      </c>
      <c r="B5378">
        <v>584.44000244140625</v>
      </c>
      <c r="C5378">
        <v>588.9000244140625</v>
      </c>
      <c r="D5378">
        <v>583.84002685546875</v>
      </c>
      <c r="E5378">
        <v>588.07000732421875</v>
      </c>
      <c r="F5378">
        <v>588.07000732421875</v>
      </c>
      <c r="G5378">
        <v>169940000</v>
      </c>
    </row>
    <row r="5379" spans="1:7" ht="15">
      <c r="A5379" s="963">
        <v>33730</v>
      </c>
      <c r="B5379">
        <v>589.8599853515625</v>
      </c>
      <c r="C5379">
        <v>591.21002197265625</v>
      </c>
      <c r="D5379">
        <v>588.71002197265625</v>
      </c>
      <c r="E5379">
        <v>589.3599853515625</v>
      </c>
      <c r="F5379">
        <v>589.3599853515625</v>
      </c>
      <c r="G5379">
        <v>171420000</v>
      </c>
    </row>
    <row r="5380" spans="1:7" ht="15">
      <c r="A5380" s="963">
        <v>33731</v>
      </c>
      <c r="B5380">
        <v>589.40997314453125</v>
      </c>
      <c r="C5380">
        <v>590.16998291015625</v>
      </c>
      <c r="D5380">
        <v>586.33001708984375</v>
      </c>
      <c r="E5380">
        <v>587.15997314453125</v>
      </c>
      <c r="F5380">
        <v>587.15997314453125</v>
      </c>
      <c r="G5380">
        <v>170280000</v>
      </c>
    </row>
    <row r="5381" spans="1:7" ht="15">
      <c r="A5381" s="963">
        <v>33732</v>
      </c>
      <c r="B5381">
        <v>587.030029296875</v>
      </c>
      <c r="C5381">
        <v>588.3800048828125</v>
      </c>
      <c r="D5381">
        <v>584.91998291015625</v>
      </c>
      <c r="E5381">
        <v>585.760009765625</v>
      </c>
      <c r="F5381">
        <v>585.760009765625</v>
      </c>
      <c r="G5381">
        <v>154710000</v>
      </c>
    </row>
    <row r="5382" spans="1:7" ht="15">
      <c r="A5382" s="963">
        <v>33735</v>
      </c>
      <c r="B5382">
        <v>586.45001220703125</v>
      </c>
      <c r="C5382">
        <v>588.1400146484375</v>
      </c>
      <c r="D5382">
        <v>585.91998291015625</v>
      </c>
      <c r="E5382">
        <v>587.1300048828125</v>
      </c>
      <c r="F5382">
        <v>587.1300048828125</v>
      </c>
      <c r="G5382">
        <v>141070000</v>
      </c>
    </row>
    <row r="5383" spans="1:7" ht="15">
      <c r="A5383" s="963">
        <v>33736</v>
      </c>
      <c r="B5383">
        <v>586.719970703125</v>
      </c>
      <c r="C5383">
        <v>588.40997314453125</v>
      </c>
      <c r="D5383">
        <v>582.530029296875</v>
      </c>
      <c r="E5383">
        <v>583.96002197265625</v>
      </c>
      <c r="F5383">
        <v>583.96002197265625</v>
      </c>
      <c r="G5383">
        <v>162340000</v>
      </c>
    </row>
    <row r="5384" spans="1:7" ht="15">
      <c r="A5384" s="963">
        <v>33737</v>
      </c>
      <c r="B5384">
        <v>583.28997802734375</v>
      </c>
      <c r="C5384">
        <v>584.760009765625</v>
      </c>
      <c r="D5384">
        <v>582.1400146484375</v>
      </c>
      <c r="E5384">
        <v>582.3800048828125</v>
      </c>
      <c r="F5384">
        <v>582.3800048828125</v>
      </c>
      <c r="G5384">
        <v>171750000</v>
      </c>
    </row>
    <row r="5385" spans="1:7" ht="15">
      <c r="A5385" s="963">
        <v>33738</v>
      </c>
      <c r="B5385">
        <v>580.58001708984375</v>
      </c>
      <c r="C5385">
        <v>582.8499755859375</v>
      </c>
      <c r="D5385">
        <v>574.719970703125</v>
      </c>
      <c r="E5385">
        <v>576.46002197265625</v>
      </c>
      <c r="F5385">
        <v>576.46002197265625</v>
      </c>
      <c r="G5385">
        <v>185180000</v>
      </c>
    </row>
    <row r="5386" spans="1:7" ht="15">
      <c r="A5386" s="963">
        <v>33739</v>
      </c>
      <c r="B5386">
        <v>572.5999755859375</v>
      </c>
      <c r="C5386">
        <v>575.21002197265625</v>
      </c>
      <c r="D5386">
        <v>571.010009765625</v>
      </c>
      <c r="E5386">
        <v>574.42999267578125</v>
      </c>
      <c r="F5386">
        <v>574.42999267578125</v>
      </c>
      <c r="G5386">
        <v>142890000</v>
      </c>
    </row>
    <row r="5387" spans="1:7" ht="15">
      <c r="A5387" s="963">
        <v>33742</v>
      </c>
      <c r="B5387">
        <v>576.82000732421875</v>
      </c>
      <c r="C5387">
        <v>578.42999267578125</v>
      </c>
      <c r="D5387">
        <v>575.79998779296875</v>
      </c>
      <c r="E5387">
        <v>576.530029296875</v>
      </c>
      <c r="F5387">
        <v>576.530029296875</v>
      </c>
      <c r="G5387">
        <v>129350000</v>
      </c>
    </row>
    <row r="5388" spans="1:7" ht="15">
      <c r="A5388" s="963">
        <v>33743</v>
      </c>
      <c r="B5388">
        <v>576.530029296875</v>
      </c>
      <c r="C5388">
        <v>578.280029296875</v>
      </c>
      <c r="D5388">
        <v>575.03997802734375</v>
      </c>
      <c r="E5388">
        <v>578.04998779296875</v>
      </c>
      <c r="F5388">
        <v>578.04998779296875</v>
      </c>
      <c r="G5388">
        <v>156670000</v>
      </c>
    </row>
    <row r="5389" spans="1:7" ht="15">
      <c r="A5389" s="963">
        <v>33744</v>
      </c>
      <c r="B5389">
        <v>578.97998046875</v>
      </c>
      <c r="C5389">
        <v>580.41998291015625</v>
      </c>
      <c r="D5389">
        <v>578.02001953125</v>
      </c>
      <c r="E5389">
        <v>580.28997802734375</v>
      </c>
      <c r="F5389">
        <v>580.28997802734375</v>
      </c>
      <c r="G5389">
        <v>160230000</v>
      </c>
    </row>
    <row r="5390" spans="1:7" ht="15">
      <c r="A5390" s="963">
        <v>33745</v>
      </c>
      <c r="B5390">
        <v>579.1199951171875</v>
      </c>
      <c r="C5390">
        <v>580.54998779296875</v>
      </c>
      <c r="D5390">
        <v>577.3800048828125</v>
      </c>
      <c r="E5390">
        <v>579.0999755859375</v>
      </c>
      <c r="F5390">
        <v>579.0999755859375</v>
      </c>
      <c r="G5390">
        <v>175860000</v>
      </c>
    </row>
    <row r="5391" spans="1:7" ht="15">
      <c r="A5391" s="963">
        <v>33746</v>
      </c>
      <c r="B5391">
        <v>579.6400146484375</v>
      </c>
      <c r="C5391">
        <v>581.16998291015625</v>
      </c>
      <c r="D5391">
        <v>578.96002197265625</v>
      </c>
      <c r="E5391">
        <v>580.29998779296875</v>
      </c>
      <c r="F5391">
        <v>580.29998779296875</v>
      </c>
      <c r="G5391">
        <v>124860000</v>
      </c>
    </row>
    <row r="5392" spans="1:7" ht="15">
      <c r="A5392" s="963">
        <v>33750</v>
      </c>
      <c r="B5392">
        <v>579.58001708984375</v>
      </c>
      <c r="C5392">
        <v>580.42999267578125</v>
      </c>
      <c r="D5392">
        <v>575.27001953125</v>
      </c>
      <c r="E5392">
        <v>575.6500244140625</v>
      </c>
      <c r="F5392">
        <v>575.6500244140625</v>
      </c>
      <c r="G5392">
        <v>126740000</v>
      </c>
    </row>
    <row r="5393" spans="1:7" ht="15">
      <c r="A5393" s="963">
        <v>33751</v>
      </c>
      <c r="B5393">
        <v>576.280029296875</v>
      </c>
      <c r="C5393">
        <v>577.77001953125</v>
      </c>
      <c r="D5393">
        <v>575.66998291015625</v>
      </c>
      <c r="E5393">
        <v>577.3499755859375</v>
      </c>
      <c r="F5393">
        <v>577.3499755859375</v>
      </c>
      <c r="G5393">
        <v>138340000</v>
      </c>
    </row>
    <row r="5394" spans="1:7" ht="15">
      <c r="A5394" s="963">
        <v>33752</v>
      </c>
      <c r="B5394">
        <v>576.510009765625</v>
      </c>
      <c r="C5394">
        <v>580.6400146484375</v>
      </c>
      <c r="D5394">
        <v>576.0999755859375</v>
      </c>
      <c r="E5394">
        <v>580.489990234375</v>
      </c>
      <c r="F5394">
        <v>580.489990234375</v>
      </c>
      <c r="G5394">
        <v>153200000</v>
      </c>
    </row>
    <row r="5395" spans="1:7" ht="15">
      <c r="A5395" s="963">
        <v>33753</v>
      </c>
      <c r="B5395">
        <v>583.239990234375</v>
      </c>
      <c r="C5395">
        <v>585.96002197265625</v>
      </c>
      <c r="D5395">
        <v>581.34002685546875</v>
      </c>
      <c r="E5395">
        <v>585.30999755859375</v>
      </c>
      <c r="F5395">
        <v>585.30999755859375</v>
      </c>
      <c r="G5395">
        <v>188630000</v>
      </c>
    </row>
    <row r="5396" spans="1:7" ht="15">
      <c r="A5396" s="963">
        <v>33756</v>
      </c>
      <c r="B5396">
        <v>583.66998291015625</v>
      </c>
      <c r="C5396">
        <v>588.3800048828125</v>
      </c>
      <c r="D5396">
        <v>582.1300048828125</v>
      </c>
      <c r="E5396">
        <v>588.3699951171875</v>
      </c>
      <c r="F5396">
        <v>588.3699951171875</v>
      </c>
      <c r="G5396">
        <v>141570000</v>
      </c>
    </row>
    <row r="5397" spans="1:7" ht="15">
      <c r="A5397" s="963">
        <v>33757</v>
      </c>
      <c r="B5397">
        <v>589.20001220703125</v>
      </c>
      <c r="C5397">
        <v>590.25</v>
      </c>
      <c r="D5397">
        <v>587.6400146484375</v>
      </c>
      <c r="E5397">
        <v>589.17999267578125</v>
      </c>
      <c r="F5397">
        <v>589.17999267578125</v>
      </c>
      <c r="G5397">
        <v>164960000</v>
      </c>
    </row>
    <row r="5398" spans="1:7" ht="15">
      <c r="A5398" s="963">
        <v>33758</v>
      </c>
      <c r="B5398">
        <v>588.16998291015625</v>
      </c>
      <c r="C5398">
        <v>591.07000732421875</v>
      </c>
      <c r="D5398">
        <v>587.969970703125</v>
      </c>
      <c r="E5398">
        <v>589.92999267578125</v>
      </c>
      <c r="F5398">
        <v>589.92999267578125</v>
      </c>
      <c r="G5398">
        <v>171860000</v>
      </c>
    </row>
    <row r="5399" spans="1:7" ht="15">
      <c r="A5399" s="963">
        <v>33759</v>
      </c>
      <c r="B5399">
        <v>589.77001953125</v>
      </c>
      <c r="C5399">
        <v>590.55999755859375</v>
      </c>
      <c r="D5399">
        <v>588.1400146484375</v>
      </c>
      <c r="E5399">
        <v>588.260009765625</v>
      </c>
      <c r="F5399">
        <v>588.260009765625</v>
      </c>
      <c r="G5399">
        <v>168120000</v>
      </c>
    </row>
    <row r="5400" spans="1:7" ht="15">
      <c r="A5400" s="963">
        <v>33760</v>
      </c>
      <c r="B5400">
        <v>588.21002197265625</v>
      </c>
      <c r="C5400">
        <v>589.469970703125</v>
      </c>
      <c r="D5400">
        <v>584.22998046875</v>
      </c>
      <c r="E5400">
        <v>585.42999267578125</v>
      </c>
      <c r="F5400">
        <v>585.42999267578125</v>
      </c>
      <c r="G5400">
        <v>168390000</v>
      </c>
    </row>
    <row r="5401" spans="1:7" ht="15">
      <c r="A5401" s="963">
        <v>33763</v>
      </c>
      <c r="B5401">
        <v>584.71002197265625</v>
      </c>
      <c r="C5401">
        <v>585.3699951171875</v>
      </c>
      <c r="D5401">
        <v>581.5</v>
      </c>
      <c r="E5401">
        <v>582.010009765625</v>
      </c>
      <c r="F5401">
        <v>582.010009765625</v>
      </c>
      <c r="G5401">
        <v>129050000</v>
      </c>
    </row>
    <row r="5402" spans="1:7" ht="15">
      <c r="A5402" s="963">
        <v>33764</v>
      </c>
      <c r="B5402">
        <v>581.33001708984375</v>
      </c>
      <c r="C5402">
        <v>583.03997802734375</v>
      </c>
      <c r="D5402">
        <v>572.239990234375</v>
      </c>
      <c r="E5402">
        <v>573.79998779296875</v>
      </c>
      <c r="F5402">
        <v>573.79998779296875</v>
      </c>
      <c r="G5402">
        <v>182220000</v>
      </c>
    </row>
    <row r="5403" spans="1:7" ht="15">
      <c r="A5403" s="963">
        <v>33765</v>
      </c>
      <c r="B5403">
        <v>573.25</v>
      </c>
      <c r="C5403">
        <v>574.69000244140625</v>
      </c>
      <c r="D5403">
        <v>569.59002685546875</v>
      </c>
      <c r="E5403">
        <v>569.71002197265625</v>
      </c>
      <c r="F5403">
        <v>569.71002197265625</v>
      </c>
      <c r="G5403">
        <v>157030000</v>
      </c>
    </row>
    <row r="5404" spans="1:7" ht="15">
      <c r="A5404" s="963">
        <v>33766</v>
      </c>
      <c r="B5404">
        <v>567.69000244140625</v>
      </c>
      <c r="C5404">
        <v>569.75</v>
      </c>
      <c r="D5404">
        <v>566.78997802734375</v>
      </c>
      <c r="E5404">
        <v>567.67999267578125</v>
      </c>
      <c r="F5404">
        <v>567.67999267578125</v>
      </c>
      <c r="G5404">
        <v>160150000</v>
      </c>
    </row>
    <row r="5405" spans="1:7" ht="15">
      <c r="A5405" s="963">
        <v>33767</v>
      </c>
      <c r="B5405">
        <v>570.16998291015625</v>
      </c>
      <c r="C5405">
        <v>571.6400146484375</v>
      </c>
      <c r="D5405">
        <v>569.21002197265625</v>
      </c>
      <c r="E5405">
        <v>569.52001953125</v>
      </c>
      <c r="F5405">
        <v>569.52001953125</v>
      </c>
      <c r="G5405">
        <v>149510000</v>
      </c>
    </row>
    <row r="5406" spans="1:7" ht="15">
      <c r="A5406" s="963">
        <v>33770</v>
      </c>
      <c r="B5406">
        <v>568.47998046875</v>
      </c>
      <c r="C5406">
        <v>570.719970703125</v>
      </c>
      <c r="D5406">
        <v>567.97998046875</v>
      </c>
      <c r="E5406">
        <v>569.010009765625</v>
      </c>
      <c r="F5406">
        <v>569.010009765625</v>
      </c>
      <c r="G5406">
        <v>132360000</v>
      </c>
    </row>
    <row r="5407" spans="1:7" ht="15">
      <c r="A5407" s="963">
        <v>33771</v>
      </c>
      <c r="B5407">
        <v>569.05999755859375</v>
      </c>
      <c r="C5407">
        <v>569.6099853515625</v>
      </c>
      <c r="D5407">
        <v>564.05999755859375</v>
      </c>
      <c r="E5407">
        <v>564.07000732421875</v>
      </c>
      <c r="F5407">
        <v>564.07000732421875</v>
      </c>
      <c r="G5407">
        <v>163180000</v>
      </c>
    </row>
    <row r="5408" spans="1:7" ht="15">
      <c r="A5408" s="963">
        <v>33772</v>
      </c>
      <c r="B5408">
        <v>562.17999267578125</v>
      </c>
      <c r="C5408">
        <v>563.90997314453125</v>
      </c>
      <c r="D5408">
        <v>552.8599853515625</v>
      </c>
      <c r="E5408">
        <v>553.239990234375</v>
      </c>
      <c r="F5408">
        <v>553.239990234375</v>
      </c>
      <c r="G5408">
        <v>190570000</v>
      </c>
    </row>
    <row r="5409" spans="1:7" ht="15">
      <c r="A5409" s="963">
        <v>33773</v>
      </c>
      <c r="B5409">
        <v>552.17999267578125</v>
      </c>
      <c r="C5409">
        <v>553.46002197265625</v>
      </c>
      <c r="D5409">
        <v>548.54998779296875</v>
      </c>
      <c r="E5409">
        <v>549.16998291015625</v>
      </c>
      <c r="F5409">
        <v>549.16998291015625</v>
      </c>
      <c r="G5409">
        <v>187860000</v>
      </c>
    </row>
    <row r="5410" spans="1:7" ht="15">
      <c r="A5410" s="963">
        <v>33774</v>
      </c>
      <c r="B5410">
        <v>551.41998291015625</v>
      </c>
      <c r="C5410">
        <v>554.29998779296875</v>
      </c>
      <c r="D5410">
        <v>550.79998779296875</v>
      </c>
      <c r="E5410">
        <v>554.20001220703125</v>
      </c>
      <c r="F5410">
        <v>554.20001220703125</v>
      </c>
      <c r="G5410">
        <v>177570000</v>
      </c>
    </row>
    <row r="5411" spans="1:7" ht="15">
      <c r="A5411" s="963">
        <v>33777</v>
      </c>
      <c r="B5411">
        <v>552.4000244140625</v>
      </c>
      <c r="C5411">
        <v>553.21002197265625</v>
      </c>
      <c r="D5411">
        <v>546.010009765625</v>
      </c>
      <c r="E5411">
        <v>549.72998046875</v>
      </c>
      <c r="F5411">
        <v>549.72998046875</v>
      </c>
      <c r="G5411">
        <v>151190000</v>
      </c>
    </row>
    <row r="5412" spans="1:7" ht="15">
      <c r="A5412" s="963">
        <v>33778</v>
      </c>
      <c r="B5412">
        <v>553.20001220703125</v>
      </c>
      <c r="C5412">
        <v>554.95001220703125</v>
      </c>
      <c r="D5412">
        <v>551.6300048828125</v>
      </c>
      <c r="E5412">
        <v>553.3599853515625</v>
      </c>
      <c r="F5412">
        <v>553.3599853515625</v>
      </c>
      <c r="G5412">
        <v>165670000</v>
      </c>
    </row>
    <row r="5413" spans="1:7" ht="15">
      <c r="A5413" s="963">
        <v>33779</v>
      </c>
      <c r="B5413">
        <v>552.6199951171875</v>
      </c>
      <c r="C5413">
        <v>553.9000244140625</v>
      </c>
      <c r="D5413">
        <v>551.1500244140625</v>
      </c>
      <c r="E5413">
        <v>551.3900146484375</v>
      </c>
      <c r="F5413">
        <v>551.3900146484375</v>
      </c>
      <c r="G5413">
        <v>152330000</v>
      </c>
    </row>
    <row r="5414" spans="1:7" ht="15">
      <c r="A5414" s="963">
        <v>33780</v>
      </c>
      <c r="B5414">
        <v>552.09002685546875</v>
      </c>
      <c r="C5414">
        <v>552.8599853515625</v>
      </c>
      <c r="D5414">
        <v>546.22998046875</v>
      </c>
      <c r="E5414">
        <v>548.20001220703125</v>
      </c>
      <c r="F5414">
        <v>548.20001220703125</v>
      </c>
      <c r="G5414">
        <v>171220000</v>
      </c>
    </row>
    <row r="5415" spans="1:7" ht="15">
      <c r="A5415" s="963">
        <v>33781</v>
      </c>
      <c r="B5415">
        <v>547.19000244140625</v>
      </c>
      <c r="C5415">
        <v>548.219970703125</v>
      </c>
      <c r="D5415">
        <v>545.95001220703125</v>
      </c>
      <c r="E5415">
        <v>547.84002685546875</v>
      </c>
      <c r="F5415">
        <v>547.84002685546875</v>
      </c>
      <c r="G5415">
        <v>150110000</v>
      </c>
    </row>
    <row r="5416" spans="1:7" ht="15">
      <c r="A5416" s="963">
        <v>33784</v>
      </c>
      <c r="B5416">
        <v>550.91998291015625</v>
      </c>
      <c r="C5416">
        <v>558.80999755859375</v>
      </c>
      <c r="D5416">
        <v>549.030029296875</v>
      </c>
      <c r="E5416">
        <v>558.79998779296875</v>
      </c>
      <c r="F5416">
        <v>558.79998779296875</v>
      </c>
      <c r="G5416">
        <v>159520000</v>
      </c>
    </row>
    <row r="5417" spans="1:7" ht="15">
      <c r="A5417" s="963">
        <v>33785</v>
      </c>
      <c r="B5417">
        <v>559.66998291015625</v>
      </c>
      <c r="C5417">
        <v>563.97998046875</v>
      </c>
      <c r="D5417">
        <v>559.32000732421875</v>
      </c>
      <c r="E5417">
        <v>563.5999755859375</v>
      </c>
      <c r="F5417">
        <v>563.5999755859375</v>
      </c>
      <c r="G5417">
        <v>195190000</v>
      </c>
    </row>
    <row r="5418" spans="1:7" ht="15">
      <c r="A5418" s="963">
        <v>33786</v>
      </c>
      <c r="B5418">
        <v>563.72998046875</v>
      </c>
      <c r="C5418">
        <v>569.04998779296875</v>
      </c>
      <c r="D5418">
        <v>563.239990234375</v>
      </c>
      <c r="E5418">
        <v>568.989990234375</v>
      </c>
      <c r="F5418">
        <v>568.989990234375</v>
      </c>
      <c r="G5418">
        <v>186080000</v>
      </c>
    </row>
    <row r="5419" spans="1:7" ht="15">
      <c r="A5419" s="963">
        <v>33787</v>
      </c>
      <c r="B5419">
        <v>570.02001953125</v>
      </c>
      <c r="C5419">
        <v>571.19000244140625</v>
      </c>
      <c r="D5419">
        <v>562.83001708984375</v>
      </c>
      <c r="E5419">
        <v>563.3499755859375</v>
      </c>
      <c r="F5419">
        <v>563.3499755859375</v>
      </c>
      <c r="G5419">
        <v>194650000</v>
      </c>
    </row>
    <row r="5420" spans="1:7" ht="15">
      <c r="A5420" s="963">
        <v>33791</v>
      </c>
      <c r="B5420">
        <v>560.72998046875</v>
      </c>
      <c r="C5420">
        <v>563.33001708984375</v>
      </c>
      <c r="D5420">
        <v>560.17999267578125</v>
      </c>
      <c r="E5420">
        <v>563.16998291015625</v>
      </c>
      <c r="F5420">
        <v>563.16998291015625</v>
      </c>
      <c r="G5420">
        <v>134770000</v>
      </c>
    </row>
    <row r="5421" spans="1:7" ht="15">
      <c r="A5421" s="963">
        <v>33792</v>
      </c>
      <c r="B5421">
        <v>564.34002685546875</v>
      </c>
      <c r="C5421">
        <v>565.010009765625</v>
      </c>
      <c r="D5421">
        <v>556.96002197265625</v>
      </c>
      <c r="E5421">
        <v>557.40997314453125</v>
      </c>
      <c r="F5421">
        <v>557.40997314453125</v>
      </c>
      <c r="G5421">
        <v>174410000</v>
      </c>
    </row>
    <row r="5422" spans="1:7" ht="15">
      <c r="A5422" s="963">
        <v>33793</v>
      </c>
      <c r="B5422">
        <v>556.09002685546875</v>
      </c>
      <c r="C5422">
        <v>557.6199951171875</v>
      </c>
      <c r="D5422">
        <v>553.760009765625</v>
      </c>
      <c r="E5422">
        <v>557.57000732421875</v>
      </c>
      <c r="F5422">
        <v>557.57000732421875</v>
      </c>
      <c r="G5422">
        <v>161650000</v>
      </c>
    </row>
    <row r="5423" spans="1:7" ht="15">
      <c r="A5423" s="963">
        <v>33794</v>
      </c>
      <c r="B5423">
        <v>560.40997314453125</v>
      </c>
      <c r="C5423">
        <v>564.75</v>
      </c>
      <c r="D5423">
        <v>558.6400146484375</v>
      </c>
      <c r="E5423">
        <v>564.75</v>
      </c>
      <c r="F5423">
        <v>564.75</v>
      </c>
      <c r="G5423">
        <v>175840000</v>
      </c>
    </row>
    <row r="5424" spans="1:7" ht="15">
      <c r="A5424" s="963">
        <v>33795</v>
      </c>
      <c r="B5424">
        <v>566.65997314453125</v>
      </c>
      <c r="C5424">
        <v>568.57000732421875</v>
      </c>
      <c r="D5424">
        <v>564.58001708984375</v>
      </c>
      <c r="E5424">
        <v>567.79998779296875</v>
      </c>
      <c r="F5424">
        <v>567.79998779296875</v>
      </c>
      <c r="G5424">
        <v>151510000</v>
      </c>
    </row>
    <row r="5425" spans="1:7" ht="15">
      <c r="A5425" s="963">
        <v>33798</v>
      </c>
      <c r="B5425">
        <v>568.55999755859375</v>
      </c>
      <c r="C5425">
        <v>571.08001708984375</v>
      </c>
      <c r="D5425">
        <v>567.71002197265625</v>
      </c>
      <c r="E5425">
        <v>570.219970703125</v>
      </c>
      <c r="F5425">
        <v>570.219970703125</v>
      </c>
      <c r="G5425">
        <v>132930000</v>
      </c>
    </row>
    <row r="5426" spans="1:7" ht="15">
      <c r="A5426" s="963">
        <v>33799</v>
      </c>
      <c r="B5426">
        <v>571.16998291015625</v>
      </c>
      <c r="C5426">
        <v>575.3800048828125</v>
      </c>
      <c r="D5426">
        <v>570.6400146484375</v>
      </c>
      <c r="E5426">
        <v>575.21002197265625</v>
      </c>
      <c r="F5426">
        <v>575.21002197265625</v>
      </c>
      <c r="G5426">
        <v>167200000</v>
      </c>
    </row>
    <row r="5427" spans="1:7" ht="15">
      <c r="A5427" s="963">
        <v>33800</v>
      </c>
      <c r="B5427">
        <v>575.84002685546875</v>
      </c>
      <c r="C5427">
        <v>577.1400146484375</v>
      </c>
      <c r="D5427">
        <v>575.02001953125</v>
      </c>
      <c r="E5427">
        <v>575.469970703125</v>
      </c>
      <c r="F5427">
        <v>575.469970703125</v>
      </c>
      <c r="G5427">
        <v>169380000</v>
      </c>
    </row>
    <row r="5428" spans="1:7" ht="15">
      <c r="A5428" s="963">
        <v>33801</v>
      </c>
      <c r="B5428">
        <v>573.3900146484375</v>
      </c>
      <c r="C5428">
        <v>576.19000244140625</v>
      </c>
      <c r="D5428">
        <v>572.40997314453125</v>
      </c>
      <c r="E5428">
        <v>576.19000244140625</v>
      </c>
      <c r="F5428">
        <v>576.19000244140625</v>
      </c>
      <c r="G5428">
        <v>172690000</v>
      </c>
    </row>
    <row r="5429" spans="1:7" ht="15">
      <c r="A5429" s="963">
        <v>33802</v>
      </c>
      <c r="B5429">
        <v>571.54998779296875</v>
      </c>
      <c r="C5429">
        <v>574.55999755859375</v>
      </c>
      <c r="D5429">
        <v>567.739990234375</v>
      </c>
      <c r="E5429">
        <v>570.52001953125</v>
      </c>
      <c r="F5429">
        <v>570.52001953125</v>
      </c>
      <c r="G5429">
        <v>146770000</v>
      </c>
    </row>
    <row r="5430" spans="1:7" ht="15">
      <c r="A5430" s="963">
        <v>33805</v>
      </c>
      <c r="B5430">
        <v>560.8499755859375</v>
      </c>
      <c r="C5430">
        <v>567.3800048828125</v>
      </c>
      <c r="D5430">
        <v>560.760009765625</v>
      </c>
      <c r="E5430">
        <v>564.280029296875</v>
      </c>
      <c r="F5430">
        <v>564.280029296875</v>
      </c>
      <c r="G5430">
        <v>117830000</v>
      </c>
    </row>
    <row r="5431" spans="1:7" ht="15">
      <c r="A5431" s="963">
        <v>33806</v>
      </c>
      <c r="B5431">
        <v>566.30999755859375</v>
      </c>
      <c r="C5431">
        <v>569.28997802734375</v>
      </c>
      <c r="D5431">
        <v>565.77001953125</v>
      </c>
      <c r="E5431">
        <v>568.6300048828125</v>
      </c>
      <c r="F5431">
        <v>568.6300048828125</v>
      </c>
      <c r="G5431">
        <v>155320000</v>
      </c>
    </row>
    <row r="5432" spans="1:7" ht="15">
      <c r="A5432" s="963">
        <v>33807</v>
      </c>
      <c r="B5432">
        <v>566.16998291015625</v>
      </c>
      <c r="C5432">
        <v>567.34002685546875</v>
      </c>
      <c r="D5432">
        <v>563.6099853515625</v>
      </c>
      <c r="E5432">
        <v>563.8800048828125</v>
      </c>
      <c r="F5432">
        <v>563.8800048828125</v>
      </c>
      <c r="G5432">
        <v>168350000</v>
      </c>
    </row>
    <row r="5433" spans="1:7" ht="15">
      <c r="A5433" s="963">
        <v>33808</v>
      </c>
      <c r="B5433">
        <v>564.8599853515625</v>
      </c>
      <c r="C5433">
        <v>565.72998046875</v>
      </c>
      <c r="D5433">
        <v>563.5</v>
      </c>
      <c r="E5433">
        <v>565.239990234375</v>
      </c>
      <c r="F5433">
        <v>565.239990234375</v>
      </c>
      <c r="G5433">
        <v>164560000</v>
      </c>
    </row>
    <row r="5434" spans="1:7" ht="15">
      <c r="A5434" s="963">
        <v>33809</v>
      </c>
      <c r="B5434">
        <v>564.34002685546875</v>
      </c>
      <c r="C5434">
        <v>566.34002685546875</v>
      </c>
      <c r="D5434">
        <v>562.6300048828125</v>
      </c>
      <c r="E5434">
        <v>565.6099853515625</v>
      </c>
      <c r="F5434">
        <v>565.6099853515625</v>
      </c>
      <c r="G5434">
        <v>167790000</v>
      </c>
    </row>
    <row r="5435" spans="1:7" ht="15">
      <c r="A5435" s="963">
        <v>33812</v>
      </c>
      <c r="B5435">
        <v>565.96002197265625</v>
      </c>
      <c r="C5435">
        <v>565.96002197265625</v>
      </c>
      <c r="D5435">
        <v>564.1500244140625</v>
      </c>
      <c r="E5435">
        <v>564.72998046875</v>
      </c>
      <c r="F5435">
        <v>564.72998046875</v>
      </c>
      <c r="G5435">
        <v>128130000</v>
      </c>
    </row>
    <row r="5436" spans="1:7" ht="15">
      <c r="A5436" s="963">
        <v>33813</v>
      </c>
      <c r="B5436">
        <v>566.25</v>
      </c>
      <c r="C5436">
        <v>571.6500244140625</v>
      </c>
      <c r="D5436">
        <v>565.67999267578125</v>
      </c>
      <c r="E5436">
        <v>571.6300048828125</v>
      </c>
      <c r="F5436">
        <v>571.6300048828125</v>
      </c>
      <c r="G5436">
        <v>173310000</v>
      </c>
    </row>
    <row r="5437" spans="1:7" ht="15">
      <c r="A5437" s="963">
        <v>33814</v>
      </c>
      <c r="B5437">
        <v>574.55999755859375</v>
      </c>
      <c r="C5437">
        <v>577.55999755859375</v>
      </c>
      <c r="D5437">
        <v>572.72998046875</v>
      </c>
      <c r="E5437">
        <v>577.489990234375</v>
      </c>
      <c r="F5437">
        <v>577.489990234375</v>
      </c>
      <c r="G5437">
        <v>210940000</v>
      </c>
    </row>
    <row r="5438" spans="1:7" ht="15">
      <c r="A5438" s="963">
        <v>33815</v>
      </c>
      <c r="B5438">
        <v>576.65997314453125</v>
      </c>
      <c r="C5438">
        <v>578.8599853515625</v>
      </c>
      <c r="D5438">
        <v>575.95001220703125</v>
      </c>
      <c r="E5438">
        <v>578.79998779296875</v>
      </c>
      <c r="F5438">
        <v>578.79998779296875</v>
      </c>
      <c r="G5438">
        <v>168750000</v>
      </c>
    </row>
    <row r="5439" spans="1:7" ht="15">
      <c r="A5439" s="963">
        <v>33816</v>
      </c>
      <c r="B5439">
        <v>579.6199951171875</v>
      </c>
      <c r="C5439">
        <v>581.010009765625</v>
      </c>
      <c r="D5439">
        <v>577.8800048828125</v>
      </c>
      <c r="E5439">
        <v>580.83001708984375</v>
      </c>
      <c r="F5439">
        <v>580.83001708984375</v>
      </c>
      <c r="G5439">
        <v>168790000</v>
      </c>
    </row>
    <row r="5440" spans="1:7" ht="15">
      <c r="A5440" s="963">
        <v>33819</v>
      </c>
      <c r="B5440">
        <v>579.6199951171875</v>
      </c>
      <c r="C5440">
        <v>582.6300048828125</v>
      </c>
      <c r="D5440">
        <v>579.57000732421875</v>
      </c>
      <c r="E5440">
        <v>582.3599853515625</v>
      </c>
      <c r="F5440">
        <v>582.3599853515625</v>
      </c>
      <c r="G5440">
        <v>141300000</v>
      </c>
    </row>
    <row r="5441" spans="1:7" ht="15">
      <c r="A5441" s="963">
        <v>33820</v>
      </c>
      <c r="B5441">
        <v>583.84002685546875</v>
      </c>
      <c r="C5441">
        <v>583.84002685546875</v>
      </c>
      <c r="D5441">
        <v>580.3499755859375</v>
      </c>
      <c r="E5441">
        <v>581.32000732421875</v>
      </c>
      <c r="F5441">
        <v>581.32000732421875</v>
      </c>
      <c r="G5441">
        <v>168490000</v>
      </c>
    </row>
    <row r="5442" spans="1:7" ht="15">
      <c r="A5442" s="963">
        <v>33821</v>
      </c>
      <c r="B5442">
        <v>579.1199951171875</v>
      </c>
      <c r="C5442">
        <v>580.92999267578125</v>
      </c>
      <c r="D5442">
        <v>576.260009765625</v>
      </c>
      <c r="E5442">
        <v>576.8699951171875</v>
      </c>
      <c r="F5442">
        <v>576.8699951171875</v>
      </c>
      <c r="G5442">
        <v>163780000</v>
      </c>
    </row>
    <row r="5443" spans="1:7" ht="15">
      <c r="A5443" s="963">
        <v>33822</v>
      </c>
      <c r="B5443">
        <v>575.22998046875</v>
      </c>
      <c r="C5443">
        <v>576.1300048828125</v>
      </c>
      <c r="D5443">
        <v>572.97998046875</v>
      </c>
      <c r="E5443">
        <v>574.02001953125</v>
      </c>
      <c r="F5443">
        <v>574.02001953125</v>
      </c>
      <c r="G5443">
        <v>156830000</v>
      </c>
    </row>
    <row r="5444" spans="1:7" ht="15">
      <c r="A5444" s="963">
        <v>33823</v>
      </c>
      <c r="B5444">
        <v>573.1500244140625</v>
      </c>
      <c r="C5444">
        <v>576.72998046875</v>
      </c>
      <c r="D5444">
        <v>572.469970703125</v>
      </c>
      <c r="E5444">
        <v>573.739990234375</v>
      </c>
      <c r="F5444">
        <v>573.739990234375</v>
      </c>
      <c r="G5444">
        <v>149680000</v>
      </c>
    </row>
    <row r="5445" spans="1:7" ht="15">
      <c r="A5445" s="963">
        <v>33826</v>
      </c>
      <c r="B5445">
        <v>573.44000244140625</v>
      </c>
      <c r="C5445">
        <v>574.29998779296875</v>
      </c>
      <c r="D5445">
        <v>572.17999267578125</v>
      </c>
      <c r="E5445">
        <v>573.1400146484375</v>
      </c>
      <c r="F5445">
        <v>573.1400146484375</v>
      </c>
      <c r="G5445">
        <v>120450000</v>
      </c>
    </row>
    <row r="5446" spans="1:7" ht="15">
      <c r="A5446" s="963">
        <v>33827</v>
      </c>
      <c r="B5446">
        <v>573.71002197265625</v>
      </c>
      <c r="C5446">
        <v>574.58001708984375</v>
      </c>
      <c r="D5446">
        <v>570.030029296875</v>
      </c>
      <c r="E5446">
        <v>571.5999755859375</v>
      </c>
      <c r="F5446">
        <v>571.5999755859375</v>
      </c>
      <c r="G5446">
        <v>145140000</v>
      </c>
    </row>
    <row r="5447" spans="1:7" ht="15">
      <c r="A5447" s="963">
        <v>33828</v>
      </c>
      <c r="B5447">
        <v>572.46002197265625</v>
      </c>
      <c r="C5447">
        <v>573.05999755859375</v>
      </c>
      <c r="D5447">
        <v>570.79998779296875</v>
      </c>
      <c r="E5447">
        <v>570.8499755859375</v>
      </c>
      <c r="F5447">
        <v>570.8499755859375</v>
      </c>
      <c r="G5447">
        <v>144150000</v>
      </c>
    </row>
    <row r="5448" spans="1:7" ht="15">
      <c r="A5448" s="963">
        <v>33829</v>
      </c>
      <c r="B5448">
        <v>571.8699951171875</v>
      </c>
      <c r="C5448">
        <v>572.44000244140625</v>
      </c>
      <c r="D5448">
        <v>570.57000732421875</v>
      </c>
      <c r="E5448">
        <v>570.989990234375</v>
      </c>
      <c r="F5448">
        <v>570.989990234375</v>
      </c>
      <c r="G5448">
        <v>143180000</v>
      </c>
    </row>
    <row r="5449" spans="1:7" ht="15">
      <c r="A5449" s="963">
        <v>33830</v>
      </c>
      <c r="B5449">
        <v>571</v>
      </c>
      <c r="C5449">
        <v>573.17999267578125</v>
      </c>
      <c r="D5449">
        <v>571</v>
      </c>
      <c r="E5449">
        <v>573.17999267578125</v>
      </c>
      <c r="F5449">
        <v>573.17999267578125</v>
      </c>
      <c r="G5449">
        <v>145650000</v>
      </c>
    </row>
    <row r="5450" spans="1:7" ht="15">
      <c r="A5450" s="963">
        <v>33833</v>
      </c>
      <c r="B5450">
        <v>573.41998291015625</v>
      </c>
      <c r="C5450">
        <v>573.6099853515625</v>
      </c>
      <c r="D5450">
        <v>571.66998291015625</v>
      </c>
      <c r="E5450">
        <v>572.469970703125</v>
      </c>
      <c r="F5450">
        <v>572.469970703125</v>
      </c>
      <c r="G5450">
        <v>132560000</v>
      </c>
    </row>
    <row r="5451" spans="1:7" ht="15">
      <c r="A5451" s="963">
        <v>33834</v>
      </c>
      <c r="B5451">
        <v>571.08001708984375</v>
      </c>
      <c r="C5451">
        <v>572.45001220703125</v>
      </c>
      <c r="D5451">
        <v>570.1500244140625</v>
      </c>
      <c r="E5451">
        <v>570.8699951171875</v>
      </c>
      <c r="F5451">
        <v>570.8699951171875</v>
      </c>
      <c r="G5451">
        <v>140340000</v>
      </c>
    </row>
    <row r="5452" spans="1:7" ht="15">
      <c r="A5452" s="963">
        <v>33835</v>
      </c>
      <c r="B5452">
        <v>571.32000732421875</v>
      </c>
      <c r="C5452">
        <v>571.67999267578125</v>
      </c>
      <c r="D5452">
        <v>567.6099853515625</v>
      </c>
      <c r="E5452">
        <v>567.6099853515625</v>
      </c>
      <c r="F5452">
        <v>567.6099853515625</v>
      </c>
      <c r="G5452">
        <v>156140000</v>
      </c>
    </row>
    <row r="5453" spans="1:7" ht="15">
      <c r="A5453" s="963">
        <v>33836</v>
      </c>
      <c r="B5453">
        <v>567.91998291015625</v>
      </c>
      <c r="C5453">
        <v>568.55999755859375</v>
      </c>
      <c r="D5453">
        <v>565.97998046875</v>
      </c>
      <c r="E5453">
        <v>567.8599853515625</v>
      </c>
      <c r="F5453">
        <v>567.8599853515625</v>
      </c>
      <c r="G5453">
        <v>155490000</v>
      </c>
    </row>
    <row r="5454" spans="1:7" ht="15">
      <c r="A5454" s="963">
        <v>33837</v>
      </c>
      <c r="B5454">
        <v>570.1099853515625</v>
      </c>
      <c r="C5454">
        <v>570.65997314453125</v>
      </c>
      <c r="D5454">
        <v>562.41998291015625</v>
      </c>
      <c r="E5454">
        <v>563.70001220703125</v>
      </c>
      <c r="F5454">
        <v>563.70001220703125</v>
      </c>
      <c r="G5454">
        <v>167300000</v>
      </c>
    </row>
    <row r="5455" spans="1:7" ht="15">
      <c r="A5455" s="963">
        <v>33840</v>
      </c>
      <c r="B5455">
        <v>559.27001953125</v>
      </c>
      <c r="C5455">
        <v>561.8900146484375</v>
      </c>
      <c r="D5455">
        <v>554.94000244140625</v>
      </c>
      <c r="E5455">
        <v>555.3900146484375</v>
      </c>
      <c r="F5455">
        <v>555.3900146484375</v>
      </c>
      <c r="G5455">
        <v>138460000</v>
      </c>
    </row>
    <row r="5456" spans="1:7" ht="15">
      <c r="A5456" s="963">
        <v>33841</v>
      </c>
      <c r="B5456">
        <v>554.6400146484375</v>
      </c>
      <c r="C5456">
        <v>555.030029296875</v>
      </c>
      <c r="D5456">
        <v>550.3599853515625</v>
      </c>
      <c r="E5456">
        <v>554.219970703125</v>
      </c>
      <c r="F5456">
        <v>554.219970703125</v>
      </c>
      <c r="G5456">
        <v>152410000</v>
      </c>
    </row>
    <row r="5457" spans="1:7" ht="15">
      <c r="A5457" s="963">
        <v>33842</v>
      </c>
      <c r="B5457">
        <v>555.030029296875</v>
      </c>
      <c r="C5457">
        <v>559.03997802734375</v>
      </c>
      <c r="D5457">
        <v>554.92999267578125</v>
      </c>
      <c r="E5457">
        <v>558.79998779296875</v>
      </c>
      <c r="F5457">
        <v>558.79998779296875</v>
      </c>
      <c r="G5457">
        <v>145870000</v>
      </c>
    </row>
    <row r="5458" spans="1:7" ht="15">
      <c r="A5458" s="963">
        <v>33843</v>
      </c>
      <c r="B5458">
        <v>562.55999755859375</v>
      </c>
      <c r="C5458">
        <v>564.27001953125</v>
      </c>
      <c r="D5458">
        <v>561.1099853515625</v>
      </c>
      <c r="E5458">
        <v>563.27001953125</v>
      </c>
      <c r="F5458">
        <v>563.27001953125</v>
      </c>
      <c r="G5458">
        <v>155490000</v>
      </c>
    </row>
    <row r="5459" spans="1:7" ht="15">
      <c r="A5459" s="963">
        <v>33844</v>
      </c>
      <c r="B5459">
        <v>562.80999755859375</v>
      </c>
      <c r="C5459">
        <v>563.9000244140625</v>
      </c>
      <c r="D5459">
        <v>562.30999755859375</v>
      </c>
      <c r="E5459">
        <v>563.55999755859375</v>
      </c>
      <c r="F5459">
        <v>563.55999755859375</v>
      </c>
      <c r="G5459">
        <v>127110000</v>
      </c>
    </row>
    <row r="5460" spans="1:7" ht="15">
      <c r="A5460" s="963">
        <v>33847</v>
      </c>
      <c r="B5460">
        <v>562.8699951171875</v>
      </c>
      <c r="C5460">
        <v>564.08001708984375</v>
      </c>
      <c r="D5460">
        <v>561.3599853515625</v>
      </c>
      <c r="E5460">
        <v>563.1199951171875</v>
      </c>
      <c r="F5460">
        <v>563.1199951171875</v>
      </c>
      <c r="G5460">
        <v>133530000</v>
      </c>
    </row>
    <row r="5461" spans="1:7" ht="15">
      <c r="A5461" s="963">
        <v>33848</v>
      </c>
      <c r="B5461">
        <v>562.510009765625</v>
      </c>
      <c r="C5461">
        <v>565.6400146484375</v>
      </c>
      <c r="D5461">
        <v>562.3599853515625</v>
      </c>
      <c r="E5461">
        <v>565.6099853515625</v>
      </c>
      <c r="F5461">
        <v>565.6099853515625</v>
      </c>
      <c r="G5461">
        <v>156870000</v>
      </c>
    </row>
    <row r="5462" spans="1:7" ht="15">
      <c r="A5462" s="963">
        <v>33849</v>
      </c>
      <c r="B5462">
        <v>566.489990234375</v>
      </c>
      <c r="C5462">
        <v>571.469970703125</v>
      </c>
      <c r="D5462">
        <v>565.739990234375</v>
      </c>
      <c r="E5462">
        <v>571.25</v>
      </c>
      <c r="F5462">
        <v>571.25</v>
      </c>
      <c r="G5462">
        <v>170330000</v>
      </c>
    </row>
    <row r="5463" spans="1:7" ht="15">
      <c r="A5463" s="963">
        <v>33850</v>
      </c>
      <c r="B5463">
        <v>572.47998046875</v>
      </c>
      <c r="C5463">
        <v>575.78997802734375</v>
      </c>
      <c r="D5463">
        <v>572.219970703125</v>
      </c>
      <c r="E5463">
        <v>574.8800048828125</v>
      </c>
      <c r="F5463">
        <v>574.8800048828125</v>
      </c>
      <c r="G5463">
        <v>186500000</v>
      </c>
    </row>
    <row r="5464" spans="1:7" ht="15">
      <c r="A5464" s="963">
        <v>33851</v>
      </c>
      <c r="B5464">
        <v>573.3599853515625</v>
      </c>
      <c r="C5464">
        <v>574.760009765625</v>
      </c>
      <c r="D5464">
        <v>572.6500244140625</v>
      </c>
      <c r="E5464">
        <v>573.44000244140625</v>
      </c>
      <c r="F5464">
        <v>573.44000244140625</v>
      </c>
      <c r="G5464">
        <v>122380000</v>
      </c>
    </row>
    <row r="5465" spans="1:7" ht="15">
      <c r="A5465" s="963">
        <v>33855</v>
      </c>
      <c r="B5465">
        <v>572.719970703125</v>
      </c>
      <c r="C5465">
        <v>573.03997802734375</v>
      </c>
      <c r="D5465">
        <v>569.510009765625</v>
      </c>
      <c r="E5465">
        <v>571.16998291015625</v>
      </c>
      <c r="F5465">
        <v>571.16998291015625</v>
      </c>
      <c r="G5465">
        <v>123880000</v>
      </c>
    </row>
    <row r="5466" spans="1:7" ht="15">
      <c r="A5466" s="963">
        <v>33856</v>
      </c>
      <c r="B5466">
        <v>571.55999755859375</v>
      </c>
      <c r="C5466">
        <v>575.03997802734375</v>
      </c>
      <c r="D5466">
        <v>571</v>
      </c>
      <c r="E5466">
        <v>574.8900146484375</v>
      </c>
      <c r="F5466">
        <v>574.8900146484375</v>
      </c>
      <c r="G5466">
        <v>170290000</v>
      </c>
    </row>
    <row r="5467" spans="1:7" ht="15">
      <c r="A5467" s="963">
        <v>33857</v>
      </c>
      <c r="B5467">
        <v>575.67999267578125</v>
      </c>
      <c r="C5467">
        <v>581.27001953125</v>
      </c>
      <c r="D5467">
        <v>575.1300048828125</v>
      </c>
      <c r="E5467">
        <v>581.239990234375</v>
      </c>
      <c r="F5467">
        <v>581.239990234375</v>
      </c>
      <c r="G5467">
        <v>200940000</v>
      </c>
    </row>
    <row r="5468" spans="1:7" ht="15">
      <c r="A5468" s="963">
        <v>33858</v>
      </c>
      <c r="B5468">
        <v>582.21002197265625</v>
      </c>
      <c r="C5468">
        <v>584.010009765625</v>
      </c>
      <c r="D5468">
        <v>581.3599853515625</v>
      </c>
      <c r="E5468">
        <v>583.010009765625</v>
      </c>
      <c r="F5468">
        <v>583.010009765625</v>
      </c>
      <c r="G5468">
        <v>188330000</v>
      </c>
    </row>
    <row r="5469" spans="1:7" ht="15">
      <c r="A5469" s="963">
        <v>33861</v>
      </c>
      <c r="B5469">
        <v>587.989990234375</v>
      </c>
      <c r="C5469">
        <v>594.21002197265625</v>
      </c>
      <c r="D5469">
        <v>586.1500244140625</v>
      </c>
      <c r="E5469">
        <v>594.21002197265625</v>
      </c>
      <c r="F5469">
        <v>594.21002197265625</v>
      </c>
      <c r="G5469">
        <v>227000000</v>
      </c>
    </row>
    <row r="5470" spans="1:7" ht="15">
      <c r="A5470" s="963">
        <v>33862</v>
      </c>
      <c r="B5470">
        <v>590.45001220703125</v>
      </c>
      <c r="C5470">
        <v>592.530029296875</v>
      </c>
      <c r="D5470">
        <v>586.3900146484375</v>
      </c>
      <c r="E5470">
        <v>587.8599853515625</v>
      </c>
      <c r="F5470">
        <v>587.8599853515625</v>
      </c>
      <c r="G5470">
        <v>183010000</v>
      </c>
    </row>
    <row r="5471" spans="1:7" ht="15">
      <c r="A5471" s="963">
        <v>33863</v>
      </c>
      <c r="B5471">
        <v>583.4000244140625</v>
      </c>
      <c r="C5471">
        <v>588.030029296875</v>
      </c>
      <c r="D5471">
        <v>582.15997314453125</v>
      </c>
      <c r="E5471">
        <v>585.8900146484375</v>
      </c>
      <c r="F5471">
        <v>585.8900146484375</v>
      </c>
      <c r="G5471">
        <v>181510000</v>
      </c>
    </row>
    <row r="5472" spans="1:7" ht="15">
      <c r="A5472" s="963">
        <v>33864</v>
      </c>
      <c r="B5472">
        <v>587.77001953125</v>
      </c>
      <c r="C5472">
        <v>589.21002197265625</v>
      </c>
      <c r="D5472">
        <v>586.70001220703125</v>
      </c>
      <c r="E5472">
        <v>587.82000732421875</v>
      </c>
      <c r="F5472">
        <v>587.82000732421875</v>
      </c>
      <c r="G5472">
        <v>183160000</v>
      </c>
    </row>
    <row r="5473" spans="1:7" ht="15">
      <c r="A5473" s="963">
        <v>33865</v>
      </c>
      <c r="B5473">
        <v>587.530029296875</v>
      </c>
      <c r="C5473">
        <v>589.1300048828125</v>
      </c>
      <c r="D5473">
        <v>586.510009765625</v>
      </c>
      <c r="E5473">
        <v>589.1199951171875</v>
      </c>
      <c r="F5473">
        <v>589.1199951171875</v>
      </c>
      <c r="G5473">
        <v>199420000</v>
      </c>
    </row>
    <row r="5474" spans="1:7" ht="15">
      <c r="A5474" s="963">
        <v>33868</v>
      </c>
      <c r="B5474">
        <v>588.239990234375</v>
      </c>
      <c r="C5474">
        <v>588.9000244140625</v>
      </c>
      <c r="D5474">
        <v>586.59002685546875</v>
      </c>
      <c r="E5474">
        <v>588.58001708984375</v>
      </c>
      <c r="F5474">
        <v>588.58001708984375</v>
      </c>
      <c r="G5474">
        <v>159460000</v>
      </c>
    </row>
    <row r="5475" spans="1:7" ht="15">
      <c r="A5475" s="963">
        <v>33869</v>
      </c>
      <c r="B5475">
        <v>588.44000244140625</v>
      </c>
      <c r="C5475">
        <v>588.8599853515625</v>
      </c>
      <c r="D5475">
        <v>582.27001953125</v>
      </c>
      <c r="E5475">
        <v>583</v>
      </c>
      <c r="F5475">
        <v>583</v>
      </c>
      <c r="G5475">
        <v>204920000</v>
      </c>
    </row>
    <row r="5476" spans="1:7" ht="15">
      <c r="A5476" s="963">
        <v>33870</v>
      </c>
      <c r="B5476">
        <v>581.92999267578125</v>
      </c>
      <c r="C5476">
        <v>583.42999267578125</v>
      </c>
      <c r="D5476">
        <v>580.34002685546875</v>
      </c>
      <c r="E5476">
        <v>582.96002197265625</v>
      </c>
      <c r="F5476">
        <v>582.96002197265625</v>
      </c>
      <c r="G5476">
        <v>193240000</v>
      </c>
    </row>
    <row r="5477" spans="1:7" ht="15">
      <c r="A5477" s="963">
        <v>33871</v>
      </c>
      <c r="B5477">
        <v>584.469970703125</v>
      </c>
      <c r="C5477">
        <v>586.03997802734375</v>
      </c>
      <c r="D5477">
        <v>583.54998779296875</v>
      </c>
      <c r="E5477">
        <v>585.92999267578125</v>
      </c>
      <c r="F5477">
        <v>585.92999267578125</v>
      </c>
      <c r="G5477">
        <v>180690000</v>
      </c>
    </row>
    <row r="5478" spans="1:7" ht="15">
      <c r="A5478" s="963">
        <v>33872</v>
      </c>
      <c r="B5478">
        <v>585.469970703125</v>
      </c>
      <c r="C5478">
        <v>586.55999755859375</v>
      </c>
      <c r="D5478">
        <v>574.739990234375</v>
      </c>
      <c r="E5478">
        <v>577.20001220703125</v>
      </c>
      <c r="F5478">
        <v>577.20001220703125</v>
      </c>
      <c r="G5478">
        <v>198490000</v>
      </c>
    </row>
    <row r="5479" spans="1:7" ht="15">
      <c r="A5479" s="963">
        <v>33875</v>
      </c>
      <c r="B5479">
        <v>574.989990234375</v>
      </c>
      <c r="C5479">
        <v>575.6300048828125</v>
      </c>
      <c r="D5479">
        <v>573.1400146484375</v>
      </c>
      <c r="E5479">
        <v>575.34002685546875</v>
      </c>
      <c r="F5479">
        <v>575.34002685546875</v>
      </c>
      <c r="G5479">
        <v>124360000</v>
      </c>
    </row>
    <row r="5480" spans="1:7" ht="15">
      <c r="A5480" s="963">
        <v>33876</v>
      </c>
      <c r="B5480">
        <v>575.0999755859375</v>
      </c>
      <c r="C5480">
        <v>577.780029296875</v>
      </c>
      <c r="D5480">
        <v>574.70001220703125</v>
      </c>
      <c r="E5480">
        <v>577.6300048828125</v>
      </c>
      <c r="F5480">
        <v>577.6300048828125</v>
      </c>
      <c r="G5480">
        <v>158860000</v>
      </c>
    </row>
    <row r="5481" spans="1:7" ht="15">
      <c r="A5481" s="963">
        <v>33877</v>
      </c>
      <c r="B5481">
        <v>578.53997802734375</v>
      </c>
      <c r="C5481">
        <v>583.28997802734375</v>
      </c>
      <c r="D5481">
        <v>578.08001708984375</v>
      </c>
      <c r="E5481">
        <v>583.27001953125</v>
      </c>
      <c r="F5481">
        <v>583.27001953125</v>
      </c>
      <c r="G5481">
        <v>187130000</v>
      </c>
    </row>
    <row r="5482" spans="1:7" ht="15">
      <c r="A5482" s="963">
        <v>33878</v>
      </c>
      <c r="B5482">
        <v>581.08001708984375</v>
      </c>
      <c r="C5482">
        <v>582.47998046875</v>
      </c>
      <c r="D5482">
        <v>577.83001708984375</v>
      </c>
      <c r="E5482">
        <v>578.33001708984375</v>
      </c>
      <c r="F5482">
        <v>578.33001708984375</v>
      </c>
      <c r="G5482">
        <v>185130000</v>
      </c>
    </row>
    <row r="5483" spans="1:7" ht="15">
      <c r="A5483" s="963">
        <v>33879</v>
      </c>
      <c r="B5483">
        <v>576.5999755859375</v>
      </c>
      <c r="C5483">
        <v>578.19000244140625</v>
      </c>
      <c r="D5483">
        <v>571.40997314453125</v>
      </c>
      <c r="E5483">
        <v>571.6300048828125</v>
      </c>
      <c r="F5483">
        <v>571.6300048828125</v>
      </c>
      <c r="G5483">
        <v>169960000</v>
      </c>
    </row>
    <row r="5484" spans="1:7" ht="15">
      <c r="A5484" s="963">
        <v>33882</v>
      </c>
      <c r="B5484">
        <v>565.65997314453125</v>
      </c>
      <c r="C5484">
        <v>569.21002197265625</v>
      </c>
      <c r="D5484">
        <v>551.719970703125</v>
      </c>
      <c r="E5484">
        <v>565.21002197265625</v>
      </c>
      <c r="F5484">
        <v>565.21002197265625</v>
      </c>
      <c r="G5484">
        <v>223690000</v>
      </c>
    </row>
    <row r="5485" spans="1:7" ht="15">
      <c r="A5485" s="963">
        <v>33883</v>
      </c>
      <c r="B5485">
        <v>566.08001708984375</v>
      </c>
      <c r="C5485">
        <v>571.29998779296875</v>
      </c>
      <c r="D5485">
        <v>565.6199951171875</v>
      </c>
      <c r="E5485">
        <v>570.54998779296875</v>
      </c>
      <c r="F5485">
        <v>570.54998779296875</v>
      </c>
      <c r="G5485">
        <v>195540000</v>
      </c>
    </row>
    <row r="5486" spans="1:7" ht="15">
      <c r="A5486" s="963">
        <v>33884</v>
      </c>
      <c r="B5486">
        <v>572.22998046875</v>
      </c>
      <c r="C5486">
        <v>573.78997802734375</v>
      </c>
      <c r="D5486">
        <v>568.8499755859375</v>
      </c>
      <c r="E5486">
        <v>569.20001220703125</v>
      </c>
      <c r="F5486">
        <v>569.20001220703125</v>
      </c>
      <c r="G5486">
        <v>156520000</v>
      </c>
    </row>
    <row r="5487" spans="1:7" ht="15">
      <c r="A5487" s="963">
        <v>33885</v>
      </c>
      <c r="B5487">
        <v>571.760009765625</v>
      </c>
      <c r="C5487">
        <v>574.55999755859375</v>
      </c>
      <c r="D5487">
        <v>570.46002197265625</v>
      </c>
      <c r="E5487">
        <v>573.8800048828125</v>
      </c>
      <c r="F5487">
        <v>573.8800048828125</v>
      </c>
      <c r="G5487">
        <v>197850000</v>
      </c>
    </row>
    <row r="5488" spans="1:7" ht="15">
      <c r="A5488" s="963">
        <v>33886</v>
      </c>
      <c r="B5488">
        <v>571.739990234375</v>
      </c>
      <c r="C5488">
        <v>574.1500244140625</v>
      </c>
      <c r="D5488">
        <v>569.5</v>
      </c>
      <c r="E5488">
        <v>570.52001953125</v>
      </c>
      <c r="F5488">
        <v>570.52001953125</v>
      </c>
      <c r="G5488">
        <v>170240000</v>
      </c>
    </row>
    <row r="5489" spans="1:7" ht="15">
      <c r="A5489" s="963">
        <v>33889</v>
      </c>
      <c r="B5489">
        <v>571.4000244140625</v>
      </c>
      <c r="C5489">
        <v>573.95001220703125</v>
      </c>
      <c r="D5489">
        <v>570.84002685546875</v>
      </c>
      <c r="E5489">
        <v>573.84002685546875</v>
      </c>
      <c r="F5489">
        <v>573.84002685546875</v>
      </c>
      <c r="G5489">
        <v>127850000</v>
      </c>
    </row>
    <row r="5490" spans="1:7" ht="15">
      <c r="A5490" s="963">
        <v>33890</v>
      </c>
      <c r="B5490">
        <v>574.52001953125</v>
      </c>
      <c r="C5490">
        <v>577.739990234375</v>
      </c>
      <c r="D5490">
        <v>574.15997314453125</v>
      </c>
      <c r="E5490">
        <v>576.44000244140625</v>
      </c>
      <c r="F5490">
        <v>576.44000244140625</v>
      </c>
      <c r="G5490">
        <v>167560000</v>
      </c>
    </row>
    <row r="5491" spans="1:7" ht="15">
      <c r="A5491" s="963">
        <v>33891</v>
      </c>
      <c r="B5491">
        <v>575.03997802734375</v>
      </c>
      <c r="C5491">
        <v>578.33001708984375</v>
      </c>
      <c r="D5491">
        <v>574.739990234375</v>
      </c>
      <c r="E5491">
        <v>576.219970703125</v>
      </c>
      <c r="F5491">
        <v>576.219970703125</v>
      </c>
      <c r="G5491">
        <v>175690000</v>
      </c>
    </row>
    <row r="5492" spans="1:7" ht="15">
      <c r="A5492" s="963">
        <v>33892</v>
      </c>
      <c r="B5492">
        <v>576.02001953125</v>
      </c>
      <c r="C5492">
        <v>578.69000244140625</v>
      </c>
      <c r="D5492">
        <v>573.8900146484375</v>
      </c>
      <c r="E5492">
        <v>578.6400146484375</v>
      </c>
      <c r="F5492">
        <v>578.6400146484375</v>
      </c>
      <c r="G5492">
        <v>173780000</v>
      </c>
    </row>
    <row r="5493" spans="1:7" ht="15">
      <c r="A5493" s="963">
        <v>33893</v>
      </c>
      <c r="B5493">
        <v>577.65997314453125</v>
      </c>
      <c r="C5493">
        <v>582.6099853515625</v>
      </c>
      <c r="D5493">
        <v>577.6199951171875</v>
      </c>
      <c r="E5493">
        <v>582.6099853515625</v>
      </c>
      <c r="F5493">
        <v>582.6099853515625</v>
      </c>
      <c r="G5493">
        <v>183830000</v>
      </c>
    </row>
    <row r="5494" spans="1:7" ht="15">
      <c r="A5494" s="963">
        <v>33896</v>
      </c>
      <c r="B5494">
        <v>583.1099853515625</v>
      </c>
      <c r="C5494">
        <v>590.72998046875</v>
      </c>
      <c r="D5494">
        <v>582.34002685546875</v>
      </c>
      <c r="E5494">
        <v>590.66998291015625</v>
      </c>
      <c r="F5494">
        <v>590.66998291015625</v>
      </c>
      <c r="G5494">
        <v>198130000</v>
      </c>
    </row>
    <row r="5495" spans="1:7" ht="15">
      <c r="A5495" s="963">
        <v>33897</v>
      </c>
      <c r="B5495">
        <v>593.8699951171875</v>
      </c>
      <c r="C5495">
        <v>595.75</v>
      </c>
      <c r="D5495">
        <v>591.3900146484375</v>
      </c>
      <c r="E5495">
        <v>592.70001220703125</v>
      </c>
      <c r="F5495">
        <v>592.70001220703125</v>
      </c>
      <c r="G5495">
        <v>232360000</v>
      </c>
    </row>
    <row r="5496" spans="1:7" ht="15">
      <c r="A5496" s="963">
        <v>33898</v>
      </c>
      <c r="B5496">
        <v>594.25</v>
      </c>
      <c r="C5496">
        <v>597.3699951171875</v>
      </c>
      <c r="D5496">
        <v>593.1400146484375</v>
      </c>
      <c r="E5496">
        <v>597.1500244140625</v>
      </c>
      <c r="F5496">
        <v>597.1500244140625</v>
      </c>
      <c r="G5496">
        <v>222050000</v>
      </c>
    </row>
    <row r="5497" spans="1:7" ht="15">
      <c r="A5497" s="963">
        <v>33899</v>
      </c>
      <c r="B5497">
        <v>596.469970703125</v>
      </c>
      <c r="C5497">
        <v>597.71002197265625</v>
      </c>
      <c r="D5497">
        <v>594.8900146484375</v>
      </c>
      <c r="E5497">
        <v>597.1199951171875</v>
      </c>
      <c r="F5497">
        <v>597.1199951171875</v>
      </c>
      <c r="G5497">
        <v>229750000</v>
      </c>
    </row>
    <row r="5498" spans="1:7" ht="15">
      <c r="A5498" s="963">
        <v>33900</v>
      </c>
      <c r="B5498">
        <v>598.25</v>
      </c>
      <c r="C5498">
        <v>599.09002685546875</v>
      </c>
      <c r="D5498">
        <v>596.739990234375</v>
      </c>
      <c r="E5498">
        <v>597.29998779296875</v>
      </c>
      <c r="F5498">
        <v>597.29998779296875</v>
      </c>
      <c r="G5498">
        <v>229240000</v>
      </c>
    </row>
    <row r="5499" spans="1:7" ht="15">
      <c r="A5499" s="963">
        <v>33903</v>
      </c>
      <c r="B5499">
        <v>596.6199951171875</v>
      </c>
      <c r="C5499">
        <v>599</v>
      </c>
      <c r="D5499">
        <v>595.82000732421875</v>
      </c>
      <c r="E5499">
        <v>598.91998291015625</v>
      </c>
      <c r="F5499">
        <v>598.91998291015625</v>
      </c>
      <c r="G5499">
        <v>168800000</v>
      </c>
    </row>
    <row r="5500" spans="1:7" ht="15">
      <c r="A5500" s="963">
        <v>33904</v>
      </c>
      <c r="B5500">
        <v>598.5</v>
      </c>
      <c r="C5500">
        <v>600.44000244140625</v>
      </c>
      <c r="D5500">
        <v>595.0999755859375</v>
      </c>
      <c r="E5500">
        <v>596.95001220703125</v>
      </c>
      <c r="F5500">
        <v>596.95001220703125</v>
      </c>
      <c r="G5500">
        <v>202570000</v>
      </c>
    </row>
    <row r="5501" spans="1:7" ht="15">
      <c r="A5501" s="963">
        <v>33905</v>
      </c>
      <c r="B5501">
        <v>596.80999755859375</v>
      </c>
      <c r="C5501">
        <v>601.53997802734375</v>
      </c>
      <c r="D5501">
        <v>596.1199951171875</v>
      </c>
      <c r="E5501">
        <v>601.3900146484375</v>
      </c>
      <c r="F5501">
        <v>601.3900146484375</v>
      </c>
      <c r="G5501">
        <v>208600000</v>
      </c>
    </row>
    <row r="5502" spans="1:7" ht="15">
      <c r="A5502" s="963">
        <v>33906</v>
      </c>
      <c r="B5502">
        <v>603.260009765625</v>
      </c>
      <c r="C5502">
        <v>606.3699951171875</v>
      </c>
      <c r="D5502">
        <v>602.6400146484375</v>
      </c>
      <c r="E5502">
        <v>605.82000732421875</v>
      </c>
      <c r="F5502">
        <v>605.82000732421875</v>
      </c>
      <c r="G5502">
        <v>211470000</v>
      </c>
    </row>
    <row r="5503" spans="1:7" ht="15">
      <c r="A5503" s="963">
        <v>33907</v>
      </c>
      <c r="B5503">
        <v>605.989990234375</v>
      </c>
      <c r="C5503">
        <v>606.58001708984375</v>
      </c>
      <c r="D5503">
        <v>602.42999267578125</v>
      </c>
      <c r="E5503">
        <v>605.16998291015625</v>
      </c>
      <c r="F5503">
        <v>605.16998291015625</v>
      </c>
      <c r="G5503">
        <v>193080000</v>
      </c>
    </row>
    <row r="5504" spans="1:7" ht="15">
      <c r="A5504" s="963">
        <v>33910</v>
      </c>
      <c r="B5504">
        <v>603.760009765625</v>
      </c>
      <c r="C5504">
        <v>607.59002685546875</v>
      </c>
      <c r="D5504">
        <v>603.6199951171875</v>
      </c>
      <c r="E5504">
        <v>607.57000732421875</v>
      </c>
      <c r="F5504">
        <v>607.57000732421875</v>
      </c>
      <c r="G5504">
        <v>179350000</v>
      </c>
    </row>
    <row r="5505" spans="1:7" ht="15">
      <c r="A5505" s="963">
        <v>33911</v>
      </c>
      <c r="B5505">
        <v>606.69000244140625</v>
      </c>
      <c r="C5505">
        <v>608.30999755859375</v>
      </c>
      <c r="D5505">
        <v>603.5999755859375</v>
      </c>
      <c r="E5505">
        <v>604.58001708984375</v>
      </c>
      <c r="F5505">
        <v>604.58001708984375</v>
      </c>
      <c r="G5505">
        <v>187370000</v>
      </c>
    </row>
    <row r="5506" spans="1:7" ht="15">
      <c r="A5506" s="963">
        <v>33912</v>
      </c>
      <c r="B5506">
        <v>604.44000244140625</v>
      </c>
      <c r="C5506">
        <v>606.30999755859375</v>
      </c>
      <c r="D5506">
        <v>603.30999755859375</v>
      </c>
      <c r="E5506">
        <v>605.52001953125</v>
      </c>
      <c r="F5506">
        <v>605.52001953125</v>
      </c>
      <c r="G5506">
        <v>189530000</v>
      </c>
    </row>
    <row r="5507" spans="1:7" ht="15">
      <c r="A5507" s="963">
        <v>33913</v>
      </c>
      <c r="B5507">
        <v>605.94000244140625</v>
      </c>
      <c r="C5507">
        <v>614.15997314453125</v>
      </c>
      <c r="D5507">
        <v>605.3900146484375</v>
      </c>
      <c r="E5507">
        <v>614.08001708984375</v>
      </c>
      <c r="F5507">
        <v>614.08001708984375</v>
      </c>
      <c r="G5507">
        <v>238450000</v>
      </c>
    </row>
    <row r="5508" spans="1:7" ht="15">
      <c r="A5508" s="963">
        <v>33914</v>
      </c>
      <c r="B5508">
        <v>614.04998779296875</v>
      </c>
      <c r="C5508">
        <v>616.969970703125</v>
      </c>
      <c r="D5508">
        <v>612.70001220703125</v>
      </c>
      <c r="E5508">
        <v>616.82000732421875</v>
      </c>
      <c r="F5508">
        <v>616.82000732421875</v>
      </c>
      <c r="G5508">
        <v>229150000</v>
      </c>
    </row>
    <row r="5509" spans="1:7" ht="15">
      <c r="A5509" s="963">
        <v>33917</v>
      </c>
      <c r="B5509">
        <v>616.84002685546875</v>
      </c>
      <c r="C5509">
        <v>622.47998046875</v>
      </c>
      <c r="D5509">
        <v>616.010009765625</v>
      </c>
      <c r="E5509">
        <v>622.04998779296875</v>
      </c>
      <c r="F5509">
        <v>622.04998779296875</v>
      </c>
      <c r="G5509">
        <v>245430000</v>
      </c>
    </row>
    <row r="5510" spans="1:7" ht="15">
      <c r="A5510" s="963">
        <v>33918</v>
      </c>
      <c r="B5510">
        <v>624.0999755859375</v>
      </c>
      <c r="C5510">
        <v>628.1500244140625</v>
      </c>
      <c r="D5510">
        <v>622.72998046875</v>
      </c>
      <c r="E5510">
        <v>627.760009765625</v>
      </c>
      <c r="F5510">
        <v>627.760009765625</v>
      </c>
      <c r="G5510">
        <v>262160000</v>
      </c>
    </row>
    <row r="5511" spans="1:7" ht="15">
      <c r="A5511" s="963">
        <v>33919</v>
      </c>
      <c r="B5511">
        <v>629.17999267578125</v>
      </c>
      <c r="C5511">
        <v>635.1099853515625</v>
      </c>
      <c r="D5511">
        <v>628.260009765625</v>
      </c>
      <c r="E5511">
        <v>634.91998291015625</v>
      </c>
      <c r="F5511">
        <v>634.91998291015625</v>
      </c>
      <c r="G5511">
        <v>273240000</v>
      </c>
    </row>
    <row r="5512" spans="1:7" ht="15">
      <c r="A5512" s="963">
        <v>33920</v>
      </c>
      <c r="B5512">
        <v>636.02001953125</v>
      </c>
      <c r="C5512">
        <v>637.09002685546875</v>
      </c>
      <c r="D5512">
        <v>633.34002685546875</v>
      </c>
      <c r="E5512">
        <v>634.3699951171875</v>
      </c>
      <c r="F5512">
        <v>634.3699951171875</v>
      </c>
      <c r="G5512">
        <v>259470000</v>
      </c>
    </row>
    <row r="5513" spans="1:7" ht="15">
      <c r="A5513" s="963">
        <v>33921</v>
      </c>
      <c r="B5513">
        <v>634.04998779296875</v>
      </c>
      <c r="C5513">
        <v>637.15997314453125</v>
      </c>
      <c r="D5513">
        <v>633.05999755859375</v>
      </c>
      <c r="E5513">
        <v>637.15997314453125</v>
      </c>
      <c r="F5513">
        <v>637.15997314453125</v>
      </c>
      <c r="G5513">
        <v>201470000</v>
      </c>
    </row>
    <row r="5514" spans="1:7" ht="15">
      <c r="A5514" s="963">
        <v>33924</v>
      </c>
      <c r="B5514">
        <v>635.6300048828125</v>
      </c>
      <c r="C5514">
        <v>637.53997802734375</v>
      </c>
      <c r="D5514">
        <v>633.469970703125</v>
      </c>
      <c r="E5514">
        <v>634.010009765625</v>
      </c>
      <c r="F5514">
        <v>634.010009765625</v>
      </c>
      <c r="G5514">
        <v>188080000</v>
      </c>
    </row>
    <row r="5515" spans="1:7" ht="15">
      <c r="A5515" s="963">
        <v>33925</v>
      </c>
      <c r="B5515">
        <v>632.79998779296875</v>
      </c>
      <c r="C5515">
        <v>634.1500244140625</v>
      </c>
      <c r="D5515">
        <v>626.54998779296875</v>
      </c>
      <c r="E5515">
        <v>627.07000732421875</v>
      </c>
      <c r="F5515">
        <v>627.07000732421875</v>
      </c>
      <c r="G5515">
        <v>224320000</v>
      </c>
    </row>
    <row r="5516" spans="1:7" ht="15">
      <c r="A5516" s="963">
        <v>33926</v>
      </c>
      <c r="B5516">
        <v>627.1199951171875</v>
      </c>
      <c r="C5516">
        <v>635.05999755859375</v>
      </c>
      <c r="D5516">
        <v>627.1199951171875</v>
      </c>
      <c r="E5516">
        <v>634.8599853515625</v>
      </c>
      <c r="F5516">
        <v>634.8599853515625</v>
      </c>
      <c r="G5516">
        <v>233260000</v>
      </c>
    </row>
    <row r="5517" spans="1:7" ht="15">
      <c r="A5517" s="963">
        <v>33927</v>
      </c>
      <c r="B5517">
        <v>636.6500244140625</v>
      </c>
      <c r="C5517">
        <v>639.84002685546875</v>
      </c>
      <c r="D5517">
        <v>635.84002685546875</v>
      </c>
      <c r="E5517">
        <v>638.57000732421875</v>
      </c>
      <c r="F5517">
        <v>638.57000732421875</v>
      </c>
      <c r="G5517">
        <v>258250000</v>
      </c>
    </row>
    <row r="5518" spans="1:7" ht="15">
      <c r="A5518" s="963">
        <v>33928</v>
      </c>
      <c r="B5518">
        <v>639.07000732421875</v>
      </c>
      <c r="C5518">
        <v>642.96002197265625</v>
      </c>
      <c r="D5518">
        <v>638.66998291015625</v>
      </c>
      <c r="E5518">
        <v>642.5999755859375</v>
      </c>
      <c r="F5518">
        <v>642.5999755859375</v>
      </c>
      <c r="G5518">
        <v>248040000</v>
      </c>
    </row>
    <row r="5519" spans="1:7" ht="15">
      <c r="A5519" s="963">
        <v>33931</v>
      </c>
      <c r="B5519">
        <v>638.3699951171875</v>
      </c>
      <c r="C5519">
        <v>642.15997314453125</v>
      </c>
      <c r="D5519">
        <v>636.6400146484375</v>
      </c>
      <c r="E5519">
        <v>638.84002685546875</v>
      </c>
      <c r="F5519">
        <v>638.84002685546875</v>
      </c>
      <c r="G5519">
        <v>208140000</v>
      </c>
    </row>
    <row r="5520" spans="1:7" ht="15">
      <c r="A5520" s="963">
        <v>33932</v>
      </c>
      <c r="B5520">
        <v>639.8900146484375</v>
      </c>
      <c r="C5520">
        <v>646.5</v>
      </c>
      <c r="D5520">
        <v>639.80999755859375</v>
      </c>
      <c r="E5520">
        <v>645.94000244140625</v>
      </c>
      <c r="F5520">
        <v>645.94000244140625</v>
      </c>
      <c r="G5520">
        <v>244920000</v>
      </c>
    </row>
    <row r="5521" spans="1:7" ht="15">
      <c r="A5521" s="963">
        <v>33933</v>
      </c>
      <c r="B5521">
        <v>647.30999755859375</v>
      </c>
      <c r="C5521">
        <v>648.33001708984375</v>
      </c>
      <c r="D5521">
        <v>646.239990234375</v>
      </c>
      <c r="E5521">
        <v>648.33001708984375</v>
      </c>
      <c r="F5521">
        <v>648.33001708984375</v>
      </c>
      <c r="G5521">
        <v>222270000</v>
      </c>
    </row>
    <row r="5522" spans="1:7" ht="15">
      <c r="A5522" s="963">
        <v>33935</v>
      </c>
      <c r="B5522">
        <v>648.80999755859375</v>
      </c>
      <c r="C5522">
        <v>650.6400146484375</v>
      </c>
      <c r="D5522">
        <v>648.57000732421875</v>
      </c>
      <c r="E5522">
        <v>649.489990234375</v>
      </c>
      <c r="F5522">
        <v>649.489990234375</v>
      </c>
      <c r="G5522">
        <v>93930000</v>
      </c>
    </row>
    <row r="5523" spans="1:7" ht="15">
      <c r="A5523" s="963">
        <v>33938</v>
      </c>
      <c r="B5523">
        <v>650.739990234375</v>
      </c>
      <c r="C5523">
        <v>652.75</v>
      </c>
      <c r="D5523">
        <v>648.84002685546875</v>
      </c>
      <c r="E5523">
        <v>652.72998046875</v>
      </c>
      <c r="F5523">
        <v>652.72998046875</v>
      </c>
      <c r="G5523">
        <v>217800000</v>
      </c>
    </row>
    <row r="5524" spans="1:7" ht="15">
      <c r="A5524" s="963">
        <v>33939</v>
      </c>
      <c r="B5524">
        <v>650.58001708984375</v>
      </c>
      <c r="C5524">
        <v>654.27001953125</v>
      </c>
      <c r="D5524">
        <v>650.27001953125</v>
      </c>
      <c r="E5524">
        <v>653.95001220703125</v>
      </c>
      <c r="F5524">
        <v>653.95001220703125</v>
      </c>
      <c r="G5524">
        <v>237120000</v>
      </c>
    </row>
    <row r="5525" spans="1:7" ht="15">
      <c r="A5525" s="963">
        <v>33940</v>
      </c>
      <c r="B5525">
        <v>653.9000244140625</v>
      </c>
      <c r="C5525">
        <v>654.69000244140625</v>
      </c>
      <c r="D5525">
        <v>651.3699951171875</v>
      </c>
      <c r="E5525">
        <v>652.90997314453125</v>
      </c>
      <c r="F5525">
        <v>652.90997314453125</v>
      </c>
      <c r="G5525">
        <v>243180000</v>
      </c>
    </row>
    <row r="5526" spans="1:7" ht="15">
      <c r="A5526" s="963">
        <v>33941</v>
      </c>
      <c r="B5526">
        <v>652.260009765625</v>
      </c>
      <c r="C5526">
        <v>656.80999755859375</v>
      </c>
      <c r="D5526">
        <v>651.3900146484375</v>
      </c>
      <c r="E5526">
        <v>656.3599853515625</v>
      </c>
      <c r="F5526">
        <v>656.3599853515625</v>
      </c>
      <c r="G5526">
        <v>239030000</v>
      </c>
    </row>
    <row r="5527" spans="1:7" ht="15">
      <c r="A5527" s="963">
        <v>33942</v>
      </c>
      <c r="B5527">
        <v>658.05999755859375</v>
      </c>
      <c r="C5527">
        <v>661.91998291015625</v>
      </c>
      <c r="D5527">
        <v>656.8499755859375</v>
      </c>
      <c r="E5527">
        <v>661.5999755859375</v>
      </c>
      <c r="F5527">
        <v>661.5999755859375</v>
      </c>
      <c r="G5527">
        <v>261110000</v>
      </c>
    </row>
    <row r="5528" spans="1:7" ht="15">
      <c r="A5528" s="963">
        <v>33945</v>
      </c>
      <c r="B5528">
        <v>662.84002685546875</v>
      </c>
      <c r="C5528">
        <v>666.54998779296875</v>
      </c>
      <c r="D5528">
        <v>661.79998779296875</v>
      </c>
      <c r="E5528">
        <v>666.530029296875</v>
      </c>
      <c r="F5528">
        <v>666.530029296875</v>
      </c>
      <c r="G5528">
        <v>226270000</v>
      </c>
    </row>
    <row r="5529" spans="1:7" ht="15">
      <c r="A5529" s="963">
        <v>33946</v>
      </c>
      <c r="B5529">
        <v>667.3800048828125</v>
      </c>
      <c r="C5529">
        <v>667.97998046875</v>
      </c>
      <c r="D5529">
        <v>664.6300048828125</v>
      </c>
      <c r="E5529">
        <v>667.1199951171875</v>
      </c>
      <c r="F5529">
        <v>667.1199951171875</v>
      </c>
      <c r="G5529">
        <v>274700000</v>
      </c>
    </row>
    <row r="5530" spans="1:7" ht="15">
      <c r="A5530" s="963">
        <v>33947</v>
      </c>
      <c r="B5530">
        <v>664.8599853515625</v>
      </c>
      <c r="C5530">
        <v>667.69000244140625</v>
      </c>
      <c r="D5530">
        <v>662.4000244140625</v>
      </c>
      <c r="E5530">
        <v>663.91998291015625</v>
      </c>
      <c r="F5530">
        <v>663.91998291015625</v>
      </c>
      <c r="G5530">
        <v>269870000</v>
      </c>
    </row>
    <row r="5531" spans="1:7" ht="15">
      <c r="A5531" s="963">
        <v>33948</v>
      </c>
      <c r="B5531">
        <v>662.03997802734375</v>
      </c>
      <c r="C5531">
        <v>662.96002197265625</v>
      </c>
      <c r="D5531">
        <v>656.42999267578125</v>
      </c>
      <c r="E5531">
        <v>658.92999267578125</v>
      </c>
      <c r="F5531">
        <v>658.92999267578125</v>
      </c>
      <c r="G5531">
        <v>241350000</v>
      </c>
    </row>
    <row r="5532" spans="1:7" ht="15">
      <c r="A5532" s="963">
        <v>33949</v>
      </c>
      <c r="B5532">
        <v>656.260009765625</v>
      </c>
      <c r="C5532">
        <v>657.45001220703125</v>
      </c>
      <c r="D5532">
        <v>654.6199951171875</v>
      </c>
      <c r="E5532">
        <v>655.78997802734375</v>
      </c>
      <c r="F5532">
        <v>655.78997802734375</v>
      </c>
      <c r="G5532">
        <v>213170000</v>
      </c>
    </row>
    <row r="5533" spans="1:7" ht="15">
      <c r="A5533" s="963">
        <v>33952</v>
      </c>
      <c r="B5533">
        <v>656.3900146484375</v>
      </c>
      <c r="C5533">
        <v>657.09002685546875</v>
      </c>
      <c r="D5533">
        <v>654.65997314453125</v>
      </c>
      <c r="E5533">
        <v>654.72998046875</v>
      </c>
      <c r="F5533">
        <v>654.72998046875</v>
      </c>
      <c r="G5533">
        <v>194500000</v>
      </c>
    </row>
    <row r="5534" spans="1:7" ht="15">
      <c r="A5534" s="963">
        <v>33953</v>
      </c>
      <c r="B5534">
        <v>652.77001953125</v>
      </c>
      <c r="C5534">
        <v>653.8900146484375</v>
      </c>
      <c r="D5534">
        <v>648.75</v>
      </c>
      <c r="E5534">
        <v>650.75</v>
      </c>
      <c r="F5534">
        <v>650.75</v>
      </c>
      <c r="G5534">
        <v>248930000</v>
      </c>
    </row>
    <row r="5535" spans="1:7" ht="15">
      <c r="A5535" s="963">
        <v>33954</v>
      </c>
      <c r="B5535">
        <v>651.219970703125</v>
      </c>
      <c r="C5535">
        <v>652.78997802734375</v>
      </c>
      <c r="D5535">
        <v>648.97998046875</v>
      </c>
      <c r="E5535">
        <v>649.6300048828125</v>
      </c>
      <c r="F5535">
        <v>649.6300048828125</v>
      </c>
      <c r="G5535">
        <v>258270000</v>
      </c>
    </row>
    <row r="5536" spans="1:7" ht="15">
      <c r="A5536" s="963">
        <v>33955</v>
      </c>
      <c r="B5536">
        <v>651.489990234375</v>
      </c>
      <c r="C5536">
        <v>658.52001953125</v>
      </c>
      <c r="D5536">
        <v>650.27001953125</v>
      </c>
      <c r="E5536">
        <v>658.46002197265625</v>
      </c>
      <c r="F5536">
        <v>658.46002197265625</v>
      </c>
      <c r="G5536">
        <v>247940000</v>
      </c>
    </row>
    <row r="5537" spans="1:7" ht="15">
      <c r="A5537" s="963">
        <v>33956</v>
      </c>
      <c r="B5537">
        <v>659.8699951171875</v>
      </c>
      <c r="C5537">
        <v>662.28997802734375</v>
      </c>
      <c r="D5537">
        <v>659.41998291015625</v>
      </c>
      <c r="E5537">
        <v>661.28997802734375</v>
      </c>
      <c r="F5537">
        <v>661.28997802734375</v>
      </c>
      <c r="G5537">
        <v>244060000</v>
      </c>
    </row>
    <row r="5538" spans="1:7" ht="15">
      <c r="A5538" s="963">
        <v>33959</v>
      </c>
      <c r="B5538">
        <v>660.780029296875</v>
      </c>
      <c r="C5538">
        <v>662.6300048828125</v>
      </c>
      <c r="D5538">
        <v>660.010009765625</v>
      </c>
      <c r="E5538">
        <v>662.46002197265625</v>
      </c>
      <c r="F5538">
        <v>662.46002197265625</v>
      </c>
      <c r="G5538">
        <v>202910000</v>
      </c>
    </row>
    <row r="5539" spans="1:7" ht="15">
      <c r="A5539" s="963">
        <v>33960</v>
      </c>
      <c r="B5539">
        <v>663.739990234375</v>
      </c>
      <c r="C5539">
        <v>664.1300048828125</v>
      </c>
      <c r="D5539">
        <v>658.42999267578125</v>
      </c>
      <c r="E5539">
        <v>660.84002685546875</v>
      </c>
      <c r="F5539">
        <v>660.84002685546875</v>
      </c>
      <c r="G5539">
        <v>247700000</v>
      </c>
    </row>
    <row r="5540" spans="1:7" ht="15">
      <c r="A5540" s="963">
        <v>33961</v>
      </c>
      <c r="B5540">
        <v>662.1199951171875</v>
      </c>
      <c r="C5540">
        <v>662.969970703125</v>
      </c>
      <c r="D5540">
        <v>660.69000244140625</v>
      </c>
      <c r="E5540">
        <v>662.96002197265625</v>
      </c>
      <c r="F5540">
        <v>662.96002197265625</v>
      </c>
      <c r="G5540">
        <v>252890000</v>
      </c>
    </row>
    <row r="5541" spans="1:7" ht="15">
      <c r="A5541" s="963">
        <v>33962</v>
      </c>
      <c r="B5541">
        <v>663.17999267578125</v>
      </c>
      <c r="C5541">
        <v>665.97998046875</v>
      </c>
      <c r="D5541">
        <v>662.77001953125</v>
      </c>
      <c r="E5541">
        <v>665.8800048828125</v>
      </c>
      <c r="F5541">
        <v>665.8800048828125</v>
      </c>
      <c r="G5541">
        <v>106260000</v>
      </c>
    </row>
    <row r="5542" spans="1:7" ht="15">
      <c r="A5542" s="963">
        <v>33966</v>
      </c>
      <c r="B5542">
        <v>665.65997314453125</v>
      </c>
      <c r="C5542">
        <v>666.3900146484375</v>
      </c>
      <c r="D5542">
        <v>663.8699951171875</v>
      </c>
      <c r="E5542">
        <v>666.25</v>
      </c>
      <c r="F5542">
        <v>666.25</v>
      </c>
      <c r="G5542">
        <v>144070000</v>
      </c>
    </row>
    <row r="5543" spans="1:7" ht="15">
      <c r="A5543" s="963">
        <v>33967</v>
      </c>
      <c r="B5543">
        <v>667.29998779296875</v>
      </c>
      <c r="C5543">
        <v>671.17999267578125</v>
      </c>
      <c r="D5543">
        <v>666.90997314453125</v>
      </c>
      <c r="E5543">
        <v>669.010009765625</v>
      </c>
      <c r="F5543">
        <v>669.010009765625</v>
      </c>
      <c r="G5543">
        <v>199710000</v>
      </c>
    </row>
    <row r="5544" spans="1:7" ht="15">
      <c r="A5544" s="963">
        <v>33968</v>
      </c>
      <c r="B5544">
        <v>670.260009765625</v>
      </c>
      <c r="C5544">
        <v>671.8599853515625</v>
      </c>
      <c r="D5544">
        <v>668.57000732421875</v>
      </c>
      <c r="E5544">
        <v>671.8499755859375</v>
      </c>
      <c r="F5544">
        <v>671.8499755859375</v>
      </c>
      <c r="G5544">
        <v>193480000</v>
      </c>
    </row>
    <row r="5545" spans="1:7" ht="15">
      <c r="A5545" s="963">
        <v>33969</v>
      </c>
      <c r="B5545">
        <v>673</v>
      </c>
      <c r="C5545">
        <v>676.95001220703125</v>
      </c>
      <c r="D5545">
        <v>672.0999755859375</v>
      </c>
      <c r="E5545">
        <v>676.95001220703125</v>
      </c>
      <c r="F5545">
        <v>676.95001220703125</v>
      </c>
      <c r="G5545">
        <v>203190000</v>
      </c>
    </row>
    <row r="5546" spans="1:7" ht="15">
      <c r="A5546" s="963">
        <v>33973</v>
      </c>
      <c r="B5546">
        <v>675.30999755859375</v>
      </c>
      <c r="C5546">
        <v>676.780029296875</v>
      </c>
      <c r="D5546">
        <v>671.41998291015625</v>
      </c>
      <c r="E5546">
        <v>671.79998779296875</v>
      </c>
      <c r="F5546">
        <v>671.79998779296875</v>
      </c>
      <c r="G5546">
        <v>188870000</v>
      </c>
    </row>
    <row r="5547" spans="1:7" ht="15">
      <c r="A5547" s="963">
        <v>33974</v>
      </c>
      <c r="B5547">
        <v>670.52001953125</v>
      </c>
      <c r="C5547">
        <v>674.3499755859375</v>
      </c>
      <c r="D5547">
        <v>670.510009765625</v>
      </c>
      <c r="E5547">
        <v>674.34002685546875</v>
      </c>
      <c r="F5547">
        <v>674.34002685546875</v>
      </c>
      <c r="G5547">
        <v>229400000</v>
      </c>
    </row>
    <row r="5548" spans="1:7" ht="15">
      <c r="A5548" s="963">
        <v>33975</v>
      </c>
      <c r="B5548">
        <v>678.44000244140625</v>
      </c>
      <c r="C5548">
        <v>681.8900146484375</v>
      </c>
      <c r="D5548">
        <v>676.72998046875</v>
      </c>
      <c r="E5548">
        <v>681.8499755859375</v>
      </c>
      <c r="F5548">
        <v>681.8499755859375</v>
      </c>
      <c r="G5548">
        <v>270020000</v>
      </c>
    </row>
    <row r="5549" spans="1:7" ht="15">
      <c r="A5549" s="963">
        <v>33976</v>
      </c>
      <c r="B5549">
        <v>681.55999755859375</v>
      </c>
      <c r="C5549">
        <v>685.29998779296875</v>
      </c>
      <c r="D5549">
        <v>677.82000732421875</v>
      </c>
      <c r="E5549">
        <v>678.21002197265625</v>
      </c>
      <c r="F5549">
        <v>678.21002197265625</v>
      </c>
      <c r="G5549">
        <v>296930000</v>
      </c>
    </row>
    <row r="5550" spans="1:7" ht="15">
      <c r="A5550" s="963">
        <v>33977</v>
      </c>
      <c r="B5550">
        <v>677.19000244140625</v>
      </c>
      <c r="C5550">
        <v>677.8599853515625</v>
      </c>
      <c r="D5550">
        <v>672.67999267578125</v>
      </c>
      <c r="E5550">
        <v>677.21002197265625</v>
      </c>
      <c r="F5550">
        <v>677.21002197265625</v>
      </c>
      <c r="G5550">
        <v>232820000</v>
      </c>
    </row>
    <row r="5551" spans="1:7" ht="15">
      <c r="A5551" s="963">
        <v>33980</v>
      </c>
      <c r="B5551">
        <v>677.46002197265625</v>
      </c>
      <c r="C5551">
        <v>682.44000244140625</v>
      </c>
      <c r="D5551">
        <v>676.20001220703125</v>
      </c>
      <c r="E5551">
        <v>682.4000244140625</v>
      </c>
      <c r="F5551">
        <v>682.4000244140625</v>
      </c>
      <c r="G5551">
        <v>195740000</v>
      </c>
    </row>
    <row r="5552" spans="1:7" ht="15">
      <c r="A5552" s="963">
        <v>33981</v>
      </c>
      <c r="B5552">
        <v>681.44000244140625</v>
      </c>
      <c r="C5552">
        <v>682.9000244140625</v>
      </c>
      <c r="D5552">
        <v>677.09002685546875</v>
      </c>
      <c r="E5552">
        <v>679.45001220703125</v>
      </c>
      <c r="F5552">
        <v>679.45001220703125</v>
      </c>
      <c r="G5552">
        <v>233770000</v>
      </c>
    </row>
    <row r="5553" spans="1:7" ht="15">
      <c r="A5553" s="963">
        <v>33982</v>
      </c>
      <c r="B5553">
        <v>679.21002197265625</v>
      </c>
      <c r="C5553">
        <v>686.969970703125</v>
      </c>
      <c r="D5553">
        <v>677.6199951171875</v>
      </c>
      <c r="E5553">
        <v>686.780029296875</v>
      </c>
      <c r="F5553">
        <v>686.780029296875</v>
      </c>
      <c r="G5553">
        <v>244700000</v>
      </c>
    </row>
    <row r="5554" spans="1:7" ht="15">
      <c r="A5554" s="963">
        <v>33983</v>
      </c>
      <c r="B5554">
        <v>690.32000732421875</v>
      </c>
      <c r="C5554">
        <v>695.80999755859375</v>
      </c>
      <c r="D5554">
        <v>688.20001220703125</v>
      </c>
      <c r="E5554">
        <v>695.70001220703125</v>
      </c>
      <c r="F5554">
        <v>695.70001220703125</v>
      </c>
      <c r="G5554">
        <v>286960000</v>
      </c>
    </row>
    <row r="5555" spans="1:7" ht="15">
      <c r="A5555" s="963">
        <v>33984</v>
      </c>
      <c r="B5555">
        <v>692.46002197265625</v>
      </c>
      <c r="C5555">
        <v>699.22998046875</v>
      </c>
      <c r="D5555">
        <v>691.67999267578125</v>
      </c>
      <c r="E5555">
        <v>697.1500244140625</v>
      </c>
      <c r="F5555">
        <v>697.1500244140625</v>
      </c>
      <c r="G5555">
        <v>295440000</v>
      </c>
    </row>
    <row r="5556" spans="1:7" ht="15">
      <c r="A5556" s="963">
        <v>33987</v>
      </c>
      <c r="B5556">
        <v>694.69000244140625</v>
      </c>
      <c r="C5556">
        <v>698.28997802734375</v>
      </c>
      <c r="D5556">
        <v>694.45001220703125</v>
      </c>
      <c r="E5556">
        <v>698.1300048828125</v>
      </c>
      <c r="F5556">
        <v>698.1300048828125</v>
      </c>
      <c r="G5556">
        <v>240740000</v>
      </c>
    </row>
    <row r="5557" spans="1:7" ht="15">
      <c r="A5557" s="963">
        <v>33988</v>
      </c>
      <c r="B5557">
        <v>698.3800048828125</v>
      </c>
      <c r="C5557">
        <v>699.66998291015625</v>
      </c>
      <c r="D5557">
        <v>695.739990234375</v>
      </c>
      <c r="E5557">
        <v>696.80999755859375</v>
      </c>
      <c r="F5557">
        <v>696.80999755859375</v>
      </c>
      <c r="G5557">
        <v>277890000</v>
      </c>
    </row>
    <row r="5558" spans="1:7" ht="15">
      <c r="A5558" s="963">
        <v>33989</v>
      </c>
      <c r="B5558">
        <v>696.82000732421875</v>
      </c>
      <c r="C5558">
        <v>699.19000244140625</v>
      </c>
      <c r="D5558">
        <v>695.94000244140625</v>
      </c>
      <c r="E5558">
        <v>697.44000244140625</v>
      </c>
      <c r="F5558">
        <v>697.44000244140625</v>
      </c>
      <c r="G5558">
        <v>271320000</v>
      </c>
    </row>
    <row r="5559" spans="1:7" ht="15">
      <c r="A5559" s="963">
        <v>33990</v>
      </c>
      <c r="B5559">
        <v>696.47998046875</v>
      </c>
      <c r="C5559">
        <v>701.08001708984375</v>
      </c>
      <c r="D5559">
        <v>695.58001708984375</v>
      </c>
      <c r="E5559">
        <v>700.77001953125</v>
      </c>
      <c r="F5559">
        <v>700.77001953125</v>
      </c>
      <c r="G5559">
        <v>281330000</v>
      </c>
    </row>
    <row r="5560" spans="1:7" ht="15">
      <c r="A5560" s="963">
        <v>33991</v>
      </c>
      <c r="B5560">
        <v>700.59002685546875</v>
      </c>
      <c r="C5560">
        <v>703.71002197265625</v>
      </c>
      <c r="D5560">
        <v>700.3699951171875</v>
      </c>
      <c r="E5560">
        <v>701.6300048828125</v>
      </c>
      <c r="F5560">
        <v>701.6300048828125</v>
      </c>
      <c r="G5560">
        <v>294720000</v>
      </c>
    </row>
    <row r="5561" spans="1:7" ht="15">
      <c r="A5561" s="963">
        <v>33994</v>
      </c>
      <c r="B5561">
        <v>703.65997314453125</v>
      </c>
      <c r="C5561">
        <v>708.5</v>
      </c>
      <c r="D5561">
        <v>702</v>
      </c>
      <c r="E5561">
        <v>706.95001220703125</v>
      </c>
      <c r="F5561">
        <v>706.95001220703125</v>
      </c>
      <c r="G5561">
        <v>264590000</v>
      </c>
    </row>
    <row r="5562" spans="1:7" ht="15">
      <c r="A5562" s="963">
        <v>33995</v>
      </c>
      <c r="B5562">
        <v>709.8800048828125</v>
      </c>
      <c r="C5562">
        <v>711.030029296875</v>
      </c>
      <c r="D5562">
        <v>706.3599853515625</v>
      </c>
      <c r="E5562">
        <v>707.15997314453125</v>
      </c>
      <c r="F5562">
        <v>707.15997314453125</v>
      </c>
      <c r="G5562">
        <v>296340000</v>
      </c>
    </row>
    <row r="5563" spans="1:7" ht="15">
      <c r="A5563" s="963">
        <v>33996</v>
      </c>
      <c r="B5563">
        <v>705.82000732421875</v>
      </c>
      <c r="C5563">
        <v>707.02001953125</v>
      </c>
      <c r="D5563">
        <v>694.96002197265625</v>
      </c>
      <c r="E5563">
        <v>697.9000244140625</v>
      </c>
      <c r="F5563">
        <v>697.9000244140625</v>
      </c>
      <c r="G5563">
        <v>281720000</v>
      </c>
    </row>
    <row r="5564" spans="1:7" ht="15">
      <c r="A5564" s="963">
        <v>33997</v>
      </c>
      <c r="B5564">
        <v>695.3900146484375</v>
      </c>
      <c r="C5564">
        <v>697.66998291015625</v>
      </c>
      <c r="D5564">
        <v>692.94000244140625</v>
      </c>
      <c r="E5564">
        <v>694.66998291015625</v>
      </c>
      <c r="F5564">
        <v>694.66998291015625</v>
      </c>
      <c r="G5564">
        <v>267210000</v>
      </c>
    </row>
    <row r="5565" spans="1:7" ht="15">
      <c r="A5565" s="963">
        <v>33998</v>
      </c>
      <c r="B5565">
        <v>696.96002197265625</v>
      </c>
      <c r="C5565">
        <v>697.17999267578125</v>
      </c>
      <c r="D5565">
        <v>693.84002685546875</v>
      </c>
      <c r="E5565">
        <v>696.34002685546875</v>
      </c>
      <c r="F5565">
        <v>696.34002685546875</v>
      </c>
      <c r="G5565">
        <v>236950000</v>
      </c>
    </row>
    <row r="5566" spans="1:7" ht="15">
      <c r="A5566" s="963">
        <v>34001</v>
      </c>
      <c r="B5566">
        <v>697.97998046875</v>
      </c>
      <c r="C5566">
        <v>702.1400146484375</v>
      </c>
      <c r="D5566">
        <v>696.77001953125</v>
      </c>
      <c r="E5566">
        <v>701.77001953125</v>
      </c>
      <c r="F5566">
        <v>701.77001953125</v>
      </c>
      <c r="G5566">
        <v>213940000</v>
      </c>
    </row>
    <row r="5567" spans="1:7" ht="15">
      <c r="A5567" s="963">
        <v>34002</v>
      </c>
      <c r="B5567">
        <v>702.25</v>
      </c>
      <c r="C5567">
        <v>705.1300048828125</v>
      </c>
      <c r="D5567">
        <v>700.97998046875</v>
      </c>
      <c r="E5567">
        <v>705.1199951171875</v>
      </c>
      <c r="F5567">
        <v>705.1199951171875</v>
      </c>
      <c r="G5567">
        <v>254080000</v>
      </c>
    </row>
    <row r="5568" spans="1:7" ht="15">
      <c r="A5568" s="963">
        <v>34003</v>
      </c>
      <c r="B5568">
        <v>707.67999267578125</v>
      </c>
      <c r="C5568">
        <v>709.34002685546875</v>
      </c>
      <c r="D5568">
        <v>706.030029296875</v>
      </c>
      <c r="E5568">
        <v>708.66998291015625</v>
      </c>
      <c r="F5568">
        <v>708.66998291015625</v>
      </c>
      <c r="G5568">
        <v>291730000</v>
      </c>
    </row>
    <row r="5569" spans="1:7" ht="15">
      <c r="A5569" s="963">
        <v>34004</v>
      </c>
      <c r="B5569">
        <v>710.030029296875</v>
      </c>
      <c r="C5569">
        <v>711.280029296875</v>
      </c>
      <c r="D5569">
        <v>706.739990234375</v>
      </c>
      <c r="E5569">
        <v>708.8499755859375</v>
      </c>
      <c r="F5569">
        <v>708.8499755859375</v>
      </c>
      <c r="G5569">
        <v>284660000</v>
      </c>
    </row>
    <row r="5570" spans="1:7" ht="15">
      <c r="A5570" s="963">
        <v>34005</v>
      </c>
      <c r="B5570">
        <v>706.83001708984375</v>
      </c>
      <c r="C5570">
        <v>708.25</v>
      </c>
      <c r="D5570">
        <v>696.760009765625</v>
      </c>
      <c r="E5570">
        <v>700.97998046875</v>
      </c>
      <c r="F5570">
        <v>700.97998046875</v>
      </c>
      <c r="G5570">
        <v>293210000</v>
      </c>
    </row>
    <row r="5571" spans="1:7" ht="15">
      <c r="A5571" s="963">
        <v>34008</v>
      </c>
      <c r="B5571">
        <v>701.45001220703125</v>
      </c>
      <c r="C5571">
        <v>702.22998046875</v>
      </c>
      <c r="D5571">
        <v>697.5999755859375</v>
      </c>
      <c r="E5571">
        <v>698.44000244140625</v>
      </c>
      <c r="F5571">
        <v>698.44000244140625</v>
      </c>
      <c r="G5571">
        <v>222070000</v>
      </c>
    </row>
    <row r="5572" spans="1:7" ht="15">
      <c r="A5572" s="963">
        <v>34009</v>
      </c>
      <c r="B5572">
        <v>697.40997314453125</v>
      </c>
      <c r="C5572">
        <v>700.72998046875</v>
      </c>
      <c r="D5572">
        <v>691.29998779296875</v>
      </c>
      <c r="E5572">
        <v>692.21002197265625</v>
      </c>
      <c r="F5572">
        <v>692.21002197265625</v>
      </c>
      <c r="G5572">
        <v>276980000</v>
      </c>
    </row>
    <row r="5573" spans="1:7" ht="15">
      <c r="A5573" s="963">
        <v>34010</v>
      </c>
      <c r="B5573">
        <v>695.010009765625</v>
      </c>
      <c r="C5573">
        <v>696.3499755859375</v>
      </c>
      <c r="D5573">
        <v>692.510009765625</v>
      </c>
      <c r="E5573">
        <v>695.02001953125</v>
      </c>
      <c r="F5573">
        <v>695.02001953125</v>
      </c>
      <c r="G5573">
        <v>259410000</v>
      </c>
    </row>
    <row r="5574" spans="1:7" ht="15">
      <c r="A5574" s="963">
        <v>34011</v>
      </c>
      <c r="B5574">
        <v>696.989990234375</v>
      </c>
      <c r="C5574">
        <v>697.530029296875</v>
      </c>
      <c r="D5574">
        <v>695.280029296875</v>
      </c>
      <c r="E5574">
        <v>695.8800048828125</v>
      </c>
      <c r="F5574">
        <v>695.8800048828125</v>
      </c>
      <c r="G5574">
        <v>235770000</v>
      </c>
    </row>
    <row r="5575" spans="1:7" ht="15">
      <c r="A5575" s="963">
        <v>34012</v>
      </c>
      <c r="B5575">
        <v>696.03997802734375</v>
      </c>
      <c r="C5575">
        <v>696.6400146484375</v>
      </c>
      <c r="D5575">
        <v>690.4000244140625</v>
      </c>
      <c r="E5575">
        <v>690.53997802734375</v>
      </c>
      <c r="F5575">
        <v>690.53997802734375</v>
      </c>
      <c r="G5575">
        <v>214600000</v>
      </c>
    </row>
    <row r="5576" spans="1:7" ht="15">
      <c r="A5576" s="963">
        <v>34016</v>
      </c>
      <c r="B5576">
        <v>683.03997802734375</v>
      </c>
      <c r="C5576">
        <v>689.16998291015625</v>
      </c>
      <c r="D5576">
        <v>663.41998291015625</v>
      </c>
      <c r="E5576">
        <v>665.3900146484375</v>
      </c>
      <c r="F5576">
        <v>665.3900146484375</v>
      </c>
      <c r="G5576">
        <v>303720000</v>
      </c>
    </row>
    <row r="5577" spans="1:7" ht="15">
      <c r="A5577" s="963">
        <v>34017</v>
      </c>
      <c r="B5577">
        <v>662.95001220703125</v>
      </c>
      <c r="C5577">
        <v>665.8800048828125</v>
      </c>
      <c r="D5577">
        <v>655.719970703125</v>
      </c>
      <c r="E5577">
        <v>659.42999267578125</v>
      </c>
      <c r="F5577">
        <v>659.42999267578125</v>
      </c>
      <c r="G5577">
        <v>275520000</v>
      </c>
    </row>
    <row r="5578" spans="1:7" ht="15">
      <c r="A5578" s="963">
        <v>34018</v>
      </c>
      <c r="B5578">
        <v>668</v>
      </c>
      <c r="C5578">
        <v>669</v>
      </c>
      <c r="D5578">
        <v>657.219970703125</v>
      </c>
      <c r="E5578">
        <v>662.45001220703125</v>
      </c>
      <c r="F5578">
        <v>662.45001220703125</v>
      </c>
      <c r="G5578">
        <v>298620000</v>
      </c>
    </row>
    <row r="5579" spans="1:7" ht="15">
      <c r="A5579" s="963">
        <v>34019</v>
      </c>
      <c r="B5579">
        <v>664.78997802734375</v>
      </c>
      <c r="C5579">
        <v>666.16998291015625</v>
      </c>
      <c r="D5579">
        <v>661.17999267578125</v>
      </c>
      <c r="E5579">
        <v>663.6099853515625</v>
      </c>
      <c r="F5579">
        <v>663.6099853515625</v>
      </c>
      <c r="G5579">
        <v>243300000</v>
      </c>
    </row>
    <row r="5580" spans="1:7" ht="15">
      <c r="A5580" s="963">
        <v>34022</v>
      </c>
      <c r="B5580">
        <v>661.4000244140625</v>
      </c>
      <c r="C5580">
        <v>663.5</v>
      </c>
      <c r="D5580">
        <v>652.19000244140625</v>
      </c>
      <c r="E5580">
        <v>652.41998291015625</v>
      </c>
      <c r="F5580">
        <v>652.41998291015625</v>
      </c>
      <c r="G5580">
        <v>277440000</v>
      </c>
    </row>
    <row r="5581" spans="1:7" ht="15">
      <c r="A5581" s="963">
        <v>34023</v>
      </c>
      <c r="B5581">
        <v>651.780029296875</v>
      </c>
      <c r="C5581">
        <v>654.9000244140625</v>
      </c>
      <c r="D5581">
        <v>647.78997802734375</v>
      </c>
      <c r="E5581">
        <v>651.4000244140625</v>
      </c>
      <c r="F5581">
        <v>651.4000244140625</v>
      </c>
      <c r="G5581">
        <v>270920000</v>
      </c>
    </row>
    <row r="5582" spans="1:7" ht="15">
      <c r="A5582" s="963">
        <v>34024</v>
      </c>
      <c r="B5582">
        <v>651.32000732421875</v>
      </c>
      <c r="C5582">
        <v>662.65997314453125</v>
      </c>
      <c r="D5582">
        <v>649.3699951171875</v>
      </c>
      <c r="E5582">
        <v>662.46002197265625</v>
      </c>
      <c r="F5582">
        <v>662.46002197265625</v>
      </c>
      <c r="G5582">
        <v>280920000</v>
      </c>
    </row>
    <row r="5583" spans="1:7" ht="15">
      <c r="A5583" s="963">
        <v>34025</v>
      </c>
      <c r="B5583">
        <v>661.030029296875</v>
      </c>
      <c r="C5583">
        <v>667.20001220703125</v>
      </c>
      <c r="D5583">
        <v>659.1199951171875</v>
      </c>
      <c r="E5583">
        <v>667.07000732421875</v>
      </c>
      <c r="F5583">
        <v>667.07000732421875</v>
      </c>
      <c r="G5583">
        <v>259390000</v>
      </c>
    </row>
    <row r="5584" spans="1:7" ht="15">
      <c r="A5584" s="963">
        <v>34026</v>
      </c>
      <c r="B5584">
        <v>667.6099853515625</v>
      </c>
      <c r="C5584">
        <v>670.94000244140625</v>
      </c>
      <c r="D5584">
        <v>666.489990234375</v>
      </c>
      <c r="E5584">
        <v>670.77001953125</v>
      </c>
      <c r="F5584">
        <v>670.77001953125</v>
      </c>
      <c r="G5584">
        <v>217330000</v>
      </c>
    </row>
    <row r="5585" spans="1:7" ht="15">
      <c r="A5585" s="963">
        <v>34029</v>
      </c>
      <c r="B5585">
        <v>670.8800048828125</v>
      </c>
      <c r="C5585">
        <v>672.94000244140625</v>
      </c>
      <c r="D5585">
        <v>668.9000244140625</v>
      </c>
      <c r="E5585">
        <v>669.510009765625</v>
      </c>
      <c r="F5585">
        <v>669.510009765625</v>
      </c>
      <c r="G5585">
        <v>186040000</v>
      </c>
    </row>
    <row r="5586" spans="1:7" ht="15">
      <c r="A5586" s="963">
        <v>34030</v>
      </c>
      <c r="B5586">
        <v>669.280029296875</v>
      </c>
      <c r="C5586">
        <v>677.8699951171875</v>
      </c>
      <c r="D5586">
        <v>668.739990234375</v>
      </c>
      <c r="E5586">
        <v>677.719970703125</v>
      </c>
      <c r="F5586">
        <v>677.719970703125</v>
      </c>
      <c r="G5586">
        <v>207080000</v>
      </c>
    </row>
    <row r="5587" spans="1:7" ht="15">
      <c r="A5587" s="963">
        <v>34031</v>
      </c>
      <c r="B5587">
        <v>678.42999267578125</v>
      </c>
      <c r="C5587">
        <v>683.91998291015625</v>
      </c>
      <c r="D5587">
        <v>678.42999267578125</v>
      </c>
      <c r="E5587">
        <v>683.91998291015625</v>
      </c>
      <c r="F5587">
        <v>683.91998291015625</v>
      </c>
      <c r="G5587">
        <v>237380000</v>
      </c>
    </row>
    <row r="5588" spans="1:7" ht="15">
      <c r="A5588" s="963">
        <v>34032</v>
      </c>
      <c r="B5588">
        <v>679.70001220703125</v>
      </c>
      <c r="C5588">
        <v>683.28997802734375</v>
      </c>
      <c r="D5588">
        <v>677.5999755859375</v>
      </c>
      <c r="E5588">
        <v>680.72998046875</v>
      </c>
      <c r="F5588">
        <v>680.72998046875</v>
      </c>
      <c r="G5588">
        <v>232050000</v>
      </c>
    </row>
    <row r="5589" spans="1:7" ht="15">
      <c r="A5589" s="963">
        <v>34033</v>
      </c>
      <c r="B5589">
        <v>678.79998779296875</v>
      </c>
      <c r="C5589">
        <v>683.3499755859375</v>
      </c>
      <c r="D5589">
        <v>678.65997314453125</v>
      </c>
      <c r="E5589">
        <v>681.3699951171875</v>
      </c>
      <c r="F5589">
        <v>681.3699951171875</v>
      </c>
      <c r="G5589">
        <v>214240000</v>
      </c>
    </row>
    <row r="5590" spans="1:7" ht="15">
      <c r="A5590" s="963">
        <v>34036</v>
      </c>
      <c r="B5590">
        <v>682.92999267578125</v>
      </c>
      <c r="C5590">
        <v>687.719970703125</v>
      </c>
      <c r="D5590">
        <v>681.719970703125</v>
      </c>
      <c r="E5590">
        <v>687.22998046875</v>
      </c>
      <c r="F5590">
        <v>687.22998046875</v>
      </c>
      <c r="G5590">
        <v>219940000</v>
      </c>
    </row>
    <row r="5591" spans="1:7" ht="15">
      <c r="A5591" s="963">
        <v>34037</v>
      </c>
      <c r="B5591">
        <v>689.32000732421875</v>
      </c>
      <c r="C5591">
        <v>690.42999267578125</v>
      </c>
      <c r="D5591">
        <v>687.3900146484375</v>
      </c>
      <c r="E5591">
        <v>688.96002197265625</v>
      </c>
      <c r="F5591">
        <v>688.96002197265625</v>
      </c>
      <c r="G5591">
        <v>232270000</v>
      </c>
    </row>
    <row r="5592" spans="1:7" ht="15">
      <c r="A5592" s="963">
        <v>34038</v>
      </c>
      <c r="B5592">
        <v>688.57000732421875</v>
      </c>
      <c r="C5592">
        <v>693.03997802734375</v>
      </c>
      <c r="D5592">
        <v>688.08001708984375</v>
      </c>
      <c r="E5592">
        <v>692.8699951171875</v>
      </c>
      <c r="F5592">
        <v>692.8699951171875</v>
      </c>
      <c r="G5592">
        <v>245200000</v>
      </c>
    </row>
    <row r="5593" spans="1:7" ht="15">
      <c r="A5593" s="963">
        <v>34039</v>
      </c>
      <c r="B5593">
        <v>693.80999755859375</v>
      </c>
      <c r="C5593">
        <v>695.989990234375</v>
      </c>
      <c r="D5593">
        <v>693.45001220703125</v>
      </c>
      <c r="E5593">
        <v>694.280029296875</v>
      </c>
      <c r="F5593">
        <v>694.280029296875</v>
      </c>
      <c r="G5593">
        <v>247070000</v>
      </c>
    </row>
    <row r="5594" spans="1:7" ht="15">
      <c r="A5594" s="963">
        <v>34040</v>
      </c>
      <c r="B5594">
        <v>687.78997802734375</v>
      </c>
      <c r="C5594">
        <v>692.9000244140625</v>
      </c>
      <c r="D5594">
        <v>686.8900146484375</v>
      </c>
      <c r="E5594">
        <v>692.780029296875</v>
      </c>
      <c r="F5594">
        <v>692.780029296875</v>
      </c>
      <c r="G5594">
        <v>288300000</v>
      </c>
    </row>
    <row r="5595" spans="1:7" ht="15">
      <c r="A5595" s="963">
        <v>34043</v>
      </c>
      <c r="B5595">
        <v>693.8900146484375</v>
      </c>
      <c r="C5595">
        <v>695.55999755859375</v>
      </c>
      <c r="D5595">
        <v>693.1199951171875</v>
      </c>
      <c r="E5595">
        <v>695.21002197265625</v>
      </c>
      <c r="F5595">
        <v>695.21002197265625</v>
      </c>
      <c r="G5595">
        <v>187580000</v>
      </c>
    </row>
    <row r="5596" spans="1:7" ht="15">
      <c r="A5596" s="963">
        <v>34044</v>
      </c>
      <c r="B5596">
        <v>697.04998779296875</v>
      </c>
      <c r="C5596">
        <v>697.40997314453125</v>
      </c>
      <c r="D5596">
        <v>695.07000732421875</v>
      </c>
      <c r="E5596">
        <v>695.469970703125</v>
      </c>
      <c r="F5596">
        <v>695.469970703125</v>
      </c>
      <c r="G5596">
        <v>229270000</v>
      </c>
    </row>
    <row r="5597" spans="1:7" ht="15">
      <c r="A5597" s="963">
        <v>34045</v>
      </c>
      <c r="B5597">
        <v>693.3800048828125</v>
      </c>
      <c r="C5597">
        <v>694.94000244140625</v>
      </c>
      <c r="D5597">
        <v>686.6300048828125</v>
      </c>
      <c r="E5597">
        <v>687.4000244140625</v>
      </c>
      <c r="F5597">
        <v>687.4000244140625</v>
      </c>
      <c r="G5597">
        <v>245090000</v>
      </c>
    </row>
    <row r="5598" spans="1:7" ht="15">
      <c r="A5598" s="963">
        <v>34046</v>
      </c>
      <c r="B5598">
        <v>689.3800048828125</v>
      </c>
      <c r="C5598">
        <v>690.03997802734375</v>
      </c>
      <c r="D5598">
        <v>687.25</v>
      </c>
      <c r="E5598">
        <v>687.40997314453125</v>
      </c>
      <c r="F5598">
        <v>687.40997314453125</v>
      </c>
      <c r="G5598">
        <v>231710000</v>
      </c>
    </row>
    <row r="5599" spans="1:7" ht="15">
      <c r="A5599" s="963">
        <v>34047</v>
      </c>
      <c r="B5599">
        <v>687.97998046875</v>
      </c>
      <c r="C5599">
        <v>689.82000732421875</v>
      </c>
      <c r="D5599">
        <v>682.719970703125</v>
      </c>
      <c r="E5599">
        <v>682.719970703125</v>
      </c>
      <c r="F5599">
        <v>682.719970703125</v>
      </c>
      <c r="G5599">
        <v>235640000</v>
      </c>
    </row>
    <row r="5600" spans="1:7" ht="15">
      <c r="A5600" s="963">
        <v>34050</v>
      </c>
      <c r="B5600">
        <v>677.71002197265625</v>
      </c>
      <c r="C5600">
        <v>681.6199951171875</v>
      </c>
      <c r="D5600">
        <v>674.489990234375</v>
      </c>
      <c r="E5600">
        <v>676.6199951171875</v>
      </c>
      <c r="F5600">
        <v>676.6199951171875</v>
      </c>
      <c r="G5600">
        <v>213030000</v>
      </c>
    </row>
    <row r="5601" spans="1:7" ht="15">
      <c r="A5601" s="963">
        <v>34051</v>
      </c>
      <c r="B5601">
        <v>679.1500244140625</v>
      </c>
      <c r="C5601">
        <v>679.79998779296875</v>
      </c>
      <c r="D5601">
        <v>674.79998779296875</v>
      </c>
      <c r="E5601">
        <v>675.03997802734375</v>
      </c>
      <c r="F5601">
        <v>675.03997802734375</v>
      </c>
      <c r="G5601">
        <v>226150000</v>
      </c>
    </row>
    <row r="5602" spans="1:7" ht="15">
      <c r="A5602" s="963">
        <v>34052</v>
      </c>
      <c r="B5602">
        <v>674.9000244140625</v>
      </c>
      <c r="C5602">
        <v>676.55999755859375</v>
      </c>
      <c r="D5602">
        <v>671.67999267578125</v>
      </c>
      <c r="E5602">
        <v>674.3599853515625</v>
      </c>
      <c r="F5602">
        <v>674.3599853515625</v>
      </c>
      <c r="G5602">
        <v>243330000</v>
      </c>
    </row>
    <row r="5603" spans="1:7" ht="15">
      <c r="A5603" s="963">
        <v>34053</v>
      </c>
      <c r="B5603">
        <v>675.66998291015625</v>
      </c>
      <c r="C5603">
        <v>681.46002197265625</v>
      </c>
      <c r="D5603">
        <v>675.30999755859375</v>
      </c>
      <c r="E5603">
        <v>681.010009765625</v>
      </c>
      <c r="F5603">
        <v>681.010009765625</v>
      </c>
      <c r="G5603">
        <v>219300000</v>
      </c>
    </row>
    <row r="5604" spans="1:7" ht="15">
      <c r="A5604" s="963">
        <v>34054</v>
      </c>
      <c r="B5604">
        <v>682.94000244140625</v>
      </c>
      <c r="C5604">
        <v>683.739990234375</v>
      </c>
      <c r="D5604">
        <v>680.010009765625</v>
      </c>
      <c r="E5604">
        <v>681.53997802734375</v>
      </c>
      <c r="F5604">
        <v>681.53997802734375</v>
      </c>
      <c r="G5604">
        <v>204510000</v>
      </c>
    </row>
    <row r="5605" spans="1:7" ht="15">
      <c r="A5605" s="963">
        <v>34057</v>
      </c>
      <c r="B5605">
        <v>681.280029296875</v>
      </c>
      <c r="C5605">
        <v>684.1099853515625</v>
      </c>
      <c r="D5605">
        <v>680.739990234375</v>
      </c>
      <c r="E5605">
        <v>680.760009765625</v>
      </c>
      <c r="F5605">
        <v>680.760009765625</v>
      </c>
      <c r="G5605">
        <v>194480000</v>
      </c>
    </row>
    <row r="5606" spans="1:7" ht="15">
      <c r="A5606" s="963">
        <v>34058</v>
      </c>
      <c r="B5606">
        <v>682.54998779296875</v>
      </c>
      <c r="C5606">
        <v>686.25</v>
      </c>
      <c r="D5606">
        <v>682.010009765625</v>
      </c>
      <c r="E5606">
        <v>686.25</v>
      </c>
      <c r="F5606">
        <v>686.25</v>
      </c>
      <c r="G5606">
        <v>121570000</v>
      </c>
    </row>
    <row r="5607" spans="1:7" ht="15">
      <c r="A5607" s="963">
        <v>34059</v>
      </c>
      <c r="B5607">
        <v>689.47998046875</v>
      </c>
      <c r="C5607">
        <v>692.55999755859375</v>
      </c>
      <c r="D5607">
        <v>687.79998779296875</v>
      </c>
      <c r="E5607">
        <v>690.1300048828125</v>
      </c>
      <c r="F5607">
        <v>690.1300048828125</v>
      </c>
      <c r="G5607">
        <v>257920000</v>
      </c>
    </row>
    <row r="5608" spans="1:7" ht="15">
      <c r="A5608" s="963">
        <v>34060</v>
      </c>
      <c r="B5608">
        <v>690.82000732421875</v>
      </c>
      <c r="C5608">
        <v>691.1500244140625</v>
      </c>
      <c r="D5608">
        <v>685.95001220703125</v>
      </c>
      <c r="E5608">
        <v>686.6400146484375</v>
      </c>
      <c r="F5608">
        <v>686.6400146484375</v>
      </c>
      <c r="G5608">
        <v>246690000</v>
      </c>
    </row>
    <row r="5609" spans="1:7" ht="15">
      <c r="A5609" s="963">
        <v>34061</v>
      </c>
      <c r="B5609">
        <v>677.8499755859375</v>
      </c>
      <c r="C5609">
        <v>683.9000244140625</v>
      </c>
      <c r="D5609">
        <v>669.83001708984375</v>
      </c>
      <c r="E5609">
        <v>669.8499755859375</v>
      </c>
      <c r="F5609">
        <v>669.8499755859375</v>
      </c>
      <c r="G5609">
        <v>279260000</v>
      </c>
    </row>
    <row r="5610" spans="1:7" ht="15">
      <c r="A5610" s="963">
        <v>34064</v>
      </c>
      <c r="B5610">
        <v>669.739990234375</v>
      </c>
      <c r="C5610">
        <v>671.69000244140625</v>
      </c>
      <c r="D5610">
        <v>667.30999755859375</v>
      </c>
      <c r="E5610">
        <v>670.71002197265625</v>
      </c>
      <c r="F5610">
        <v>670.71002197265625</v>
      </c>
      <c r="G5610">
        <v>190840000</v>
      </c>
    </row>
    <row r="5611" spans="1:7" ht="15">
      <c r="A5611" s="963">
        <v>34065</v>
      </c>
      <c r="B5611">
        <v>672.5999755859375</v>
      </c>
      <c r="C5611">
        <v>673.6300048828125</v>
      </c>
      <c r="D5611">
        <v>663.90997314453125</v>
      </c>
      <c r="E5611">
        <v>664.1400146484375</v>
      </c>
      <c r="F5611">
        <v>664.1400146484375</v>
      </c>
      <c r="G5611">
        <v>217530000</v>
      </c>
    </row>
    <row r="5612" spans="1:7" ht="15">
      <c r="A5612" s="963">
        <v>34066</v>
      </c>
      <c r="B5612">
        <v>664.8499755859375</v>
      </c>
      <c r="C5612">
        <v>669.08001708984375</v>
      </c>
      <c r="D5612">
        <v>664</v>
      </c>
      <c r="E5612">
        <v>668.8800048828125</v>
      </c>
      <c r="F5612">
        <v>668.8800048828125</v>
      </c>
      <c r="G5612">
        <v>212540000</v>
      </c>
    </row>
    <row r="5613" spans="1:7" ht="15">
      <c r="A5613" s="963">
        <v>34067</v>
      </c>
      <c r="B5613">
        <v>668.17999267578125</v>
      </c>
      <c r="C5613">
        <v>669.3499755859375</v>
      </c>
      <c r="D5613">
        <v>665.29998779296875</v>
      </c>
      <c r="E5613">
        <v>666.33001708984375</v>
      </c>
      <c r="F5613">
        <v>666.33001708984375</v>
      </c>
      <c r="G5613">
        <v>220880000</v>
      </c>
    </row>
    <row r="5614" spans="1:7" ht="15">
      <c r="A5614" s="963">
        <v>34071</v>
      </c>
      <c r="B5614">
        <v>670.30999755859375</v>
      </c>
      <c r="C5614">
        <v>673.66998291015625</v>
      </c>
      <c r="D5614">
        <v>668.27001953125</v>
      </c>
      <c r="E5614">
        <v>673.1199951171875</v>
      </c>
      <c r="F5614">
        <v>673.1199951171875</v>
      </c>
      <c r="G5614">
        <v>214150000</v>
      </c>
    </row>
    <row r="5615" spans="1:7" ht="15">
      <c r="A5615" s="963">
        <v>34072</v>
      </c>
      <c r="B5615">
        <v>676.3699951171875</v>
      </c>
      <c r="C5615">
        <v>678.05999755859375</v>
      </c>
      <c r="D5615">
        <v>673.40997314453125</v>
      </c>
      <c r="E5615">
        <v>673.83001708984375</v>
      </c>
      <c r="F5615">
        <v>673.83001708984375</v>
      </c>
      <c r="G5615">
        <v>256950000</v>
      </c>
    </row>
    <row r="5616" spans="1:7" ht="15">
      <c r="A5616" s="963">
        <v>34073</v>
      </c>
      <c r="B5616">
        <v>672.8599853515625</v>
      </c>
      <c r="C5616">
        <v>674.25</v>
      </c>
      <c r="D5616">
        <v>672.21002197265625</v>
      </c>
      <c r="E5616">
        <v>673.94000244140625</v>
      </c>
      <c r="F5616">
        <v>673.94000244140625</v>
      </c>
      <c r="G5616">
        <v>243110000</v>
      </c>
    </row>
    <row r="5617" spans="1:7" ht="15">
      <c r="A5617" s="963">
        <v>34074</v>
      </c>
      <c r="B5617">
        <v>671.260009765625</v>
      </c>
      <c r="C5617">
        <v>673.1300048828125</v>
      </c>
      <c r="D5617">
        <v>668.4000244140625</v>
      </c>
      <c r="E5617">
        <v>670.32000732421875</v>
      </c>
      <c r="F5617">
        <v>670.32000732421875</v>
      </c>
      <c r="G5617">
        <v>246950000</v>
      </c>
    </row>
    <row r="5618" spans="1:7" ht="15">
      <c r="A5618" s="963">
        <v>34075</v>
      </c>
      <c r="B5618">
        <v>669.44000244140625</v>
      </c>
      <c r="C5618">
        <v>671.08001708984375</v>
      </c>
      <c r="D5618">
        <v>666.17999267578125</v>
      </c>
      <c r="E5618">
        <v>666.780029296875</v>
      </c>
      <c r="F5618">
        <v>666.780029296875</v>
      </c>
      <c r="G5618">
        <v>226780000</v>
      </c>
    </row>
    <row r="5619" spans="1:7" ht="15">
      <c r="A5619" s="963">
        <v>34078</v>
      </c>
      <c r="B5619">
        <v>664.20001220703125</v>
      </c>
      <c r="C5619">
        <v>667.219970703125</v>
      </c>
      <c r="D5619">
        <v>660.08001708984375</v>
      </c>
      <c r="E5619">
        <v>663.030029296875</v>
      </c>
      <c r="F5619">
        <v>663.030029296875</v>
      </c>
      <c r="G5619">
        <v>222850000</v>
      </c>
    </row>
    <row r="5620" spans="1:7" ht="15">
      <c r="A5620" s="963">
        <v>34079</v>
      </c>
      <c r="B5620">
        <v>663.71002197265625</v>
      </c>
      <c r="C5620">
        <v>664.16998291015625</v>
      </c>
      <c r="D5620">
        <v>657.84002685546875</v>
      </c>
      <c r="E5620">
        <v>661.969970703125</v>
      </c>
      <c r="F5620">
        <v>661.969970703125</v>
      </c>
      <c r="G5620">
        <v>251320000</v>
      </c>
    </row>
    <row r="5621" spans="1:7" ht="15">
      <c r="A5621" s="963">
        <v>34080</v>
      </c>
      <c r="B5621">
        <v>663.1099853515625</v>
      </c>
      <c r="C5621">
        <v>664.59002685546875</v>
      </c>
      <c r="D5621">
        <v>660.219970703125</v>
      </c>
      <c r="E5621">
        <v>664.03997802734375</v>
      </c>
      <c r="F5621">
        <v>664.03997802734375</v>
      </c>
      <c r="G5621">
        <v>248440000</v>
      </c>
    </row>
    <row r="5622" spans="1:7" ht="15">
      <c r="A5622" s="963">
        <v>34081</v>
      </c>
      <c r="B5622">
        <v>663.3499755859375</v>
      </c>
      <c r="C5622">
        <v>668.530029296875</v>
      </c>
      <c r="D5622">
        <v>662.3499755859375</v>
      </c>
      <c r="E5622">
        <v>663.510009765625</v>
      </c>
      <c r="F5622">
        <v>663.510009765625</v>
      </c>
      <c r="G5622">
        <v>263780000</v>
      </c>
    </row>
    <row r="5623" spans="1:7" ht="15">
      <c r="A5623" s="963">
        <v>34082</v>
      </c>
      <c r="B5623">
        <v>661.469970703125</v>
      </c>
      <c r="C5623">
        <v>664.08001708984375</v>
      </c>
      <c r="D5623">
        <v>657.79998779296875</v>
      </c>
      <c r="E5623">
        <v>658.40997314453125</v>
      </c>
      <c r="F5623">
        <v>658.40997314453125</v>
      </c>
      <c r="G5623">
        <v>243390000</v>
      </c>
    </row>
    <row r="5624" spans="1:7" ht="15">
      <c r="A5624" s="963">
        <v>34085</v>
      </c>
      <c r="B5624">
        <v>656.78997802734375</v>
      </c>
      <c r="C5624">
        <v>658.33001708984375</v>
      </c>
      <c r="D5624">
        <v>645.760009765625</v>
      </c>
      <c r="E5624">
        <v>645.8699951171875</v>
      </c>
      <c r="F5624">
        <v>645.8699951171875</v>
      </c>
      <c r="G5624">
        <v>212320000</v>
      </c>
    </row>
    <row r="5625" spans="1:7" ht="15">
      <c r="A5625" s="963">
        <v>34086</v>
      </c>
      <c r="B5625">
        <v>645.97998046875</v>
      </c>
      <c r="C5625">
        <v>652.6500244140625</v>
      </c>
      <c r="D5625">
        <v>644.71002197265625</v>
      </c>
      <c r="E5625">
        <v>652.52001953125</v>
      </c>
      <c r="F5625">
        <v>652.52001953125</v>
      </c>
      <c r="G5625">
        <v>236790000</v>
      </c>
    </row>
    <row r="5626" spans="1:7" ht="15">
      <c r="A5626" s="963">
        <v>34087</v>
      </c>
      <c r="B5626">
        <v>655.53997802734375</v>
      </c>
      <c r="C5626">
        <v>658.16998291015625</v>
      </c>
      <c r="D5626">
        <v>654.03997802734375</v>
      </c>
      <c r="E5626">
        <v>658.15997314453125</v>
      </c>
      <c r="F5626">
        <v>658.15997314453125</v>
      </c>
      <c r="G5626">
        <v>220510000</v>
      </c>
    </row>
    <row r="5627" spans="1:7" ht="15">
      <c r="A5627" s="963">
        <v>34088</v>
      </c>
      <c r="B5627">
        <v>657.6099853515625</v>
      </c>
      <c r="C5627">
        <v>658.78997802734375</v>
      </c>
      <c r="D5627">
        <v>654.3800048828125</v>
      </c>
      <c r="E5627">
        <v>658.45001220703125</v>
      </c>
      <c r="F5627">
        <v>658.45001220703125</v>
      </c>
      <c r="G5627">
        <v>204960000</v>
      </c>
    </row>
    <row r="5628" spans="1:7" ht="15">
      <c r="A5628" s="963">
        <v>34089</v>
      </c>
      <c r="B5628">
        <v>660.67999267578125</v>
      </c>
      <c r="C5628">
        <v>664.91998291015625</v>
      </c>
      <c r="D5628">
        <v>659.67999267578125</v>
      </c>
      <c r="E5628">
        <v>661.41998291015625</v>
      </c>
      <c r="F5628">
        <v>661.41998291015625</v>
      </c>
      <c r="G5628">
        <v>226960000</v>
      </c>
    </row>
    <row r="5629" spans="1:7" ht="15">
      <c r="A5629" s="963">
        <v>34092</v>
      </c>
      <c r="B5629">
        <v>662.75</v>
      </c>
      <c r="C5629">
        <v>666.739990234375</v>
      </c>
      <c r="D5629">
        <v>661.42999267578125</v>
      </c>
      <c r="E5629">
        <v>666.71002197265625</v>
      </c>
      <c r="F5629">
        <v>666.71002197265625</v>
      </c>
      <c r="G5629">
        <v>202330000</v>
      </c>
    </row>
    <row r="5630" spans="1:7" ht="15">
      <c r="A5630" s="963">
        <v>34093</v>
      </c>
      <c r="B5630">
        <v>671.41998291015625</v>
      </c>
      <c r="C5630">
        <v>678.34002685546875</v>
      </c>
      <c r="D5630">
        <v>669.3800048828125</v>
      </c>
      <c r="E5630">
        <v>678.15997314453125</v>
      </c>
      <c r="F5630">
        <v>678.15997314453125</v>
      </c>
      <c r="G5630">
        <v>268770000</v>
      </c>
    </row>
    <row r="5631" spans="1:7" ht="15">
      <c r="A5631" s="963">
        <v>34094</v>
      </c>
      <c r="B5631">
        <v>678.780029296875</v>
      </c>
      <c r="C5631">
        <v>683.80999755859375</v>
      </c>
      <c r="D5631">
        <v>676.6199951171875</v>
      </c>
      <c r="E5631">
        <v>683.260009765625</v>
      </c>
      <c r="F5631">
        <v>683.260009765625</v>
      </c>
      <c r="G5631">
        <v>289190000</v>
      </c>
    </row>
    <row r="5632" spans="1:7" ht="15">
      <c r="A5632" s="963">
        <v>34095</v>
      </c>
      <c r="B5632">
        <v>683.760009765625</v>
      </c>
      <c r="C5632">
        <v>684.3800048828125</v>
      </c>
      <c r="D5632">
        <v>679.030029296875</v>
      </c>
      <c r="E5632">
        <v>680.03997802734375</v>
      </c>
      <c r="F5632">
        <v>680.03997802734375</v>
      </c>
      <c r="G5632">
        <v>260220000</v>
      </c>
    </row>
    <row r="5633" spans="1:7" ht="15">
      <c r="A5633" s="963">
        <v>34096</v>
      </c>
      <c r="B5633">
        <v>680.32000732421875</v>
      </c>
      <c r="C5633">
        <v>682.44000244140625</v>
      </c>
      <c r="D5633">
        <v>679.41998291015625</v>
      </c>
      <c r="E5633">
        <v>681.44000244140625</v>
      </c>
      <c r="F5633">
        <v>681.44000244140625</v>
      </c>
      <c r="G5633">
        <v>226110000</v>
      </c>
    </row>
    <row r="5634" spans="1:7" ht="15">
      <c r="A5634" s="963">
        <v>34099</v>
      </c>
      <c r="B5634">
        <v>682.47998046875</v>
      </c>
      <c r="C5634">
        <v>684.20001220703125</v>
      </c>
      <c r="D5634">
        <v>682.219970703125</v>
      </c>
      <c r="E5634">
        <v>682.82000732421875</v>
      </c>
      <c r="F5634">
        <v>682.82000732421875</v>
      </c>
      <c r="G5634">
        <v>206450000</v>
      </c>
    </row>
    <row r="5635" spans="1:7" ht="15">
      <c r="A5635" s="963">
        <v>34100</v>
      </c>
      <c r="B5635">
        <v>681.030029296875</v>
      </c>
      <c r="C5635">
        <v>683.32000732421875</v>
      </c>
      <c r="D5635">
        <v>680.21002197265625</v>
      </c>
      <c r="E5635">
        <v>683.05999755859375</v>
      </c>
      <c r="F5635">
        <v>683.05999755859375</v>
      </c>
      <c r="G5635">
        <v>223270000</v>
      </c>
    </row>
    <row r="5636" spans="1:7" ht="15">
      <c r="A5636" s="963">
        <v>34101</v>
      </c>
      <c r="B5636">
        <v>681.79998779296875</v>
      </c>
      <c r="C5636">
        <v>683</v>
      </c>
      <c r="D5636">
        <v>680.6199951171875</v>
      </c>
      <c r="E5636">
        <v>681.69000244140625</v>
      </c>
      <c r="F5636">
        <v>681.69000244140625</v>
      </c>
      <c r="G5636">
        <v>246370000</v>
      </c>
    </row>
    <row r="5637" spans="1:7" ht="15">
      <c r="A5637" s="963">
        <v>34102</v>
      </c>
      <c r="B5637">
        <v>677.90997314453125</v>
      </c>
      <c r="C5637">
        <v>680.8599853515625</v>
      </c>
      <c r="D5637">
        <v>674.22998046875</v>
      </c>
      <c r="E5637">
        <v>675.6400146484375</v>
      </c>
      <c r="F5637">
        <v>675.6400146484375</v>
      </c>
      <c r="G5637">
        <v>262530000</v>
      </c>
    </row>
    <row r="5638" spans="1:7" ht="15">
      <c r="A5638" s="963">
        <v>34103</v>
      </c>
      <c r="B5638">
        <v>674.80999755859375</v>
      </c>
      <c r="C5638">
        <v>676.3800048828125</v>
      </c>
      <c r="D5638">
        <v>673.72998046875</v>
      </c>
      <c r="E5638">
        <v>676.3699951171875</v>
      </c>
      <c r="F5638">
        <v>676.3699951171875</v>
      </c>
      <c r="G5638">
        <v>229170000</v>
      </c>
    </row>
    <row r="5639" spans="1:7" ht="15">
      <c r="A5639" s="963">
        <v>34106</v>
      </c>
      <c r="B5639">
        <v>678.46002197265625</v>
      </c>
      <c r="C5639">
        <v>678.69000244140625</v>
      </c>
      <c r="D5639">
        <v>675.72998046875</v>
      </c>
      <c r="E5639">
        <v>677.96002197265625</v>
      </c>
      <c r="F5639">
        <v>677.96002197265625</v>
      </c>
      <c r="G5639">
        <v>209900000</v>
      </c>
    </row>
    <row r="5640" spans="1:7" ht="15">
      <c r="A5640" s="963">
        <v>34107</v>
      </c>
      <c r="B5640">
        <v>680.29998779296875</v>
      </c>
      <c r="C5640">
        <v>680.95001220703125</v>
      </c>
      <c r="D5640">
        <v>678.010009765625</v>
      </c>
      <c r="E5640">
        <v>680.780029296875</v>
      </c>
      <c r="F5640">
        <v>680.780029296875</v>
      </c>
      <c r="G5640">
        <v>277710000</v>
      </c>
    </row>
    <row r="5641" spans="1:7" ht="15">
      <c r="A5641" s="963">
        <v>34108</v>
      </c>
      <c r="B5641">
        <v>681.760009765625</v>
      </c>
      <c r="C5641">
        <v>690.46002197265625</v>
      </c>
      <c r="D5641">
        <v>678.8900146484375</v>
      </c>
      <c r="E5641">
        <v>690.42999267578125</v>
      </c>
      <c r="F5641">
        <v>690.42999267578125</v>
      </c>
      <c r="G5641">
        <v>318310000</v>
      </c>
    </row>
    <row r="5642" spans="1:7" ht="15">
      <c r="A5642" s="963">
        <v>34109</v>
      </c>
      <c r="B5642">
        <v>693.8800048828125</v>
      </c>
      <c r="C5642">
        <v>697.9000244140625</v>
      </c>
      <c r="D5642">
        <v>691.6300048828125</v>
      </c>
      <c r="E5642">
        <v>697.42999267578125</v>
      </c>
      <c r="F5642">
        <v>697.42999267578125</v>
      </c>
      <c r="G5642">
        <v>343230000</v>
      </c>
    </row>
    <row r="5643" spans="1:7" ht="15">
      <c r="A5643" s="963">
        <v>34110</v>
      </c>
      <c r="B5643">
        <v>695.96002197265625</v>
      </c>
      <c r="C5643">
        <v>696.8699951171875</v>
      </c>
      <c r="D5643">
        <v>692.47998046875</v>
      </c>
      <c r="E5643">
        <v>694.28997802734375</v>
      </c>
      <c r="F5643">
        <v>694.28997802734375</v>
      </c>
      <c r="G5643">
        <v>278180000</v>
      </c>
    </row>
    <row r="5644" spans="1:7" ht="15">
      <c r="A5644" s="963">
        <v>34113</v>
      </c>
      <c r="B5644">
        <v>692.54998779296875</v>
      </c>
      <c r="C5644">
        <v>696.32000732421875</v>
      </c>
      <c r="D5644">
        <v>691.280029296875</v>
      </c>
      <c r="E5644">
        <v>694.69000244140625</v>
      </c>
      <c r="F5644">
        <v>694.69000244140625</v>
      </c>
      <c r="G5644">
        <v>205220000</v>
      </c>
    </row>
    <row r="5645" spans="1:7" ht="15">
      <c r="A5645" s="963">
        <v>34114</v>
      </c>
      <c r="B5645">
        <v>692.92999267578125</v>
      </c>
      <c r="C5645">
        <v>695.08001708984375</v>
      </c>
      <c r="D5645">
        <v>692.719970703125</v>
      </c>
      <c r="E5645">
        <v>695.03997802734375</v>
      </c>
      <c r="F5645">
        <v>695.03997802734375</v>
      </c>
      <c r="G5645">
        <v>252570000</v>
      </c>
    </row>
    <row r="5646" spans="1:7" ht="15">
      <c r="A5646" s="963">
        <v>34115</v>
      </c>
      <c r="B5646">
        <v>695.739990234375</v>
      </c>
      <c r="C5646">
        <v>704.09002685546875</v>
      </c>
      <c r="D5646">
        <v>694.78997802734375</v>
      </c>
      <c r="E5646">
        <v>704.09002685546875</v>
      </c>
      <c r="F5646">
        <v>704.09002685546875</v>
      </c>
      <c r="G5646">
        <v>293390000</v>
      </c>
    </row>
    <row r="5647" spans="1:7" ht="15">
      <c r="A5647" s="963">
        <v>34116</v>
      </c>
      <c r="B5647">
        <v>706.3699951171875</v>
      </c>
      <c r="C5647">
        <v>707.04998779296875</v>
      </c>
      <c r="D5647">
        <v>703.57000732421875</v>
      </c>
      <c r="E5647">
        <v>704.59002685546875</v>
      </c>
      <c r="F5647">
        <v>704.59002685546875</v>
      </c>
      <c r="G5647">
        <v>277790000</v>
      </c>
    </row>
    <row r="5648" spans="1:7" ht="15">
      <c r="A5648" s="963">
        <v>34117</v>
      </c>
      <c r="B5648">
        <v>701.16998291015625</v>
      </c>
      <c r="C5648">
        <v>704.010009765625</v>
      </c>
      <c r="D5648">
        <v>695.1099853515625</v>
      </c>
      <c r="E5648">
        <v>700.530029296875</v>
      </c>
      <c r="F5648">
        <v>700.530029296875</v>
      </c>
      <c r="G5648">
        <v>235750000</v>
      </c>
    </row>
    <row r="5649" spans="1:7" ht="15">
      <c r="A5649" s="963">
        <v>34121</v>
      </c>
      <c r="B5649">
        <v>700.96002197265625</v>
      </c>
      <c r="C5649">
        <v>706.239990234375</v>
      </c>
      <c r="D5649">
        <v>700.07000732421875</v>
      </c>
      <c r="E5649">
        <v>704.280029296875</v>
      </c>
      <c r="F5649">
        <v>704.280029296875</v>
      </c>
      <c r="G5649">
        <v>236780000</v>
      </c>
    </row>
    <row r="5650" spans="1:7" ht="15">
      <c r="A5650" s="963">
        <v>34122</v>
      </c>
      <c r="B5650">
        <v>705.15997314453125</v>
      </c>
      <c r="C5650">
        <v>706.52001953125</v>
      </c>
      <c r="D5650">
        <v>702.95001220703125</v>
      </c>
      <c r="E5650">
        <v>705.8599853515625</v>
      </c>
      <c r="F5650">
        <v>705.8599853515625</v>
      </c>
      <c r="G5650">
        <v>274320000</v>
      </c>
    </row>
    <row r="5651" spans="1:7" ht="15">
      <c r="A5651" s="963">
        <v>34123</v>
      </c>
      <c r="B5651">
        <v>704.82000732421875</v>
      </c>
      <c r="C5651">
        <v>706.6300048828125</v>
      </c>
      <c r="D5651">
        <v>702.67999267578125</v>
      </c>
      <c r="E5651">
        <v>706.219970703125</v>
      </c>
      <c r="F5651">
        <v>706.219970703125</v>
      </c>
      <c r="G5651">
        <v>260080000</v>
      </c>
    </row>
    <row r="5652" spans="1:7" ht="15">
      <c r="A5652" s="963">
        <v>34124</v>
      </c>
      <c r="B5652">
        <v>703.32000732421875</v>
      </c>
      <c r="C5652">
        <v>704.57000732421875</v>
      </c>
      <c r="D5652">
        <v>701.04998779296875</v>
      </c>
      <c r="E5652">
        <v>702.010009765625</v>
      </c>
      <c r="F5652">
        <v>702.010009765625</v>
      </c>
      <c r="G5652">
        <v>251880000</v>
      </c>
    </row>
    <row r="5653" spans="1:7" ht="15">
      <c r="A5653" s="963">
        <v>34127</v>
      </c>
      <c r="B5653">
        <v>701.90997314453125</v>
      </c>
      <c r="C5653">
        <v>703.69000244140625</v>
      </c>
      <c r="D5653">
        <v>694.45001220703125</v>
      </c>
      <c r="E5653">
        <v>694.6099853515625</v>
      </c>
      <c r="F5653">
        <v>694.6099853515625</v>
      </c>
      <c r="G5653">
        <v>247860000</v>
      </c>
    </row>
    <row r="5654" spans="1:7" ht="15">
      <c r="A5654" s="963">
        <v>34128</v>
      </c>
      <c r="B5654">
        <v>691.46002197265625</v>
      </c>
      <c r="C5654">
        <v>693.1400146484375</v>
      </c>
      <c r="D5654">
        <v>686.1500244140625</v>
      </c>
      <c r="E5654">
        <v>687.739990234375</v>
      </c>
      <c r="F5654">
        <v>687.739990234375</v>
      </c>
      <c r="G5654">
        <v>262310000</v>
      </c>
    </row>
    <row r="5655" spans="1:7" ht="15">
      <c r="A5655" s="963">
        <v>34129</v>
      </c>
      <c r="B5655">
        <v>687</v>
      </c>
      <c r="C5655">
        <v>691.3900146484375</v>
      </c>
      <c r="D5655">
        <v>686.3499755859375</v>
      </c>
      <c r="E5655">
        <v>689.239990234375</v>
      </c>
      <c r="F5655">
        <v>689.239990234375</v>
      </c>
      <c r="G5655">
        <v>263050000</v>
      </c>
    </row>
    <row r="5656" spans="1:7" ht="15">
      <c r="A5656" s="963">
        <v>34130</v>
      </c>
      <c r="B5656">
        <v>689.0999755859375</v>
      </c>
      <c r="C5656">
        <v>689.510009765625</v>
      </c>
      <c r="D5656">
        <v>685.69000244140625</v>
      </c>
      <c r="E5656">
        <v>688.04998779296875</v>
      </c>
      <c r="F5656">
        <v>688.04998779296875</v>
      </c>
      <c r="G5656">
        <v>242280000</v>
      </c>
    </row>
    <row r="5657" spans="1:7" ht="15">
      <c r="A5657" s="963">
        <v>34131</v>
      </c>
      <c r="B5657">
        <v>693.6300048828125</v>
      </c>
      <c r="C5657">
        <v>693.6300048828125</v>
      </c>
      <c r="D5657">
        <v>690.25</v>
      </c>
      <c r="E5657">
        <v>693.19000244140625</v>
      </c>
      <c r="F5657">
        <v>693.19000244140625</v>
      </c>
      <c r="G5657">
        <v>235210000</v>
      </c>
    </row>
    <row r="5658" spans="1:7" ht="15">
      <c r="A5658" s="963">
        <v>34134</v>
      </c>
      <c r="B5658">
        <v>694.71002197265625</v>
      </c>
      <c r="C5658">
        <v>697.46002197265625</v>
      </c>
      <c r="D5658">
        <v>694.1500244140625</v>
      </c>
      <c r="E5658">
        <v>696.40997314453125</v>
      </c>
      <c r="F5658">
        <v>696.40997314453125</v>
      </c>
      <c r="G5658">
        <v>208430000</v>
      </c>
    </row>
    <row r="5659" spans="1:7" ht="15">
      <c r="A5659" s="963">
        <v>34135</v>
      </c>
      <c r="B5659">
        <v>698.96002197265625</v>
      </c>
      <c r="C5659">
        <v>699.52001953125</v>
      </c>
      <c r="D5659">
        <v>696.1300048828125</v>
      </c>
      <c r="E5659">
        <v>697.34002685546875</v>
      </c>
      <c r="F5659">
        <v>697.34002685546875</v>
      </c>
      <c r="G5659">
        <v>236790000</v>
      </c>
    </row>
    <row r="5660" spans="1:7" ht="15">
      <c r="A5660" s="963">
        <v>34136</v>
      </c>
      <c r="B5660">
        <v>697.95001220703125</v>
      </c>
      <c r="C5660">
        <v>698.27001953125</v>
      </c>
      <c r="D5660">
        <v>693.17999267578125</v>
      </c>
      <c r="E5660">
        <v>696.25</v>
      </c>
      <c r="F5660">
        <v>696.25</v>
      </c>
      <c r="G5660">
        <v>239900000</v>
      </c>
    </row>
    <row r="5661" spans="1:7" ht="15">
      <c r="A5661" s="963">
        <v>34137</v>
      </c>
      <c r="B5661">
        <v>696.3800048828125</v>
      </c>
      <c r="C5661">
        <v>697.16998291015625</v>
      </c>
      <c r="D5661">
        <v>694.4000244140625</v>
      </c>
      <c r="E5661">
        <v>695.94000244140625</v>
      </c>
      <c r="F5661">
        <v>695.94000244140625</v>
      </c>
      <c r="G5661">
        <v>245440000</v>
      </c>
    </row>
    <row r="5662" spans="1:7" ht="15">
      <c r="A5662" s="963">
        <v>34138</v>
      </c>
      <c r="B5662">
        <v>696.1300048828125</v>
      </c>
      <c r="C5662">
        <v>697.469970703125</v>
      </c>
      <c r="D5662">
        <v>689.59002685546875</v>
      </c>
      <c r="E5662">
        <v>689.59002685546875</v>
      </c>
      <c r="F5662">
        <v>689.59002685546875</v>
      </c>
      <c r="G5662">
        <v>249920000</v>
      </c>
    </row>
    <row r="5663" spans="1:7" ht="15">
      <c r="A5663" s="963">
        <v>34141</v>
      </c>
      <c r="B5663">
        <v>688.57000732421875</v>
      </c>
      <c r="C5663">
        <v>690.760009765625</v>
      </c>
      <c r="D5663">
        <v>687.05999755859375</v>
      </c>
      <c r="E5663">
        <v>688.739990234375</v>
      </c>
      <c r="F5663">
        <v>688.739990234375</v>
      </c>
      <c r="G5663">
        <v>208470000</v>
      </c>
    </row>
    <row r="5664" spans="1:7" ht="15">
      <c r="A5664" s="963">
        <v>34142</v>
      </c>
      <c r="B5664">
        <v>688.65997314453125</v>
      </c>
      <c r="C5664">
        <v>689.9000244140625</v>
      </c>
      <c r="D5664">
        <v>685.97998046875</v>
      </c>
      <c r="E5664">
        <v>686.77001953125</v>
      </c>
      <c r="F5664">
        <v>686.77001953125</v>
      </c>
      <c r="G5664">
        <v>258170000</v>
      </c>
    </row>
    <row r="5665" spans="1:7" ht="15">
      <c r="A5665" s="963">
        <v>34143</v>
      </c>
      <c r="B5665">
        <v>686.67999267578125</v>
      </c>
      <c r="C5665">
        <v>687.46002197265625</v>
      </c>
      <c r="D5665">
        <v>683.969970703125</v>
      </c>
      <c r="E5665">
        <v>684.78997802734375</v>
      </c>
      <c r="F5665">
        <v>684.78997802734375</v>
      </c>
      <c r="G5665">
        <v>259950000</v>
      </c>
    </row>
    <row r="5666" spans="1:7" ht="15">
      <c r="A5666" s="963">
        <v>34144</v>
      </c>
      <c r="B5666">
        <v>683.29998779296875</v>
      </c>
      <c r="C5666">
        <v>689.1300048828125</v>
      </c>
      <c r="D5666">
        <v>682.8900146484375</v>
      </c>
      <c r="E5666">
        <v>688.719970703125</v>
      </c>
      <c r="F5666">
        <v>688.719970703125</v>
      </c>
      <c r="G5666">
        <v>227150000</v>
      </c>
    </row>
    <row r="5667" spans="1:7" ht="15">
      <c r="A5667" s="963">
        <v>34145</v>
      </c>
      <c r="B5667">
        <v>689.95001220703125</v>
      </c>
      <c r="C5667">
        <v>695.69000244140625</v>
      </c>
      <c r="D5667">
        <v>689.65997314453125</v>
      </c>
      <c r="E5667">
        <v>694.80999755859375</v>
      </c>
      <c r="F5667">
        <v>694.80999755859375</v>
      </c>
      <c r="G5667">
        <v>219360000</v>
      </c>
    </row>
    <row r="5668" spans="1:7" ht="15">
      <c r="A5668" s="963">
        <v>34148</v>
      </c>
      <c r="B5668">
        <v>697.719970703125</v>
      </c>
      <c r="C5668">
        <v>702.84002685546875</v>
      </c>
      <c r="D5668">
        <v>696.21002197265625</v>
      </c>
      <c r="E5668">
        <v>702.84002685546875</v>
      </c>
      <c r="F5668">
        <v>702.84002685546875</v>
      </c>
      <c r="G5668">
        <v>227010000</v>
      </c>
    </row>
    <row r="5669" spans="1:7" ht="15">
      <c r="A5669" s="963">
        <v>34149</v>
      </c>
      <c r="B5669">
        <v>703.57000732421875</v>
      </c>
      <c r="C5669">
        <v>704.42999267578125</v>
      </c>
      <c r="D5669">
        <v>699.8699951171875</v>
      </c>
      <c r="E5669">
        <v>701.07000732421875</v>
      </c>
      <c r="F5669">
        <v>701.07000732421875</v>
      </c>
      <c r="G5669">
        <v>251050000</v>
      </c>
    </row>
    <row r="5670" spans="1:7" ht="15">
      <c r="A5670" s="963">
        <v>34150</v>
      </c>
      <c r="B5670">
        <v>703.65997314453125</v>
      </c>
      <c r="C5670">
        <v>705.41998291015625</v>
      </c>
      <c r="D5670">
        <v>702.1300048828125</v>
      </c>
      <c r="E5670">
        <v>703.95001220703125</v>
      </c>
      <c r="F5670">
        <v>703.95001220703125</v>
      </c>
      <c r="G5670">
        <v>265900000</v>
      </c>
    </row>
    <row r="5671" spans="1:7" ht="15">
      <c r="A5671" s="963">
        <v>34151</v>
      </c>
      <c r="B5671">
        <v>702.010009765625</v>
      </c>
      <c r="C5671">
        <v>704.41998291015625</v>
      </c>
      <c r="D5671">
        <v>700.760009765625</v>
      </c>
      <c r="E5671">
        <v>703.59002685546875</v>
      </c>
      <c r="F5671">
        <v>703.59002685546875</v>
      </c>
      <c r="G5671">
        <v>225790000</v>
      </c>
    </row>
    <row r="5672" spans="1:7" ht="15">
      <c r="A5672" s="963">
        <v>34152</v>
      </c>
      <c r="B5672">
        <v>702.3900146484375</v>
      </c>
      <c r="C5672">
        <v>704.65997314453125</v>
      </c>
      <c r="D5672">
        <v>701.69000244140625</v>
      </c>
      <c r="E5672">
        <v>704.489990234375</v>
      </c>
      <c r="F5672">
        <v>704.489990234375</v>
      </c>
      <c r="G5672">
        <v>182540000</v>
      </c>
    </row>
    <row r="5673" spans="1:7" ht="15">
      <c r="A5673" s="963">
        <v>34156</v>
      </c>
      <c r="B5673">
        <v>705.5</v>
      </c>
      <c r="C5673">
        <v>705.91998291015625</v>
      </c>
      <c r="D5673">
        <v>700.8800048828125</v>
      </c>
      <c r="E5673">
        <v>702.219970703125</v>
      </c>
      <c r="F5673">
        <v>702.219970703125</v>
      </c>
      <c r="G5673">
        <v>199370000</v>
      </c>
    </row>
    <row r="5674" spans="1:7" ht="15">
      <c r="A5674" s="963">
        <v>34157</v>
      </c>
      <c r="B5674">
        <v>697.6099853515625</v>
      </c>
      <c r="C5674">
        <v>700.19000244140625</v>
      </c>
      <c r="D5674">
        <v>697.3699951171875</v>
      </c>
      <c r="E5674">
        <v>698.78997802734375</v>
      </c>
      <c r="F5674">
        <v>698.78997802734375</v>
      </c>
      <c r="G5674">
        <v>236010000</v>
      </c>
    </row>
    <row r="5675" spans="1:7" ht="15">
      <c r="A5675" s="963">
        <v>34158</v>
      </c>
      <c r="B5675">
        <v>698.92999267578125</v>
      </c>
      <c r="C5675">
        <v>702.75</v>
      </c>
      <c r="D5675">
        <v>698.30999755859375</v>
      </c>
      <c r="E5675">
        <v>702.71002197265625</v>
      </c>
      <c r="F5675">
        <v>702.71002197265625</v>
      </c>
      <c r="G5675">
        <v>254670000</v>
      </c>
    </row>
    <row r="5676" spans="1:7" ht="15">
      <c r="A5676" s="963">
        <v>34159</v>
      </c>
      <c r="B5676">
        <v>701.70001220703125</v>
      </c>
      <c r="C5676">
        <v>705.96002197265625</v>
      </c>
      <c r="D5676">
        <v>701.5</v>
      </c>
      <c r="E5676">
        <v>705.80999755859375</v>
      </c>
      <c r="F5676">
        <v>705.80999755859375</v>
      </c>
      <c r="G5676">
        <v>213730000</v>
      </c>
    </row>
    <row r="5677" spans="1:7" ht="15">
      <c r="A5677" s="963">
        <v>34162</v>
      </c>
      <c r="B5677">
        <v>706.84002685546875</v>
      </c>
      <c r="C5677">
        <v>707.92999267578125</v>
      </c>
      <c r="D5677">
        <v>704.96002197265625</v>
      </c>
      <c r="E5677">
        <v>707.66998291015625</v>
      </c>
      <c r="F5677">
        <v>707.66998291015625</v>
      </c>
      <c r="G5677">
        <v>202520000</v>
      </c>
    </row>
    <row r="5678" spans="1:7" ht="15">
      <c r="A5678" s="963">
        <v>34163</v>
      </c>
      <c r="B5678">
        <v>707.69000244140625</v>
      </c>
      <c r="C5678">
        <v>709.08001708984375</v>
      </c>
      <c r="D5678">
        <v>707.1300048828125</v>
      </c>
      <c r="E5678">
        <v>708.469970703125</v>
      </c>
      <c r="F5678">
        <v>708.469970703125</v>
      </c>
      <c r="G5678">
        <v>256530000</v>
      </c>
    </row>
    <row r="5679" spans="1:7" ht="15">
      <c r="A5679" s="963">
        <v>34164</v>
      </c>
      <c r="B5679">
        <v>708.77001953125</v>
      </c>
      <c r="C5679">
        <v>713.96002197265625</v>
      </c>
      <c r="D5679">
        <v>707.8699951171875</v>
      </c>
      <c r="E5679">
        <v>712.489990234375</v>
      </c>
      <c r="F5679">
        <v>712.489990234375</v>
      </c>
      <c r="G5679">
        <v>290560000</v>
      </c>
    </row>
    <row r="5680" spans="1:7" ht="15">
      <c r="A5680" s="963">
        <v>34165</v>
      </c>
      <c r="B5680">
        <v>710.34002685546875</v>
      </c>
      <c r="C5680">
        <v>712.17999267578125</v>
      </c>
      <c r="D5680">
        <v>708.09002685546875</v>
      </c>
      <c r="E5680">
        <v>708.69000244140625</v>
      </c>
      <c r="F5680">
        <v>708.69000244140625</v>
      </c>
      <c r="G5680">
        <v>300220000</v>
      </c>
    </row>
    <row r="5681" spans="1:7" ht="15">
      <c r="A5681" s="963">
        <v>34166</v>
      </c>
      <c r="B5681">
        <v>705.42999267578125</v>
      </c>
      <c r="C5681">
        <v>707.94000244140625</v>
      </c>
      <c r="D5681">
        <v>698.8499755859375</v>
      </c>
      <c r="E5681">
        <v>699.72998046875</v>
      </c>
      <c r="F5681">
        <v>699.72998046875</v>
      </c>
      <c r="G5681">
        <v>282880000</v>
      </c>
    </row>
    <row r="5682" spans="1:7" ht="15">
      <c r="A5682" s="963">
        <v>34169</v>
      </c>
      <c r="B5682">
        <v>699.3900146484375</v>
      </c>
      <c r="C5682">
        <v>699.6400146484375</v>
      </c>
      <c r="D5682">
        <v>694.530029296875</v>
      </c>
      <c r="E5682">
        <v>695.83001708984375</v>
      </c>
      <c r="F5682">
        <v>695.83001708984375</v>
      </c>
      <c r="G5682">
        <v>239620000</v>
      </c>
    </row>
    <row r="5683" spans="1:7" ht="15">
      <c r="A5683" s="963">
        <v>34170</v>
      </c>
      <c r="B5683">
        <v>697.8599853515625</v>
      </c>
      <c r="C5683">
        <v>701.96002197265625</v>
      </c>
      <c r="D5683">
        <v>695.65997314453125</v>
      </c>
      <c r="E5683">
        <v>701.9000244140625</v>
      </c>
      <c r="F5683">
        <v>701.9000244140625</v>
      </c>
      <c r="G5683">
        <v>261650000</v>
      </c>
    </row>
    <row r="5684" spans="1:7" ht="15">
      <c r="A5684" s="963">
        <v>34171</v>
      </c>
      <c r="B5684">
        <v>700.05999755859375</v>
      </c>
      <c r="C5684">
        <v>701.45001220703125</v>
      </c>
      <c r="D5684">
        <v>698.6099853515625</v>
      </c>
      <c r="E5684">
        <v>700.08001708984375</v>
      </c>
      <c r="F5684">
        <v>700.08001708984375</v>
      </c>
      <c r="G5684">
        <v>255930000</v>
      </c>
    </row>
    <row r="5685" spans="1:7" ht="15">
      <c r="A5685" s="963">
        <v>34172</v>
      </c>
      <c r="B5685">
        <v>700.83001708984375</v>
      </c>
      <c r="C5685">
        <v>701.3900146484375</v>
      </c>
      <c r="D5685">
        <v>694.739990234375</v>
      </c>
      <c r="E5685">
        <v>695.52001953125</v>
      </c>
      <c r="F5685">
        <v>695.52001953125</v>
      </c>
      <c r="G5685">
        <v>256820000</v>
      </c>
    </row>
    <row r="5686" spans="1:7" ht="15">
      <c r="A5686" s="963">
        <v>34173</v>
      </c>
      <c r="B5686">
        <v>697.59002685546875</v>
      </c>
      <c r="C5686">
        <v>700.6400146484375</v>
      </c>
      <c r="D5686">
        <v>696.53997802734375</v>
      </c>
      <c r="E5686">
        <v>700.239990234375</v>
      </c>
      <c r="F5686">
        <v>700.239990234375</v>
      </c>
      <c r="G5686">
        <v>237580000</v>
      </c>
    </row>
    <row r="5687" spans="1:7" ht="15">
      <c r="A5687" s="963">
        <v>34176</v>
      </c>
      <c r="B5687">
        <v>702.25</v>
      </c>
      <c r="C5687">
        <v>705.40997314453125</v>
      </c>
      <c r="D5687">
        <v>700.530029296875</v>
      </c>
      <c r="E5687">
        <v>704.53997802734375</v>
      </c>
      <c r="F5687">
        <v>704.53997802734375</v>
      </c>
      <c r="G5687">
        <v>226150000</v>
      </c>
    </row>
    <row r="5688" spans="1:7" ht="15">
      <c r="A5688" s="963">
        <v>34177</v>
      </c>
      <c r="B5688">
        <v>703.8599853515625</v>
      </c>
      <c r="C5688">
        <v>704.989990234375</v>
      </c>
      <c r="D5688">
        <v>699.82000732421875</v>
      </c>
      <c r="E5688">
        <v>701</v>
      </c>
      <c r="F5688">
        <v>701</v>
      </c>
      <c r="G5688">
        <v>271490000</v>
      </c>
    </row>
    <row r="5689" spans="1:7" ht="15">
      <c r="A5689" s="963">
        <v>34178</v>
      </c>
      <c r="B5689">
        <v>701.77001953125</v>
      </c>
      <c r="C5689">
        <v>705.69000244140625</v>
      </c>
      <c r="D5689">
        <v>701.5999755859375</v>
      </c>
      <c r="E5689">
        <v>705.59002685546875</v>
      </c>
      <c r="F5689">
        <v>705.59002685546875</v>
      </c>
      <c r="G5689">
        <v>265340000</v>
      </c>
    </row>
    <row r="5690" spans="1:7" ht="15">
      <c r="A5690" s="963">
        <v>34179</v>
      </c>
      <c r="B5690">
        <v>706.719970703125</v>
      </c>
      <c r="C5690">
        <v>708.6500244140625</v>
      </c>
      <c r="D5690">
        <v>706.28997802734375</v>
      </c>
      <c r="E5690">
        <v>707.239990234375</v>
      </c>
      <c r="F5690">
        <v>707.239990234375</v>
      </c>
      <c r="G5690">
        <v>275200000</v>
      </c>
    </row>
    <row r="5691" spans="1:7" ht="15">
      <c r="A5691" s="963">
        <v>34180</v>
      </c>
      <c r="B5691">
        <v>703.33001708984375</v>
      </c>
      <c r="C5691">
        <v>706.53997802734375</v>
      </c>
      <c r="D5691">
        <v>702.3699951171875</v>
      </c>
      <c r="E5691">
        <v>704.70001220703125</v>
      </c>
      <c r="F5691">
        <v>704.70001220703125</v>
      </c>
      <c r="G5691">
        <v>256700000</v>
      </c>
    </row>
    <row r="5692" spans="1:7" ht="15">
      <c r="A5692" s="963">
        <v>34183</v>
      </c>
      <c r="B5692">
        <v>706.3800048828125</v>
      </c>
      <c r="C5692">
        <v>708.1199951171875</v>
      </c>
      <c r="D5692">
        <v>705.05999755859375</v>
      </c>
      <c r="E5692">
        <v>707.65997314453125</v>
      </c>
      <c r="F5692">
        <v>707.65997314453125</v>
      </c>
      <c r="G5692">
        <v>224350000</v>
      </c>
    </row>
    <row r="5693" spans="1:7" ht="15">
      <c r="A5693" s="963">
        <v>34184</v>
      </c>
      <c r="B5693">
        <v>709.27001953125</v>
      </c>
      <c r="C5693">
        <v>709.8599853515625</v>
      </c>
      <c r="D5693">
        <v>707.8699951171875</v>
      </c>
      <c r="E5693">
        <v>709.010009765625</v>
      </c>
      <c r="F5693">
        <v>709.010009765625</v>
      </c>
      <c r="G5693">
        <v>247520000</v>
      </c>
    </row>
    <row r="5694" spans="1:7" ht="15">
      <c r="A5694" s="963">
        <v>34185</v>
      </c>
      <c r="B5694">
        <v>708.96002197265625</v>
      </c>
      <c r="C5694">
        <v>713.969970703125</v>
      </c>
      <c r="D5694">
        <v>708.44000244140625</v>
      </c>
      <c r="E5694">
        <v>713.78997802734375</v>
      </c>
      <c r="F5694">
        <v>713.78997802734375</v>
      </c>
      <c r="G5694">
        <v>253380000</v>
      </c>
    </row>
    <row r="5695" spans="1:7" ht="15">
      <c r="A5695" s="963">
        <v>34186</v>
      </c>
      <c r="B5695">
        <v>715.29998779296875</v>
      </c>
      <c r="C5695">
        <v>715.83001708984375</v>
      </c>
      <c r="D5695">
        <v>713.80999755859375</v>
      </c>
      <c r="E5695">
        <v>715.5</v>
      </c>
      <c r="F5695">
        <v>715.5</v>
      </c>
      <c r="G5695">
        <v>269820000</v>
      </c>
    </row>
    <row r="5696" spans="1:7" ht="15">
      <c r="A5696" s="963">
        <v>34187</v>
      </c>
      <c r="B5696">
        <v>716.6099853515625</v>
      </c>
      <c r="C5696">
        <v>718.3599853515625</v>
      </c>
      <c r="D5696">
        <v>715.90997314453125</v>
      </c>
      <c r="E5696">
        <v>718.08001708984375</v>
      </c>
      <c r="F5696">
        <v>718.08001708984375</v>
      </c>
      <c r="G5696">
        <v>251110000</v>
      </c>
    </row>
    <row r="5697" spans="1:7" ht="15">
      <c r="A5697" s="963">
        <v>34190</v>
      </c>
      <c r="B5697">
        <v>717.53997802734375</v>
      </c>
      <c r="C5697">
        <v>720.95001220703125</v>
      </c>
      <c r="D5697">
        <v>717.40997314453125</v>
      </c>
      <c r="E5697">
        <v>718.489990234375</v>
      </c>
      <c r="F5697">
        <v>718.489990234375</v>
      </c>
      <c r="G5697">
        <v>236180000</v>
      </c>
    </row>
    <row r="5698" spans="1:7" ht="15">
      <c r="A5698" s="963">
        <v>34191</v>
      </c>
      <c r="B5698">
        <v>718.739990234375</v>
      </c>
      <c r="C5698">
        <v>718.9000244140625</v>
      </c>
      <c r="D5698">
        <v>716.1400146484375</v>
      </c>
      <c r="E5698">
        <v>717.08001708984375</v>
      </c>
      <c r="F5698">
        <v>717.08001708984375</v>
      </c>
      <c r="G5698">
        <v>260860000</v>
      </c>
    </row>
    <row r="5699" spans="1:7" ht="15">
      <c r="A5699" s="963">
        <v>34192</v>
      </c>
      <c r="B5699">
        <v>718.41998291015625</v>
      </c>
      <c r="C5699">
        <v>718.80999755859375</v>
      </c>
      <c r="D5699">
        <v>717.6500244140625</v>
      </c>
      <c r="E5699">
        <v>718.77001953125</v>
      </c>
      <c r="F5699">
        <v>718.77001953125</v>
      </c>
      <c r="G5699">
        <v>291800000</v>
      </c>
    </row>
    <row r="5700" spans="1:7" ht="15">
      <c r="A5700" s="963">
        <v>34193</v>
      </c>
      <c r="B5700">
        <v>721.469970703125</v>
      </c>
      <c r="C5700">
        <v>721.510009765625</v>
      </c>
      <c r="D5700">
        <v>715.08001708984375</v>
      </c>
      <c r="E5700">
        <v>717.1199951171875</v>
      </c>
      <c r="F5700">
        <v>717.1199951171875</v>
      </c>
      <c r="G5700">
        <v>271290000</v>
      </c>
    </row>
    <row r="5701" spans="1:7" ht="15">
      <c r="A5701" s="963">
        <v>34194</v>
      </c>
      <c r="B5701">
        <v>717.67999267578125</v>
      </c>
      <c r="C5701">
        <v>718.280029296875</v>
      </c>
      <c r="D5701">
        <v>716.54998779296875</v>
      </c>
      <c r="E5701">
        <v>718.260009765625</v>
      </c>
      <c r="F5701">
        <v>718.260009765625</v>
      </c>
      <c r="G5701">
        <v>233590000</v>
      </c>
    </row>
    <row r="5702" spans="1:7" ht="15">
      <c r="A5702" s="963">
        <v>34197</v>
      </c>
      <c r="B5702">
        <v>721.17999267578125</v>
      </c>
      <c r="C5702">
        <v>727</v>
      </c>
      <c r="D5702">
        <v>720</v>
      </c>
      <c r="E5702">
        <v>726.8900146484375</v>
      </c>
      <c r="F5702">
        <v>726.8900146484375</v>
      </c>
      <c r="G5702">
        <v>245600000</v>
      </c>
    </row>
    <row r="5703" spans="1:7" ht="15">
      <c r="A5703" s="963">
        <v>34198</v>
      </c>
      <c r="B5703">
        <v>727.30999755859375</v>
      </c>
      <c r="C5703">
        <v>731.02001953125</v>
      </c>
      <c r="D5703">
        <v>727.0999755859375</v>
      </c>
      <c r="E5703">
        <v>731.010009765625</v>
      </c>
      <c r="F5703">
        <v>731.010009765625</v>
      </c>
      <c r="G5703">
        <v>273530000</v>
      </c>
    </row>
    <row r="5704" spans="1:7" ht="15">
      <c r="A5704" s="963">
        <v>34199</v>
      </c>
      <c r="B5704">
        <v>736.3499755859375</v>
      </c>
      <c r="C5704">
        <v>737.28997802734375</v>
      </c>
      <c r="D5704">
        <v>732.97998046875</v>
      </c>
      <c r="E5704">
        <v>734.83001708984375</v>
      </c>
      <c r="F5704">
        <v>734.83001708984375</v>
      </c>
      <c r="G5704">
        <v>233180000</v>
      </c>
    </row>
    <row r="5705" spans="1:7" ht="15">
      <c r="A5705" s="963">
        <v>34200</v>
      </c>
      <c r="B5705">
        <v>732.65997314453125</v>
      </c>
      <c r="C5705">
        <v>734.3699951171875</v>
      </c>
      <c r="D5705">
        <v>730.010009765625</v>
      </c>
      <c r="E5705">
        <v>730.47998046875</v>
      </c>
      <c r="F5705">
        <v>730.47998046875</v>
      </c>
      <c r="G5705">
        <v>289170000</v>
      </c>
    </row>
    <row r="5706" spans="1:7" ht="15">
      <c r="A5706" s="963">
        <v>34201</v>
      </c>
      <c r="B5706">
        <v>729.91998291015625</v>
      </c>
      <c r="C5706">
        <v>731.3499755859375</v>
      </c>
      <c r="D5706">
        <v>729.03997802734375</v>
      </c>
      <c r="E5706">
        <v>730.96002197265625</v>
      </c>
      <c r="F5706">
        <v>730.96002197265625</v>
      </c>
      <c r="G5706">
        <v>260380000</v>
      </c>
    </row>
    <row r="5707" spans="1:7" ht="15">
      <c r="A5707" s="963">
        <v>34204</v>
      </c>
      <c r="B5707">
        <v>729.94000244140625</v>
      </c>
      <c r="C5707">
        <v>731.239990234375</v>
      </c>
      <c r="D5707">
        <v>729.3599853515625</v>
      </c>
      <c r="E5707">
        <v>730.8599853515625</v>
      </c>
      <c r="F5707">
        <v>730.8599853515625</v>
      </c>
      <c r="G5707">
        <v>226930000</v>
      </c>
    </row>
    <row r="5708" spans="1:7" ht="15">
      <c r="A5708" s="963">
        <v>34205</v>
      </c>
      <c r="B5708">
        <v>731.94000244140625</v>
      </c>
      <c r="C5708">
        <v>735.489990234375</v>
      </c>
      <c r="D5708">
        <v>730.65997314453125</v>
      </c>
      <c r="E5708">
        <v>735.1400146484375</v>
      </c>
      <c r="F5708">
        <v>735.1400146484375</v>
      </c>
      <c r="G5708">
        <v>283380000</v>
      </c>
    </row>
    <row r="5709" spans="1:7" ht="15">
      <c r="A5709" s="963">
        <v>34206</v>
      </c>
      <c r="B5709">
        <v>735.760009765625</v>
      </c>
      <c r="C5709">
        <v>737.45001220703125</v>
      </c>
      <c r="D5709">
        <v>732.40997314453125</v>
      </c>
      <c r="E5709">
        <v>733.65997314453125</v>
      </c>
      <c r="F5709">
        <v>733.65997314453125</v>
      </c>
      <c r="G5709">
        <v>327230000</v>
      </c>
    </row>
    <row r="5710" spans="1:7" ht="15">
      <c r="A5710" s="963">
        <v>34207</v>
      </c>
      <c r="B5710">
        <v>730.46002197265625</v>
      </c>
      <c r="C5710">
        <v>732.969970703125</v>
      </c>
      <c r="D5710">
        <v>727.6099853515625</v>
      </c>
      <c r="E5710">
        <v>731.3900146484375</v>
      </c>
      <c r="F5710">
        <v>731.3900146484375</v>
      </c>
      <c r="G5710">
        <v>290450000</v>
      </c>
    </row>
    <row r="5711" spans="1:7" ht="15">
      <c r="A5711" s="963">
        <v>34208</v>
      </c>
      <c r="B5711">
        <v>731.53997802734375</v>
      </c>
      <c r="C5711">
        <v>734.09002685546875</v>
      </c>
      <c r="D5711">
        <v>730.8800048828125</v>
      </c>
      <c r="E5711">
        <v>734.07000732421875</v>
      </c>
      <c r="F5711">
        <v>734.07000732421875</v>
      </c>
      <c r="G5711">
        <v>247340000</v>
      </c>
    </row>
    <row r="5712" spans="1:7" ht="15">
      <c r="A5712" s="963">
        <v>34211</v>
      </c>
      <c r="B5712">
        <v>735.59002685546875</v>
      </c>
      <c r="C5712">
        <v>738.41998291015625</v>
      </c>
      <c r="D5712">
        <v>734.69000244140625</v>
      </c>
      <c r="E5712">
        <v>737.3800048828125</v>
      </c>
      <c r="F5712">
        <v>737.3800048828125</v>
      </c>
      <c r="G5712">
        <v>225070000</v>
      </c>
    </row>
    <row r="5713" spans="1:7" ht="15">
      <c r="A5713" s="963">
        <v>34212</v>
      </c>
      <c r="B5713">
        <v>739.5</v>
      </c>
      <c r="C5713">
        <v>742.90997314453125</v>
      </c>
      <c r="D5713">
        <v>738.41998291015625</v>
      </c>
      <c r="E5713">
        <v>742.84002685546875</v>
      </c>
      <c r="F5713">
        <v>742.84002685546875</v>
      </c>
      <c r="G5713">
        <v>269900000</v>
      </c>
    </row>
    <row r="5714" spans="1:7" ht="15">
      <c r="A5714" s="963">
        <v>34213</v>
      </c>
      <c r="B5714">
        <v>743.6500244140625</v>
      </c>
      <c r="C5714">
        <v>746.40997314453125</v>
      </c>
      <c r="D5714">
        <v>742.21002197265625</v>
      </c>
      <c r="E5714">
        <v>746.1500244140625</v>
      </c>
      <c r="F5714">
        <v>746.1500244140625</v>
      </c>
      <c r="G5714">
        <v>281360000</v>
      </c>
    </row>
    <row r="5715" spans="1:7" ht="15">
      <c r="A5715" s="963">
        <v>34214</v>
      </c>
      <c r="B5715">
        <v>748.239990234375</v>
      </c>
      <c r="C5715">
        <v>749.4000244140625</v>
      </c>
      <c r="D5715">
        <v>747.19000244140625</v>
      </c>
      <c r="E5715">
        <v>748.6500244140625</v>
      </c>
      <c r="F5715">
        <v>748.6500244140625</v>
      </c>
      <c r="G5715">
        <v>294780000</v>
      </c>
    </row>
    <row r="5716" spans="1:7" ht="15">
      <c r="A5716" s="963">
        <v>34215</v>
      </c>
      <c r="B5716">
        <v>747.8599853515625</v>
      </c>
      <c r="C5716">
        <v>749.719970703125</v>
      </c>
      <c r="D5716">
        <v>746.69000244140625</v>
      </c>
      <c r="E5716">
        <v>749.71002197265625</v>
      </c>
      <c r="F5716">
        <v>749.71002197265625</v>
      </c>
      <c r="G5716">
        <v>218700000</v>
      </c>
    </row>
    <row r="5717" spans="1:7" ht="15">
      <c r="A5717" s="963">
        <v>34219</v>
      </c>
      <c r="B5717">
        <v>749.17999267578125</v>
      </c>
      <c r="C5717">
        <v>749.53997802734375</v>
      </c>
      <c r="D5717">
        <v>738.41998291015625</v>
      </c>
      <c r="E5717">
        <v>739.3499755859375</v>
      </c>
      <c r="F5717">
        <v>739.3499755859375</v>
      </c>
      <c r="G5717">
        <v>244220000</v>
      </c>
    </row>
    <row r="5718" spans="1:7" ht="15">
      <c r="A5718" s="963">
        <v>34220</v>
      </c>
      <c r="B5718">
        <v>734.6199951171875</v>
      </c>
      <c r="C5718">
        <v>737.53997802734375</v>
      </c>
      <c r="D5718">
        <v>724.47998046875</v>
      </c>
      <c r="E5718">
        <v>730.72998046875</v>
      </c>
      <c r="F5718">
        <v>730.72998046875</v>
      </c>
      <c r="G5718">
        <v>307520000</v>
      </c>
    </row>
    <row r="5719" spans="1:7" ht="15">
      <c r="A5719" s="963">
        <v>34221</v>
      </c>
      <c r="B5719">
        <v>732.19000244140625</v>
      </c>
      <c r="C5719">
        <v>737.8900146484375</v>
      </c>
      <c r="D5719">
        <v>731.6300048828125</v>
      </c>
      <c r="E5719">
        <v>737.71002197265625</v>
      </c>
      <c r="F5719">
        <v>737.71002197265625</v>
      </c>
      <c r="G5719">
        <v>265500000</v>
      </c>
    </row>
    <row r="5720" spans="1:7" ht="15">
      <c r="A5720" s="963">
        <v>34222</v>
      </c>
      <c r="B5720">
        <v>740.3900146484375</v>
      </c>
      <c r="C5720">
        <v>744.6300048828125</v>
      </c>
      <c r="D5720">
        <v>739.22998046875</v>
      </c>
      <c r="E5720">
        <v>744.30999755859375</v>
      </c>
      <c r="F5720">
        <v>744.30999755859375</v>
      </c>
      <c r="G5720">
        <v>254200000</v>
      </c>
    </row>
    <row r="5721" spans="1:7" ht="15">
      <c r="A5721" s="963">
        <v>34225</v>
      </c>
      <c r="B5721">
        <v>744.21002197265625</v>
      </c>
      <c r="C5721">
        <v>745.41998291015625</v>
      </c>
      <c r="D5721">
        <v>740.08001708984375</v>
      </c>
      <c r="E5721">
        <v>740.32000732421875</v>
      </c>
      <c r="F5721">
        <v>740.32000732421875</v>
      </c>
      <c r="G5721">
        <v>230330000</v>
      </c>
    </row>
    <row r="5722" spans="1:7" ht="15">
      <c r="A5722" s="963">
        <v>34226</v>
      </c>
      <c r="B5722">
        <v>734.27001953125</v>
      </c>
      <c r="C5722">
        <v>737.40997314453125</v>
      </c>
      <c r="D5722">
        <v>729.67999267578125</v>
      </c>
      <c r="E5722">
        <v>732.6400146484375</v>
      </c>
      <c r="F5722">
        <v>732.6400146484375</v>
      </c>
      <c r="G5722">
        <v>266750000</v>
      </c>
    </row>
    <row r="5723" spans="1:7" ht="15">
      <c r="A5723" s="963">
        <v>34227</v>
      </c>
      <c r="B5723">
        <v>731.22998046875</v>
      </c>
      <c r="C5723">
        <v>739.6199951171875</v>
      </c>
      <c r="D5723">
        <v>730.47998046875</v>
      </c>
      <c r="E5723">
        <v>739.54998779296875</v>
      </c>
      <c r="F5723">
        <v>739.54998779296875</v>
      </c>
      <c r="G5723">
        <v>285460000</v>
      </c>
    </row>
    <row r="5724" spans="1:7" ht="15">
      <c r="A5724" s="963">
        <v>34228</v>
      </c>
      <c r="B5724">
        <v>739.3499755859375</v>
      </c>
      <c r="C5724">
        <v>740.6500244140625</v>
      </c>
      <c r="D5724">
        <v>738.07000732421875</v>
      </c>
      <c r="E5724">
        <v>739.79998779296875</v>
      </c>
      <c r="F5724">
        <v>739.79998779296875</v>
      </c>
      <c r="G5724">
        <v>220150000</v>
      </c>
    </row>
    <row r="5725" spans="1:7" ht="15">
      <c r="A5725" s="963">
        <v>34229</v>
      </c>
      <c r="B5725">
        <v>739.1500244140625</v>
      </c>
      <c r="C5725">
        <v>741.5999755859375</v>
      </c>
      <c r="D5725">
        <v>736.83001708984375</v>
      </c>
      <c r="E5725">
        <v>740.1099853515625</v>
      </c>
      <c r="F5725">
        <v>740.1099853515625</v>
      </c>
      <c r="G5725">
        <v>263170000</v>
      </c>
    </row>
    <row r="5726" spans="1:7" ht="15">
      <c r="A5726" s="963">
        <v>34232</v>
      </c>
      <c r="B5726">
        <v>742.28997802734375</v>
      </c>
      <c r="C5726">
        <v>744.40997314453125</v>
      </c>
      <c r="D5726">
        <v>739.8800048828125</v>
      </c>
      <c r="E5726">
        <v>740.21002197265625</v>
      </c>
      <c r="F5726">
        <v>740.21002197265625</v>
      </c>
      <c r="G5726">
        <v>228850000</v>
      </c>
    </row>
    <row r="5727" spans="1:7" ht="15">
      <c r="A5727" s="963">
        <v>34233</v>
      </c>
      <c r="B5727">
        <v>740.32000732421875</v>
      </c>
      <c r="C5727">
        <v>741.54998779296875</v>
      </c>
      <c r="D5727">
        <v>730.1500244140625</v>
      </c>
      <c r="E5727">
        <v>733.55999755859375</v>
      </c>
      <c r="F5727">
        <v>733.55999755859375</v>
      </c>
      <c r="G5727">
        <v>284810000</v>
      </c>
    </row>
    <row r="5728" spans="1:7" ht="15">
      <c r="A5728" s="963">
        <v>34234</v>
      </c>
      <c r="B5728">
        <v>737.8900146484375</v>
      </c>
      <c r="C5728">
        <v>745.53997802734375</v>
      </c>
      <c r="D5728">
        <v>735.719970703125</v>
      </c>
      <c r="E5728">
        <v>745.53997802734375</v>
      </c>
      <c r="F5728">
        <v>745.53997802734375</v>
      </c>
      <c r="G5728">
        <v>289360000</v>
      </c>
    </row>
    <row r="5729" spans="1:7" ht="15">
      <c r="A5729" s="963">
        <v>34235</v>
      </c>
      <c r="B5729">
        <v>748.44000244140625</v>
      </c>
      <c r="C5729">
        <v>752.4000244140625</v>
      </c>
      <c r="D5729">
        <v>746.54998779296875</v>
      </c>
      <c r="E5729">
        <v>752.260009765625</v>
      </c>
      <c r="F5729">
        <v>752.260009765625</v>
      </c>
      <c r="G5729">
        <v>334040000</v>
      </c>
    </row>
    <row r="5730" spans="1:7" ht="15">
      <c r="A5730" s="963">
        <v>34236</v>
      </c>
      <c r="B5730">
        <v>752.55999755859375</v>
      </c>
      <c r="C5730">
        <v>754.66998291015625</v>
      </c>
      <c r="D5730">
        <v>751.780029296875</v>
      </c>
      <c r="E5730">
        <v>754.6500244140625</v>
      </c>
      <c r="F5730">
        <v>754.6500244140625</v>
      </c>
      <c r="G5730">
        <v>309990000</v>
      </c>
    </row>
    <row r="5731" spans="1:7" ht="15">
      <c r="A5731" s="963">
        <v>34239</v>
      </c>
      <c r="B5731">
        <v>757.95001220703125</v>
      </c>
      <c r="C5731">
        <v>760</v>
      </c>
      <c r="D5731">
        <v>756.45001220703125</v>
      </c>
      <c r="E5731">
        <v>759.95001220703125</v>
      </c>
      <c r="F5731">
        <v>759.95001220703125</v>
      </c>
      <c r="G5731">
        <v>266560000</v>
      </c>
    </row>
    <row r="5732" spans="1:7" ht="15">
      <c r="A5732" s="963">
        <v>34240</v>
      </c>
      <c r="B5732">
        <v>760</v>
      </c>
      <c r="C5732">
        <v>763.67999267578125</v>
      </c>
      <c r="D5732">
        <v>759.21002197265625</v>
      </c>
      <c r="E5732">
        <v>763.65997314453125</v>
      </c>
      <c r="F5732">
        <v>763.65997314453125</v>
      </c>
      <c r="G5732">
        <v>283400000</v>
      </c>
    </row>
    <row r="5733" spans="1:7" ht="15">
      <c r="A5733" s="963">
        <v>34241</v>
      </c>
      <c r="B5733">
        <v>765.58001708984375</v>
      </c>
      <c r="C5733">
        <v>766.57000732421875</v>
      </c>
      <c r="D5733">
        <v>762.219970703125</v>
      </c>
      <c r="E5733">
        <v>763.16998291015625</v>
      </c>
      <c r="F5733">
        <v>763.16998291015625</v>
      </c>
      <c r="G5733">
        <v>341320000</v>
      </c>
    </row>
    <row r="5734" spans="1:7" ht="15">
      <c r="A5734" s="963">
        <v>34242</v>
      </c>
      <c r="B5734">
        <v>760.27001953125</v>
      </c>
      <c r="C5734">
        <v>763.02001953125</v>
      </c>
      <c r="D5734">
        <v>759.9000244140625</v>
      </c>
      <c r="E5734">
        <v>762.780029296875</v>
      </c>
      <c r="F5734">
        <v>762.780029296875</v>
      </c>
      <c r="G5734">
        <v>306210000</v>
      </c>
    </row>
    <row r="5735" spans="1:7" ht="15">
      <c r="A5735" s="963">
        <v>34243</v>
      </c>
      <c r="B5735">
        <v>761.6199951171875</v>
      </c>
      <c r="C5735">
        <v>763.530029296875</v>
      </c>
      <c r="D5735">
        <v>761.1500244140625</v>
      </c>
      <c r="E5735">
        <v>763.22998046875</v>
      </c>
      <c r="F5735">
        <v>763.22998046875</v>
      </c>
      <c r="G5735">
        <v>290020000</v>
      </c>
    </row>
    <row r="5736" spans="1:7" ht="15">
      <c r="A5736" s="963">
        <v>34246</v>
      </c>
      <c r="B5736">
        <v>763.54998779296875</v>
      </c>
      <c r="C5736">
        <v>765.5</v>
      </c>
      <c r="D5736">
        <v>762.8800048828125</v>
      </c>
      <c r="E5736">
        <v>764.84002685546875</v>
      </c>
      <c r="F5736">
        <v>764.84002685546875</v>
      </c>
      <c r="G5736">
        <v>237500000</v>
      </c>
    </row>
    <row r="5737" spans="1:7" ht="15">
      <c r="A5737" s="963">
        <v>34247</v>
      </c>
      <c r="B5737">
        <v>766.41998291015625</v>
      </c>
      <c r="C5737">
        <v>767.45001220703125</v>
      </c>
      <c r="D5737">
        <v>759.66998291015625</v>
      </c>
      <c r="E5737">
        <v>762.27001953125</v>
      </c>
      <c r="F5737">
        <v>762.27001953125</v>
      </c>
      <c r="G5737">
        <v>306430000</v>
      </c>
    </row>
    <row r="5738" spans="1:7" ht="15">
      <c r="A5738" s="963">
        <v>34248</v>
      </c>
      <c r="B5738">
        <v>764.3800048828125</v>
      </c>
      <c r="C5738">
        <v>767.3599853515625</v>
      </c>
      <c r="D5738">
        <v>763.1099853515625</v>
      </c>
      <c r="E5738">
        <v>764.77001953125</v>
      </c>
      <c r="F5738">
        <v>764.77001953125</v>
      </c>
      <c r="G5738">
        <v>297940000</v>
      </c>
    </row>
    <row r="5739" spans="1:7" ht="15">
      <c r="A5739" s="963">
        <v>34249</v>
      </c>
      <c r="B5739">
        <v>764.9000244140625</v>
      </c>
      <c r="C5739">
        <v>765.53997802734375</v>
      </c>
      <c r="D5739">
        <v>761.27001953125</v>
      </c>
      <c r="E5739">
        <v>762.489990234375</v>
      </c>
      <c r="F5739">
        <v>762.489990234375</v>
      </c>
      <c r="G5739">
        <v>294190000</v>
      </c>
    </row>
    <row r="5740" spans="1:7" ht="15">
      <c r="A5740" s="963">
        <v>34250</v>
      </c>
      <c r="B5740">
        <v>763.530029296875</v>
      </c>
      <c r="C5740">
        <v>765.07000732421875</v>
      </c>
      <c r="D5740">
        <v>758.9000244140625</v>
      </c>
      <c r="E5740">
        <v>764.27001953125</v>
      </c>
      <c r="F5740">
        <v>764.27001953125</v>
      </c>
      <c r="G5740">
        <v>281400000</v>
      </c>
    </row>
    <row r="5741" spans="1:7" ht="15">
      <c r="A5741" s="963">
        <v>34253</v>
      </c>
      <c r="B5741">
        <v>766.44000244140625</v>
      </c>
      <c r="C5741">
        <v>767.84002685546875</v>
      </c>
      <c r="D5741">
        <v>764.469970703125</v>
      </c>
      <c r="E5741">
        <v>767.6500244140625</v>
      </c>
      <c r="F5741">
        <v>767.6500244140625</v>
      </c>
      <c r="G5741">
        <v>251120000</v>
      </c>
    </row>
    <row r="5742" spans="1:7" ht="15">
      <c r="A5742" s="963">
        <v>34254</v>
      </c>
      <c r="B5742">
        <v>772.17999267578125</v>
      </c>
      <c r="C5742">
        <v>772.82000732421875</v>
      </c>
      <c r="D5742">
        <v>770.22998046875</v>
      </c>
      <c r="E5742">
        <v>772.46002197265625</v>
      </c>
      <c r="F5742">
        <v>772.46002197265625</v>
      </c>
      <c r="G5742">
        <v>316310000</v>
      </c>
    </row>
    <row r="5743" spans="1:7" ht="15">
      <c r="A5743" s="963">
        <v>34255</v>
      </c>
      <c r="B5743">
        <v>775.239990234375</v>
      </c>
      <c r="C5743">
        <v>779.010009765625</v>
      </c>
      <c r="D5743">
        <v>774.20001220703125</v>
      </c>
      <c r="E5743">
        <v>778.969970703125</v>
      </c>
      <c r="F5743">
        <v>778.969970703125</v>
      </c>
      <c r="G5743">
        <v>415360000</v>
      </c>
    </row>
    <row r="5744" spans="1:7" ht="15">
      <c r="A5744" s="963">
        <v>34256</v>
      </c>
      <c r="B5744">
        <v>782.27001953125</v>
      </c>
      <c r="C5744">
        <v>785.95001220703125</v>
      </c>
      <c r="D5744">
        <v>780.280029296875</v>
      </c>
      <c r="E5744">
        <v>785.40997314453125</v>
      </c>
      <c r="F5744">
        <v>785.40997314453125</v>
      </c>
      <c r="G5744">
        <v>382750000</v>
      </c>
    </row>
    <row r="5745" spans="1:7" ht="15">
      <c r="A5745" s="963">
        <v>34257</v>
      </c>
      <c r="B5745">
        <v>788.1300048828125</v>
      </c>
      <c r="C5745">
        <v>791.20001220703125</v>
      </c>
      <c r="D5745">
        <v>785.54998779296875</v>
      </c>
      <c r="E5745">
        <v>787.41998291015625</v>
      </c>
      <c r="F5745">
        <v>787.41998291015625</v>
      </c>
      <c r="G5745">
        <v>368800000</v>
      </c>
    </row>
    <row r="5746" spans="1:7" ht="15">
      <c r="A5746" s="963">
        <v>34260</v>
      </c>
      <c r="B5746">
        <v>788.1099853515625</v>
      </c>
      <c r="C5746">
        <v>789.219970703125</v>
      </c>
      <c r="D5746">
        <v>782.5999755859375</v>
      </c>
      <c r="E5746">
        <v>782.90997314453125</v>
      </c>
      <c r="F5746">
        <v>782.90997314453125</v>
      </c>
      <c r="G5746">
        <v>343720000</v>
      </c>
    </row>
    <row r="5747" spans="1:7" ht="15">
      <c r="A5747" s="963">
        <v>34261</v>
      </c>
      <c r="B5747">
        <v>781.16998291015625</v>
      </c>
      <c r="C5747">
        <v>782.33001708984375</v>
      </c>
      <c r="D5747">
        <v>767.77001953125</v>
      </c>
      <c r="E5747">
        <v>768.71002197265625</v>
      </c>
      <c r="F5747">
        <v>768.71002197265625</v>
      </c>
      <c r="G5747">
        <v>378720000</v>
      </c>
    </row>
    <row r="5748" spans="1:7" ht="15">
      <c r="A5748" s="963">
        <v>34262</v>
      </c>
      <c r="B5748">
        <v>770.97998046875</v>
      </c>
      <c r="C5748">
        <v>772.09002685546875</v>
      </c>
      <c r="D5748">
        <v>766.96002197265625</v>
      </c>
      <c r="E5748">
        <v>768.25</v>
      </c>
      <c r="F5748">
        <v>768.25</v>
      </c>
      <c r="G5748">
        <v>336910000</v>
      </c>
    </row>
    <row r="5749" spans="1:7" ht="15">
      <c r="A5749" s="963">
        <v>34263</v>
      </c>
      <c r="B5749">
        <v>768.8800048828125</v>
      </c>
      <c r="C5749">
        <v>771.33001708984375</v>
      </c>
      <c r="D5749">
        <v>765.75</v>
      </c>
      <c r="E5749">
        <v>771.280029296875</v>
      </c>
      <c r="F5749">
        <v>771.280029296875</v>
      </c>
      <c r="G5749">
        <v>338570000</v>
      </c>
    </row>
    <row r="5750" spans="1:7" ht="15">
      <c r="A5750" s="963">
        <v>34264</v>
      </c>
      <c r="B5750">
        <v>774.19000244140625</v>
      </c>
      <c r="C5750">
        <v>776.82000732421875</v>
      </c>
      <c r="D5750">
        <v>771.260009765625</v>
      </c>
      <c r="E5750">
        <v>772.67999267578125</v>
      </c>
      <c r="F5750">
        <v>772.67999267578125</v>
      </c>
      <c r="G5750">
        <v>361740000</v>
      </c>
    </row>
    <row r="5751" spans="1:7" ht="15">
      <c r="A5751" s="963">
        <v>34267</v>
      </c>
      <c r="B5751">
        <v>774.1199951171875</v>
      </c>
      <c r="C5751">
        <v>774.3599853515625</v>
      </c>
      <c r="D5751">
        <v>767.78997802734375</v>
      </c>
      <c r="E5751">
        <v>769.75</v>
      </c>
      <c r="F5751">
        <v>769.75</v>
      </c>
      <c r="G5751">
        <v>284460000</v>
      </c>
    </row>
    <row r="5752" spans="1:7" ht="15">
      <c r="A5752" s="963">
        <v>34268</v>
      </c>
      <c r="B5752">
        <v>768.3699951171875</v>
      </c>
      <c r="C5752">
        <v>770.47998046875</v>
      </c>
      <c r="D5752">
        <v>763.05999755859375</v>
      </c>
      <c r="E5752">
        <v>765.46002197265625</v>
      </c>
      <c r="F5752">
        <v>765.46002197265625</v>
      </c>
      <c r="G5752">
        <v>295900000</v>
      </c>
    </row>
    <row r="5753" spans="1:7" ht="15">
      <c r="A5753" s="963">
        <v>34269</v>
      </c>
      <c r="B5753">
        <v>767.3499755859375</v>
      </c>
      <c r="C5753">
        <v>772.08001708984375</v>
      </c>
      <c r="D5753">
        <v>765.92999267578125</v>
      </c>
      <c r="E5753">
        <v>771.8800048828125</v>
      </c>
      <c r="F5753">
        <v>771.8800048828125</v>
      </c>
      <c r="G5753">
        <v>302150000</v>
      </c>
    </row>
    <row r="5754" spans="1:7" ht="15">
      <c r="A5754" s="963">
        <v>34270</v>
      </c>
      <c r="B5754">
        <v>772.5</v>
      </c>
      <c r="C5754">
        <v>776.78997802734375</v>
      </c>
      <c r="D5754">
        <v>770.8699951171875</v>
      </c>
      <c r="E5754">
        <v>773.489990234375</v>
      </c>
      <c r="F5754">
        <v>773.489990234375</v>
      </c>
      <c r="G5754">
        <v>312140000</v>
      </c>
    </row>
    <row r="5755" spans="1:7" ht="15">
      <c r="A5755" s="963">
        <v>34271</v>
      </c>
      <c r="B5755">
        <v>774.780029296875</v>
      </c>
      <c r="C5755">
        <v>779.58001708984375</v>
      </c>
      <c r="D5755">
        <v>773.75</v>
      </c>
      <c r="E5755">
        <v>779.260009765625</v>
      </c>
      <c r="F5755">
        <v>779.260009765625</v>
      </c>
      <c r="G5755">
        <v>304660000</v>
      </c>
    </row>
    <row r="5756" spans="1:7" ht="15">
      <c r="A5756" s="963">
        <v>34274</v>
      </c>
      <c r="B5756">
        <v>780.3699951171875</v>
      </c>
      <c r="C5756">
        <v>784.030029296875</v>
      </c>
      <c r="D5756">
        <v>779.29998779296875</v>
      </c>
      <c r="E5756">
        <v>783.77001953125</v>
      </c>
      <c r="F5756">
        <v>783.77001953125</v>
      </c>
      <c r="G5756">
        <v>273130000</v>
      </c>
    </row>
    <row r="5757" spans="1:7" ht="15">
      <c r="A5757" s="963">
        <v>34275</v>
      </c>
      <c r="B5757">
        <v>783.780029296875</v>
      </c>
      <c r="C5757">
        <v>785.65997314453125</v>
      </c>
      <c r="D5757">
        <v>779.79998779296875</v>
      </c>
      <c r="E5757">
        <v>785.65997314453125</v>
      </c>
      <c r="F5757">
        <v>785.65997314453125</v>
      </c>
      <c r="G5757">
        <v>324660000</v>
      </c>
    </row>
    <row r="5758" spans="1:7" ht="15">
      <c r="A5758" s="963">
        <v>34276</v>
      </c>
      <c r="B5758">
        <v>783.95001220703125</v>
      </c>
      <c r="C5758">
        <v>786.0999755859375</v>
      </c>
      <c r="D5758">
        <v>771.6500244140625</v>
      </c>
      <c r="E5758">
        <v>772.95001220703125</v>
      </c>
      <c r="F5758">
        <v>772.95001220703125</v>
      </c>
      <c r="G5758">
        <v>348810000</v>
      </c>
    </row>
    <row r="5759" spans="1:7" ht="15">
      <c r="A5759" s="963">
        <v>34277</v>
      </c>
      <c r="B5759">
        <v>770.010009765625</v>
      </c>
      <c r="C5759">
        <v>772.55999755859375</v>
      </c>
      <c r="D5759">
        <v>756.59002685546875</v>
      </c>
      <c r="E5759">
        <v>757.260009765625</v>
      </c>
      <c r="F5759">
        <v>757.260009765625</v>
      </c>
      <c r="G5759">
        <v>327880000</v>
      </c>
    </row>
    <row r="5760" spans="1:7" ht="15">
      <c r="A5760" s="963">
        <v>34278</v>
      </c>
      <c r="B5760">
        <v>757.260009765625</v>
      </c>
      <c r="C5760">
        <v>762.989990234375</v>
      </c>
      <c r="D5760">
        <v>748.59002685546875</v>
      </c>
      <c r="E5760">
        <v>762.989990234375</v>
      </c>
      <c r="F5760">
        <v>762.989990234375</v>
      </c>
      <c r="G5760">
        <v>333680000</v>
      </c>
    </row>
    <row r="5761" spans="1:7" ht="15">
      <c r="A5761" s="963">
        <v>34281</v>
      </c>
      <c r="B5761">
        <v>763.95001220703125</v>
      </c>
      <c r="C5761">
        <v>768.030029296875</v>
      </c>
      <c r="D5761">
        <v>761.34002685546875</v>
      </c>
      <c r="E5761">
        <v>766.21002197265625</v>
      </c>
      <c r="F5761">
        <v>766.21002197265625</v>
      </c>
      <c r="G5761">
        <v>253640000</v>
      </c>
    </row>
    <row r="5762" spans="1:7" ht="15">
      <c r="A5762" s="963">
        <v>34282</v>
      </c>
      <c r="B5762">
        <v>773.04998779296875</v>
      </c>
      <c r="C5762">
        <v>774.41998291015625</v>
      </c>
      <c r="D5762">
        <v>769.469970703125</v>
      </c>
      <c r="E5762">
        <v>769.84002685546875</v>
      </c>
      <c r="F5762">
        <v>769.84002685546875</v>
      </c>
      <c r="G5762">
        <v>316770000</v>
      </c>
    </row>
    <row r="5763" spans="1:7" ht="15">
      <c r="A5763" s="963">
        <v>34283</v>
      </c>
      <c r="B5763">
        <v>770.75</v>
      </c>
      <c r="C5763">
        <v>776.77001953125</v>
      </c>
      <c r="D5763">
        <v>770.010009765625</v>
      </c>
      <c r="E5763">
        <v>776.5</v>
      </c>
      <c r="F5763">
        <v>776.5</v>
      </c>
      <c r="G5763">
        <v>303850000</v>
      </c>
    </row>
    <row r="5764" spans="1:7" ht="15">
      <c r="A5764" s="963">
        <v>34284</v>
      </c>
      <c r="B5764">
        <v>779.260009765625</v>
      </c>
      <c r="C5764">
        <v>780.8599853515625</v>
      </c>
      <c r="D5764">
        <v>777.45001220703125</v>
      </c>
      <c r="E5764">
        <v>778.97998046875</v>
      </c>
      <c r="F5764">
        <v>778.97998046875</v>
      </c>
      <c r="G5764">
        <v>318740000</v>
      </c>
    </row>
    <row r="5765" spans="1:7" ht="15">
      <c r="A5765" s="963">
        <v>34285</v>
      </c>
      <c r="B5765">
        <v>779.719970703125</v>
      </c>
      <c r="C5765">
        <v>780.71002197265625</v>
      </c>
      <c r="D5765">
        <v>777.96002197265625</v>
      </c>
      <c r="E5765">
        <v>779.32000732421875</v>
      </c>
      <c r="F5765">
        <v>779.32000732421875</v>
      </c>
      <c r="G5765">
        <v>307750000</v>
      </c>
    </row>
    <row r="5766" spans="1:7" ht="15">
      <c r="A5766" s="963">
        <v>34288</v>
      </c>
      <c r="B5766">
        <v>778.760009765625</v>
      </c>
      <c r="C5766">
        <v>780.02001953125</v>
      </c>
      <c r="D5766">
        <v>772.1500244140625</v>
      </c>
      <c r="E5766">
        <v>772.45001220703125</v>
      </c>
      <c r="F5766">
        <v>772.45001220703125</v>
      </c>
      <c r="G5766">
        <v>271140000</v>
      </c>
    </row>
    <row r="5767" spans="1:7" ht="15">
      <c r="A5767" s="963">
        <v>34289</v>
      </c>
      <c r="B5767">
        <v>771.78997802734375</v>
      </c>
      <c r="C5767">
        <v>772.77001953125</v>
      </c>
      <c r="D5767">
        <v>767.15997314453125</v>
      </c>
      <c r="E5767">
        <v>771.69000244140625</v>
      </c>
      <c r="F5767">
        <v>771.69000244140625</v>
      </c>
      <c r="G5767">
        <v>312690000</v>
      </c>
    </row>
    <row r="5768" spans="1:7" ht="15">
      <c r="A5768" s="963">
        <v>34290</v>
      </c>
      <c r="B5768">
        <v>769.97998046875</v>
      </c>
      <c r="C5768">
        <v>773.280029296875</v>
      </c>
      <c r="D5768">
        <v>761.280029296875</v>
      </c>
      <c r="E5768">
        <v>762.3599853515625</v>
      </c>
      <c r="F5768">
        <v>762.3599853515625</v>
      </c>
      <c r="G5768">
        <v>359650000</v>
      </c>
    </row>
    <row r="5769" spans="1:7" ht="15">
      <c r="A5769" s="963">
        <v>34291</v>
      </c>
      <c r="B5769">
        <v>759.84002685546875</v>
      </c>
      <c r="C5769">
        <v>763.30999755859375</v>
      </c>
      <c r="D5769">
        <v>753.58001708984375</v>
      </c>
      <c r="E5769">
        <v>754.34002685546875</v>
      </c>
      <c r="F5769">
        <v>754.34002685546875</v>
      </c>
      <c r="G5769">
        <v>372060000</v>
      </c>
    </row>
    <row r="5770" spans="1:7" ht="15">
      <c r="A5770" s="963">
        <v>34292</v>
      </c>
      <c r="B5770">
        <v>752.17999267578125</v>
      </c>
      <c r="C5770">
        <v>755.32000732421875</v>
      </c>
      <c r="D5770">
        <v>750.219970703125</v>
      </c>
      <c r="E5770">
        <v>751.55999755859375</v>
      </c>
      <c r="F5770">
        <v>751.55999755859375</v>
      </c>
      <c r="G5770">
        <v>391110000</v>
      </c>
    </row>
    <row r="5771" spans="1:7" ht="15">
      <c r="A5771" s="963">
        <v>34295</v>
      </c>
      <c r="B5771">
        <v>746.27001953125</v>
      </c>
      <c r="C5771">
        <v>749.3800048828125</v>
      </c>
      <c r="D5771">
        <v>737.66998291015625</v>
      </c>
      <c r="E5771">
        <v>738.1300048828125</v>
      </c>
      <c r="F5771">
        <v>738.1300048828125</v>
      </c>
      <c r="G5771">
        <v>302140000</v>
      </c>
    </row>
    <row r="5772" spans="1:7" ht="15">
      <c r="A5772" s="963">
        <v>34296</v>
      </c>
      <c r="B5772">
        <v>742.95001220703125</v>
      </c>
      <c r="C5772">
        <v>746.8699951171875</v>
      </c>
      <c r="D5772">
        <v>740.17999267578125</v>
      </c>
      <c r="E5772">
        <v>746.82000732421875</v>
      </c>
      <c r="F5772">
        <v>746.82000732421875</v>
      </c>
      <c r="G5772">
        <v>279550000</v>
      </c>
    </row>
    <row r="5773" spans="1:7" ht="15">
      <c r="A5773" s="963">
        <v>34297</v>
      </c>
      <c r="B5773">
        <v>750.94000244140625</v>
      </c>
      <c r="C5773">
        <v>753.19000244140625</v>
      </c>
      <c r="D5773">
        <v>748.09002685546875</v>
      </c>
      <c r="E5773">
        <v>753.17999267578125</v>
      </c>
      <c r="F5773">
        <v>753.17999267578125</v>
      </c>
      <c r="G5773">
        <v>240370000</v>
      </c>
    </row>
    <row r="5774" spans="1:7" ht="15">
      <c r="A5774" s="963">
        <v>34299</v>
      </c>
      <c r="B5774">
        <v>753.77001953125</v>
      </c>
      <c r="C5774">
        <v>755.02001953125</v>
      </c>
      <c r="D5774">
        <v>753.5999755859375</v>
      </c>
      <c r="E5774">
        <v>754.8699951171875</v>
      </c>
      <c r="F5774">
        <v>754.8699951171875</v>
      </c>
      <c r="G5774">
        <v>80290000</v>
      </c>
    </row>
    <row r="5775" spans="1:7" ht="15">
      <c r="A5775" s="963">
        <v>34302</v>
      </c>
      <c r="B5775">
        <v>756.4000244140625</v>
      </c>
      <c r="C5775">
        <v>756.4000244140625</v>
      </c>
      <c r="D5775">
        <v>751.3900146484375</v>
      </c>
      <c r="E5775">
        <v>751.53997802734375</v>
      </c>
      <c r="F5775">
        <v>751.53997802734375</v>
      </c>
      <c r="G5775">
        <v>243130000</v>
      </c>
    </row>
    <row r="5776" spans="1:7" ht="15">
      <c r="A5776" s="963">
        <v>34303</v>
      </c>
      <c r="B5776">
        <v>751.010009765625</v>
      </c>
      <c r="C5776">
        <v>755.1099853515625</v>
      </c>
      <c r="D5776">
        <v>748.67999267578125</v>
      </c>
      <c r="E5776">
        <v>754.3900146484375</v>
      </c>
      <c r="F5776">
        <v>754.3900146484375</v>
      </c>
      <c r="G5776">
        <v>285840000</v>
      </c>
    </row>
    <row r="5777" spans="1:7" ht="15">
      <c r="A5777" s="963">
        <v>34304</v>
      </c>
      <c r="B5777">
        <v>759.9000244140625</v>
      </c>
      <c r="C5777">
        <v>764.239990234375</v>
      </c>
      <c r="D5777">
        <v>757.4000244140625</v>
      </c>
      <c r="E5777">
        <v>763.80999755859375</v>
      </c>
      <c r="F5777">
        <v>763.80999755859375</v>
      </c>
      <c r="G5777">
        <v>323880000</v>
      </c>
    </row>
    <row r="5778" spans="1:7" ht="15">
      <c r="A5778" s="963">
        <v>34305</v>
      </c>
      <c r="B5778">
        <v>765.40997314453125</v>
      </c>
      <c r="C5778">
        <v>766.72998046875</v>
      </c>
      <c r="D5778">
        <v>762.27001953125</v>
      </c>
      <c r="E5778">
        <v>766.72998046875</v>
      </c>
      <c r="F5778">
        <v>766.72998046875</v>
      </c>
      <c r="G5778">
        <v>299130000</v>
      </c>
    </row>
    <row r="5779" spans="1:7" ht="15">
      <c r="A5779" s="963">
        <v>34306</v>
      </c>
      <c r="B5779">
        <v>768.72998046875</v>
      </c>
      <c r="C5779">
        <v>772.239990234375</v>
      </c>
      <c r="D5779">
        <v>768.57000732421875</v>
      </c>
      <c r="E5779">
        <v>772.219970703125</v>
      </c>
      <c r="F5779">
        <v>772.219970703125</v>
      </c>
      <c r="G5779">
        <v>327870000</v>
      </c>
    </row>
    <row r="5780" spans="1:7" ht="15">
      <c r="A5780" s="963">
        <v>34309</v>
      </c>
      <c r="B5780">
        <v>767.510009765625</v>
      </c>
      <c r="C5780">
        <v>771.44000244140625</v>
      </c>
      <c r="D5780">
        <v>765.6099853515625</v>
      </c>
      <c r="E5780">
        <v>771.09002685546875</v>
      </c>
      <c r="F5780">
        <v>771.09002685546875</v>
      </c>
      <c r="G5780">
        <v>292660000</v>
      </c>
    </row>
    <row r="5781" spans="1:7" ht="15">
      <c r="A5781" s="963">
        <v>34310</v>
      </c>
      <c r="B5781">
        <v>770.8800048828125</v>
      </c>
      <c r="C5781">
        <v>771.92999267578125</v>
      </c>
      <c r="D5781">
        <v>767.77001953125</v>
      </c>
      <c r="E5781">
        <v>769.3499755859375</v>
      </c>
      <c r="F5781">
        <v>769.3499755859375</v>
      </c>
      <c r="G5781">
        <v>298840000</v>
      </c>
    </row>
    <row r="5782" spans="1:7" ht="15">
      <c r="A5782" s="963">
        <v>34311</v>
      </c>
      <c r="B5782">
        <v>766.15997314453125</v>
      </c>
      <c r="C5782">
        <v>768.1300048828125</v>
      </c>
      <c r="D5782">
        <v>765.989990234375</v>
      </c>
      <c r="E5782">
        <v>767.8900146484375</v>
      </c>
      <c r="F5782">
        <v>767.8900146484375</v>
      </c>
      <c r="G5782">
        <v>293440000</v>
      </c>
    </row>
    <row r="5783" spans="1:7" ht="15">
      <c r="A5783" s="963">
        <v>34312</v>
      </c>
      <c r="B5783">
        <v>764.41998291015625</v>
      </c>
      <c r="C5783">
        <v>766.4000244140625</v>
      </c>
      <c r="D5783">
        <v>760.510009765625</v>
      </c>
      <c r="E5783">
        <v>761.489990234375</v>
      </c>
      <c r="F5783">
        <v>761.489990234375</v>
      </c>
      <c r="G5783">
        <v>302790000</v>
      </c>
    </row>
    <row r="5784" spans="1:7" ht="15">
      <c r="A5784" s="963">
        <v>34313</v>
      </c>
      <c r="B5784">
        <v>760.3599853515625</v>
      </c>
      <c r="C5784">
        <v>761.84002685546875</v>
      </c>
      <c r="D5784">
        <v>758.0999755859375</v>
      </c>
      <c r="E5784">
        <v>760.739990234375</v>
      </c>
      <c r="F5784">
        <v>760.739990234375</v>
      </c>
      <c r="G5784">
        <v>308250000</v>
      </c>
    </row>
    <row r="5785" spans="1:7" ht="15">
      <c r="A5785" s="963">
        <v>34316</v>
      </c>
      <c r="B5785">
        <v>759.780029296875</v>
      </c>
      <c r="C5785">
        <v>760.95001220703125</v>
      </c>
      <c r="D5785">
        <v>757.30999755859375</v>
      </c>
      <c r="E5785">
        <v>759.719970703125</v>
      </c>
      <c r="F5785">
        <v>759.719970703125</v>
      </c>
      <c r="G5785">
        <v>270010000</v>
      </c>
    </row>
    <row r="5786" spans="1:7" ht="15">
      <c r="A5786" s="963">
        <v>34317</v>
      </c>
      <c r="B5786">
        <v>758.8599853515625</v>
      </c>
      <c r="C5786">
        <v>760.17999267578125</v>
      </c>
      <c r="D5786">
        <v>750.96002197265625</v>
      </c>
      <c r="E5786">
        <v>751.469970703125</v>
      </c>
      <c r="F5786">
        <v>751.469970703125</v>
      </c>
      <c r="G5786">
        <v>304880000</v>
      </c>
    </row>
    <row r="5787" spans="1:7" ht="15">
      <c r="A5787" s="963">
        <v>34318</v>
      </c>
      <c r="B5787">
        <v>751.260009765625</v>
      </c>
      <c r="C5787">
        <v>753.1199951171875</v>
      </c>
      <c r="D5787">
        <v>750.29998779296875</v>
      </c>
      <c r="E5787">
        <v>752.969970703125</v>
      </c>
      <c r="F5787">
        <v>752.969970703125</v>
      </c>
      <c r="G5787">
        <v>287600000</v>
      </c>
    </row>
    <row r="5788" spans="1:7" ht="15">
      <c r="A5788" s="963">
        <v>34319</v>
      </c>
      <c r="B5788">
        <v>754.82000732421875</v>
      </c>
      <c r="C5788">
        <v>756.34002685546875</v>
      </c>
      <c r="D5788">
        <v>753.20001220703125</v>
      </c>
      <c r="E5788">
        <v>755.530029296875</v>
      </c>
      <c r="F5788">
        <v>755.530029296875</v>
      </c>
      <c r="G5788">
        <v>286970000</v>
      </c>
    </row>
    <row r="5789" spans="1:7" ht="15">
      <c r="A5789" s="963">
        <v>34320</v>
      </c>
      <c r="B5789">
        <v>758.71002197265625</v>
      </c>
      <c r="C5789">
        <v>760.1199951171875</v>
      </c>
      <c r="D5789">
        <v>757.16998291015625</v>
      </c>
      <c r="E5789">
        <v>759.22998046875</v>
      </c>
      <c r="F5789">
        <v>759.22998046875</v>
      </c>
      <c r="G5789">
        <v>310630000</v>
      </c>
    </row>
    <row r="5790" spans="1:7" ht="15">
      <c r="A5790" s="963">
        <v>34323</v>
      </c>
      <c r="B5790">
        <v>759.6500244140625</v>
      </c>
      <c r="C5790">
        <v>760.58001708984375</v>
      </c>
      <c r="D5790">
        <v>758.5999755859375</v>
      </c>
      <c r="E5790">
        <v>760.1500244140625</v>
      </c>
      <c r="F5790">
        <v>760.1500244140625</v>
      </c>
      <c r="G5790">
        <v>266180000</v>
      </c>
    </row>
    <row r="5791" spans="1:7" ht="15">
      <c r="A5791" s="963">
        <v>34324</v>
      </c>
      <c r="B5791">
        <v>758.280029296875</v>
      </c>
      <c r="C5791">
        <v>774.03997802734375</v>
      </c>
      <c r="D5791">
        <v>754.6300048828125</v>
      </c>
      <c r="E5791">
        <v>755.6300048828125</v>
      </c>
      <c r="F5791">
        <v>755.6300048828125</v>
      </c>
      <c r="G5791">
        <v>291200000</v>
      </c>
    </row>
    <row r="5792" spans="1:7" ht="15">
      <c r="A5792" s="963">
        <v>34325</v>
      </c>
      <c r="B5792">
        <v>752.45001220703125</v>
      </c>
      <c r="C5792">
        <v>756.70001220703125</v>
      </c>
      <c r="D5792">
        <v>752.34002685546875</v>
      </c>
      <c r="E5792">
        <v>756.07000732421875</v>
      </c>
      <c r="F5792">
        <v>756.07000732421875</v>
      </c>
      <c r="G5792">
        <v>301660000</v>
      </c>
    </row>
    <row r="5793" spans="1:7" ht="15">
      <c r="A5793" s="963">
        <v>34326</v>
      </c>
      <c r="B5793">
        <v>757.6199951171875</v>
      </c>
      <c r="C5793">
        <v>759.17999267578125</v>
      </c>
      <c r="D5793">
        <v>756.8800048828125</v>
      </c>
      <c r="E5793">
        <v>758.70001220703125</v>
      </c>
      <c r="F5793">
        <v>758.70001220703125</v>
      </c>
      <c r="G5793">
        <v>246050000</v>
      </c>
    </row>
    <row r="5794" spans="1:7" ht="15">
      <c r="A5794" s="963">
        <v>34330</v>
      </c>
      <c r="B5794">
        <v>758.75</v>
      </c>
      <c r="C5794">
        <v>761.09002685546875</v>
      </c>
      <c r="D5794">
        <v>758.1500244140625</v>
      </c>
      <c r="E5794">
        <v>761.05999755859375</v>
      </c>
      <c r="F5794">
        <v>761.05999755859375</v>
      </c>
      <c r="G5794">
        <v>182550000</v>
      </c>
    </row>
    <row r="5795" spans="1:7" ht="15">
      <c r="A5795" s="963">
        <v>34331</v>
      </c>
      <c r="B5795">
        <v>761</v>
      </c>
      <c r="C5795">
        <v>764.57000732421875</v>
      </c>
      <c r="D5795">
        <v>760.25</v>
      </c>
      <c r="E5795">
        <v>764.55999755859375</v>
      </c>
      <c r="F5795">
        <v>764.55999755859375</v>
      </c>
      <c r="G5795">
        <v>247610000</v>
      </c>
    </row>
    <row r="5796" spans="1:7" ht="15">
      <c r="A5796" s="963">
        <v>34332</v>
      </c>
      <c r="B5796">
        <v>764.0999755859375</v>
      </c>
      <c r="C5796">
        <v>768.47998046875</v>
      </c>
      <c r="D5796">
        <v>763.5999755859375</v>
      </c>
      <c r="E5796">
        <v>768.47998046875</v>
      </c>
      <c r="F5796">
        <v>768.47998046875</v>
      </c>
      <c r="G5796">
        <v>266390000</v>
      </c>
    </row>
    <row r="5797" spans="1:7" ht="15">
      <c r="A5797" s="963">
        <v>34333</v>
      </c>
      <c r="B5797">
        <v>768.6400146484375</v>
      </c>
      <c r="C5797">
        <v>771.280029296875</v>
      </c>
      <c r="D5797">
        <v>767.70001220703125</v>
      </c>
      <c r="E5797">
        <v>771.08001708984375</v>
      </c>
      <c r="F5797">
        <v>771.08001708984375</v>
      </c>
      <c r="G5797">
        <v>262690000</v>
      </c>
    </row>
    <row r="5798" spans="1:7" ht="15">
      <c r="A5798" s="963">
        <v>34334</v>
      </c>
      <c r="B5798">
        <v>771.41998291015625</v>
      </c>
      <c r="C5798">
        <v>776.8699951171875</v>
      </c>
      <c r="D5798">
        <v>770.28997802734375</v>
      </c>
      <c r="E5798">
        <v>776.79998779296875</v>
      </c>
      <c r="F5798">
        <v>776.79998779296875</v>
      </c>
      <c r="G5798">
        <v>253850000</v>
      </c>
    </row>
    <row r="5799" spans="1:7" ht="15">
      <c r="A5799" s="963">
        <v>34337</v>
      </c>
      <c r="B5799">
        <v>774.1099853515625</v>
      </c>
      <c r="C5799">
        <v>777.28997802734375</v>
      </c>
      <c r="D5799">
        <v>768.40997314453125</v>
      </c>
      <c r="E5799">
        <v>770.760009765625</v>
      </c>
      <c r="F5799">
        <v>770.760009765625</v>
      </c>
      <c r="G5799">
        <v>253020000</v>
      </c>
    </row>
    <row r="5800" spans="1:7" ht="15">
      <c r="A5800" s="963">
        <v>34338</v>
      </c>
      <c r="B5800">
        <v>771.42999267578125</v>
      </c>
      <c r="C5800">
        <v>774.780029296875</v>
      </c>
      <c r="D5800">
        <v>771.02001953125</v>
      </c>
      <c r="E5800">
        <v>774.280029296875</v>
      </c>
      <c r="F5800">
        <v>774.280029296875</v>
      </c>
      <c r="G5800">
        <v>298600000</v>
      </c>
    </row>
    <row r="5801" spans="1:7" ht="15">
      <c r="A5801" s="963">
        <v>34339</v>
      </c>
      <c r="B5801">
        <v>775.22998046875</v>
      </c>
      <c r="C5801">
        <v>778.21002197265625</v>
      </c>
      <c r="D5801">
        <v>773.69000244140625</v>
      </c>
      <c r="E5801">
        <v>778.04998779296875</v>
      </c>
      <c r="F5801">
        <v>778.04998779296875</v>
      </c>
      <c r="G5801">
        <v>349880000</v>
      </c>
    </row>
    <row r="5802" spans="1:7" ht="15">
      <c r="A5802" s="963">
        <v>34340</v>
      </c>
      <c r="B5802">
        <v>780.3599853515625</v>
      </c>
      <c r="C5802">
        <v>781.21002197265625</v>
      </c>
      <c r="D5802">
        <v>778.25</v>
      </c>
      <c r="E5802">
        <v>780.40997314453125</v>
      </c>
      <c r="F5802">
        <v>780.40997314453125</v>
      </c>
      <c r="G5802">
        <v>349210000</v>
      </c>
    </row>
    <row r="5803" spans="1:7" ht="15">
      <c r="A5803" s="963">
        <v>34341</v>
      </c>
      <c r="B5803">
        <v>779.28997802734375</v>
      </c>
      <c r="C5803">
        <v>783.3900146484375</v>
      </c>
      <c r="D5803">
        <v>778.20001220703125</v>
      </c>
      <c r="E5803">
        <v>782.94000244140625</v>
      </c>
      <c r="F5803">
        <v>782.94000244140625</v>
      </c>
      <c r="G5803">
        <v>330060000</v>
      </c>
    </row>
    <row r="5804" spans="1:7" ht="15">
      <c r="A5804" s="963">
        <v>34344</v>
      </c>
      <c r="B5804">
        <v>783.04998779296875</v>
      </c>
      <c r="C5804">
        <v>787.489990234375</v>
      </c>
      <c r="D5804">
        <v>782.91998291015625</v>
      </c>
      <c r="E5804">
        <v>786.69000244140625</v>
      </c>
      <c r="F5804">
        <v>786.69000244140625</v>
      </c>
      <c r="G5804">
        <v>313350000</v>
      </c>
    </row>
    <row r="5805" spans="1:7" ht="15">
      <c r="A5805" s="963">
        <v>34345</v>
      </c>
      <c r="B5805">
        <v>785.92999267578125</v>
      </c>
      <c r="C5805">
        <v>787.32000732421875</v>
      </c>
      <c r="D5805">
        <v>784.34002685546875</v>
      </c>
      <c r="E5805">
        <v>785.52001953125</v>
      </c>
      <c r="F5805">
        <v>785.52001953125</v>
      </c>
      <c r="G5805">
        <v>321930000</v>
      </c>
    </row>
    <row r="5806" spans="1:7" ht="15">
      <c r="A5806" s="963">
        <v>34346</v>
      </c>
      <c r="B5806">
        <v>788.20001220703125</v>
      </c>
      <c r="C5806">
        <v>788.42999267578125</v>
      </c>
      <c r="D5806">
        <v>782.67999267578125</v>
      </c>
      <c r="E5806">
        <v>786.8699951171875</v>
      </c>
      <c r="F5806">
        <v>786.8699951171875</v>
      </c>
      <c r="G5806">
        <v>322540000</v>
      </c>
    </row>
    <row r="5807" spans="1:7" ht="15">
      <c r="A5807" s="963">
        <v>34347</v>
      </c>
      <c r="B5807">
        <v>784.3599853515625</v>
      </c>
      <c r="C5807">
        <v>787.8499755859375</v>
      </c>
      <c r="D5807">
        <v>783.969970703125</v>
      </c>
      <c r="E5807">
        <v>787.80999755859375</v>
      </c>
      <c r="F5807">
        <v>787.80999755859375</v>
      </c>
      <c r="G5807">
        <v>290110000</v>
      </c>
    </row>
    <row r="5808" spans="1:7" ht="15">
      <c r="A5808" s="963">
        <v>34348</v>
      </c>
      <c r="B5808">
        <v>789.989990234375</v>
      </c>
      <c r="C5808">
        <v>793.1400146484375</v>
      </c>
      <c r="D5808">
        <v>788.780029296875</v>
      </c>
      <c r="E5808">
        <v>792.30999755859375</v>
      </c>
      <c r="F5808">
        <v>792.30999755859375</v>
      </c>
      <c r="G5808">
        <v>299660000</v>
      </c>
    </row>
    <row r="5809" spans="1:7" ht="15">
      <c r="A5809" s="963">
        <v>34351</v>
      </c>
      <c r="B5809">
        <v>791.67999267578125</v>
      </c>
      <c r="C5809">
        <v>792.739990234375</v>
      </c>
      <c r="D5809">
        <v>790.83001708984375</v>
      </c>
      <c r="E5809">
        <v>792.17999267578125</v>
      </c>
      <c r="F5809">
        <v>792.17999267578125</v>
      </c>
      <c r="G5809">
        <v>243450000</v>
      </c>
    </row>
    <row r="5810" spans="1:7" ht="15">
      <c r="A5810" s="963">
        <v>34352</v>
      </c>
      <c r="B5810">
        <v>791.94000244140625</v>
      </c>
      <c r="C5810">
        <v>793.16998291015625</v>
      </c>
      <c r="D5810">
        <v>791.260009765625</v>
      </c>
      <c r="E5810">
        <v>793.02001953125</v>
      </c>
      <c r="F5810">
        <v>793.02001953125</v>
      </c>
      <c r="G5810">
        <v>319440000</v>
      </c>
    </row>
    <row r="5811" spans="1:7" ht="15">
      <c r="A5811" s="963">
        <v>34353</v>
      </c>
      <c r="B5811">
        <v>789.6400146484375</v>
      </c>
      <c r="C5811">
        <v>792.08001708984375</v>
      </c>
      <c r="D5811">
        <v>787.32000732421875</v>
      </c>
      <c r="E5811">
        <v>789.280029296875</v>
      </c>
      <c r="F5811">
        <v>789.280029296875</v>
      </c>
      <c r="G5811">
        <v>337870000</v>
      </c>
    </row>
    <row r="5812" spans="1:7" ht="15">
      <c r="A5812" s="963">
        <v>34354</v>
      </c>
      <c r="B5812">
        <v>790.32000732421875</v>
      </c>
      <c r="C5812">
        <v>793.030029296875</v>
      </c>
      <c r="D5812">
        <v>789.84002685546875</v>
      </c>
      <c r="E5812">
        <v>793.030029296875</v>
      </c>
      <c r="F5812">
        <v>793.030029296875</v>
      </c>
      <c r="G5812">
        <v>340170000</v>
      </c>
    </row>
    <row r="5813" spans="1:7" ht="15">
      <c r="A5813" s="963">
        <v>34355</v>
      </c>
      <c r="B5813">
        <v>794.30999755859375</v>
      </c>
      <c r="C5813">
        <v>794.6500244140625</v>
      </c>
      <c r="D5813">
        <v>792.59002685546875</v>
      </c>
      <c r="E5813">
        <v>794.280029296875</v>
      </c>
      <c r="F5813">
        <v>794.280029296875</v>
      </c>
      <c r="G5813">
        <v>349430000</v>
      </c>
    </row>
    <row r="5814" spans="1:7" ht="15">
      <c r="A5814" s="963">
        <v>34358</v>
      </c>
      <c r="B5814">
        <v>793.8900146484375</v>
      </c>
      <c r="C5814">
        <v>794.41998291015625</v>
      </c>
      <c r="D5814">
        <v>789.8800048828125</v>
      </c>
      <c r="E5814">
        <v>790.6500244140625</v>
      </c>
      <c r="F5814">
        <v>790.6500244140625</v>
      </c>
      <c r="G5814">
        <v>303880000</v>
      </c>
    </row>
    <row r="5815" spans="1:7" ht="15">
      <c r="A5815" s="963">
        <v>34359</v>
      </c>
      <c r="B5815">
        <v>789.97998046875</v>
      </c>
      <c r="C5815">
        <v>791.21002197265625</v>
      </c>
      <c r="D5815">
        <v>783.530029296875</v>
      </c>
      <c r="E5815">
        <v>786.3900146484375</v>
      </c>
      <c r="F5815">
        <v>786.3900146484375</v>
      </c>
      <c r="G5815">
        <v>352350000</v>
      </c>
    </row>
    <row r="5816" spans="1:7" ht="15">
      <c r="A5816" s="963">
        <v>34360</v>
      </c>
      <c r="B5816">
        <v>785.1300048828125</v>
      </c>
      <c r="C5816">
        <v>789.5</v>
      </c>
      <c r="D5816">
        <v>784.8699951171875</v>
      </c>
      <c r="E5816">
        <v>788.79998779296875</v>
      </c>
      <c r="F5816">
        <v>788.79998779296875</v>
      </c>
      <c r="G5816">
        <v>316490000</v>
      </c>
    </row>
    <row r="5817" spans="1:7" ht="15">
      <c r="A5817" s="963">
        <v>34361</v>
      </c>
      <c r="B5817">
        <v>789.1300048828125</v>
      </c>
      <c r="C5817">
        <v>793.32000732421875</v>
      </c>
      <c r="D5817">
        <v>788.46002197265625</v>
      </c>
      <c r="E5817">
        <v>792.8800048828125</v>
      </c>
      <c r="F5817">
        <v>792.8800048828125</v>
      </c>
      <c r="G5817">
        <v>314490000</v>
      </c>
    </row>
    <row r="5818" spans="1:7" ht="15">
      <c r="A5818" s="963">
        <v>34362</v>
      </c>
      <c r="B5818">
        <v>795.030029296875</v>
      </c>
      <c r="C5818">
        <v>796.53997802734375</v>
      </c>
      <c r="D5818">
        <v>793.5999755859375</v>
      </c>
      <c r="E5818">
        <v>796.530029296875</v>
      </c>
      <c r="F5818">
        <v>796.530029296875</v>
      </c>
      <c r="G5818">
        <v>347490000</v>
      </c>
    </row>
    <row r="5819" spans="1:7" ht="15">
      <c r="A5819" s="963">
        <v>34365</v>
      </c>
      <c r="B5819">
        <v>797.77001953125</v>
      </c>
      <c r="C5819">
        <v>800.6300048828125</v>
      </c>
      <c r="D5819">
        <v>797.20001220703125</v>
      </c>
      <c r="E5819">
        <v>800.469970703125</v>
      </c>
      <c r="F5819">
        <v>800.469970703125</v>
      </c>
      <c r="G5819">
        <v>329920000</v>
      </c>
    </row>
    <row r="5820" spans="1:7" ht="15">
      <c r="A5820" s="963">
        <v>34366</v>
      </c>
      <c r="B5820">
        <v>798.41998291015625</v>
      </c>
      <c r="C5820">
        <v>799.989990234375</v>
      </c>
      <c r="D5820">
        <v>794.91998291015625</v>
      </c>
      <c r="E5820">
        <v>797.239990234375</v>
      </c>
      <c r="F5820">
        <v>797.239990234375</v>
      </c>
      <c r="G5820">
        <v>339750000</v>
      </c>
    </row>
    <row r="5821" spans="1:7" ht="15">
      <c r="A5821" s="963">
        <v>34367</v>
      </c>
      <c r="B5821">
        <v>796.96002197265625</v>
      </c>
      <c r="C5821">
        <v>799.69000244140625</v>
      </c>
      <c r="D5821">
        <v>796.719970703125</v>
      </c>
      <c r="E5821">
        <v>799.57000732421875</v>
      </c>
      <c r="F5821">
        <v>799.57000732421875</v>
      </c>
      <c r="G5821">
        <v>334950000</v>
      </c>
    </row>
    <row r="5822" spans="1:7" ht="15">
      <c r="A5822" s="963">
        <v>34368</v>
      </c>
      <c r="B5822">
        <v>798.44000244140625</v>
      </c>
      <c r="C5822">
        <v>798.90997314453125</v>
      </c>
      <c r="D5822">
        <v>794.8499755859375</v>
      </c>
      <c r="E5822">
        <v>797.78997802734375</v>
      </c>
      <c r="F5822">
        <v>797.78997802734375</v>
      </c>
      <c r="G5822">
        <v>331620000</v>
      </c>
    </row>
    <row r="5823" spans="1:7" ht="15">
      <c r="A5823" s="963">
        <v>34369</v>
      </c>
      <c r="B5823">
        <v>797.239990234375</v>
      </c>
      <c r="C5823">
        <v>797.83001708984375</v>
      </c>
      <c r="D5823">
        <v>777.17999267578125</v>
      </c>
      <c r="E5823">
        <v>777.280029296875</v>
      </c>
      <c r="F5823">
        <v>777.280029296875</v>
      </c>
      <c r="G5823">
        <v>376030000</v>
      </c>
    </row>
    <row r="5824" spans="1:7" ht="15">
      <c r="A5824" s="963">
        <v>34372</v>
      </c>
      <c r="B5824">
        <v>770.6400146484375</v>
      </c>
      <c r="C5824">
        <v>779.32000732421875</v>
      </c>
      <c r="D5824">
        <v>767.29998779296875</v>
      </c>
      <c r="E5824">
        <v>779.20001220703125</v>
      </c>
      <c r="F5824">
        <v>779.20001220703125</v>
      </c>
      <c r="G5824">
        <v>370020000</v>
      </c>
    </row>
    <row r="5825" spans="1:7" ht="15">
      <c r="A5825" s="963">
        <v>34373</v>
      </c>
      <c r="B5825">
        <v>780.27001953125</v>
      </c>
      <c r="C5825">
        <v>783.08001708984375</v>
      </c>
      <c r="D5825">
        <v>777.77001953125</v>
      </c>
      <c r="E5825">
        <v>782.70001220703125</v>
      </c>
      <c r="F5825">
        <v>782.70001220703125</v>
      </c>
      <c r="G5825">
        <v>309940000</v>
      </c>
    </row>
    <row r="5826" spans="1:7" ht="15">
      <c r="A5826" s="963">
        <v>34374</v>
      </c>
      <c r="B5826">
        <v>783.47998046875</v>
      </c>
      <c r="C5826">
        <v>787.52001953125</v>
      </c>
      <c r="D5826">
        <v>783.1199951171875</v>
      </c>
      <c r="E5826">
        <v>786.530029296875</v>
      </c>
      <c r="F5826">
        <v>786.530029296875</v>
      </c>
      <c r="G5826">
        <v>330190000</v>
      </c>
    </row>
    <row r="5827" spans="1:7" ht="15">
      <c r="A5827" s="963">
        <v>34375</v>
      </c>
      <c r="B5827">
        <v>788.1500244140625</v>
      </c>
      <c r="C5827">
        <v>788.47998046875</v>
      </c>
      <c r="D5827">
        <v>782.719970703125</v>
      </c>
      <c r="E5827">
        <v>783.41998291015625</v>
      </c>
      <c r="F5827">
        <v>783.41998291015625</v>
      </c>
      <c r="G5827">
        <v>339290000</v>
      </c>
    </row>
    <row r="5828" spans="1:7" ht="15">
      <c r="A5828" s="963">
        <v>34376</v>
      </c>
      <c r="B5828">
        <v>781.030029296875</v>
      </c>
      <c r="C5828">
        <v>783.1300048828125</v>
      </c>
      <c r="D5828">
        <v>778.33001708984375</v>
      </c>
      <c r="E5828">
        <v>781.3900146484375</v>
      </c>
      <c r="F5828">
        <v>781.3900146484375</v>
      </c>
      <c r="G5828">
        <v>208190000</v>
      </c>
    </row>
    <row r="5829" spans="1:7" ht="15">
      <c r="A5829" s="963">
        <v>34379</v>
      </c>
      <c r="B5829">
        <v>783.6099853515625</v>
      </c>
      <c r="C5829">
        <v>785.8800048828125</v>
      </c>
      <c r="D5829">
        <v>782.15997314453125</v>
      </c>
      <c r="E5829">
        <v>785.45001220703125</v>
      </c>
      <c r="F5829">
        <v>785.45001220703125</v>
      </c>
      <c r="G5829">
        <v>282510000</v>
      </c>
    </row>
    <row r="5830" spans="1:7" ht="15">
      <c r="A5830" s="963">
        <v>34380</v>
      </c>
      <c r="B5830">
        <v>786.3800048828125</v>
      </c>
      <c r="C5830">
        <v>790.58001708984375</v>
      </c>
      <c r="D5830">
        <v>785.6199951171875</v>
      </c>
      <c r="E5830">
        <v>790.1199951171875</v>
      </c>
      <c r="F5830">
        <v>790.1199951171875</v>
      </c>
      <c r="G5830">
        <v>296640000</v>
      </c>
    </row>
    <row r="5831" spans="1:7" ht="15">
      <c r="A5831" s="963">
        <v>34381</v>
      </c>
      <c r="B5831">
        <v>792.6400146484375</v>
      </c>
      <c r="C5831">
        <v>793.46002197265625</v>
      </c>
      <c r="D5831">
        <v>790.25</v>
      </c>
      <c r="E5831">
        <v>792.6199951171875</v>
      </c>
      <c r="F5831">
        <v>792.6199951171875</v>
      </c>
      <c r="G5831">
        <v>338500000</v>
      </c>
    </row>
    <row r="5832" spans="1:7" ht="15">
      <c r="A5832" s="963">
        <v>34382</v>
      </c>
      <c r="B5832">
        <v>796.1400146484375</v>
      </c>
      <c r="C5832">
        <v>796.21002197265625</v>
      </c>
      <c r="D5832">
        <v>788.69000244140625</v>
      </c>
      <c r="E5832">
        <v>790.239990234375</v>
      </c>
      <c r="F5832">
        <v>790.239990234375</v>
      </c>
      <c r="G5832">
        <v>354810000</v>
      </c>
    </row>
    <row r="5833" spans="1:7" ht="15">
      <c r="A5833" s="963">
        <v>34383</v>
      </c>
      <c r="B5833">
        <v>791.469970703125</v>
      </c>
      <c r="C5833">
        <v>792.3599853515625</v>
      </c>
      <c r="D5833">
        <v>784.90997314453125</v>
      </c>
      <c r="E5833">
        <v>788.8499755859375</v>
      </c>
      <c r="F5833">
        <v>788.8499755859375</v>
      </c>
      <c r="G5833">
        <v>300630000</v>
      </c>
    </row>
    <row r="5834" spans="1:7" ht="15">
      <c r="A5834" s="963">
        <v>34387</v>
      </c>
      <c r="B5834">
        <v>787.40997314453125</v>
      </c>
      <c r="C5834">
        <v>791.21002197265625</v>
      </c>
      <c r="D5834">
        <v>785.80999755859375</v>
      </c>
      <c r="E5834">
        <v>791.1500244140625</v>
      </c>
      <c r="F5834">
        <v>791.1500244140625</v>
      </c>
      <c r="G5834">
        <v>263270000</v>
      </c>
    </row>
    <row r="5835" spans="1:7" ht="15">
      <c r="A5835" s="963">
        <v>34388</v>
      </c>
      <c r="B5835">
        <v>792.6400146484375</v>
      </c>
      <c r="C5835">
        <v>793.1199951171875</v>
      </c>
      <c r="D5835">
        <v>788.510009765625</v>
      </c>
      <c r="E5835">
        <v>789.1099853515625</v>
      </c>
      <c r="F5835">
        <v>789.1099853515625</v>
      </c>
      <c r="G5835">
        <v>295470000</v>
      </c>
    </row>
    <row r="5836" spans="1:7" ht="15">
      <c r="A5836" s="963">
        <v>34389</v>
      </c>
      <c r="B5836">
        <v>780.760009765625</v>
      </c>
      <c r="C5836">
        <v>786.17999267578125</v>
      </c>
      <c r="D5836">
        <v>777.69000244140625</v>
      </c>
      <c r="E5836">
        <v>779.44000244140625</v>
      </c>
      <c r="F5836">
        <v>779.44000244140625</v>
      </c>
      <c r="G5836">
        <v>348950000</v>
      </c>
    </row>
    <row r="5837" spans="1:7" ht="15">
      <c r="A5837" s="963">
        <v>34390</v>
      </c>
      <c r="B5837">
        <v>781.71002197265625</v>
      </c>
      <c r="C5837">
        <v>783.79998779296875</v>
      </c>
      <c r="D5837">
        <v>779.83001708984375</v>
      </c>
      <c r="E5837">
        <v>783.780029296875</v>
      </c>
      <c r="F5837">
        <v>783.780029296875</v>
      </c>
      <c r="G5837">
        <v>285650000</v>
      </c>
    </row>
    <row r="5838" spans="1:7" ht="15">
      <c r="A5838" s="963">
        <v>34393</v>
      </c>
      <c r="B5838">
        <v>788.239990234375</v>
      </c>
      <c r="C5838">
        <v>792.92999267578125</v>
      </c>
      <c r="D5838">
        <v>785.6199951171875</v>
      </c>
      <c r="E5838">
        <v>792.5</v>
      </c>
      <c r="F5838">
        <v>792.5</v>
      </c>
      <c r="G5838">
        <v>287550000</v>
      </c>
    </row>
    <row r="5839" spans="1:7" ht="15">
      <c r="A5839" s="963">
        <v>34394</v>
      </c>
      <c r="B5839">
        <v>792.0999755859375</v>
      </c>
      <c r="C5839">
        <v>793.41998291015625</v>
      </c>
      <c r="D5839">
        <v>783.58001708984375</v>
      </c>
      <c r="E5839">
        <v>788.6400146484375</v>
      </c>
      <c r="F5839">
        <v>788.6400146484375</v>
      </c>
      <c r="G5839">
        <v>307310000</v>
      </c>
    </row>
    <row r="5840" spans="1:7" ht="15">
      <c r="A5840" s="963">
        <v>34395</v>
      </c>
      <c r="B5840">
        <v>773.010009765625</v>
      </c>
      <c r="C5840">
        <v>783.52001953125</v>
      </c>
      <c r="D5840">
        <v>772.030029296875</v>
      </c>
      <c r="E5840">
        <v>783.469970703125</v>
      </c>
      <c r="F5840">
        <v>783.469970703125</v>
      </c>
      <c r="G5840">
        <v>326640000</v>
      </c>
    </row>
    <row r="5841" spans="1:7" ht="15">
      <c r="A5841" s="963">
        <v>34396</v>
      </c>
      <c r="B5841">
        <v>784.5999755859375</v>
      </c>
      <c r="C5841">
        <v>786.969970703125</v>
      </c>
      <c r="D5841">
        <v>783.78997802734375</v>
      </c>
      <c r="E5841">
        <v>784.58001708984375</v>
      </c>
      <c r="F5841">
        <v>784.58001708984375</v>
      </c>
      <c r="G5841">
        <v>318360000</v>
      </c>
    </row>
    <row r="5842" spans="1:7" ht="15">
      <c r="A5842" s="963">
        <v>34397</v>
      </c>
      <c r="B5842">
        <v>786.9000244140625</v>
      </c>
      <c r="C5842">
        <v>790.8800048828125</v>
      </c>
      <c r="D5842">
        <v>785.3599853515625</v>
      </c>
      <c r="E5842">
        <v>790.54998779296875</v>
      </c>
      <c r="F5842">
        <v>790.54998779296875</v>
      </c>
      <c r="G5842">
        <v>318180000</v>
      </c>
    </row>
    <row r="5843" spans="1:7" ht="15">
      <c r="A5843" s="963">
        <v>34400</v>
      </c>
      <c r="B5843">
        <v>793.6300048828125</v>
      </c>
      <c r="C5843">
        <v>795.71002197265625</v>
      </c>
      <c r="D5843">
        <v>792.05999755859375</v>
      </c>
      <c r="E5843">
        <v>795.04998779296875</v>
      </c>
      <c r="F5843">
        <v>795.04998779296875</v>
      </c>
      <c r="G5843">
        <v>303240000</v>
      </c>
    </row>
    <row r="5844" spans="1:7" ht="15">
      <c r="A5844" s="963">
        <v>34401</v>
      </c>
      <c r="B5844">
        <v>794.09002685546875</v>
      </c>
      <c r="C5844">
        <v>795.3599853515625</v>
      </c>
      <c r="D5844">
        <v>790.3599853515625</v>
      </c>
      <c r="E5844">
        <v>792.1199951171875</v>
      </c>
      <c r="F5844">
        <v>792.1199951171875</v>
      </c>
      <c r="G5844">
        <v>304660000</v>
      </c>
    </row>
    <row r="5845" spans="1:7" ht="15">
      <c r="A5845" s="963">
        <v>34402</v>
      </c>
      <c r="B5845">
        <v>792.96002197265625</v>
      </c>
      <c r="C5845">
        <v>794.760009765625</v>
      </c>
      <c r="D5845">
        <v>789.28997802734375</v>
      </c>
      <c r="E5845">
        <v>793.04998779296875</v>
      </c>
      <c r="F5845">
        <v>793.04998779296875</v>
      </c>
      <c r="G5845">
        <v>316900000</v>
      </c>
    </row>
    <row r="5846" spans="1:7" ht="15">
      <c r="A5846" s="963">
        <v>34403</v>
      </c>
      <c r="B5846">
        <v>793.8699951171875</v>
      </c>
      <c r="C5846">
        <v>795.03997802734375</v>
      </c>
      <c r="D5846">
        <v>787.010009765625</v>
      </c>
      <c r="E5846">
        <v>789.09002685546875</v>
      </c>
      <c r="F5846">
        <v>789.09002685546875</v>
      </c>
      <c r="G5846">
        <v>326790000</v>
      </c>
    </row>
    <row r="5847" spans="1:7" ht="15">
      <c r="A5847" s="963">
        <v>34404</v>
      </c>
      <c r="B5847">
        <v>786.65997314453125</v>
      </c>
      <c r="C5847">
        <v>789.69000244140625</v>
      </c>
      <c r="D5847">
        <v>786.29998779296875</v>
      </c>
      <c r="E5847">
        <v>789.20001220703125</v>
      </c>
      <c r="F5847">
        <v>789.20001220703125</v>
      </c>
      <c r="G5847">
        <v>279250000</v>
      </c>
    </row>
    <row r="5848" spans="1:7" ht="15">
      <c r="A5848" s="963">
        <v>34407</v>
      </c>
      <c r="B5848">
        <v>790.469970703125</v>
      </c>
      <c r="C5848">
        <v>793.239990234375</v>
      </c>
      <c r="D5848">
        <v>789.71002197265625</v>
      </c>
      <c r="E5848">
        <v>792.79998779296875</v>
      </c>
      <c r="F5848">
        <v>792.79998779296875</v>
      </c>
      <c r="G5848">
        <v>265500000</v>
      </c>
    </row>
    <row r="5849" spans="1:7" ht="15">
      <c r="A5849" s="963">
        <v>34408</v>
      </c>
      <c r="B5849">
        <v>794.46002197265625</v>
      </c>
      <c r="C5849">
        <v>795.6500244140625</v>
      </c>
      <c r="D5849">
        <v>792.44000244140625</v>
      </c>
      <c r="E5849">
        <v>793.52001953125</v>
      </c>
      <c r="F5849">
        <v>793.52001953125</v>
      </c>
      <c r="G5849">
        <v>303080000</v>
      </c>
    </row>
    <row r="5850" spans="1:7" ht="15">
      <c r="A5850" s="963">
        <v>34409</v>
      </c>
      <c r="B5850">
        <v>794.80999755859375</v>
      </c>
      <c r="C5850">
        <v>799.02001953125</v>
      </c>
      <c r="D5850">
        <v>794.46002197265625</v>
      </c>
      <c r="E5850">
        <v>798.989990234375</v>
      </c>
      <c r="F5850">
        <v>798.989990234375</v>
      </c>
      <c r="G5850">
        <v>338010000</v>
      </c>
    </row>
    <row r="5851" spans="1:7" ht="15">
      <c r="A5851" s="963">
        <v>34410</v>
      </c>
      <c r="B5851">
        <v>800.3900146484375</v>
      </c>
      <c r="C5851">
        <v>804.30999755859375</v>
      </c>
      <c r="D5851">
        <v>800.05999755859375</v>
      </c>
      <c r="E5851">
        <v>803.8499755859375</v>
      </c>
      <c r="F5851">
        <v>803.8499755859375</v>
      </c>
      <c r="G5851">
        <v>324270000</v>
      </c>
    </row>
    <row r="5852" spans="1:7" ht="15">
      <c r="A5852" s="963">
        <v>34411</v>
      </c>
      <c r="B5852">
        <v>799.21002197265625</v>
      </c>
      <c r="C5852">
        <v>804.42999267578125</v>
      </c>
      <c r="D5852">
        <v>799.19000244140625</v>
      </c>
      <c r="E5852">
        <v>803.92999267578125</v>
      </c>
      <c r="F5852">
        <v>803.92999267578125</v>
      </c>
      <c r="G5852">
        <v>311450000</v>
      </c>
    </row>
    <row r="5853" spans="1:7" ht="15">
      <c r="A5853" s="963">
        <v>34414</v>
      </c>
      <c r="B5853">
        <v>800.15997314453125</v>
      </c>
      <c r="C5853">
        <v>803.3900146484375</v>
      </c>
      <c r="D5853">
        <v>797.1199951171875</v>
      </c>
      <c r="E5853">
        <v>797.29998779296875</v>
      </c>
      <c r="F5853">
        <v>797.29998779296875</v>
      </c>
      <c r="G5853">
        <v>261550000</v>
      </c>
    </row>
    <row r="5854" spans="1:7" ht="15">
      <c r="A5854" s="963">
        <v>34415</v>
      </c>
      <c r="B5854">
        <v>795.90997314453125</v>
      </c>
      <c r="C5854">
        <v>797.489990234375</v>
      </c>
      <c r="D5854">
        <v>794.8599853515625</v>
      </c>
      <c r="E5854">
        <v>796.34002685546875</v>
      </c>
      <c r="F5854">
        <v>796.34002685546875</v>
      </c>
      <c r="G5854">
        <v>305230000</v>
      </c>
    </row>
    <row r="5855" spans="1:7" ht="15">
      <c r="A5855" s="963">
        <v>34416</v>
      </c>
      <c r="B5855">
        <v>798.8800048828125</v>
      </c>
      <c r="C5855">
        <v>799.28997802734375</v>
      </c>
      <c r="D5855">
        <v>796.280029296875</v>
      </c>
      <c r="E5855">
        <v>797.510009765625</v>
      </c>
      <c r="F5855">
        <v>797.510009765625</v>
      </c>
      <c r="G5855">
        <v>334150000</v>
      </c>
    </row>
    <row r="5856" spans="1:7" ht="15">
      <c r="A5856" s="963">
        <v>34417</v>
      </c>
      <c r="B5856">
        <v>793.6500244140625</v>
      </c>
      <c r="C5856">
        <v>796.8499755859375</v>
      </c>
      <c r="D5856">
        <v>783.280029296875</v>
      </c>
      <c r="E5856">
        <v>786.67999267578125</v>
      </c>
      <c r="F5856">
        <v>786.67999267578125</v>
      </c>
      <c r="G5856">
        <v>373500000</v>
      </c>
    </row>
    <row r="5857" spans="1:7" ht="15">
      <c r="A5857" s="963">
        <v>34418</v>
      </c>
      <c r="B5857">
        <v>785.80999755859375</v>
      </c>
      <c r="C5857">
        <v>787.69000244140625</v>
      </c>
      <c r="D5857">
        <v>783.3800048828125</v>
      </c>
      <c r="E5857">
        <v>783.45001220703125</v>
      </c>
      <c r="F5857">
        <v>783.45001220703125</v>
      </c>
      <c r="G5857">
        <v>281290000</v>
      </c>
    </row>
    <row r="5858" spans="1:7" ht="15">
      <c r="A5858" s="963">
        <v>34421</v>
      </c>
      <c r="B5858">
        <v>780.010009765625</v>
      </c>
      <c r="C5858">
        <v>784.6400146484375</v>
      </c>
      <c r="D5858">
        <v>767.46002197265625</v>
      </c>
      <c r="E5858">
        <v>772.5</v>
      </c>
      <c r="F5858">
        <v>772.5</v>
      </c>
      <c r="G5858">
        <v>300920000</v>
      </c>
    </row>
    <row r="5859" spans="1:7" ht="15">
      <c r="A5859" s="963">
        <v>34422</v>
      </c>
      <c r="B5859">
        <v>770.40997314453125</v>
      </c>
      <c r="C5859">
        <v>773.40997314453125</v>
      </c>
      <c r="D5859">
        <v>755.28997802734375</v>
      </c>
      <c r="E5859">
        <v>755.28997802734375</v>
      </c>
      <c r="F5859">
        <v>755.28997802734375</v>
      </c>
      <c r="G5859">
        <v>309560000</v>
      </c>
    </row>
    <row r="5860" spans="1:7" ht="15">
      <c r="A5860" s="963">
        <v>34423</v>
      </c>
      <c r="B5860">
        <v>746.1300048828125</v>
      </c>
      <c r="C5860">
        <v>753.27001953125</v>
      </c>
      <c r="D5860">
        <v>741.79998779296875</v>
      </c>
      <c r="E5860">
        <v>744.90997314453125</v>
      </c>
      <c r="F5860">
        <v>744.90997314453125</v>
      </c>
      <c r="G5860">
        <v>398190000</v>
      </c>
    </row>
    <row r="5861" spans="1:7" ht="15">
      <c r="A5861" s="963">
        <v>34424</v>
      </c>
      <c r="B5861">
        <v>743.91998291015625</v>
      </c>
      <c r="C5861">
        <v>747.70001220703125</v>
      </c>
      <c r="D5861">
        <v>731.8499755859375</v>
      </c>
      <c r="E5861">
        <v>743.46002197265625</v>
      </c>
      <c r="F5861">
        <v>743.46002197265625</v>
      </c>
      <c r="G5861">
        <v>413950000</v>
      </c>
    </row>
    <row r="5862" spans="1:7" ht="15">
      <c r="A5862" s="963">
        <v>34428</v>
      </c>
      <c r="B5862">
        <v>723.05999755859375</v>
      </c>
      <c r="C5862">
        <v>737.1300048828125</v>
      </c>
      <c r="D5862">
        <v>721.6099853515625</v>
      </c>
      <c r="E5862">
        <v>727.40997314453125</v>
      </c>
      <c r="F5862">
        <v>727.40997314453125</v>
      </c>
      <c r="G5862">
        <v>313720000</v>
      </c>
    </row>
    <row r="5863" spans="1:7" ht="15">
      <c r="A5863" s="963">
        <v>34429</v>
      </c>
      <c r="B5863">
        <v>739.54998779296875</v>
      </c>
      <c r="C5863">
        <v>751.08001708984375</v>
      </c>
      <c r="D5863">
        <v>731.95001220703125</v>
      </c>
      <c r="E5863">
        <v>750.95001220703125</v>
      </c>
      <c r="F5863">
        <v>750.95001220703125</v>
      </c>
      <c r="G5863">
        <v>330810000</v>
      </c>
    </row>
    <row r="5864" spans="1:7" ht="15">
      <c r="A5864" s="963">
        <v>34430</v>
      </c>
      <c r="B5864">
        <v>751.54998779296875</v>
      </c>
      <c r="C5864">
        <v>752.45001220703125</v>
      </c>
      <c r="D5864">
        <v>745.3900146484375</v>
      </c>
      <c r="E5864">
        <v>750.719970703125</v>
      </c>
      <c r="F5864">
        <v>750.719970703125</v>
      </c>
      <c r="G5864">
        <v>293820000</v>
      </c>
    </row>
    <row r="5865" spans="1:7" ht="15">
      <c r="A5865" s="963">
        <v>34431</v>
      </c>
      <c r="B5865">
        <v>750.969970703125</v>
      </c>
      <c r="C5865">
        <v>755.29998779296875</v>
      </c>
      <c r="D5865">
        <v>750.46002197265625</v>
      </c>
      <c r="E5865">
        <v>755.16998291015625</v>
      </c>
      <c r="F5865">
        <v>755.16998291015625</v>
      </c>
      <c r="G5865">
        <v>284690000</v>
      </c>
    </row>
    <row r="5866" spans="1:7" ht="15">
      <c r="A5866" s="963">
        <v>34432</v>
      </c>
      <c r="B5866">
        <v>753.22998046875</v>
      </c>
      <c r="C5866">
        <v>755.3499755859375</v>
      </c>
      <c r="D5866">
        <v>746.09002685546875</v>
      </c>
      <c r="E5866">
        <v>748.71002197265625</v>
      </c>
      <c r="F5866">
        <v>748.71002197265625</v>
      </c>
      <c r="G5866">
        <v>268820000</v>
      </c>
    </row>
    <row r="5867" spans="1:7" ht="15">
      <c r="A5867" s="963">
        <v>34435</v>
      </c>
      <c r="B5867">
        <v>747.5</v>
      </c>
      <c r="C5867">
        <v>749.45001220703125</v>
      </c>
      <c r="D5867">
        <v>746.27001953125</v>
      </c>
      <c r="E5867">
        <v>748.1099853515625</v>
      </c>
      <c r="F5867">
        <v>748.1099853515625</v>
      </c>
      <c r="G5867">
        <v>238170000</v>
      </c>
    </row>
    <row r="5868" spans="1:7" ht="15">
      <c r="A5868" s="963">
        <v>34436</v>
      </c>
      <c r="B5868">
        <v>746.16998291015625</v>
      </c>
      <c r="C5868">
        <v>747.83001708984375</v>
      </c>
      <c r="D5868">
        <v>738.02001953125</v>
      </c>
      <c r="E5868">
        <v>739.219970703125</v>
      </c>
      <c r="F5868">
        <v>739.219970703125</v>
      </c>
      <c r="G5868">
        <v>290760000</v>
      </c>
    </row>
    <row r="5869" spans="1:7" ht="15">
      <c r="A5869" s="963">
        <v>34437</v>
      </c>
      <c r="B5869">
        <v>740.47998046875</v>
      </c>
      <c r="C5869">
        <v>741.59002685546875</v>
      </c>
      <c r="D5869">
        <v>723.95001220703125</v>
      </c>
      <c r="E5869">
        <v>727.3800048828125</v>
      </c>
      <c r="F5869">
        <v>727.3800048828125</v>
      </c>
      <c r="G5869">
        <v>343360000</v>
      </c>
    </row>
    <row r="5870" spans="1:7" ht="15">
      <c r="A5870" s="963">
        <v>34438</v>
      </c>
      <c r="B5870">
        <v>727.3800048828125</v>
      </c>
      <c r="C5870">
        <v>730.70001220703125</v>
      </c>
      <c r="D5870">
        <v>721.57000732421875</v>
      </c>
      <c r="E5870">
        <v>727.30999755859375</v>
      </c>
      <c r="F5870">
        <v>727.30999755859375</v>
      </c>
      <c r="G5870">
        <v>313100000</v>
      </c>
    </row>
    <row r="5871" spans="1:7" ht="15">
      <c r="A5871" s="963">
        <v>34439</v>
      </c>
      <c r="B5871">
        <v>728.219970703125</v>
      </c>
      <c r="C5871">
        <v>729.97998046875</v>
      </c>
      <c r="D5871">
        <v>726.8800048828125</v>
      </c>
      <c r="E5871">
        <v>727.969970703125</v>
      </c>
      <c r="F5871">
        <v>727.969970703125</v>
      </c>
      <c r="G5871">
        <v>278920000</v>
      </c>
    </row>
    <row r="5872" spans="1:7" ht="15">
      <c r="A5872" s="963">
        <v>34442</v>
      </c>
      <c r="B5872">
        <v>731.1199951171875</v>
      </c>
      <c r="C5872">
        <v>731.280029296875</v>
      </c>
      <c r="D5872">
        <v>719.719970703125</v>
      </c>
      <c r="E5872">
        <v>720.45001220703125</v>
      </c>
      <c r="F5872">
        <v>720.45001220703125</v>
      </c>
      <c r="G5872">
        <v>246580000</v>
      </c>
    </row>
    <row r="5873" spans="1:7" ht="15">
      <c r="A5873" s="963">
        <v>34443</v>
      </c>
      <c r="B5873">
        <v>722.3499755859375</v>
      </c>
      <c r="C5873">
        <v>723.25</v>
      </c>
      <c r="D5873">
        <v>709.0999755859375</v>
      </c>
      <c r="E5873">
        <v>712.8499755859375</v>
      </c>
      <c r="F5873">
        <v>712.8499755859375</v>
      </c>
      <c r="G5873">
        <v>328190000</v>
      </c>
    </row>
    <row r="5874" spans="1:7" ht="15">
      <c r="A5874" s="963">
        <v>34444</v>
      </c>
      <c r="B5874">
        <v>716.32000732421875</v>
      </c>
      <c r="C5874">
        <v>717.719970703125</v>
      </c>
      <c r="D5874">
        <v>703.4000244140625</v>
      </c>
      <c r="E5874">
        <v>705.52001953125</v>
      </c>
      <c r="F5874">
        <v>705.52001953125</v>
      </c>
      <c r="G5874">
        <v>335340000</v>
      </c>
    </row>
    <row r="5875" spans="1:7" ht="15">
      <c r="A5875" s="963">
        <v>34445</v>
      </c>
      <c r="B5875">
        <v>709.6199951171875</v>
      </c>
      <c r="C5875">
        <v>718.739990234375</v>
      </c>
      <c r="D5875">
        <v>707.1099853515625</v>
      </c>
      <c r="E5875">
        <v>718.739990234375</v>
      </c>
      <c r="F5875">
        <v>718.739990234375</v>
      </c>
      <c r="G5875">
        <v>341230000</v>
      </c>
    </row>
    <row r="5876" spans="1:7" ht="15">
      <c r="A5876" s="963">
        <v>34446</v>
      </c>
      <c r="B5876">
        <v>721.84002685546875</v>
      </c>
      <c r="C5876">
        <v>724.22998046875</v>
      </c>
      <c r="D5876">
        <v>720.07000732421875</v>
      </c>
      <c r="E5876">
        <v>722.55999755859375</v>
      </c>
      <c r="F5876">
        <v>722.55999755859375</v>
      </c>
      <c r="G5876">
        <v>319540000</v>
      </c>
    </row>
    <row r="5877" spans="1:7" ht="15">
      <c r="A5877" s="963">
        <v>34449</v>
      </c>
      <c r="B5877">
        <v>723.8499755859375</v>
      </c>
      <c r="C5877">
        <v>731.1099853515625</v>
      </c>
      <c r="D5877">
        <v>723.55999755859375</v>
      </c>
      <c r="E5877">
        <v>730.79998779296875</v>
      </c>
      <c r="F5877">
        <v>730.79998779296875</v>
      </c>
      <c r="G5877">
        <v>238290000</v>
      </c>
    </row>
    <row r="5878" spans="1:7" ht="15">
      <c r="A5878" s="963">
        <v>34450</v>
      </c>
      <c r="B5878">
        <v>733.530029296875</v>
      </c>
      <c r="C5878">
        <v>734.3800048828125</v>
      </c>
      <c r="D5878">
        <v>731.30999755859375</v>
      </c>
      <c r="E5878">
        <v>734.21002197265625</v>
      </c>
      <c r="F5878">
        <v>734.21002197265625</v>
      </c>
      <c r="G5878">
        <v>285540000</v>
      </c>
    </row>
    <row r="5879" spans="1:7" ht="15">
      <c r="A5879" s="963">
        <v>34452</v>
      </c>
      <c r="B5879">
        <v>736.030029296875</v>
      </c>
      <c r="C5879">
        <v>736.219970703125</v>
      </c>
      <c r="D5879">
        <v>730.96002197265625</v>
      </c>
      <c r="E5879">
        <v>731.69000244140625</v>
      </c>
      <c r="F5879">
        <v>731.69000244140625</v>
      </c>
      <c r="G5879">
        <v>308690000</v>
      </c>
    </row>
    <row r="5880" spans="1:7" ht="15">
      <c r="A5880" s="963">
        <v>34453</v>
      </c>
      <c r="B5880">
        <v>729.72998046875</v>
      </c>
      <c r="C5880">
        <v>734.3699951171875</v>
      </c>
      <c r="D5880">
        <v>728.59002685546875</v>
      </c>
      <c r="E5880">
        <v>733.84002685546875</v>
      </c>
      <c r="F5880">
        <v>733.84002685546875</v>
      </c>
      <c r="G5880">
        <v>263810000</v>
      </c>
    </row>
    <row r="5881" spans="1:7" ht="15">
      <c r="A5881" s="963">
        <v>34456</v>
      </c>
      <c r="B5881">
        <v>733.969970703125</v>
      </c>
      <c r="C5881">
        <v>740.94000244140625</v>
      </c>
      <c r="D5881">
        <v>732.719970703125</v>
      </c>
      <c r="E5881">
        <v>740.67999267578125</v>
      </c>
      <c r="F5881">
        <v>740.67999267578125</v>
      </c>
      <c r="G5881">
        <v>254080000</v>
      </c>
    </row>
    <row r="5882" spans="1:7" ht="15">
      <c r="A5882" s="963">
        <v>34457</v>
      </c>
      <c r="B5882">
        <v>741.8499755859375</v>
      </c>
      <c r="C5882">
        <v>742.46002197265625</v>
      </c>
      <c r="D5882">
        <v>736.25</v>
      </c>
      <c r="E5882">
        <v>739.3699951171875</v>
      </c>
      <c r="F5882">
        <v>739.3699951171875</v>
      </c>
      <c r="G5882">
        <v>302080000</v>
      </c>
    </row>
    <row r="5883" spans="1:7" ht="15">
      <c r="A5883" s="963">
        <v>34458</v>
      </c>
      <c r="B5883">
        <v>739.3800048828125</v>
      </c>
      <c r="C5883">
        <v>741.46002197265625</v>
      </c>
      <c r="D5883">
        <v>737.42999267578125</v>
      </c>
      <c r="E5883">
        <v>740.29998779296875</v>
      </c>
      <c r="F5883">
        <v>740.29998779296875</v>
      </c>
      <c r="G5883">
        <v>278820000</v>
      </c>
    </row>
    <row r="5884" spans="1:7" ht="15">
      <c r="A5884" s="963">
        <v>34459</v>
      </c>
      <c r="B5884">
        <v>741.3599853515625</v>
      </c>
      <c r="C5884">
        <v>742.42999267578125</v>
      </c>
      <c r="D5884">
        <v>739.91998291015625</v>
      </c>
      <c r="E5884">
        <v>740.54998779296875</v>
      </c>
      <c r="F5884">
        <v>740.54998779296875</v>
      </c>
      <c r="G5884">
        <v>275370000</v>
      </c>
    </row>
    <row r="5885" spans="1:7" ht="15">
      <c r="A5885" s="963">
        <v>34460</v>
      </c>
      <c r="B5885">
        <v>732.19000244140625</v>
      </c>
      <c r="C5885">
        <v>737.4000244140625</v>
      </c>
      <c r="D5885">
        <v>730.02001953125</v>
      </c>
      <c r="E5885">
        <v>732.8599853515625</v>
      </c>
      <c r="F5885">
        <v>732.8599853515625</v>
      </c>
      <c r="G5885">
        <v>249510000</v>
      </c>
    </row>
    <row r="5886" spans="1:7" ht="15">
      <c r="A5886" s="963">
        <v>34463</v>
      </c>
      <c r="B5886">
        <v>729.96002197265625</v>
      </c>
      <c r="C5886">
        <v>731.72998046875</v>
      </c>
      <c r="D5886">
        <v>722.489990234375</v>
      </c>
      <c r="E5886">
        <v>722.96002197265625</v>
      </c>
      <c r="F5886">
        <v>722.96002197265625</v>
      </c>
      <c r="G5886">
        <v>223840000</v>
      </c>
    </row>
    <row r="5887" spans="1:7" ht="15">
      <c r="A5887" s="963">
        <v>34464</v>
      </c>
      <c r="B5887">
        <v>727.4000244140625</v>
      </c>
      <c r="C5887">
        <v>729.33001708984375</v>
      </c>
      <c r="D5887">
        <v>724.08001708984375</v>
      </c>
      <c r="E5887">
        <v>725</v>
      </c>
      <c r="F5887">
        <v>725</v>
      </c>
      <c r="G5887">
        <v>300040000</v>
      </c>
    </row>
    <row r="5888" spans="1:7" ht="15">
      <c r="A5888" s="963">
        <v>34465</v>
      </c>
      <c r="B5888">
        <v>724.53997802734375</v>
      </c>
      <c r="C5888">
        <v>725.59002685546875</v>
      </c>
      <c r="D5888">
        <v>716.6099853515625</v>
      </c>
      <c r="E5888">
        <v>717</v>
      </c>
      <c r="F5888">
        <v>717</v>
      </c>
      <c r="G5888">
        <v>312280000</v>
      </c>
    </row>
    <row r="5889" spans="1:7" ht="15">
      <c r="A5889" s="963">
        <v>34466</v>
      </c>
      <c r="B5889">
        <v>721.16998291015625</v>
      </c>
      <c r="C5889">
        <v>722.15997314453125</v>
      </c>
      <c r="D5889">
        <v>718.97998046875</v>
      </c>
      <c r="E5889">
        <v>719.6099853515625</v>
      </c>
      <c r="F5889">
        <v>719.6099853515625</v>
      </c>
      <c r="G5889">
        <v>270710000</v>
      </c>
    </row>
    <row r="5890" spans="1:7" ht="15">
      <c r="A5890" s="963">
        <v>34467</v>
      </c>
      <c r="B5890">
        <v>717.32000732421875</v>
      </c>
      <c r="C5890">
        <v>720.1400146484375</v>
      </c>
      <c r="D5890">
        <v>713.25</v>
      </c>
      <c r="E5890">
        <v>716.91998291015625</v>
      </c>
      <c r="F5890">
        <v>716.91998291015625</v>
      </c>
      <c r="G5890">
        <v>318730000</v>
      </c>
    </row>
    <row r="5891" spans="1:7" ht="15">
      <c r="A5891" s="963">
        <v>34470</v>
      </c>
      <c r="B5891">
        <v>715.22998046875</v>
      </c>
      <c r="C5891">
        <v>716.96002197265625</v>
      </c>
      <c r="D5891">
        <v>711.09002685546875</v>
      </c>
      <c r="E5891">
        <v>711.90997314453125</v>
      </c>
      <c r="F5891">
        <v>711.90997314453125</v>
      </c>
      <c r="G5891">
        <v>233560000</v>
      </c>
    </row>
    <row r="5892" spans="1:7" ht="15">
      <c r="A5892" s="963">
        <v>34471</v>
      </c>
      <c r="B5892">
        <v>708.40997314453125</v>
      </c>
      <c r="C5892">
        <v>712.1400146484375</v>
      </c>
      <c r="D5892">
        <v>703.84002685546875</v>
      </c>
      <c r="E5892">
        <v>711.52001953125</v>
      </c>
      <c r="F5892">
        <v>711.52001953125</v>
      </c>
      <c r="G5892">
        <v>318170000</v>
      </c>
    </row>
    <row r="5893" spans="1:7" ht="15">
      <c r="A5893" s="963">
        <v>34472</v>
      </c>
      <c r="B5893">
        <v>715.5</v>
      </c>
      <c r="C5893">
        <v>722.58001708984375</v>
      </c>
      <c r="D5893">
        <v>714.6199951171875</v>
      </c>
      <c r="E5893">
        <v>721.9000244140625</v>
      </c>
      <c r="F5893">
        <v>721.9000244140625</v>
      </c>
      <c r="G5893">
        <v>305490000</v>
      </c>
    </row>
    <row r="5894" spans="1:7" ht="15">
      <c r="A5894" s="963">
        <v>34473</v>
      </c>
      <c r="B5894">
        <v>723.260009765625</v>
      </c>
      <c r="C5894">
        <v>728.95001220703125</v>
      </c>
      <c r="D5894">
        <v>722.52001953125</v>
      </c>
      <c r="E5894">
        <v>727.30999755859375</v>
      </c>
      <c r="F5894">
        <v>727.30999755859375</v>
      </c>
      <c r="G5894">
        <v>335750000</v>
      </c>
    </row>
    <row r="5895" spans="1:7" ht="15">
      <c r="A5895" s="963">
        <v>34474</v>
      </c>
      <c r="B5895">
        <v>727.21002197265625</v>
      </c>
      <c r="C5895">
        <v>727.33001708984375</v>
      </c>
      <c r="D5895">
        <v>725.05999755859375</v>
      </c>
      <c r="E5895">
        <v>726.70001220703125</v>
      </c>
      <c r="F5895">
        <v>726.70001220703125</v>
      </c>
      <c r="G5895">
        <v>283620000</v>
      </c>
    </row>
    <row r="5896" spans="1:7" ht="15">
      <c r="A5896" s="963">
        <v>34477</v>
      </c>
      <c r="B5896">
        <v>727.5999755859375</v>
      </c>
      <c r="C5896">
        <v>728.1099853515625</v>
      </c>
      <c r="D5896">
        <v>723.02001953125</v>
      </c>
      <c r="E5896">
        <v>724.95001220703125</v>
      </c>
      <c r="F5896">
        <v>724.95001220703125</v>
      </c>
      <c r="G5896">
        <v>230700000</v>
      </c>
    </row>
    <row r="5897" spans="1:7" ht="15">
      <c r="A5897" s="963">
        <v>34478</v>
      </c>
      <c r="B5897">
        <v>727.8900146484375</v>
      </c>
      <c r="C5897">
        <v>732.02001953125</v>
      </c>
      <c r="D5897">
        <v>726.58001708984375</v>
      </c>
      <c r="E5897">
        <v>731.469970703125</v>
      </c>
      <c r="F5897">
        <v>731.469970703125</v>
      </c>
      <c r="G5897">
        <v>279570000</v>
      </c>
    </row>
    <row r="5898" spans="1:7" ht="15">
      <c r="A5898" s="963">
        <v>34479</v>
      </c>
      <c r="B5898">
        <v>729.05999755859375</v>
      </c>
      <c r="C5898">
        <v>732.9000244140625</v>
      </c>
      <c r="D5898">
        <v>727.510009765625</v>
      </c>
      <c r="E5898">
        <v>732.07000732421875</v>
      </c>
      <c r="F5898">
        <v>732.07000732421875</v>
      </c>
      <c r="G5898">
        <v>274180000</v>
      </c>
    </row>
    <row r="5899" spans="1:7" ht="15">
      <c r="A5899" s="963">
        <v>34480</v>
      </c>
      <c r="B5899">
        <v>733.8699951171875</v>
      </c>
      <c r="C5899">
        <v>734.42999267578125</v>
      </c>
      <c r="D5899">
        <v>730.1400146484375</v>
      </c>
      <c r="E5899">
        <v>731.6400146484375</v>
      </c>
      <c r="F5899">
        <v>731.6400146484375</v>
      </c>
      <c r="G5899">
        <v>276720000</v>
      </c>
    </row>
    <row r="5900" spans="1:7" ht="15">
      <c r="A5900" s="963">
        <v>34481</v>
      </c>
      <c r="B5900">
        <v>730.510009765625</v>
      </c>
      <c r="C5900">
        <v>733.59002685546875</v>
      </c>
      <c r="D5900">
        <v>729.3699951171875</v>
      </c>
      <c r="E5900">
        <v>733.1400146484375</v>
      </c>
      <c r="F5900">
        <v>733.1400146484375</v>
      </c>
      <c r="G5900">
        <v>205520000</v>
      </c>
    </row>
    <row r="5901" spans="1:7" ht="15">
      <c r="A5901" s="963">
        <v>34485</v>
      </c>
      <c r="B5901">
        <v>730.83001708984375</v>
      </c>
      <c r="C5901">
        <v>735.41998291015625</v>
      </c>
      <c r="D5901">
        <v>730.5</v>
      </c>
      <c r="E5901">
        <v>735.19000244140625</v>
      </c>
      <c r="F5901">
        <v>735.19000244140625</v>
      </c>
      <c r="G5901">
        <v>214430000</v>
      </c>
    </row>
    <row r="5902" spans="1:7" ht="15">
      <c r="A5902" s="963">
        <v>34486</v>
      </c>
      <c r="B5902">
        <v>733.17999267578125</v>
      </c>
      <c r="C5902">
        <v>735.989990234375</v>
      </c>
      <c r="D5902">
        <v>730.57000732421875</v>
      </c>
      <c r="E5902">
        <v>735.52001953125</v>
      </c>
      <c r="F5902">
        <v>735.52001953125</v>
      </c>
      <c r="G5902">
        <v>300340000</v>
      </c>
    </row>
    <row r="5903" spans="1:7" ht="15">
      <c r="A5903" s="963">
        <v>34487</v>
      </c>
      <c r="B5903">
        <v>737.6500244140625</v>
      </c>
      <c r="C5903">
        <v>739.72998046875</v>
      </c>
      <c r="D5903">
        <v>735.6300048828125</v>
      </c>
      <c r="E5903">
        <v>739.5</v>
      </c>
      <c r="F5903">
        <v>739.5</v>
      </c>
      <c r="G5903">
        <v>297820000</v>
      </c>
    </row>
    <row r="5904" spans="1:7" ht="15">
      <c r="A5904" s="963">
        <v>34488</v>
      </c>
      <c r="B5904">
        <v>738.5999755859375</v>
      </c>
      <c r="C5904">
        <v>743.69000244140625</v>
      </c>
      <c r="D5904">
        <v>729.739990234375</v>
      </c>
      <c r="E5904">
        <v>742.3800048828125</v>
      </c>
      <c r="F5904">
        <v>742.3800048828125</v>
      </c>
      <c r="G5904">
        <v>279000000</v>
      </c>
    </row>
    <row r="5905" spans="1:7" ht="15">
      <c r="A5905" s="963">
        <v>34491</v>
      </c>
      <c r="B5905">
        <v>743.28997802734375</v>
      </c>
      <c r="C5905">
        <v>744.94000244140625</v>
      </c>
      <c r="D5905">
        <v>741.94000244140625</v>
      </c>
      <c r="E5905">
        <v>743.42999267578125</v>
      </c>
      <c r="F5905">
        <v>743.42999267578125</v>
      </c>
      <c r="G5905">
        <v>288370000</v>
      </c>
    </row>
    <row r="5906" spans="1:7" ht="15">
      <c r="A5906" s="963">
        <v>34492</v>
      </c>
      <c r="B5906">
        <v>742.469970703125</v>
      </c>
      <c r="C5906">
        <v>742.66998291015625</v>
      </c>
      <c r="D5906">
        <v>738.95001220703125</v>
      </c>
      <c r="E5906">
        <v>739.29998779296875</v>
      </c>
      <c r="F5906">
        <v>739.29998779296875</v>
      </c>
      <c r="G5906">
        <v>255550000</v>
      </c>
    </row>
    <row r="5907" spans="1:7" ht="15">
      <c r="A5907" s="963">
        <v>34493</v>
      </c>
      <c r="B5907">
        <v>737.96002197265625</v>
      </c>
      <c r="C5907">
        <v>740.33001708984375</v>
      </c>
      <c r="D5907">
        <v>728.70001220703125</v>
      </c>
      <c r="E5907">
        <v>729.78997802734375</v>
      </c>
      <c r="F5907">
        <v>729.78997802734375</v>
      </c>
      <c r="G5907">
        <v>326070000</v>
      </c>
    </row>
    <row r="5908" spans="1:7" ht="15">
      <c r="A5908" s="963">
        <v>34494</v>
      </c>
      <c r="B5908">
        <v>730.1099853515625</v>
      </c>
      <c r="C5908">
        <v>730.42999267578125</v>
      </c>
      <c r="D5908">
        <v>727.19000244140625</v>
      </c>
      <c r="E5908">
        <v>728.8800048828125</v>
      </c>
      <c r="F5908">
        <v>728.8800048828125</v>
      </c>
      <c r="G5908">
        <v>283080000</v>
      </c>
    </row>
    <row r="5909" spans="1:7" ht="15">
      <c r="A5909" s="963">
        <v>34495</v>
      </c>
      <c r="B5909">
        <v>730.05999755859375</v>
      </c>
      <c r="C5909">
        <v>734.510009765625</v>
      </c>
      <c r="D5909">
        <v>729.84002685546875</v>
      </c>
      <c r="E5909">
        <v>734.25</v>
      </c>
      <c r="F5909">
        <v>734.25</v>
      </c>
      <c r="G5909">
        <v>254310000</v>
      </c>
    </row>
    <row r="5910" spans="1:7" ht="15">
      <c r="A5910" s="963">
        <v>34498</v>
      </c>
      <c r="B5910">
        <v>733.1300048828125</v>
      </c>
      <c r="C5910">
        <v>734.53997802734375</v>
      </c>
      <c r="D5910">
        <v>731.6400146484375</v>
      </c>
      <c r="E5910">
        <v>731.70001220703125</v>
      </c>
      <c r="F5910">
        <v>731.70001220703125</v>
      </c>
      <c r="G5910">
        <v>213110000</v>
      </c>
    </row>
    <row r="5911" spans="1:7" ht="15">
      <c r="A5911" s="963">
        <v>34499</v>
      </c>
      <c r="B5911">
        <v>733.8900146484375</v>
      </c>
      <c r="C5911">
        <v>736.4000244140625</v>
      </c>
      <c r="D5911">
        <v>733.52001953125</v>
      </c>
      <c r="E5911">
        <v>735.97998046875</v>
      </c>
      <c r="F5911">
        <v>735.97998046875</v>
      </c>
      <c r="G5911">
        <v>280890000</v>
      </c>
    </row>
    <row r="5912" spans="1:7" ht="15">
      <c r="A5912" s="963">
        <v>34500</v>
      </c>
      <c r="B5912">
        <v>738</v>
      </c>
      <c r="C5912">
        <v>738.3900146484375</v>
      </c>
      <c r="D5912">
        <v>734.45001220703125</v>
      </c>
      <c r="E5912">
        <v>735.84002685546875</v>
      </c>
      <c r="F5912">
        <v>735.84002685546875</v>
      </c>
      <c r="G5912">
        <v>265280000</v>
      </c>
    </row>
    <row r="5913" spans="1:7" ht="15">
      <c r="A5913" s="963">
        <v>34501</v>
      </c>
      <c r="B5913">
        <v>733.45001220703125</v>
      </c>
      <c r="C5913">
        <v>735.739990234375</v>
      </c>
      <c r="D5913">
        <v>733.21002197265625</v>
      </c>
      <c r="E5913">
        <v>734.969970703125</v>
      </c>
      <c r="F5913">
        <v>734.969970703125</v>
      </c>
      <c r="G5913">
        <v>255370000</v>
      </c>
    </row>
    <row r="5914" spans="1:7" ht="15">
      <c r="A5914" s="963">
        <v>34502</v>
      </c>
      <c r="B5914">
        <v>735.45001220703125</v>
      </c>
      <c r="C5914">
        <v>735.780029296875</v>
      </c>
      <c r="D5914">
        <v>728.84002685546875</v>
      </c>
      <c r="E5914">
        <v>729.3499755859375</v>
      </c>
      <c r="F5914">
        <v>729.3499755859375</v>
      </c>
      <c r="G5914">
        <v>278470000</v>
      </c>
    </row>
    <row r="5915" spans="1:7" ht="15">
      <c r="A5915" s="963">
        <v>34505</v>
      </c>
      <c r="B5915">
        <v>726.45001220703125</v>
      </c>
      <c r="C5915">
        <v>726.45001220703125</v>
      </c>
      <c r="D5915">
        <v>718.27001953125</v>
      </c>
      <c r="E5915">
        <v>718.8499755859375</v>
      </c>
      <c r="F5915">
        <v>718.8499755859375</v>
      </c>
      <c r="G5915">
        <v>234170000</v>
      </c>
    </row>
    <row r="5916" spans="1:7" ht="15">
      <c r="A5916" s="963">
        <v>34506</v>
      </c>
      <c r="B5916">
        <v>716.41998291015625</v>
      </c>
      <c r="C5916">
        <v>716.41998291015625</v>
      </c>
      <c r="D5916">
        <v>706.02001953125</v>
      </c>
      <c r="E5916">
        <v>708.78997802734375</v>
      </c>
      <c r="F5916">
        <v>708.78997802734375</v>
      </c>
      <c r="G5916">
        <v>296510000</v>
      </c>
    </row>
    <row r="5917" spans="1:7" ht="15">
      <c r="A5917" s="963">
        <v>34507</v>
      </c>
      <c r="B5917">
        <v>710.52001953125</v>
      </c>
      <c r="C5917">
        <v>714.66998291015625</v>
      </c>
      <c r="D5917">
        <v>710.52001953125</v>
      </c>
      <c r="E5917">
        <v>712.739990234375</v>
      </c>
      <c r="F5917">
        <v>712.739990234375</v>
      </c>
      <c r="G5917">
        <v>263700000</v>
      </c>
    </row>
    <row r="5918" spans="1:7" ht="15">
      <c r="A5918" s="963">
        <v>34508</v>
      </c>
      <c r="B5918">
        <v>712.90997314453125</v>
      </c>
      <c r="C5918">
        <v>714.010009765625</v>
      </c>
      <c r="D5918">
        <v>700.239990234375</v>
      </c>
      <c r="E5918">
        <v>700.8499755859375</v>
      </c>
      <c r="F5918">
        <v>700.8499755859375</v>
      </c>
      <c r="G5918">
        <v>310310000</v>
      </c>
    </row>
    <row r="5919" spans="1:7" ht="15">
      <c r="A5919" s="963">
        <v>34509</v>
      </c>
      <c r="B5919">
        <v>699.780029296875</v>
      </c>
      <c r="C5919">
        <v>699.780029296875</v>
      </c>
      <c r="D5919">
        <v>693.29998779296875</v>
      </c>
      <c r="E5919">
        <v>693.78997802734375</v>
      </c>
      <c r="F5919">
        <v>693.78997802734375</v>
      </c>
      <c r="G5919">
        <v>282460000</v>
      </c>
    </row>
    <row r="5920" spans="1:7" ht="15">
      <c r="A5920" s="963">
        <v>34512</v>
      </c>
      <c r="B5920">
        <v>694.15997314453125</v>
      </c>
      <c r="C5920">
        <v>702.92999267578125</v>
      </c>
      <c r="D5920">
        <v>690.95001220703125</v>
      </c>
      <c r="E5920">
        <v>702.67999267578125</v>
      </c>
      <c r="F5920">
        <v>702.67999267578125</v>
      </c>
      <c r="G5920">
        <v>241230000</v>
      </c>
    </row>
    <row r="5921" spans="1:7" ht="15">
      <c r="A5921" s="963">
        <v>34513</v>
      </c>
      <c r="B5921">
        <v>704.1300048828125</v>
      </c>
      <c r="C5921">
        <v>706.989990234375</v>
      </c>
      <c r="D5921">
        <v>698.4000244140625</v>
      </c>
      <c r="E5921">
        <v>702.04998779296875</v>
      </c>
      <c r="F5921">
        <v>702.04998779296875</v>
      </c>
      <c r="G5921">
        <v>260090000</v>
      </c>
    </row>
    <row r="5922" spans="1:7" ht="15">
      <c r="A5922" s="963">
        <v>34514</v>
      </c>
      <c r="B5922">
        <v>702.58001708984375</v>
      </c>
      <c r="C5922">
        <v>707.96002197265625</v>
      </c>
      <c r="D5922">
        <v>702.510009765625</v>
      </c>
      <c r="E5922">
        <v>704.010009765625</v>
      </c>
      <c r="F5922">
        <v>704.010009765625</v>
      </c>
      <c r="G5922">
        <v>268240000</v>
      </c>
    </row>
    <row r="5923" spans="1:7" ht="15">
      <c r="A5923" s="963">
        <v>34515</v>
      </c>
      <c r="B5923">
        <v>705.75</v>
      </c>
      <c r="C5923">
        <v>707.489990234375</v>
      </c>
      <c r="D5923">
        <v>702.19000244140625</v>
      </c>
      <c r="E5923">
        <v>705.96002197265625</v>
      </c>
      <c r="F5923">
        <v>705.96002197265625</v>
      </c>
      <c r="G5923">
        <v>281780000</v>
      </c>
    </row>
    <row r="5924" spans="1:7" ht="15">
      <c r="A5924" s="963">
        <v>34516</v>
      </c>
      <c r="B5924">
        <v>706.28997802734375</v>
      </c>
      <c r="C5924">
        <v>706.97998046875</v>
      </c>
      <c r="D5924">
        <v>703.44000244140625</v>
      </c>
      <c r="E5924">
        <v>706.8499755859375</v>
      </c>
      <c r="F5924">
        <v>706.8499755859375</v>
      </c>
      <c r="G5924">
        <v>201870000</v>
      </c>
    </row>
    <row r="5925" spans="1:7" ht="15">
      <c r="A5925" s="963">
        <v>34520</v>
      </c>
      <c r="B5925">
        <v>706.72998046875</v>
      </c>
      <c r="C5925">
        <v>707.02001953125</v>
      </c>
      <c r="D5925">
        <v>703.260009765625</v>
      </c>
      <c r="E5925">
        <v>703.59002685546875</v>
      </c>
      <c r="F5925">
        <v>703.59002685546875</v>
      </c>
      <c r="G5925">
        <v>200100000</v>
      </c>
    </row>
    <row r="5926" spans="1:7" ht="15">
      <c r="A5926" s="963">
        <v>34521</v>
      </c>
      <c r="B5926">
        <v>702.469970703125</v>
      </c>
      <c r="C5926">
        <v>702.469970703125</v>
      </c>
      <c r="D5926">
        <v>699.40997314453125</v>
      </c>
      <c r="E5926">
        <v>701</v>
      </c>
      <c r="F5926">
        <v>701</v>
      </c>
      <c r="G5926">
        <v>263050000</v>
      </c>
    </row>
    <row r="5927" spans="1:7" ht="15">
      <c r="A5927" s="963">
        <v>34522</v>
      </c>
      <c r="B5927">
        <v>701.47998046875</v>
      </c>
      <c r="C5927">
        <v>706.55999755859375</v>
      </c>
      <c r="D5927">
        <v>700.8599853515625</v>
      </c>
      <c r="E5927">
        <v>706.530029296875</v>
      </c>
      <c r="F5927">
        <v>706.530029296875</v>
      </c>
      <c r="G5927">
        <v>268580000</v>
      </c>
    </row>
    <row r="5928" spans="1:7" ht="15">
      <c r="A5928" s="963">
        <v>34523</v>
      </c>
      <c r="B5928">
        <v>705.5999755859375</v>
      </c>
      <c r="C5928">
        <v>709.16998291015625</v>
      </c>
      <c r="D5928">
        <v>703.6400146484375</v>
      </c>
      <c r="E5928">
        <v>707.46002197265625</v>
      </c>
      <c r="F5928">
        <v>707.46002197265625</v>
      </c>
      <c r="G5928">
        <v>257210000</v>
      </c>
    </row>
    <row r="5929" spans="1:7" ht="15">
      <c r="A5929" s="963">
        <v>34526</v>
      </c>
      <c r="B5929">
        <v>708.46002197265625</v>
      </c>
      <c r="C5929">
        <v>709.47998046875</v>
      </c>
      <c r="D5929">
        <v>703.04998779296875</v>
      </c>
      <c r="E5929">
        <v>706.83001708984375</v>
      </c>
      <c r="F5929">
        <v>706.83001708984375</v>
      </c>
      <c r="G5929">
        <v>225660000</v>
      </c>
    </row>
    <row r="5930" spans="1:7" ht="15">
      <c r="A5930" s="963">
        <v>34527</v>
      </c>
      <c r="B5930">
        <v>707.32000732421875</v>
      </c>
      <c r="C5930">
        <v>709.83001708984375</v>
      </c>
      <c r="D5930">
        <v>703.5</v>
      </c>
      <c r="E5930">
        <v>709.59002685546875</v>
      </c>
      <c r="F5930">
        <v>709.59002685546875</v>
      </c>
      <c r="G5930">
        <v>249600000</v>
      </c>
    </row>
    <row r="5931" spans="1:7" ht="15">
      <c r="A5931" s="963">
        <v>34528</v>
      </c>
      <c r="B5931">
        <v>710.8800048828125</v>
      </c>
      <c r="C5931">
        <v>719.530029296875</v>
      </c>
      <c r="D5931">
        <v>710.8800048828125</v>
      </c>
      <c r="E5931">
        <v>719.3499755859375</v>
      </c>
      <c r="F5931">
        <v>719.3499755859375</v>
      </c>
      <c r="G5931">
        <v>342160000</v>
      </c>
    </row>
    <row r="5932" spans="1:7" ht="15">
      <c r="A5932" s="963">
        <v>34529</v>
      </c>
      <c r="B5932">
        <v>720.3499755859375</v>
      </c>
      <c r="C5932">
        <v>725.19000244140625</v>
      </c>
      <c r="D5932">
        <v>720.3499755859375</v>
      </c>
      <c r="E5932">
        <v>721.55999755859375</v>
      </c>
      <c r="F5932">
        <v>721.55999755859375</v>
      </c>
      <c r="G5932">
        <v>351310000</v>
      </c>
    </row>
    <row r="5933" spans="1:7" ht="15">
      <c r="A5933" s="963">
        <v>34530</v>
      </c>
      <c r="B5933">
        <v>721.6400146484375</v>
      </c>
      <c r="C5933">
        <v>721.6400146484375</v>
      </c>
      <c r="D5933">
        <v>719.69000244140625</v>
      </c>
      <c r="E5933">
        <v>721.3599853515625</v>
      </c>
      <c r="F5933">
        <v>721.3599853515625</v>
      </c>
      <c r="G5933">
        <v>213820000</v>
      </c>
    </row>
    <row r="5934" spans="1:7" ht="15">
      <c r="A5934" s="963">
        <v>34533</v>
      </c>
      <c r="B5934">
        <v>722.29998779296875</v>
      </c>
      <c r="C5934">
        <v>722.6400146484375</v>
      </c>
      <c r="D5934">
        <v>720.1500244140625</v>
      </c>
      <c r="E5934">
        <v>722.6199951171875</v>
      </c>
      <c r="F5934">
        <v>722.6199951171875</v>
      </c>
      <c r="G5934">
        <v>249350000</v>
      </c>
    </row>
    <row r="5935" spans="1:7" ht="15">
      <c r="A5935" s="963">
        <v>34534</v>
      </c>
      <c r="B5935">
        <v>722.70001220703125</v>
      </c>
      <c r="C5935">
        <v>723.010009765625</v>
      </c>
      <c r="D5935">
        <v>719.08001708984375</v>
      </c>
      <c r="E5935">
        <v>719.32000732421875</v>
      </c>
      <c r="F5935">
        <v>719.32000732421875</v>
      </c>
      <c r="G5935">
        <v>300460000</v>
      </c>
    </row>
    <row r="5936" spans="1:7" ht="15">
      <c r="A5936" s="963">
        <v>34535</v>
      </c>
      <c r="B5936">
        <v>719.57000732421875</v>
      </c>
      <c r="C5936">
        <v>719.57000732421875</v>
      </c>
      <c r="D5936">
        <v>711.08001708984375</v>
      </c>
      <c r="E5936">
        <v>712.77001953125</v>
      </c>
      <c r="F5936">
        <v>712.77001953125</v>
      </c>
      <c r="G5936">
        <v>297630000</v>
      </c>
    </row>
    <row r="5937" spans="1:7" ht="15">
      <c r="A5937" s="963">
        <v>34536</v>
      </c>
      <c r="B5937">
        <v>713.32000732421875</v>
      </c>
      <c r="C5937">
        <v>715.030029296875</v>
      </c>
      <c r="D5937">
        <v>710.54998779296875</v>
      </c>
      <c r="E5937">
        <v>715.030029296875</v>
      </c>
      <c r="F5937">
        <v>715.030029296875</v>
      </c>
      <c r="G5937">
        <v>297470000</v>
      </c>
    </row>
    <row r="5938" spans="1:7" ht="15">
      <c r="A5938" s="963">
        <v>34537</v>
      </c>
      <c r="B5938">
        <v>716.760009765625</v>
      </c>
      <c r="C5938">
        <v>717.1300048828125</v>
      </c>
      <c r="D5938">
        <v>713.92999267578125</v>
      </c>
      <c r="E5938">
        <v>716.67999267578125</v>
      </c>
      <c r="F5938">
        <v>716.67999267578125</v>
      </c>
      <c r="G5938">
        <v>293720000</v>
      </c>
    </row>
    <row r="5939" spans="1:7" ht="15">
      <c r="A5939" s="963">
        <v>34540</v>
      </c>
      <c r="B5939">
        <v>716.65997314453125</v>
      </c>
      <c r="C5939">
        <v>716.8800048828125</v>
      </c>
      <c r="D5939">
        <v>714.6500244140625</v>
      </c>
      <c r="E5939">
        <v>716.8800048828125</v>
      </c>
      <c r="F5939">
        <v>716.8800048828125</v>
      </c>
      <c r="G5939">
        <v>216640000</v>
      </c>
    </row>
    <row r="5940" spans="1:7" ht="15">
      <c r="A5940" s="963">
        <v>34541</v>
      </c>
      <c r="B5940">
        <v>717.0999755859375</v>
      </c>
      <c r="C5940">
        <v>717.0999755859375</v>
      </c>
      <c r="D5940">
        <v>714.42999267578125</v>
      </c>
      <c r="E5940">
        <v>715.65997314453125</v>
      </c>
      <c r="F5940">
        <v>715.65997314453125</v>
      </c>
      <c r="G5940">
        <v>268550000</v>
      </c>
    </row>
    <row r="5941" spans="1:7" ht="15">
      <c r="A5941" s="963">
        <v>34542</v>
      </c>
      <c r="B5941">
        <v>715.79998779296875</v>
      </c>
      <c r="C5941">
        <v>716.3599853515625</v>
      </c>
      <c r="D5941">
        <v>712.010009765625</v>
      </c>
      <c r="E5941">
        <v>712.1300048828125</v>
      </c>
      <c r="F5941">
        <v>712.1300048828125</v>
      </c>
      <c r="G5941">
        <v>270680000</v>
      </c>
    </row>
    <row r="5942" spans="1:7" ht="15">
      <c r="A5942" s="963">
        <v>34543</v>
      </c>
      <c r="B5942">
        <v>712.05999755859375</v>
      </c>
      <c r="C5942">
        <v>714.30999755859375</v>
      </c>
      <c r="D5942">
        <v>711.8699951171875</v>
      </c>
      <c r="E5942">
        <v>712.42999267578125</v>
      </c>
      <c r="F5942">
        <v>712.42999267578125</v>
      </c>
      <c r="G5942">
        <v>267190000</v>
      </c>
    </row>
    <row r="5943" spans="1:7" ht="15">
      <c r="A5943" s="963">
        <v>34544</v>
      </c>
      <c r="B5943">
        <v>713.92999267578125</v>
      </c>
      <c r="C5943">
        <v>722.22998046875</v>
      </c>
      <c r="D5943">
        <v>713.92999267578125</v>
      </c>
      <c r="E5943">
        <v>722.15997314453125</v>
      </c>
      <c r="F5943">
        <v>722.15997314453125</v>
      </c>
      <c r="G5943">
        <v>300810000</v>
      </c>
    </row>
    <row r="5944" spans="1:7" ht="15">
      <c r="A5944" s="963">
        <v>34547</v>
      </c>
      <c r="B5944">
        <v>722.84002685546875</v>
      </c>
      <c r="C5944">
        <v>724.90997314453125</v>
      </c>
      <c r="D5944">
        <v>722.66998291015625</v>
      </c>
      <c r="E5944">
        <v>724.8499755859375</v>
      </c>
      <c r="F5944">
        <v>724.8499755859375</v>
      </c>
      <c r="G5944">
        <v>269660000</v>
      </c>
    </row>
    <row r="5945" spans="1:7" ht="15">
      <c r="A5945" s="963">
        <v>34548</v>
      </c>
      <c r="B5945">
        <v>725.33001708984375</v>
      </c>
      <c r="C5945">
        <v>728.1400146484375</v>
      </c>
      <c r="D5945">
        <v>723.6500244140625</v>
      </c>
      <c r="E5945">
        <v>724.79998779296875</v>
      </c>
      <c r="F5945">
        <v>724.79998779296875</v>
      </c>
      <c r="G5945">
        <v>309760000</v>
      </c>
    </row>
    <row r="5946" spans="1:7" ht="15">
      <c r="A5946" s="963">
        <v>34549</v>
      </c>
      <c r="B5946">
        <v>725.280029296875</v>
      </c>
      <c r="C5946">
        <v>725.40997314453125</v>
      </c>
      <c r="D5946">
        <v>723.5</v>
      </c>
      <c r="E5946">
        <v>723.69000244140625</v>
      </c>
      <c r="F5946">
        <v>723.69000244140625</v>
      </c>
      <c r="G5946">
        <v>285400000</v>
      </c>
    </row>
    <row r="5947" spans="1:7" ht="15">
      <c r="A5947" s="963">
        <v>34550</v>
      </c>
      <c r="B5947">
        <v>724.40997314453125</v>
      </c>
      <c r="C5947">
        <v>724.79998779296875</v>
      </c>
      <c r="D5947">
        <v>719.79998779296875</v>
      </c>
      <c r="E5947">
        <v>720.17999267578125</v>
      </c>
      <c r="F5947">
        <v>720.17999267578125</v>
      </c>
      <c r="G5947">
        <v>271130000</v>
      </c>
    </row>
    <row r="5948" spans="1:7" ht="15">
      <c r="A5948" s="963">
        <v>34551</v>
      </c>
      <c r="B5948">
        <v>718.65997314453125</v>
      </c>
      <c r="C5948">
        <v>718.90997314453125</v>
      </c>
      <c r="D5948">
        <v>715.90997314453125</v>
      </c>
      <c r="E5948">
        <v>718.66998291015625</v>
      </c>
      <c r="F5948">
        <v>718.66998291015625</v>
      </c>
      <c r="G5948">
        <v>230910000</v>
      </c>
    </row>
    <row r="5949" spans="1:7" ht="15">
      <c r="A5949" s="963">
        <v>34554</v>
      </c>
      <c r="B5949">
        <v>717.72998046875</v>
      </c>
      <c r="C5949">
        <v>720.47998046875</v>
      </c>
      <c r="D5949">
        <v>717.04998779296875</v>
      </c>
      <c r="E5949">
        <v>720.469970703125</v>
      </c>
      <c r="F5949">
        <v>720.469970703125</v>
      </c>
      <c r="G5949">
        <v>221810000</v>
      </c>
    </row>
    <row r="5950" spans="1:7" ht="15">
      <c r="A5950" s="963">
        <v>34555</v>
      </c>
      <c r="B5950">
        <v>720.46002197265625</v>
      </c>
      <c r="C5950">
        <v>722.6099853515625</v>
      </c>
      <c r="D5950">
        <v>719.75</v>
      </c>
      <c r="E5950">
        <v>722.6099853515625</v>
      </c>
      <c r="F5950">
        <v>722.6099853515625</v>
      </c>
      <c r="G5950">
        <v>267250000</v>
      </c>
    </row>
    <row r="5951" spans="1:7" ht="15">
      <c r="A5951" s="963">
        <v>34556</v>
      </c>
      <c r="B5951">
        <v>722.8699951171875</v>
      </c>
      <c r="C5951">
        <v>728.280029296875</v>
      </c>
      <c r="D5951">
        <v>722.8699951171875</v>
      </c>
      <c r="E5951">
        <v>728.20001220703125</v>
      </c>
      <c r="F5951">
        <v>728.20001220703125</v>
      </c>
      <c r="G5951">
        <v>326430000</v>
      </c>
    </row>
    <row r="5952" spans="1:7" ht="15">
      <c r="A5952" s="963">
        <v>34557</v>
      </c>
      <c r="B5952">
        <v>727.6400146484375</v>
      </c>
      <c r="C5952">
        <v>731.760009765625</v>
      </c>
      <c r="D5952">
        <v>724.91998291015625</v>
      </c>
      <c r="E5952">
        <v>728.20001220703125</v>
      </c>
      <c r="F5952">
        <v>728.20001220703125</v>
      </c>
      <c r="G5952">
        <v>321770000</v>
      </c>
    </row>
    <row r="5953" spans="1:7" ht="15">
      <c r="A5953" s="963">
        <v>34558</v>
      </c>
      <c r="B5953">
        <v>729.42999267578125</v>
      </c>
      <c r="C5953">
        <v>731.8900146484375</v>
      </c>
      <c r="D5953">
        <v>728.75</v>
      </c>
      <c r="E5953">
        <v>731.6099853515625</v>
      </c>
      <c r="F5953">
        <v>731.6099853515625</v>
      </c>
      <c r="G5953">
        <v>259460000</v>
      </c>
    </row>
    <row r="5954" spans="1:7" ht="15">
      <c r="A5954" s="963">
        <v>34561</v>
      </c>
      <c r="B5954">
        <v>732.1099853515625</v>
      </c>
      <c r="C5954">
        <v>733.41998291015625</v>
      </c>
      <c r="D5954">
        <v>730.66998291015625</v>
      </c>
      <c r="E5954">
        <v>732.8900146484375</v>
      </c>
      <c r="F5954">
        <v>732.8900146484375</v>
      </c>
      <c r="G5954">
        <v>243590000</v>
      </c>
    </row>
    <row r="5955" spans="1:7" ht="15">
      <c r="A5955" s="963">
        <v>34562</v>
      </c>
      <c r="B5955">
        <v>733.3900146484375</v>
      </c>
      <c r="C5955">
        <v>735.90997314453125</v>
      </c>
      <c r="D5955">
        <v>730.29998779296875</v>
      </c>
      <c r="E5955">
        <v>735.510009765625</v>
      </c>
      <c r="F5955">
        <v>735.510009765625</v>
      </c>
      <c r="G5955">
        <v>295560000</v>
      </c>
    </row>
    <row r="5956" spans="1:7" ht="15">
      <c r="A5956" s="963">
        <v>34563</v>
      </c>
      <c r="B5956">
        <v>737.010009765625</v>
      </c>
      <c r="C5956">
        <v>742.72998046875</v>
      </c>
      <c r="D5956">
        <v>737.010009765625</v>
      </c>
      <c r="E5956">
        <v>742.65997314453125</v>
      </c>
      <c r="F5956">
        <v>742.65997314453125</v>
      </c>
      <c r="G5956">
        <v>335310000</v>
      </c>
    </row>
    <row r="5957" spans="1:7" ht="15">
      <c r="A5957" s="963">
        <v>34564</v>
      </c>
      <c r="B5957">
        <v>742.27001953125</v>
      </c>
      <c r="C5957">
        <v>744.71002197265625</v>
      </c>
      <c r="D5957">
        <v>740.15997314453125</v>
      </c>
      <c r="E5957">
        <v>742.16998291015625</v>
      </c>
      <c r="F5957">
        <v>742.16998291015625</v>
      </c>
      <c r="G5957">
        <v>335280000</v>
      </c>
    </row>
    <row r="5958" spans="1:7" ht="15">
      <c r="A5958" s="963">
        <v>34565</v>
      </c>
      <c r="B5958">
        <v>743.46002197265625</v>
      </c>
      <c r="C5958">
        <v>743.83001708984375</v>
      </c>
      <c r="D5958">
        <v>739.5999755859375</v>
      </c>
      <c r="E5958">
        <v>742.42999267578125</v>
      </c>
      <c r="F5958">
        <v>742.42999267578125</v>
      </c>
      <c r="G5958">
        <v>282910000</v>
      </c>
    </row>
    <row r="5959" spans="1:7" ht="15">
      <c r="A5959" s="963">
        <v>34568</v>
      </c>
      <c r="B5959">
        <v>741.760009765625</v>
      </c>
      <c r="C5959">
        <v>742.83001708984375</v>
      </c>
      <c r="D5959">
        <v>740.52001953125</v>
      </c>
      <c r="E5959">
        <v>742.28997802734375</v>
      </c>
      <c r="F5959">
        <v>742.28997802734375</v>
      </c>
      <c r="G5959">
        <v>254750000</v>
      </c>
    </row>
    <row r="5960" spans="1:7" ht="15">
      <c r="A5960" s="963">
        <v>34569</v>
      </c>
      <c r="B5960">
        <v>743.32000732421875</v>
      </c>
      <c r="C5960">
        <v>749.53997802734375</v>
      </c>
      <c r="D5960">
        <v>743.1300048828125</v>
      </c>
      <c r="E5960">
        <v>747.97998046875</v>
      </c>
      <c r="F5960">
        <v>747.97998046875</v>
      </c>
      <c r="G5960">
        <v>333210000</v>
      </c>
    </row>
    <row r="5961" spans="1:7" ht="15">
      <c r="A5961" s="963">
        <v>34570</v>
      </c>
      <c r="B5961">
        <v>748.1300048828125</v>
      </c>
      <c r="C5961">
        <v>751.84002685546875</v>
      </c>
      <c r="D5961">
        <v>747.719970703125</v>
      </c>
      <c r="E5961">
        <v>751.719970703125</v>
      </c>
      <c r="F5961">
        <v>751.719970703125</v>
      </c>
      <c r="G5961">
        <v>323480000</v>
      </c>
    </row>
    <row r="5962" spans="1:7" ht="15">
      <c r="A5962" s="963">
        <v>34571</v>
      </c>
      <c r="B5962">
        <v>752.19000244140625</v>
      </c>
      <c r="C5962">
        <v>756.53997802734375</v>
      </c>
      <c r="D5962">
        <v>751.57000732421875</v>
      </c>
      <c r="E5962">
        <v>754.79998779296875</v>
      </c>
      <c r="F5962">
        <v>754.79998779296875</v>
      </c>
      <c r="G5962">
        <v>308290000</v>
      </c>
    </row>
    <row r="5963" spans="1:7" ht="15">
      <c r="A5963" s="963">
        <v>34572</v>
      </c>
      <c r="B5963">
        <v>756.5</v>
      </c>
      <c r="C5963">
        <v>764.57000732421875</v>
      </c>
      <c r="D5963">
        <v>756.5</v>
      </c>
      <c r="E5963">
        <v>762.94000244140625</v>
      </c>
      <c r="F5963">
        <v>762.94000244140625</v>
      </c>
      <c r="G5963">
        <v>316810000</v>
      </c>
    </row>
    <row r="5964" spans="1:7" ht="15">
      <c r="A5964" s="963">
        <v>34575</v>
      </c>
      <c r="B5964">
        <v>763.44000244140625</v>
      </c>
      <c r="C5964">
        <v>765.969970703125</v>
      </c>
      <c r="D5964">
        <v>762.90997314453125</v>
      </c>
      <c r="E5964">
        <v>763.21002197265625</v>
      </c>
      <c r="F5964">
        <v>763.21002197265625</v>
      </c>
      <c r="G5964">
        <v>284030000</v>
      </c>
    </row>
    <row r="5965" spans="1:7" ht="15">
      <c r="A5965" s="963">
        <v>34576</v>
      </c>
      <c r="B5965">
        <v>762.70001220703125</v>
      </c>
      <c r="C5965">
        <v>766.6300048828125</v>
      </c>
      <c r="D5965">
        <v>761.1500244140625</v>
      </c>
      <c r="E5965">
        <v>766.46002197265625</v>
      </c>
      <c r="F5965">
        <v>766.46002197265625</v>
      </c>
      <c r="G5965">
        <v>295140000</v>
      </c>
    </row>
    <row r="5966" spans="1:7" ht="15">
      <c r="A5966" s="963">
        <v>34577</v>
      </c>
      <c r="B5966">
        <v>765.72998046875</v>
      </c>
      <c r="C5966">
        <v>767.5999755859375</v>
      </c>
      <c r="D5966">
        <v>764.54998779296875</v>
      </c>
      <c r="E5966">
        <v>765.6199951171875</v>
      </c>
      <c r="F5966">
        <v>765.6199951171875</v>
      </c>
      <c r="G5966">
        <v>323990000</v>
      </c>
    </row>
    <row r="5967" spans="1:7" ht="15">
      <c r="A5967" s="963">
        <v>34578</v>
      </c>
      <c r="B5967">
        <v>763</v>
      </c>
      <c r="C5967">
        <v>763</v>
      </c>
      <c r="D5967">
        <v>757.42999267578125</v>
      </c>
      <c r="E5967">
        <v>758.95001220703125</v>
      </c>
      <c r="F5967">
        <v>758.95001220703125</v>
      </c>
      <c r="G5967">
        <v>321840000</v>
      </c>
    </row>
    <row r="5968" spans="1:7" ht="15">
      <c r="A5968" s="963">
        <v>34579</v>
      </c>
      <c r="B5968">
        <v>759.52001953125</v>
      </c>
      <c r="C5968">
        <v>761.20001220703125</v>
      </c>
      <c r="D5968">
        <v>758.1400146484375</v>
      </c>
      <c r="E5968">
        <v>759.22998046875</v>
      </c>
      <c r="F5968">
        <v>759.22998046875</v>
      </c>
      <c r="G5968">
        <v>236460000</v>
      </c>
    </row>
    <row r="5969" spans="1:7" ht="15">
      <c r="A5969" s="963">
        <v>34583</v>
      </c>
      <c r="B5969">
        <v>759.010009765625</v>
      </c>
      <c r="C5969">
        <v>759.6500244140625</v>
      </c>
      <c r="D5969">
        <v>757.52001953125</v>
      </c>
      <c r="E5969">
        <v>759.47998046875</v>
      </c>
      <c r="F5969">
        <v>759.47998046875</v>
      </c>
      <c r="G5969">
        <v>185150000</v>
      </c>
    </row>
    <row r="5970" spans="1:7" ht="15">
      <c r="A5970" s="963">
        <v>34584</v>
      </c>
      <c r="B5970">
        <v>760.510009765625</v>
      </c>
      <c r="C5970">
        <v>765.1199951171875</v>
      </c>
      <c r="D5970">
        <v>760.07000732421875</v>
      </c>
      <c r="E5970">
        <v>764.280029296875</v>
      </c>
      <c r="F5970">
        <v>764.280029296875</v>
      </c>
      <c r="G5970">
        <v>283770000</v>
      </c>
    </row>
    <row r="5971" spans="1:7" ht="15">
      <c r="A5971" s="963">
        <v>34585</v>
      </c>
      <c r="B5971">
        <v>764.739990234375</v>
      </c>
      <c r="C5971">
        <v>769.44000244140625</v>
      </c>
      <c r="D5971">
        <v>764.70001220703125</v>
      </c>
      <c r="E5971">
        <v>769.29998779296875</v>
      </c>
      <c r="F5971">
        <v>769.29998779296875</v>
      </c>
      <c r="G5971">
        <v>303060000</v>
      </c>
    </row>
    <row r="5972" spans="1:7" ht="15">
      <c r="A5972" s="963">
        <v>34586</v>
      </c>
      <c r="B5972">
        <v>766.21002197265625</v>
      </c>
      <c r="C5972">
        <v>766.21002197265625</v>
      </c>
      <c r="D5972">
        <v>761.469970703125</v>
      </c>
      <c r="E5972">
        <v>763.72998046875</v>
      </c>
      <c r="F5972">
        <v>763.72998046875</v>
      </c>
      <c r="G5972">
        <v>277410000</v>
      </c>
    </row>
    <row r="5973" spans="1:7" ht="15">
      <c r="A5973" s="963">
        <v>34589</v>
      </c>
      <c r="B5973">
        <v>763.55999755859375</v>
      </c>
      <c r="C5973">
        <v>763.71002197265625</v>
      </c>
      <c r="D5973">
        <v>759.05999755859375</v>
      </c>
      <c r="E5973">
        <v>760.010009765625</v>
      </c>
      <c r="F5973">
        <v>760.010009765625</v>
      </c>
      <c r="G5973">
        <v>223400000</v>
      </c>
    </row>
    <row r="5974" spans="1:7" ht="15">
      <c r="A5974" s="963">
        <v>34590</v>
      </c>
      <c r="B5974">
        <v>761.8599853515625</v>
      </c>
      <c r="C5974">
        <v>765.969970703125</v>
      </c>
      <c r="D5974">
        <v>761.8599853515625</v>
      </c>
      <c r="E5974">
        <v>765.83001708984375</v>
      </c>
      <c r="F5974">
        <v>765.83001708984375</v>
      </c>
      <c r="G5974">
        <v>283030000</v>
      </c>
    </row>
    <row r="5975" spans="1:7" ht="15">
      <c r="A5975" s="963">
        <v>34591</v>
      </c>
      <c r="B5975">
        <v>766.280029296875</v>
      </c>
      <c r="C5975">
        <v>768.6400146484375</v>
      </c>
      <c r="D5975">
        <v>765.04998779296875</v>
      </c>
      <c r="E5975">
        <v>768.6099853515625</v>
      </c>
      <c r="F5975">
        <v>768.6099853515625</v>
      </c>
      <c r="G5975">
        <v>293060000</v>
      </c>
    </row>
    <row r="5976" spans="1:7" ht="15">
      <c r="A5976" s="963">
        <v>34592</v>
      </c>
      <c r="B5976">
        <v>768.40997314453125</v>
      </c>
      <c r="C5976">
        <v>778.65997314453125</v>
      </c>
      <c r="D5976">
        <v>768.40997314453125</v>
      </c>
      <c r="E5976">
        <v>778.65997314453125</v>
      </c>
      <c r="F5976">
        <v>778.65997314453125</v>
      </c>
      <c r="G5976">
        <v>298230000</v>
      </c>
    </row>
    <row r="5977" spans="1:7" ht="15">
      <c r="A5977" s="963">
        <v>34593</v>
      </c>
      <c r="B5977">
        <v>777.72998046875</v>
      </c>
      <c r="C5977">
        <v>779.58001708984375</v>
      </c>
      <c r="D5977">
        <v>773.9000244140625</v>
      </c>
      <c r="E5977">
        <v>777.90997314453125</v>
      </c>
      <c r="F5977">
        <v>777.90997314453125</v>
      </c>
      <c r="G5977">
        <v>323300000</v>
      </c>
    </row>
    <row r="5978" spans="1:7" ht="15">
      <c r="A5978" s="963">
        <v>34596</v>
      </c>
      <c r="B5978">
        <v>778.1300048828125</v>
      </c>
      <c r="C5978">
        <v>779.09002685546875</v>
      </c>
      <c r="D5978">
        <v>776.45001220703125</v>
      </c>
      <c r="E5978">
        <v>776.719970703125</v>
      </c>
      <c r="F5978">
        <v>776.719970703125</v>
      </c>
      <c r="G5978">
        <v>261540000</v>
      </c>
    </row>
    <row r="5979" spans="1:7" ht="15">
      <c r="A5979" s="963">
        <v>34597</v>
      </c>
      <c r="B5979">
        <v>775.82000732421875</v>
      </c>
      <c r="C5979">
        <v>775.82000732421875</v>
      </c>
      <c r="D5979">
        <v>766.739990234375</v>
      </c>
      <c r="E5979">
        <v>766.739990234375</v>
      </c>
      <c r="F5979">
        <v>766.739990234375</v>
      </c>
      <c r="G5979">
        <v>305630000</v>
      </c>
    </row>
    <row r="5980" spans="1:7" ht="15">
      <c r="A5980" s="963">
        <v>34598</v>
      </c>
      <c r="B5980">
        <v>767.1300048828125</v>
      </c>
      <c r="C5980">
        <v>767.239990234375</v>
      </c>
      <c r="D5980">
        <v>758.08001708984375</v>
      </c>
      <c r="E5980">
        <v>760.71002197265625</v>
      </c>
      <c r="F5980">
        <v>760.71002197265625</v>
      </c>
      <c r="G5980">
        <v>322330000</v>
      </c>
    </row>
    <row r="5981" spans="1:7" ht="15">
      <c r="A5981" s="963">
        <v>34599</v>
      </c>
      <c r="B5981">
        <v>761.79998779296875</v>
      </c>
      <c r="C5981">
        <v>763.1300048828125</v>
      </c>
      <c r="D5981">
        <v>758.83001708984375</v>
      </c>
      <c r="E5981">
        <v>760.44000244140625</v>
      </c>
      <c r="F5981">
        <v>760.44000244140625</v>
      </c>
      <c r="G5981">
        <v>308590000</v>
      </c>
    </row>
    <row r="5982" spans="1:7" ht="15">
      <c r="A5982" s="963">
        <v>34600</v>
      </c>
      <c r="B5982">
        <v>759.8800048828125</v>
      </c>
      <c r="C5982">
        <v>762.239990234375</v>
      </c>
      <c r="D5982">
        <v>756.82000732421875</v>
      </c>
      <c r="E5982">
        <v>757.46002197265625</v>
      </c>
      <c r="F5982">
        <v>757.46002197265625</v>
      </c>
      <c r="G5982">
        <v>321030000</v>
      </c>
    </row>
    <row r="5983" spans="1:7" ht="15">
      <c r="A5983" s="963">
        <v>34603</v>
      </c>
      <c r="B5983">
        <v>756.95001220703125</v>
      </c>
      <c r="C5983">
        <v>756.95001220703125</v>
      </c>
      <c r="D5983">
        <v>752.489990234375</v>
      </c>
      <c r="E5983">
        <v>755.6300048828125</v>
      </c>
      <c r="F5983">
        <v>755.6300048828125</v>
      </c>
      <c r="G5983">
        <v>250460000</v>
      </c>
    </row>
    <row r="5984" spans="1:7" ht="15">
      <c r="A5984" s="963">
        <v>34604</v>
      </c>
      <c r="B5984">
        <v>755.1400146484375</v>
      </c>
      <c r="C5984">
        <v>756.17999267578125</v>
      </c>
      <c r="D5984">
        <v>753.32000732421875</v>
      </c>
      <c r="E5984">
        <v>755.3699951171875</v>
      </c>
      <c r="F5984">
        <v>755.3699951171875</v>
      </c>
      <c r="G5984">
        <v>273720000</v>
      </c>
    </row>
    <row r="5985" spans="1:7" ht="15">
      <c r="A5985" s="963">
        <v>34605</v>
      </c>
      <c r="B5985">
        <v>756.1199951171875</v>
      </c>
      <c r="C5985">
        <v>761.25</v>
      </c>
      <c r="D5985">
        <v>756.1199951171875</v>
      </c>
      <c r="E5985">
        <v>760.010009765625</v>
      </c>
      <c r="F5985">
        <v>760.010009765625</v>
      </c>
      <c r="G5985">
        <v>300240000</v>
      </c>
    </row>
    <row r="5986" spans="1:7" ht="15">
      <c r="A5986" s="963">
        <v>34606</v>
      </c>
      <c r="B5986">
        <v>759.70001220703125</v>
      </c>
      <c r="C5986">
        <v>760.1300048828125</v>
      </c>
      <c r="D5986">
        <v>756.30999755859375</v>
      </c>
      <c r="E5986">
        <v>759.34002685546875</v>
      </c>
      <c r="F5986">
        <v>759.34002685546875</v>
      </c>
      <c r="G5986">
        <v>284260000</v>
      </c>
    </row>
    <row r="5987" spans="1:7" ht="15">
      <c r="A5987" s="963">
        <v>34607</v>
      </c>
      <c r="B5987">
        <v>760.34002685546875</v>
      </c>
      <c r="C5987">
        <v>765.21002197265625</v>
      </c>
      <c r="D5987">
        <v>759.53997802734375</v>
      </c>
      <c r="E5987">
        <v>764.28997802734375</v>
      </c>
      <c r="F5987">
        <v>764.28997802734375</v>
      </c>
      <c r="G5987">
        <v>308100000</v>
      </c>
    </row>
    <row r="5988" spans="1:7" ht="15">
      <c r="A5988" s="963">
        <v>34610</v>
      </c>
      <c r="B5988">
        <v>764.469970703125</v>
      </c>
      <c r="C5988">
        <v>764.47998046875</v>
      </c>
      <c r="D5988">
        <v>760.33001708984375</v>
      </c>
      <c r="E5988">
        <v>760.8800048828125</v>
      </c>
      <c r="F5988">
        <v>760.8800048828125</v>
      </c>
      <c r="G5988">
        <v>244890000</v>
      </c>
    </row>
    <row r="5989" spans="1:7" ht="15">
      <c r="A5989" s="963">
        <v>34611</v>
      </c>
      <c r="B5989">
        <v>761.03997802734375</v>
      </c>
      <c r="C5989">
        <v>761.20001220703125</v>
      </c>
      <c r="D5989">
        <v>747.239990234375</v>
      </c>
      <c r="E5989">
        <v>747.29998779296875</v>
      </c>
      <c r="F5989">
        <v>747.29998779296875</v>
      </c>
      <c r="G5989">
        <v>332850000</v>
      </c>
    </row>
    <row r="5990" spans="1:7" ht="15">
      <c r="A5990" s="963">
        <v>34612</v>
      </c>
      <c r="B5990">
        <v>746.19000244140625</v>
      </c>
      <c r="C5990">
        <v>746.46002197265625</v>
      </c>
      <c r="D5990">
        <v>737.6199951171875</v>
      </c>
      <c r="E5990">
        <v>746.280029296875</v>
      </c>
      <c r="F5990">
        <v>746.280029296875</v>
      </c>
      <c r="G5990">
        <v>347710000</v>
      </c>
    </row>
    <row r="5991" spans="1:7" ht="15">
      <c r="A5991" s="963">
        <v>34613</v>
      </c>
      <c r="B5991">
        <v>747.95001220703125</v>
      </c>
      <c r="C5991">
        <v>749.09002685546875</v>
      </c>
      <c r="D5991">
        <v>743.67999267578125</v>
      </c>
      <c r="E5991">
        <v>744.19000244140625</v>
      </c>
      <c r="F5991">
        <v>744.19000244140625</v>
      </c>
      <c r="G5991">
        <v>270210000</v>
      </c>
    </row>
    <row r="5992" spans="1:7" ht="15">
      <c r="A5992" s="963">
        <v>34614</v>
      </c>
      <c r="B5992">
        <v>745.22998046875</v>
      </c>
      <c r="C5992">
        <v>750.1099853515625</v>
      </c>
      <c r="D5992">
        <v>745.22998046875</v>
      </c>
      <c r="E5992">
        <v>749.96002197265625</v>
      </c>
      <c r="F5992">
        <v>749.96002197265625</v>
      </c>
      <c r="G5992">
        <v>275060000</v>
      </c>
    </row>
    <row r="5993" spans="1:7" ht="15">
      <c r="A5993" s="963">
        <v>34617</v>
      </c>
      <c r="B5993">
        <v>751.33001708984375</v>
      </c>
      <c r="C5993">
        <v>756.91998291015625</v>
      </c>
      <c r="D5993">
        <v>751.33001708984375</v>
      </c>
      <c r="E5993">
        <v>756.80999755859375</v>
      </c>
      <c r="F5993">
        <v>756.80999755859375</v>
      </c>
      <c r="G5993">
        <v>230260000</v>
      </c>
    </row>
    <row r="5994" spans="1:7" ht="15">
      <c r="A5994" s="963">
        <v>34618</v>
      </c>
      <c r="B5994">
        <v>758.3699951171875</v>
      </c>
      <c r="C5994">
        <v>766.17999267578125</v>
      </c>
      <c r="D5994">
        <v>758.3699951171875</v>
      </c>
      <c r="E5994">
        <v>765.57000732421875</v>
      </c>
      <c r="F5994">
        <v>765.57000732421875</v>
      </c>
      <c r="G5994">
        <v>367590000</v>
      </c>
    </row>
    <row r="5995" spans="1:7" ht="15">
      <c r="A5995" s="963">
        <v>34619</v>
      </c>
      <c r="B5995">
        <v>765.32000732421875</v>
      </c>
      <c r="C5995">
        <v>767.8800048828125</v>
      </c>
      <c r="D5995">
        <v>764.79998779296875</v>
      </c>
      <c r="E5995">
        <v>767</v>
      </c>
      <c r="F5995">
        <v>767</v>
      </c>
      <c r="G5995">
        <v>331570000</v>
      </c>
    </row>
    <row r="5996" spans="1:7" ht="15">
      <c r="A5996" s="963">
        <v>34620</v>
      </c>
      <c r="B5996">
        <v>770.0999755859375</v>
      </c>
      <c r="C5996">
        <v>774.739990234375</v>
      </c>
      <c r="D5996">
        <v>767.52001953125</v>
      </c>
      <c r="E5996">
        <v>767.8900146484375</v>
      </c>
      <c r="F5996">
        <v>767.8900146484375</v>
      </c>
      <c r="G5996">
        <v>372980000</v>
      </c>
    </row>
    <row r="5997" spans="1:7" ht="15">
      <c r="A5997" s="963">
        <v>34621</v>
      </c>
      <c r="B5997">
        <v>768.3499755859375</v>
      </c>
      <c r="C5997">
        <v>768.84002685546875</v>
      </c>
      <c r="D5997">
        <v>764.72998046875</v>
      </c>
      <c r="E5997">
        <v>767.08001708984375</v>
      </c>
      <c r="F5997">
        <v>767.08001708984375</v>
      </c>
      <c r="G5997">
        <v>298120000</v>
      </c>
    </row>
    <row r="5998" spans="1:7" ht="15">
      <c r="A5998" s="963">
        <v>34624</v>
      </c>
      <c r="B5998">
        <v>767.07000732421875</v>
      </c>
      <c r="C5998">
        <v>767.92999267578125</v>
      </c>
      <c r="D5998">
        <v>765.04998779296875</v>
      </c>
      <c r="E5998">
        <v>765.780029296875</v>
      </c>
      <c r="F5998">
        <v>765.780029296875</v>
      </c>
      <c r="G5998">
        <v>290370000</v>
      </c>
    </row>
    <row r="5999" spans="1:7" ht="15">
      <c r="A5999" s="963">
        <v>34625</v>
      </c>
      <c r="B5999">
        <v>766.739990234375</v>
      </c>
      <c r="C5999">
        <v>767.41998291015625</v>
      </c>
      <c r="D5999">
        <v>763.55999755859375</v>
      </c>
      <c r="E5999">
        <v>764.80999755859375</v>
      </c>
      <c r="F5999">
        <v>764.80999755859375</v>
      </c>
      <c r="G5999">
        <v>308800000</v>
      </c>
    </row>
    <row r="6000" spans="1:7" ht="15">
      <c r="A6000" s="963">
        <v>34626</v>
      </c>
      <c r="B6000">
        <v>765.45001220703125</v>
      </c>
      <c r="C6000">
        <v>771.19000244140625</v>
      </c>
      <c r="D6000">
        <v>764.21002197265625</v>
      </c>
      <c r="E6000">
        <v>770.6199951171875</v>
      </c>
      <c r="F6000">
        <v>770.6199951171875</v>
      </c>
      <c r="G6000">
        <v>343840000</v>
      </c>
    </row>
    <row r="6001" spans="1:7" ht="15">
      <c r="A6001" s="963">
        <v>34627</v>
      </c>
      <c r="B6001">
        <v>771.83001708984375</v>
      </c>
      <c r="C6001">
        <v>772.53997802734375</v>
      </c>
      <c r="D6001">
        <v>765.489990234375</v>
      </c>
      <c r="E6001">
        <v>768.239990234375</v>
      </c>
      <c r="F6001">
        <v>768.239990234375</v>
      </c>
      <c r="G6001">
        <v>356180000</v>
      </c>
    </row>
    <row r="6002" spans="1:7" ht="15">
      <c r="A6002" s="963">
        <v>34628</v>
      </c>
      <c r="B6002">
        <v>767.44000244140625</v>
      </c>
      <c r="C6002">
        <v>767.44000244140625</v>
      </c>
      <c r="D6002">
        <v>763.3900146484375</v>
      </c>
      <c r="E6002">
        <v>765.3800048828125</v>
      </c>
      <c r="F6002">
        <v>765.3800048828125</v>
      </c>
      <c r="G6002">
        <v>354230000</v>
      </c>
    </row>
    <row r="6003" spans="1:7" ht="15">
      <c r="A6003" s="963">
        <v>34631</v>
      </c>
      <c r="B6003">
        <v>766.219970703125</v>
      </c>
      <c r="C6003">
        <v>767.19000244140625</v>
      </c>
      <c r="D6003">
        <v>760.5</v>
      </c>
      <c r="E6003">
        <v>761.21002197265625</v>
      </c>
      <c r="F6003">
        <v>761.21002197265625</v>
      </c>
      <c r="G6003">
        <v>283980000</v>
      </c>
    </row>
    <row r="6004" spans="1:7" ht="15">
      <c r="A6004" s="963">
        <v>34632</v>
      </c>
      <c r="B6004">
        <v>757.22998046875</v>
      </c>
      <c r="C6004">
        <v>758.3699951171875</v>
      </c>
      <c r="D6004">
        <v>754.469970703125</v>
      </c>
      <c r="E6004">
        <v>758.260009765625</v>
      </c>
      <c r="F6004">
        <v>758.260009765625</v>
      </c>
      <c r="G6004">
        <v>292610000</v>
      </c>
    </row>
    <row r="6005" spans="1:7" ht="15">
      <c r="A6005" s="963">
        <v>34633</v>
      </c>
      <c r="B6005">
        <v>759.07000732421875</v>
      </c>
      <c r="C6005">
        <v>763.239990234375</v>
      </c>
      <c r="D6005">
        <v>759.07000732421875</v>
      </c>
      <c r="E6005">
        <v>763.239990234375</v>
      </c>
      <c r="F6005">
        <v>763.239990234375</v>
      </c>
      <c r="G6005">
        <v>317600000</v>
      </c>
    </row>
    <row r="6006" spans="1:7" ht="15">
      <c r="A6006" s="963">
        <v>34634</v>
      </c>
      <c r="B6006">
        <v>763.780029296875</v>
      </c>
      <c r="C6006">
        <v>767.489990234375</v>
      </c>
      <c r="D6006">
        <v>763.780029296875</v>
      </c>
      <c r="E6006">
        <v>767.469970703125</v>
      </c>
      <c r="F6006">
        <v>767.469970703125</v>
      </c>
      <c r="G6006">
        <v>315000000</v>
      </c>
    </row>
    <row r="6007" spans="1:7" ht="15">
      <c r="A6007" s="963">
        <v>34635</v>
      </c>
      <c r="B6007">
        <v>767.780029296875</v>
      </c>
      <c r="C6007">
        <v>776.1500244140625</v>
      </c>
      <c r="D6007">
        <v>766.969970703125</v>
      </c>
      <c r="E6007">
        <v>776.1500244140625</v>
      </c>
      <c r="F6007">
        <v>776.1500244140625</v>
      </c>
      <c r="G6007">
        <v>378500000</v>
      </c>
    </row>
    <row r="6008" spans="1:7" ht="15">
      <c r="A6008" s="963">
        <v>34638</v>
      </c>
      <c r="B6008">
        <v>775.8699951171875</v>
      </c>
      <c r="C6008">
        <v>778.80999755859375</v>
      </c>
      <c r="D6008">
        <v>774.5</v>
      </c>
      <c r="E6008">
        <v>777.489990234375</v>
      </c>
      <c r="F6008">
        <v>777.489990234375</v>
      </c>
      <c r="G6008">
        <v>313240000</v>
      </c>
    </row>
    <row r="6009" spans="1:7" ht="15">
      <c r="A6009" s="963">
        <v>34639</v>
      </c>
      <c r="B6009">
        <v>776.25</v>
      </c>
      <c r="C6009">
        <v>776.25</v>
      </c>
      <c r="D6009">
        <v>770.95001220703125</v>
      </c>
      <c r="E6009">
        <v>772.19000244140625</v>
      </c>
      <c r="F6009">
        <v>772.19000244140625</v>
      </c>
      <c r="G6009">
        <v>318760000</v>
      </c>
    </row>
    <row r="6010" spans="1:7" ht="15">
      <c r="A6010" s="963">
        <v>34640</v>
      </c>
      <c r="B6010">
        <v>772.260009765625</v>
      </c>
      <c r="C6010">
        <v>776.8599853515625</v>
      </c>
      <c r="D6010">
        <v>771.19000244140625</v>
      </c>
      <c r="E6010">
        <v>771.82000732421875</v>
      </c>
      <c r="F6010">
        <v>771.82000732421875</v>
      </c>
      <c r="G6010">
        <v>360020000</v>
      </c>
    </row>
    <row r="6011" spans="1:7" ht="15">
      <c r="A6011" s="963">
        <v>34641</v>
      </c>
      <c r="B6011">
        <v>772.6099853515625</v>
      </c>
      <c r="C6011">
        <v>773.530029296875</v>
      </c>
      <c r="D6011">
        <v>770.8800048828125</v>
      </c>
      <c r="E6011">
        <v>772.0999755859375</v>
      </c>
      <c r="F6011">
        <v>772.0999755859375</v>
      </c>
      <c r="G6011">
        <v>311390000</v>
      </c>
    </row>
    <row r="6012" spans="1:7" ht="15">
      <c r="A6012" s="963">
        <v>34642</v>
      </c>
      <c r="B6012">
        <v>772.70001220703125</v>
      </c>
      <c r="C6012">
        <v>773.510009765625</v>
      </c>
      <c r="D6012">
        <v>766.08001708984375</v>
      </c>
      <c r="E6012">
        <v>766.08001708984375</v>
      </c>
      <c r="F6012">
        <v>766.08001708984375</v>
      </c>
      <c r="G6012">
        <v>280880000</v>
      </c>
    </row>
    <row r="6013" spans="1:7" ht="15">
      <c r="A6013" s="963">
        <v>34645</v>
      </c>
      <c r="B6013">
        <v>766.219970703125</v>
      </c>
      <c r="C6013">
        <v>766.219970703125</v>
      </c>
      <c r="D6013">
        <v>762.010009765625</v>
      </c>
      <c r="E6013">
        <v>762.30999755859375</v>
      </c>
      <c r="F6013">
        <v>762.30999755859375</v>
      </c>
      <c r="G6013">
        <v>246170000</v>
      </c>
    </row>
    <row r="6014" spans="1:7" ht="15">
      <c r="A6014" s="963">
        <v>34646</v>
      </c>
      <c r="B6014">
        <v>762.6099853515625</v>
      </c>
      <c r="C6014">
        <v>767.6400146484375</v>
      </c>
      <c r="D6014">
        <v>762.6099853515625</v>
      </c>
      <c r="E6014">
        <v>767.53997802734375</v>
      </c>
      <c r="F6014">
        <v>767.53997802734375</v>
      </c>
      <c r="G6014">
        <v>298660000</v>
      </c>
    </row>
    <row r="6015" spans="1:7" ht="15">
      <c r="A6015" s="963">
        <v>34647</v>
      </c>
      <c r="B6015">
        <v>770.77001953125</v>
      </c>
      <c r="C6015">
        <v>774.4000244140625</v>
      </c>
      <c r="D6015">
        <v>765.8800048828125</v>
      </c>
      <c r="E6015">
        <v>767.25</v>
      </c>
      <c r="F6015">
        <v>767.25</v>
      </c>
      <c r="G6015">
        <v>311110000</v>
      </c>
    </row>
    <row r="6016" spans="1:7" ht="15">
      <c r="A6016" s="963">
        <v>34648</v>
      </c>
      <c r="B6016">
        <v>766.5</v>
      </c>
      <c r="C6016">
        <v>768.760009765625</v>
      </c>
      <c r="D6016">
        <v>763.97998046875</v>
      </c>
      <c r="E6016">
        <v>764.3800048828125</v>
      </c>
      <c r="F6016">
        <v>764.3800048828125</v>
      </c>
      <c r="G6016">
        <v>267750000</v>
      </c>
    </row>
    <row r="6017" spans="1:7" ht="15">
      <c r="A6017" s="963">
        <v>34649</v>
      </c>
      <c r="B6017">
        <v>763.94000244140625</v>
      </c>
      <c r="C6017">
        <v>765.1300048828125</v>
      </c>
      <c r="D6017">
        <v>761.469970703125</v>
      </c>
      <c r="E6017">
        <v>762.1199951171875</v>
      </c>
      <c r="F6017">
        <v>762.1199951171875</v>
      </c>
      <c r="G6017">
        <v>273270000</v>
      </c>
    </row>
    <row r="6018" spans="1:7" ht="15">
      <c r="A6018" s="963">
        <v>34652</v>
      </c>
      <c r="B6018">
        <v>763.6099853515625</v>
      </c>
      <c r="C6018">
        <v>768.17999267578125</v>
      </c>
      <c r="D6018">
        <v>763.6099853515625</v>
      </c>
      <c r="E6018">
        <v>768.1400146484375</v>
      </c>
      <c r="F6018">
        <v>768.1400146484375</v>
      </c>
      <c r="G6018">
        <v>263820000</v>
      </c>
    </row>
    <row r="6019" spans="1:7" ht="15">
      <c r="A6019" s="963">
        <v>34653</v>
      </c>
      <c r="B6019">
        <v>768.72998046875</v>
      </c>
      <c r="C6019">
        <v>771.780029296875</v>
      </c>
      <c r="D6019">
        <v>766.8599853515625</v>
      </c>
      <c r="E6019">
        <v>769.02001953125</v>
      </c>
      <c r="F6019">
        <v>769.02001953125</v>
      </c>
      <c r="G6019">
        <v>320350000</v>
      </c>
    </row>
    <row r="6020" spans="1:7" ht="15">
      <c r="A6020" s="963">
        <v>34654</v>
      </c>
      <c r="B6020">
        <v>769.72998046875</v>
      </c>
      <c r="C6020">
        <v>770.9000244140625</v>
      </c>
      <c r="D6020">
        <v>768.41998291015625</v>
      </c>
      <c r="E6020">
        <v>769.6400146484375</v>
      </c>
      <c r="F6020">
        <v>769.6400146484375</v>
      </c>
      <c r="G6020">
        <v>309770000</v>
      </c>
    </row>
    <row r="6021" spans="1:7" ht="15">
      <c r="A6021" s="963">
        <v>34655</v>
      </c>
      <c r="B6021">
        <v>770.3499755859375</v>
      </c>
      <c r="C6021">
        <v>771.05999755859375</v>
      </c>
      <c r="D6021">
        <v>763.8499755859375</v>
      </c>
      <c r="E6021">
        <v>765.84002685546875</v>
      </c>
      <c r="F6021">
        <v>765.84002685546875</v>
      </c>
      <c r="G6021">
        <v>351200000</v>
      </c>
    </row>
    <row r="6022" spans="1:7" ht="15">
      <c r="A6022" s="963">
        <v>34656</v>
      </c>
      <c r="B6022">
        <v>766.57000732421875</v>
      </c>
      <c r="C6022">
        <v>767.40997314453125</v>
      </c>
      <c r="D6022">
        <v>762.96002197265625</v>
      </c>
      <c r="E6022">
        <v>764.66998291015625</v>
      </c>
      <c r="F6022">
        <v>764.66998291015625</v>
      </c>
      <c r="G6022">
        <v>303800000</v>
      </c>
    </row>
    <row r="6023" spans="1:7" ht="15">
      <c r="A6023" s="963">
        <v>34659</v>
      </c>
      <c r="B6023">
        <v>767.030029296875</v>
      </c>
      <c r="C6023">
        <v>768</v>
      </c>
      <c r="D6023">
        <v>757.58001708984375</v>
      </c>
      <c r="E6023">
        <v>757.739990234375</v>
      </c>
      <c r="F6023">
        <v>757.739990234375</v>
      </c>
      <c r="G6023">
        <v>302150000</v>
      </c>
    </row>
    <row r="6024" spans="1:7" ht="15">
      <c r="A6024" s="963">
        <v>34660</v>
      </c>
      <c r="B6024">
        <v>756.57000732421875</v>
      </c>
      <c r="C6024">
        <v>756.57000732421875</v>
      </c>
      <c r="D6024">
        <v>741.20001220703125</v>
      </c>
      <c r="E6024">
        <v>741.21002197265625</v>
      </c>
      <c r="F6024">
        <v>741.21002197265625</v>
      </c>
      <c r="G6024">
        <v>353750000</v>
      </c>
    </row>
    <row r="6025" spans="1:7" ht="15">
      <c r="A6025" s="963">
        <v>34661</v>
      </c>
      <c r="B6025">
        <v>738.33001708984375</v>
      </c>
      <c r="C6025">
        <v>738.33001708984375</v>
      </c>
      <c r="D6025">
        <v>728.780029296875</v>
      </c>
      <c r="E6025">
        <v>736.70001220703125</v>
      </c>
      <c r="F6025">
        <v>736.70001220703125</v>
      </c>
      <c r="G6025">
        <v>346560000</v>
      </c>
    </row>
    <row r="6026" spans="1:7" ht="15">
      <c r="A6026" s="963">
        <v>34663</v>
      </c>
      <c r="B6026">
        <v>737.219970703125</v>
      </c>
      <c r="C6026">
        <v>742.57000732421875</v>
      </c>
      <c r="D6026">
        <v>737.219970703125</v>
      </c>
      <c r="E6026">
        <v>742.52001953125</v>
      </c>
      <c r="F6026">
        <v>742.52001953125</v>
      </c>
      <c r="G6026">
        <v>98590000</v>
      </c>
    </row>
    <row r="6027" spans="1:7" ht="15">
      <c r="A6027" s="963">
        <v>34666</v>
      </c>
      <c r="B6027">
        <v>743.08001708984375</v>
      </c>
      <c r="C6027">
        <v>746.21002197265625</v>
      </c>
      <c r="D6027">
        <v>742.96002197265625</v>
      </c>
      <c r="E6027">
        <v>745.72998046875</v>
      </c>
      <c r="F6027">
        <v>745.72998046875</v>
      </c>
      <c r="G6027">
        <v>239300000</v>
      </c>
    </row>
    <row r="6028" spans="1:7" ht="15">
      <c r="A6028" s="963">
        <v>34667</v>
      </c>
      <c r="B6028">
        <v>746.469970703125</v>
      </c>
      <c r="C6028">
        <v>751.70001220703125</v>
      </c>
      <c r="D6028">
        <v>745.8800048828125</v>
      </c>
      <c r="E6028">
        <v>751.47998046875</v>
      </c>
      <c r="F6028">
        <v>751.47998046875</v>
      </c>
      <c r="G6028">
        <v>305110000</v>
      </c>
    </row>
    <row r="6029" spans="1:7" ht="15">
      <c r="A6029" s="963">
        <v>34668</v>
      </c>
      <c r="B6029">
        <v>751.44000244140625</v>
      </c>
      <c r="C6029">
        <v>754.28997802734375</v>
      </c>
      <c r="D6029">
        <v>748.739990234375</v>
      </c>
      <c r="E6029">
        <v>750.32000732421875</v>
      </c>
      <c r="F6029">
        <v>750.32000732421875</v>
      </c>
      <c r="G6029">
        <v>325710000</v>
      </c>
    </row>
    <row r="6030" spans="1:7" ht="15">
      <c r="A6030" s="963">
        <v>34669</v>
      </c>
      <c r="B6030">
        <v>748.83001708984375</v>
      </c>
      <c r="C6030">
        <v>749.20001220703125</v>
      </c>
      <c r="D6030">
        <v>739.94000244140625</v>
      </c>
      <c r="E6030">
        <v>740.6099853515625</v>
      </c>
      <c r="F6030">
        <v>740.6099853515625</v>
      </c>
      <c r="G6030">
        <v>275730000</v>
      </c>
    </row>
    <row r="6031" spans="1:7" ht="15">
      <c r="A6031" s="963">
        <v>34670</v>
      </c>
      <c r="B6031">
        <v>741.989990234375</v>
      </c>
      <c r="C6031">
        <v>745.1199951171875</v>
      </c>
      <c r="D6031">
        <v>739.280029296875</v>
      </c>
      <c r="E6031">
        <v>745.02001953125</v>
      </c>
      <c r="F6031">
        <v>745.02001953125</v>
      </c>
      <c r="G6031">
        <v>259950000</v>
      </c>
    </row>
    <row r="6032" spans="1:7" ht="15">
      <c r="A6032" s="963">
        <v>34673</v>
      </c>
      <c r="B6032">
        <v>745.530029296875</v>
      </c>
      <c r="C6032">
        <v>747.80999755859375</v>
      </c>
      <c r="D6032">
        <v>744.72998046875</v>
      </c>
      <c r="E6032">
        <v>745.71002197265625</v>
      </c>
      <c r="F6032">
        <v>745.71002197265625</v>
      </c>
      <c r="G6032">
        <v>247520000</v>
      </c>
    </row>
    <row r="6033" spans="1:7" ht="15">
      <c r="A6033" s="963">
        <v>34674</v>
      </c>
      <c r="B6033">
        <v>744.6099853515625</v>
      </c>
      <c r="C6033">
        <v>745.25</v>
      </c>
      <c r="D6033">
        <v>740.27001953125</v>
      </c>
      <c r="E6033">
        <v>741.22998046875</v>
      </c>
      <c r="F6033">
        <v>741.22998046875</v>
      </c>
      <c r="G6033">
        <v>286350000</v>
      </c>
    </row>
    <row r="6034" spans="1:7" ht="15">
      <c r="A6034" s="963">
        <v>34675</v>
      </c>
      <c r="B6034">
        <v>740.239990234375</v>
      </c>
      <c r="C6034">
        <v>740.239990234375</v>
      </c>
      <c r="D6034">
        <v>733.59002685546875</v>
      </c>
      <c r="E6034">
        <v>734.27001953125</v>
      </c>
      <c r="F6034">
        <v>734.27001953125</v>
      </c>
      <c r="G6034">
        <v>272250000</v>
      </c>
    </row>
    <row r="6035" spans="1:7" ht="15">
      <c r="A6035" s="963">
        <v>34676</v>
      </c>
      <c r="B6035">
        <v>734.739990234375</v>
      </c>
      <c r="C6035">
        <v>735.69000244140625</v>
      </c>
      <c r="D6035">
        <v>718.08001708984375</v>
      </c>
      <c r="E6035">
        <v>719.1199951171875</v>
      </c>
      <c r="F6035">
        <v>719.1199951171875</v>
      </c>
      <c r="G6035">
        <v>331750000</v>
      </c>
    </row>
    <row r="6036" spans="1:7" ht="15">
      <c r="A6036" s="963">
        <v>34677</v>
      </c>
      <c r="B6036">
        <v>719.260009765625</v>
      </c>
      <c r="C6036">
        <v>719.41998291015625</v>
      </c>
      <c r="D6036">
        <v>710.94000244140625</v>
      </c>
      <c r="E6036">
        <v>719.04998779296875</v>
      </c>
      <c r="F6036">
        <v>719.04998779296875</v>
      </c>
      <c r="G6036">
        <v>334170000</v>
      </c>
    </row>
    <row r="6037" spans="1:7" ht="15">
      <c r="A6037" s="963">
        <v>34680</v>
      </c>
      <c r="B6037">
        <v>719.239990234375</v>
      </c>
      <c r="C6037">
        <v>720.989990234375</v>
      </c>
      <c r="D6037">
        <v>712.47998046875</v>
      </c>
      <c r="E6037">
        <v>719.1199951171875</v>
      </c>
      <c r="F6037">
        <v>719.1199951171875</v>
      </c>
      <c r="G6037">
        <v>260890000</v>
      </c>
    </row>
    <row r="6038" spans="1:7" ht="15">
      <c r="A6038" s="963">
        <v>34681</v>
      </c>
      <c r="B6038">
        <v>719.91998291015625</v>
      </c>
      <c r="C6038">
        <v>720.6099853515625</v>
      </c>
      <c r="D6038">
        <v>718.02001953125</v>
      </c>
      <c r="E6038">
        <v>719.489990234375</v>
      </c>
      <c r="F6038">
        <v>719.489990234375</v>
      </c>
      <c r="G6038">
        <v>263990000</v>
      </c>
    </row>
    <row r="6039" spans="1:7" ht="15">
      <c r="A6039" s="963">
        <v>34682</v>
      </c>
      <c r="B6039">
        <v>719.0999755859375</v>
      </c>
      <c r="C6039">
        <v>725.66998291015625</v>
      </c>
      <c r="D6039">
        <v>719.0999755859375</v>
      </c>
      <c r="E6039">
        <v>725.66998291015625</v>
      </c>
      <c r="F6039">
        <v>725.66998291015625</v>
      </c>
      <c r="G6039">
        <v>328510000</v>
      </c>
    </row>
    <row r="6040" spans="1:7" ht="15">
      <c r="A6040" s="963">
        <v>34683</v>
      </c>
      <c r="B6040">
        <v>727.03997802734375</v>
      </c>
      <c r="C6040">
        <v>730.70001220703125</v>
      </c>
      <c r="D6040">
        <v>727.03997802734375</v>
      </c>
      <c r="E6040">
        <v>730.67999267578125</v>
      </c>
      <c r="F6040">
        <v>730.67999267578125</v>
      </c>
      <c r="G6040">
        <v>342970000</v>
      </c>
    </row>
    <row r="6041" spans="1:7" ht="15">
      <c r="A6041" s="963">
        <v>34684</v>
      </c>
      <c r="B6041">
        <v>730.83001708984375</v>
      </c>
      <c r="C6041">
        <v>732.02001953125</v>
      </c>
      <c r="D6041">
        <v>729.05999755859375</v>
      </c>
      <c r="E6041">
        <v>729.07000732421875</v>
      </c>
      <c r="F6041">
        <v>729.07000732421875</v>
      </c>
      <c r="G6041">
        <v>321460000</v>
      </c>
    </row>
    <row r="6042" spans="1:7" ht="15">
      <c r="A6042" s="963">
        <v>34687</v>
      </c>
      <c r="B6042">
        <v>728.75</v>
      </c>
      <c r="C6042">
        <v>729.15997314453125</v>
      </c>
      <c r="D6042">
        <v>726.65997314453125</v>
      </c>
      <c r="E6042">
        <v>727.8900146484375</v>
      </c>
      <c r="F6042">
        <v>727.8900146484375</v>
      </c>
      <c r="G6042">
        <v>280080000</v>
      </c>
    </row>
    <row r="6043" spans="1:7" ht="15">
      <c r="A6043" s="963">
        <v>34688</v>
      </c>
      <c r="B6043">
        <v>729.57000732421875</v>
      </c>
      <c r="C6043">
        <v>730.72998046875</v>
      </c>
      <c r="D6043">
        <v>726.260009765625</v>
      </c>
      <c r="E6043">
        <v>728.510009765625</v>
      </c>
      <c r="F6043">
        <v>728.510009765625</v>
      </c>
      <c r="G6043">
        <v>325500000</v>
      </c>
    </row>
    <row r="6044" spans="1:7" ht="15">
      <c r="A6044" s="963">
        <v>34689</v>
      </c>
      <c r="B6044">
        <v>729.719970703125</v>
      </c>
      <c r="C6044">
        <v>737.1300048828125</v>
      </c>
      <c r="D6044">
        <v>729.719970703125</v>
      </c>
      <c r="E6044">
        <v>737.1199951171875</v>
      </c>
      <c r="F6044">
        <v>737.1199951171875</v>
      </c>
      <c r="G6044">
        <v>349600000</v>
      </c>
    </row>
    <row r="6045" spans="1:7" ht="15">
      <c r="A6045" s="963">
        <v>34690</v>
      </c>
      <c r="B6045">
        <v>737.260009765625</v>
      </c>
      <c r="C6045">
        <v>739.52001953125</v>
      </c>
      <c r="D6045">
        <v>737.260009765625</v>
      </c>
      <c r="E6045">
        <v>739.34002685546875</v>
      </c>
      <c r="F6045">
        <v>739.34002685546875</v>
      </c>
      <c r="G6045">
        <v>358680000</v>
      </c>
    </row>
    <row r="6046" spans="1:7" ht="15">
      <c r="A6046" s="963">
        <v>34691</v>
      </c>
      <c r="B6046">
        <v>739.030029296875</v>
      </c>
      <c r="C6046">
        <v>743.16998291015625</v>
      </c>
      <c r="D6046">
        <v>739</v>
      </c>
      <c r="E6046">
        <v>742.19000244140625</v>
      </c>
      <c r="F6046">
        <v>742.19000244140625</v>
      </c>
      <c r="G6046">
        <v>216530000</v>
      </c>
    </row>
    <row r="6047" spans="1:7" ht="15">
      <c r="A6047" s="963">
        <v>34695</v>
      </c>
      <c r="B6047">
        <v>743.5999755859375</v>
      </c>
      <c r="C6047">
        <v>746.20001220703125</v>
      </c>
      <c r="D6047">
        <v>743.5999755859375</v>
      </c>
      <c r="E6047">
        <v>746.19000244140625</v>
      </c>
      <c r="F6047">
        <v>746.19000244140625</v>
      </c>
      <c r="G6047">
        <v>229080000</v>
      </c>
    </row>
    <row r="6048" spans="1:7" ht="15">
      <c r="A6048" s="963">
        <v>34696</v>
      </c>
      <c r="B6048">
        <v>746.3900146484375</v>
      </c>
      <c r="C6048">
        <v>746.54998779296875</v>
      </c>
      <c r="D6048">
        <v>740.78997802734375</v>
      </c>
      <c r="E6048">
        <v>742.46002197265625</v>
      </c>
      <c r="F6048">
        <v>742.46002197265625</v>
      </c>
      <c r="G6048">
        <v>261260000</v>
      </c>
    </row>
    <row r="6049" spans="1:7" ht="15">
      <c r="A6049" s="963">
        <v>34697</v>
      </c>
      <c r="B6049">
        <v>742.969970703125</v>
      </c>
      <c r="C6049">
        <v>749.66998291015625</v>
      </c>
      <c r="D6049">
        <v>742.67999267578125</v>
      </c>
      <c r="E6049">
        <v>749.530029296875</v>
      </c>
      <c r="F6049">
        <v>749.530029296875</v>
      </c>
      <c r="G6049">
        <v>290960000</v>
      </c>
    </row>
    <row r="6050" spans="1:7" ht="15">
      <c r="A6050" s="963">
        <v>34698</v>
      </c>
      <c r="B6050">
        <v>749.260009765625</v>
      </c>
      <c r="C6050">
        <v>751.97998046875</v>
      </c>
      <c r="D6050">
        <v>746.8699951171875</v>
      </c>
      <c r="E6050">
        <v>751.96002197265625</v>
      </c>
      <c r="F6050">
        <v>751.96002197265625</v>
      </c>
      <c r="G6050">
        <v>332500000</v>
      </c>
    </row>
    <row r="6051" spans="1:7" ht="15">
      <c r="A6051" s="963">
        <v>34702</v>
      </c>
      <c r="B6051">
        <v>751.30999755859375</v>
      </c>
      <c r="C6051">
        <v>751.30999755859375</v>
      </c>
      <c r="D6051">
        <v>743.530029296875</v>
      </c>
      <c r="E6051">
        <v>743.58001708984375</v>
      </c>
      <c r="F6051">
        <v>743.58001708984375</v>
      </c>
      <c r="G6051">
        <v>248750000</v>
      </c>
    </row>
    <row r="6052" spans="1:7" ht="15">
      <c r="A6052" s="963">
        <v>34703</v>
      </c>
      <c r="B6052">
        <v>744.77001953125</v>
      </c>
      <c r="C6052">
        <v>746.41998291015625</v>
      </c>
      <c r="D6052">
        <v>740.469970703125</v>
      </c>
      <c r="E6052">
        <v>745.84002685546875</v>
      </c>
      <c r="F6052">
        <v>745.84002685546875</v>
      </c>
      <c r="G6052">
        <v>290350000</v>
      </c>
    </row>
    <row r="6053" spans="1:7" ht="15">
      <c r="A6053" s="963">
        <v>34704</v>
      </c>
      <c r="B6053">
        <v>746.8699951171875</v>
      </c>
      <c r="C6053">
        <v>748.5</v>
      </c>
      <c r="D6053">
        <v>745.1300048828125</v>
      </c>
      <c r="E6053">
        <v>745.65997314453125</v>
      </c>
      <c r="F6053">
        <v>745.65997314453125</v>
      </c>
      <c r="G6053">
        <v>297510000</v>
      </c>
    </row>
    <row r="6054" spans="1:7" ht="15">
      <c r="A6054" s="963">
        <v>34705</v>
      </c>
      <c r="B6054">
        <v>746.27001953125</v>
      </c>
      <c r="C6054">
        <v>750.72998046875</v>
      </c>
      <c r="D6054">
        <v>745.760009765625</v>
      </c>
      <c r="E6054">
        <v>749.69000244140625</v>
      </c>
      <c r="F6054">
        <v>749.69000244140625</v>
      </c>
      <c r="G6054">
        <v>312920000</v>
      </c>
    </row>
    <row r="6055" spans="1:7" ht="15">
      <c r="A6055" s="963">
        <v>34708</v>
      </c>
      <c r="B6055">
        <v>750.19000244140625</v>
      </c>
      <c r="C6055">
        <v>752.84002685546875</v>
      </c>
      <c r="D6055">
        <v>750.0999755859375</v>
      </c>
      <c r="E6055">
        <v>752.09002685546875</v>
      </c>
      <c r="F6055">
        <v>752.09002685546875</v>
      </c>
      <c r="G6055">
        <v>267090000</v>
      </c>
    </row>
    <row r="6056" spans="1:7" ht="15">
      <c r="A6056" s="963">
        <v>34709</v>
      </c>
      <c r="B6056">
        <v>754.27001953125</v>
      </c>
      <c r="C6056">
        <v>759.219970703125</v>
      </c>
      <c r="D6056">
        <v>754.27001953125</v>
      </c>
      <c r="E6056">
        <v>756.52001953125</v>
      </c>
      <c r="F6056">
        <v>756.52001953125</v>
      </c>
      <c r="G6056">
        <v>353510000</v>
      </c>
    </row>
    <row r="6057" spans="1:7" ht="15">
      <c r="A6057" s="963">
        <v>34710</v>
      </c>
      <c r="B6057">
        <v>758.1400146484375</v>
      </c>
      <c r="C6057">
        <v>760.04998779296875</v>
      </c>
      <c r="D6057">
        <v>751.70001220703125</v>
      </c>
      <c r="E6057">
        <v>755.739990234375</v>
      </c>
      <c r="F6057">
        <v>755.739990234375</v>
      </c>
      <c r="G6057">
        <v>329520000</v>
      </c>
    </row>
    <row r="6058" spans="1:7" ht="15">
      <c r="A6058" s="963">
        <v>34711</v>
      </c>
      <c r="B6058">
        <v>755.65997314453125</v>
      </c>
      <c r="C6058">
        <v>757.04998779296875</v>
      </c>
      <c r="D6058">
        <v>754.6500244140625</v>
      </c>
      <c r="E6058">
        <v>756.510009765625</v>
      </c>
      <c r="F6058">
        <v>756.510009765625</v>
      </c>
      <c r="G6058">
        <v>302230000</v>
      </c>
    </row>
    <row r="6059" spans="1:7" ht="15">
      <c r="A6059" s="963">
        <v>34712</v>
      </c>
      <c r="B6059">
        <v>758.3599853515625</v>
      </c>
      <c r="C6059">
        <v>762.32000732421875</v>
      </c>
      <c r="D6059">
        <v>757.280029296875</v>
      </c>
      <c r="E6059">
        <v>762.15997314453125</v>
      </c>
      <c r="F6059">
        <v>762.15997314453125</v>
      </c>
      <c r="G6059">
        <v>313630000</v>
      </c>
    </row>
    <row r="6060" spans="1:7" ht="15">
      <c r="A6060" s="963">
        <v>34715</v>
      </c>
      <c r="B6060">
        <v>762.29998779296875</v>
      </c>
      <c r="C6060">
        <v>769.1300048828125</v>
      </c>
      <c r="D6060">
        <v>762.19000244140625</v>
      </c>
      <c r="E6060">
        <v>768.15997314453125</v>
      </c>
      <c r="F6060">
        <v>768.15997314453125</v>
      </c>
      <c r="G6060">
        <v>301370000</v>
      </c>
    </row>
    <row r="6061" spans="1:7" ht="15">
      <c r="A6061" s="963">
        <v>34716</v>
      </c>
      <c r="B6061">
        <v>769.16998291015625</v>
      </c>
      <c r="C6061">
        <v>772.15997314453125</v>
      </c>
      <c r="D6061">
        <v>768.4000244140625</v>
      </c>
      <c r="E6061">
        <v>772.1400146484375</v>
      </c>
      <c r="F6061">
        <v>772.1400146484375</v>
      </c>
      <c r="G6061">
        <v>337330000</v>
      </c>
    </row>
    <row r="6062" spans="1:7" ht="15">
      <c r="A6062" s="963">
        <v>34717</v>
      </c>
      <c r="B6062">
        <v>773.010009765625</v>
      </c>
      <c r="C6062">
        <v>774.30999755859375</v>
      </c>
      <c r="D6062">
        <v>769.17999267578125</v>
      </c>
      <c r="E6062">
        <v>772.3800048828125</v>
      </c>
      <c r="F6062">
        <v>772.3800048828125</v>
      </c>
      <c r="G6062">
        <v>348330000</v>
      </c>
    </row>
    <row r="6063" spans="1:7" ht="15">
      <c r="A6063" s="963">
        <v>34718</v>
      </c>
      <c r="B6063">
        <v>772.34002685546875</v>
      </c>
      <c r="C6063">
        <v>772.34002685546875</v>
      </c>
      <c r="D6063">
        <v>768.32000732421875</v>
      </c>
      <c r="E6063">
        <v>768.54998779296875</v>
      </c>
      <c r="F6063">
        <v>768.54998779296875</v>
      </c>
      <c r="G6063">
        <v>331830000</v>
      </c>
    </row>
    <row r="6064" spans="1:7" ht="15">
      <c r="A6064" s="963">
        <v>34719</v>
      </c>
      <c r="B6064">
        <v>767.989990234375</v>
      </c>
      <c r="C6064">
        <v>768.1199951171875</v>
      </c>
      <c r="D6064">
        <v>759.32000732421875</v>
      </c>
      <c r="E6064">
        <v>762.04998779296875</v>
      </c>
      <c r="F6064">
        <v>762.04998779296875</v>
      </c>
      <c r="G6064">
        <v>342170000</v>
      </c>
    </row>
    <row r="6065" spans="1:7" ht="15">
      <c r="A6065" s="963">
        <v>34722</v>
      </c>
      <c r="B6065">
        <v>759.32000732421875</v>
      </c>
      <c r="C6065">
        <v>759.58001708984375</v>
      </c>
      <c r="D6065">
        <v>753.80999755859375</v>
      </c>
      <c r="E6065">
        <v>759.510009765625</v>
      </c>
      <c r="F6065">
        <v>759.510009765625</v>
      </c>
      <c r="G6065">
        <v>276420000</v>
      </c>
    </row>
    <row r="6066" spans="1:7" ht="15">
      <c r="A6066" s="963">
        <v>34723</v>
      </c>
      <c r="B6066">
        <v>760.52001953125</v>
      </c>
      <c r="C6066">
        <v>763.33001708984375</v>
      </c>
      <c r="D6066">
        <v>759.82000732421875</v>
      </c>
      <c r="E6066">
        <v>763.20001220703125</v>
      </c>
      <c r="F6066">
        <v>763.20001220703125</v>
      </c>
      <c r="G6066">
        <v>298330000</v>
      </c>
    </row>
    <row r="6067" spans="1:7" ht="15">
      <c r="A6067" s="963">
        <v>34724</v>
      </c>
      <c r="B6067">
        <v>759.69000244140625</v>
      </c>
      <c r="C6067">
        <v>763.34002685546875</v>
      </c>
      <c r="D6067">
        <v>757.19000244140625</v>
      </c>
      <c r="E6067">
        <v>760.97998046875</v>
      </c>
      <c r="F6067">
        <v>760.97998046875</v>
      </c>
      <c r="G6067">
        <v>313100000</v>
      </c>
    </row>
    <row r="6068" spans="1:7" ht="15">
      <c r="A6068" s="963">
        <v>34725</v>
      </c>
      <c r="B6068">
        <v>761.04998779296875</v>
      </c>
      <c r="C6068">
        <v>762.32000732421875</v>
      </c>
      <c r="D6068">
        <v>757.55999755859375</v>
      </c>
      <c r="E6068">
        <v>757.55999755859375</v>
      </c>
      <c r="F6068">
        <v>757.55999755859375</v>
      </c>
      <c r="G6068">
        <v>295060000</v>
      </c>
    </row>
    <row r="6069" spans="1:7" ht="15">
      <c r="A6069" s="963">
        <v>34726</v>
      </c>
      <c r="B6069">
        <v>758.8599853515625</v>
      </c>
      <c r="C6069">
        <v>760.41998291015625</v>
      </c>
      <c r="D6069">
        <v>756.8499755859375</v>
      </c>
      <c r="E6069">
        <v>758.90997314453125</v>
      </c>
      <c r="F6069">
        <v>758.90997314453125</v>
      </c>
      <c r="G6069">
        <v>309380000</v>
      </c>
    </row>
    <row r="6070" spans="1:7" ht="15">
      <c r="A6070" s="963">
        <v>34729</v>
      </c>
      <c r="B6070">
        <v>759.6300048828125</v>
      </c>
      <c r="C6070">
        <v>760.57000732421875</v>
      </c>
      <c r="D6070">
        <v>751.489990234375</v>
      </c>
      <c r="E6070">
        <v>751.83001708984375</v>
      </c>
      <c r="F6070">
        <v>751.83001708984375</v>
      </c>
      <c r="G6070">
        <v>259470000</v>
      </c>
    </row>
    <row r="6071" spans="1:7" ht="15">
      <c r="A6071" s="963">
        <v>34730</v>
      </c>
      <c r="B6071">
        <v>752.8499755859375</v>
      </c>
      <c r="C6071">
        <v>755.79998779296875</v>
      </c>
      <c r="D6071">
        <v>751.04998779296875</v>
      </c>
      <c r="E6071">
        <v>755.20001220703125</v>
      </c>
      <c r="F6071">
        <v>755.20001220703125</v>
      </c>
      <c r="G6071">
        <v>301430000</v>
      </c>
    </row>
    <row r="6072" spans="1:7" ht="15">
      <c r="A6072" s="963">
        <v>34731</v>
      </c>
      <c r="B6072">
        <v>756.67999267578125</v>
      </c>
      <c r="C6072">
        <v>762.33001708984375</v>
      </c>
      <c r="D6072">
        <v>756.67999267578125</v>
      </c>
      <c r="E6072">
        <v>758.30999755859375</v>
      </c>
      <c r="F6072">
        <v>758.30999755859375</v>
      </c>
      <c r="G6072">
        <v>309930000</v>
      </c>
    </row>
    <row r="6073" spans="1:7" ht="15">
      <c r="A6073" s="963">
        <v>34732</v>
      </c>
      <c r="B6073">
        <v>758.15997314453125</v>
      </c>
      <c r="C6073">
        <v>763.65997314453125</v>
      </c>
      <c r="D6073">
        <v>758.15997314453125</v>
      </c>
      <c r="E6073">
        <v>763.6400146484375</v>
      </c>
      <c r="F6073">
        <v>763.6400146484375</v>
      </c>
      <c r="G6073">
        <v>294260000</v>
      </c>
    </row>
    <row r="6074" spans="1:7" ht="15">
      <c r="A6074" s="963">
        <v>34733</v>
      </c>
      <c r="B6074">
        <v>766.510009765625</v>
      </c>
      <c r="C6074">
        <v>773.94000244140625</v>
      </c>
      <c r="D6074">
        <v>766.510009765625</v>
      </c>
      <c r="E6074">
        <v>772.05999755859375</v>
      </c>
      <c r="F6074">
        <v>772.05999755859375</v>
      </c>
      <c r="G6074">
        <v>379850000</v>
      </c>
    </row>
    <row r="6075" spans="1:7" ht="15">
      <c r="A6075" s="963">
        <v>34736</v>
      </c>
      <c r="B6075">
        <v>772.82000732421875</v>
      </c>
      <c r="C6075">
        <v>779.1099853515625</v>
      </c>
      <c r="D6075">
        <v>772.82000732421875</v>
      </c>
      <c r="E6075">
        <v>778.8499755859375</v>
      </c>
      <c r="F6075">
        <v>778.8499755859375</v>
      </c>
      <c r="G6075">
        <v>298480000</v>
      </c>
    </row>
    <row r="6076" spans="1:7" ht="15">
      <c r="A6076" s="963">
        <v>34737</v>
      </c>
      <c r="B6076">
        <v>779.78997802734375</v>
      </c>
      <c r="C6076">
        <v>780.92999267578125</v>
      </c>
      <c r="D6076">
        <v>776.969970703125</v>
      </c>
      <c r="E6076">
        <v>778.969970703125</v>
      </c>
      <c r="F6076">
        <v>778.969970703125</v>
      </c>
      <c r="G6076">
        <v>320970000</v>
      </c>
    </row>
    <row r="6077" spans="1:7" ht="15">
      <c r="A6077" s="963">
        <v>34738</v>
      </c>
      <c r="B6077">
        <v>780.19000244140625</v>
      </c>
      <c r="C6077">
        <v>784.030029296875</v>
      </c>
      <c r="D6077">
        <v>779.22998046875</v>
      </c>
      <c r="E6077">
        <v>783.77001953125</v>
      </c>
      <c r="F6077">
        <v>783.77001953125</v>
      </c>
      <c r="G6077">
        <v>349420000</v>
      </c>
    </row>
    <row r="6078" spans="1:7" ht="15">
      <c r="A6078" s="963">
        <v>34739</v>
      </c>
      <c r="B6078">
        <v>785.03997802734375</v>
      </c>
      <c r="C6078">
        <v>787.8900146484375</v>
      </c>
      <c r="D6078">
        <v>784.969970703125</v>
      </c>
      <c r="E6078">
        <v>785.44000244140625</v>
      </c>
      <c r="F6078">
        <v>785.44000244140625</v>
      </c>
      <c r="G6078">
        <v>381420000</v>
      </c>
    </row>
    <row r="6079" spans="1:7" ht="15">
      <c r="A6079" s="963">
        <v>34740</v>
      </c>
      <c r="B6079">
        <v>786.40997314453125</v>
      </c>
      <c r="C6079">
        <v>790.82000732421875</v>
      </c>
      <c r="D6079">
        <v>786.40997314453125</v>
      </c>
      <c r="E6079">
        <v>790.42999267578125</v>
      </c>
      <c r="F6079">
        <v>790.42999267578125</v>
      </c>
      <c r="G6079">
        <v>359380000</v>
      </c>
    </row>
    <row r="6080" spans="1:7" ht="15">
      <c r="A6080" s="963">
        <v>34743</v>
      </c>
      <c r="B6080">
        <v>789.70001220703125</v>
      </c>
      <c r="C6080">
        <v>792.09002685546875</v>
      </c>
      <c r="D6080">
        <v>788.719970703125</v>
      </c>
      <c r="E6080">
        <v>789.41998291015625</v>
      </c>
      <c r="F6080">
        <v>789.41998291015625</v>
      </c>
      <c r="G6080">
        <v>300360000</v>
      </c>
    </row>
    <row r="6081" spans="1:7" ht="15">
      <c r="A6081" s="963">
        <v>34744</v>
      </c>
      <c r="B6081">
        <v>790.1400146484375</v>
      </c>
      <c r="C6081">
        <v>791.5</v>
      </c>
      <c r="D6081">
        <v>788.66998291015625</v>
      </c>
      <c r="E6081">
        <v>790.6199951171875</v>
      </c>
      <c r="F6081">
        <v>790.6199951171875</v>
      </c>
      <c r="G6081">
        <v>345250000</v>
      </c>
    </row>
    <row r="6082" spans="1:7" ht="15">
      <c r="A6082" s="963">
        <v>34745</v>
      </c>
      <c r="B6082">
        <v>790.760009765625</v>
      </c>
      <c r="C6082">
        <v>795.6300048828125</v>
      </c>
      <c r="D6082">
        <v>789.739990234375</v>
      </c>
      <c r="E6082">
        <v>795.6300048828125</v>
      </c>
      <c r="F6082">
        <v>795.6300048828125</v>
      </c>
      <c r="G6082">
        <v>382290000</v>
      </c>
    </row>
    <row r="6083" spans="1:7" ht="15">
      <c r="A6083" s="963">
        <v>34746</v>
      </c>
      <c r="B6083">
        <v>796.02001953125</v>
      </c>
      <c r="C6083">
        <v>796.02001953125</v>
      </c>
      <c r="D6083">
        <v>790.97998046875</v>
      </c>
      <c r="E6083">
        <v>793.30999755859375</v>
      </c>
      <c r="F6083">
        <v>793.30999755859375</v>
      </c>
      <c r="G6083">
        <v>343990000</v>
      </c>
    </row>
    <row r="6084" spans="1:7" ht="15">
      <c r="A6084" s="963">
        <v>34747</v>
      </c>
      <c r="B6084">
        <v>791.989990234375</v>
      </c>
      <c r="C6084">
        <v>791.989990234375</v>
      </c>
      <c r="D6084">
        <v>786.83001708984375</v>
      </c>
      <c r="E6084">
        <v>786.969970703125</v>
      </c>
      <c r="F6084">
        <v>786.969970703125</v>
      </c>
      <c r="G6084">
        <v>294510000</v>
      </c>
    </row>
    <row r="6085" spans="1:7" ht="15">
      <c r="A6085" s="963">
        <v>34751</v>
      </c>
      <c r="B6085">
        <v>787.72998046875</v>
      </c>
      <c r="C6085">
        <v>788.25</v>
      </c>
      <c r="D6085">
        <v>784.1500244140625</v>
      </c>
      <c r="E6085">
        <v>784.6199951171875</v>
      </c>
      <c r="F6085">
        <v>784.6199951171875</v>
      </c>
      <c r="G6085">
        <v>272620000</v>
      </c>
    </row>
    <row r="6086" spans="1:7" ht="15">
      <c r="A6086" s="963">
        <v>34752</v>
      </c>
      <c r="B6086">
        <v>783.96002197265625</v>
      </c>
      <c r="C6086">
        <v>788.260009765625</v>
      </c>
      <c r="D6086">
        <v>783.510009765625</v>
      </c>
      <c r="E6086">
        <v>787.92999267578125</v>
      </c>
      <c r="F6086">
        <v>787.92999267578125</v>
      </c>
      <c r="G6086">
        <v>302200000</v>
      </c>
    </row>
    <row r="6087" spans="1:7" ht="15">
      <c r="A6087" s="963">
        <v>34753</v>
      </c>
      <c r="B6087">
        <v>789.260009765625</v>
      </c>
      <c r="C6087">
        <v>794.5</v>
      </c>
      <c r="D6087">
        <v>789.260009765625</v>
      </c>
      <c r="E6087">
        <v>791.3499755859375</v>
      </c>
      <c r="F6087">
        <v>791.3499755859375</v>
      </c>
      <c r="G6087">
        <v>356980000</v>
      </c>
    </row>
    <row r="6088" spans="1:7" ht="15">
      <c r="A6088" s="963">
        <v>34754</v>
      </c>
      <c r="B6088">
        <v>790.79998779296875</v>
      </c>
      <c r="C6088">
        <v>791.79998779296875</v>
      </c>
      <c r="D6088">
        <v>787.1199951171875</v>
      </c>
      <c r="E6088">
        <v>791.08001708984375</v>
      </c>
      <c r="F6088">
        <v>791.08001708984375</v>
      </c>
      <c r="G6088">
        <v>318540000</v>
      </c>
    </row>
    <row r="6089" spans="1:7" ht="15">
      <c r="A6089" s="963">
        <v>34757</v>
      </c>
      <c r="B6089">
        <v>789.54998779296875</v>
      </c>
      <c r="C6089">
        <v>790.80999755859375</v>
      </c>
      <c r="D6089">
        <v>783.72998046875</v>
      </c>
      <c r="E6089">
        <v>784.5</v>
      </c>
      <c r="F6089">
        <v>784.5</v>
      </c>
      <c r="G6089">
        <v>272260000</v>
      </c>
    </row>
    <row r="6090" spans="1:7" ht="15">
      <c r="A6090" s="963">
        <v>34758</v>
      </c>
      <c r="B6090">
        <v>785.530029296875</v>
      </c>
      <c r="C6090">
        <v>794.010009765625</v>
      </c>
      <c r="D6090">
        <v>784.719970703125</v>
      </c>
      <c r="E6090">
        <v>793.72998046875</v>
      </c>
      <c r="F6090">
        <v>793.72998046875</v>
      </c>
      <c r="G6090">
        <v>323350000</v>
      </c>
    </row>
    <row r="6091" spans="1:7" ht="15">
      <c r="A6091" s="963">
        <v>34759</v>
      </c>
      <c r="B6091">
        <v>794.33001708984375</v>
      </c>
      <c r="C6091">
        <v>795.28997802734375</v>
      </c>
      <c r="D6091">
        <v>791.8699951171875</v>
      </c>
      <c r="E6091">
        <v>791.8699951171875</v>
      </c>
      <c r="F6091">
        <v>791.8699951171875</v>
      </c>
      <c r="G6091">
        <v>336510000</v>
      </c>
    </row>
    <row r="6092" spans="1:7" ht="15">
      <c r="A6092" s="963">
        <v>34760</v>
      </c>
      <c r="B6092">
        <v>792.4000244140625</v>
      </c>
      <c r="C6092">
        <v>793.69000244140625</v>
      </c>
      <c r="D6092">
        <v>790.719970703125</v>
      </c>
      <c r="E6092">
        <v>793.67999267578125</v>
      </c>
      <c r="F6092">
        <v>793.67999267578125</v>
      </c>
      <c r="G6092">
        <v>297340000</v>
      </c>
    </row>
    <row r="6093" spans="1:7" ht="15">
      <c r="A6093" s="963">
        <v>34761</v>
      </c>
      <c r="B6093">
        <v>793.21002197265625</v>
      </c>
      <c r="C6093">
        <v>798.79998779296875</v>
      </c>
      <c r="D6093">
        <v>792.22998046875</v>
      </c>
      <c r="E6093">
        <v>798.78997802734375</v>
      </c>
      <c r="F6093">
        <v>798.78997802734375</v>
      </c>
      <c r="G6093">
        <v>313590000</v>
      </c>
    </row>
    <row r="6094" spans="1:7" ht="15">
      <c r="A6094" s="963">
        <v>34764</v>
      </c>
      <c r="B6094">
        <v>796.530029296875</v>
      </c>
      <c r="C6094">
        <v>797.78997802734375</v>
      </c>
      <c r="D6094">
        <v>791.70001220703125</v>
      </c>
      <c r="E6094">
        <v>797.77001953125</v>
      </c>
      <c r="F6094">
        <v>797.77001953125</v>
      </c>
      <c r="G6094">
        <v>265110000</v>
      </c>
    </row>
    <row r="6095" spans="1:7" ht="15">
      <c r="A6095" s="963">
        <v>34765</v>
      </c>
      <c r="B6095">
        <v>797.8699951171875</v>
      </c>
      <c r="C6095">
        <v>798.30999755859375</v>
      </c>
      <c r="D6095">
        <v>790.3499755859375</v>
      </c>
      <c r="E6095">
        <v>791.33001708984375</v>
      </c>
      <c r="F6095">
        <v>791.33001708984375</v>
      </c>
      <c r="G6095">
        <v>336760000</v>
      </c>
    </row>
    <row r="6096" spans="1:7" ht="15">
      <c r="A6096" s="963">
        <v>34766</v>
      </c>
      <c r="B6096">
        <v>793.04998779296875</v>
      </c>
      <c r="C6096">
        <v>795.80999755859375</v>
      </c>
      <c r="D6096">
        <v>791.510009765625</v>
      </c>
      <c r="E6096">
        <v>795.80999755859375</v>
      </c>
      <c r="F6096">
        <v>795.80999755859375</v>
      </c>
      <c r="G6096">
        <v>313150000</v>
      </c>
    </row>
    <row r="6097" spans="1:7" ht="15">
      <c r="A6097" s="963">
        <v>34767</v>
      </c>
      <c r="B6097">
        <v>796.47998046875</v>
      </c>
      <c r="C6097">
        <v>797.92999267578125</v>
      </c>
      <c r="D6097">
        <v>793.32000732421875</v>
      </c>
      <c r="E6097">
        <v>796.239990234375</v>
      </c>
      <c r="F6097">
        <v>796.239990234375</v>
      </c>
      <c r="G6097">
        <v>319470000</v>
      </c>
    </row>
    <row r="6098" spans="1:7" ht="15">
      <c r="A6098" s="963">
        <v>34768</v>
      </c>
      <c r="B6098">
        <v>795.96002197265625</v>
      </c>
      <c r="C6098">
        <v>802.219970703125</v>
      </c>
      <c r="D6098">
        <v>795.780029296875</v>
      </c>
      <c r="E6098">
        <v>802.219970703125</v>
      </c>
      <c r="F6098">
        <v>802.219970703125</v>
      </c>
      <c r="G6098">
        <v>330320000</v>
      </c>
    </row>
    <row r="6099" spans="1:7" ht="15">
      <c r="A6099" s="963">
        <v>34771</v>
      </c>
      <c r="B6099">
        <v>802.219970703125</v>
      </c>
      <c r="C6099">
        <v>804.6199951171875</v>
      </c>
      <c r="D6099">
        <v>801.3699951171875</v>
      </c>
      <c r="E6099">
        <v>802.30999755859375</v>
      </c>
      <c r="F6099">
        <v>802.30999755859375</v>
      </c>
      <c r="G6099">
        <v>281070000</v>
      </c>
    </row>
    <row r="6100" spans="1:7" ht="15">
      <c r="A6100" s="963">
        <v>34772</v>
      </c>
      <c r="B6100">
        <v>804.46002197265625</v>
      </c>
      <c r="C6100">
        <v>809.17999267578125</v>
      </c>
      <c r="D6100">
        <v>804.46002197265625</v>
      </c>
      <c r="E6100">
        <v>808.239990234375</v>
      </c>
      <c r="F6100">
        <v>808.239990234375</v>
      </c>
      <c r="G6100">
        <v>347170000</v>
      </c>
    </row>
    <row r="6101" spans="1:7" ht="15">
      <c r="A6101" s="963">
        <v>34773</v>
      </c>
      <c r="B6101">
        <v>807.97998046875</v>
      </c>
      <c r="C6101">
        <v>808.69000244140625</v>
      </c>
      <c r="D6101">
        <v>804.84002685546875</v>
      </c>
      <c r="E6101">
        <v>807.3800048828125</v>
      </c>
      <c r="F6101">
        <v>807.3800048828125</v>
      </c>
      <c r="G6101">
        <v>335510000</v>
      </c>
    </row>
    <row r="6102" spans="1:7" ht="15">
      <c r="A6102" s="963">
        <v>34774</v>
      </c>
      <c r="B6102">
        <v>807.17999267578125</v>
      </c>
      <c r="C6102">
        <v>809.59002685546875</v>
      </c>
      <c r="D6102">
        <v>806.79998779296875</v>
      </c>
      <c r="E6102">
        <v>809.34002685546875</v>
      </c>
      <c r="F6102">
        <v>809.34002685546875</v>
      </c>
      <c r="G6102">
        <v>340150000</v>
      </c>
    </row>
    <row r="6103" spans="1:7" ht="15">
      <c r="A6103" s="963">
        <v>34775</v>
      </c>
      <c r="B6103">
        <v>811.030029296875</v>
      </c>
      <c r="C6103">
        <v>811.22998046875</v>
      </c>
      <c r="D6103">
        <v>807.34002685546875</v>
      </c>
      <c r="E6103">
        <v>808.33001708984375</v>
      </c>
      <c r="F6103">
        <v>808.33001708984375</v>
      </c>
      <c r="G6103">
        <v>315350000</v>
      </c>
    </row>
    <row r="6104" spans="1:7" ht="15">
      <c r="A6104" s="963">
        <v>34778</v>
      </c>
      <c r="B6104">
        <v>808.3499755859375</v>
      </c>
      <c r="C6104">
        <v>810.65997314453125</v>
      </c>
      <c r="D6104">
        <v>807.4000244140625</v>
      </c>
      <c r="E6104">
        <v>810.489990234375</v>
      </c>
      <c r="F6104">
        <v>810.489990234375</v>
      </c>
      <c r="G6104">
        <v>277410000</v>
      </c>
    </row>
    <row r="6105" spans="1:7" ht="15">
      <c r="A6105" s="963">
        <v>34779</v>
      </c>
      <c r="B6105">
        <v>811.05999755859375</v>
      </c>
      <c r="C6105">
        <v>814.21002197265625</v>
      </c>
      <c r="D6105">
        <v>808.8800048828125</v>
      </c>
      <c r="E6105">
        <v>809.780029296875</v>
      </c>
      <c r="F6105">
        <v>809.780029296875</v>
      </c>
      <c r="G6105">
        <v>336150000</v>
      </c>
    </row>
    <row r="6106" spans="1:7" ht="15">
      <c r="A6106" s="963">
        <v>34780</v>
      </c>
      <c r="B6106">
        <v>808.6500244140625</v>
      </c>
      <c r="C6106">
        <v>809.42999267578125</v>
      </c>
      <c r="D6106">
        <v>806.70001220703125</v>
      </c>
      <c r="E6106">
        <v>809.0999755859375</v>
      </c>
      <c r="F6106">
        <v>809.0999755859375</v>
      </c>
      <c r="G6106">
        <v>315140000</v>
      </c>
    </row>
    <row r="6107" spans="1:7" ht="15">
      <c r="A6107" s="963">
        <v>34781</v>
      </c>
      <c r="B6107">
        <v>809.29998779296875</v>
      </c>
      <c r="C6107">
        <v>813.33001708984375</v>
      </c>
      <c r="D6107">
        <v>808.9000244140625</v>
      </c>
      <c r="E6107">
        <v>811.3900146484375</v>
      </c>
      <c r="F6107">
        <v>811.3900146484375</v>
      </c>
      <c r="G6107">
        <v>350790000</v>
      </c>
    </row>
    <row r="6108" spans="1:7" ht="15">
      <c r="A6108" s="963">
        <v>34782</v>
      </c>
      <c r="B6108">
        <v>812.96002197265625</v>
      </c>
      <c r="C6108">
        <v>818.66998291015625</v>
      </c>
      <c r="D6108">
        <v>812.8699951171875</v>
      </c>
      <c r="E6108">
        <v>818.65997314453125</v>
      </c>
      <c r="F6108">
        <v>818.65997314453125</v>
      </c>
      <c r="G6108">
        <v>402890000</v>
      </c>
    </row>
    <row r="6109" spans="1:7" ht="15">
      <c r="A6109" s="963">
        <v>34785</v>
      </c>
      <c r="B6109">
        <v>817.8800048828125</v>
      </c>
      <c r="C6109">
        <v>822.65997314453125</v>
      </c>
      <c r="D6109">
        <v>817.28997802734375</v>
      </c>
      <c r="E6109">
        <v>822.6300048828125</v>
      </c>
      <c r="F6109">
        <v>822.6300048828125</v>
      </c>
      <c r="G6109">
        <v>315230000</v>
      </c>
    </row>
    <row r="6110" spans="1:7" ht="15">
      <c r="A6110" s="963">
        <v>34786</v>
      </c>
      <c r="B6110">
        <v>822.90997314453125</v>
      </c>
      <c r="C6110">
        <v>826.16998291015625</v>
      </c>
      <c r="D6110">
        <v>821.57000732421875</v>
      </c>
      <c r="E6110">
        <v>826.1400146484375</v>
      </c>
      <c r="F6110">
        <v>826.1400146484375</v>
      </c>
      <c r="G6110">
        <v>350240000</v>
      </c>
    </row>
    <row r="6111" spans="1:7" ht="15">
      <c r="A6111" s="963">
        <v>34787</v>
      </c>
      <c r="B6111">
        <v>826.0999755859375</v>
      </c>
      <c r="C6111">
        <v>829.91998291015625</v>
      </c>
      <c r="D6111">
        <v>817.239990234375</v>
      </c>
      <c r="E6111">
        <v>819.15997314453125</v>
      </c>
      <c r="F6111">
        <v>819.15997314453125</v>
      </c>
      <c r="G6111">
        <v>410380000</v>
      </c>
    </row>
    <row r="6112" spans="1:7" ht="15">
      <c r="A6112" s="963">
        <v>34788</v>
      </c>
      <c r="B6112">
        <v>820.6500244140625</v>
      </c>
      <c r="C6112">
        <v>822.239990234375</v>
      </c>
      <c r="D6112">
        <v>811.22998046875</v>
      </c>
      <c r="E6112">
        <v>816.8599853515625</v>
      </c>
      <c r="F6112">
        <v>816.8599853515625</v>
      </c>
      <c r="G6112">
        <v>363320000</v>
      </c>
    </row>
    <row r="6113" spans="1:7" ht="15">
      <c r="A6113" s="963">
        <v>34789</v>
      </c>
      <c r="B6113">
        <v>813.239990234375</v>
      </c>
      <c r="C6113">
        <v>817.22998046875</v>
      </c>
      <c r="D6113">
        <v>806.5</v>
      </c>
      <c r="E6113">
        <v>817.21002197265625</v>
      </c>
      <c r="F6113">
        <v>817.21002197265625</v>
      </c>
      <c r="G6113">
        <v>347850000</v>
      </c>
    </row>
    <row r="6114" spans="1:7" ht="15">
      <c r="A6114" s="963">
        <v>34792</v>
      </c>
      <c r="B6114">
        <v>816.05999755859375</v>
      </c>
      <c r="C6114">
        <v>818.280029296875</v>
      </c>
      <c r="D6114">
        <v>812.25</v>
      </c>
      <c r="E6114">
        <v>818.04998779296875</v>
      </c>
      <c r="F6114">
        <v>818.04998779296875</v>
      </c>
      <c r="G6114">
        <v>273920000</v>
      </c>
    </row>
    <row r="6115" spans="1:7" ht="15">
      <c r="A6115" s="963">
        <v>34793</v>
      </c>
      <c r="B6115">
        <v>817.05999755859375</v>
      </c>
      <c r="C6115">
        <v>820.47998046875</v>
      </c>
      <c r="D6115">
        <v>813.58001708984375</v>
      </c>
      <c r="E6115">
        <v>813.719970703125</v>
      </c>
      <c r="F6115">
        <v>813.719970703125</v>
      </c>
      <c r="G6115">
        <v>365640000</v>
      </c>
    </row>
    <row r="6116" spans="1:7" ht="15">
      <c r="A6116" s="963">
        <v>34794</v>
      </c>
      <c r="B6116">
        <v>813.67999267578125</v>
      </c>
      <c r="C6116">
        <v>816.32000732421875</v>
      </c>
      <c r="D6116">
        <v>810.8900146484375</v>
      </c>
      <c r="E6116">
        <v>816.32000732421875</v>
      </c>
      <c r="F6116">
        <v>816.32000732421875</v>
      </c>
      <c r="G6116">
        <v>348890000</v>
      </c>
    </row>
    <row r="6117" spans="1:7" ht="15">
      <c r="A6117" s="963">
        <v>34795</v>
      </c>
      <c r="B6117">
        <v>816.92999267578125</v>
      </c>
      <c r="C6117">
        <v>818.15997314453125</v>
      </c>
      <c r="D6117">
        <v>813.52001953125</v>
      </c>
      <c r="E6117">
        <v>813.79998779296875</v>
      </c>
      <c r="F6117">
        <v>813.79998779296875</v>
      </c>
      <c r="G6117">
        <v>348320000</v>
      </c>
    </row>
    <row r="6118" spans="1:7" ht="15">
      <c r="A6118" s="963">
        <v>34796</v>
      </c>
      <c r="B6118">
        <v>814.84002685546875</v>
      </c>
      <c r="C6118">
        <v>816.19000244140625</v>
      </c>
      <c r="D6118">
        <v>811.55999755859375</v>
      </c>
      <c r="E6118">
        <v>814.69000244140625</v>
      </c>
      <c r="F6118">
        <v>814.69000244140625</v>
      </c>
      <c r="G6118">
        <v>331460000</v>
      </c>
    </row>
    <row r="6119" spans="1:7" ht="15">
      <c r="A6119" s="963">
        <v>34799</v>
      </c>
      <c r="B6119">
        <v>814.44000244140625</v>
      </c>
      <c r="C6119">
        <v>821.3599853515625</v>
      </c>
      <c r="D6119">
        <v>813.9000244140625</v>
      </c>
      <c r="E6119">
        <v>821.260009765625</v>
      </c>
      <c r="F6119">
        <v>821.260009765625</v>
      </c>
      <c r="G6119">
        <v>300920000</v>
      </c>
    </row>
    <row r="6120" spans="1:7" ht="15">
      <c r="A6120" s="963">
        <v>34800</v>
      </c>
      <c r="B6120">
        <v>824.1199951171875</v>
      </c>
      <c r="C6120">
        <v>825.739990234375</v>
      </c>
      <c r="D6120">
        <v>821.69000244140625</v>
      </c>
      <c r="E6120">
        <v>824.83001708984375</v>
      </c>
      <c r="F6120">
        <v>824.83001708984375</v>
      </c>
      <c r="G6120">
        <v>355650000</v>
      </c>
    </row>
    <row r="6121" spans="1:7" ht="15">
      <c r="A6121" s="963">
        <v>34801</v>
      </c>
      <c r="B6121">
        <v>825.489990234375</v>
      </c>
      <c r="C6121">
        <v>828.55999755859375</v>
      </c>
      <c r="D6121">
        <v>823.69000244140625</v>
      </c>
      <c r="E6121">
        <v>828.530029296875</v>
      </c>
      <c r="F6121">
        <v>828.530029296875</v>
      </c>
      <c r="G6121">
        <v>345180000</v>
      </c>
    </row>
    <row r="6122" spans="1:7" ht="15">
      <c r="A6122" s="963">
        <v>34802</v>
      </c>
      <c r="B6122">
        <v>829.05999755859375</v>
      </c>
      <c r="C6122">
        <v>832.9000244140625</v>
      </c>
      <c r="D6122">
        <v>828.8599853515625</v>
      </c>
      <c r="E6122">
        <v>832.6400146484375</v>
      </c>
      <c r="F6122">
        <v>832.6400146484375</v>
      </c>
      <c r="G6122">
        <v>359830000</v>
      </c>
    </row>
    <row r="6123" spans="1:7" ht="15">
      <c r="A6123" s="963">
        <v>34806</v>
      </c>
      <c r="B6123">
        <v>835.1500244140625</v>
      </c>
      <c r="C6123">
        <v>839.5</v>
      </c>
      <c r="D6123">
        <v>829.90997314453125</v>
      </c>
      <c r="E6123">
        <v>830.82000732421875</v>
      </c>
      <c r="F6123">
        <v>830.82000732421875</v>
      </c>
      <c r="G6123">
        <v>366500000</v>
      </c>
    </row>
    <row r="6124" spans="1:7" ht="15">
      <c r="A6124" s="963">
        <v>34807</v>
      </c>
      <c r="B6124">
        <v>833.3699951171875</v>
      </c>
      <c r="C6124">
        <v>834.45001220703125</v>
      </c>
      <c r="D6124">
        <v>825.010009765625</v>
      </c>
      <c r="E6124">
        <v>825.739990234375</v>
      </c>
      <c r="F6124">
        <v>825.739990234375</v>
      </c>
      <c r="G6124">
        <v>377080000</v>
      </c>
    </row>
    <row r="6125" spans="1:7" ht="15">
      <c r="A6125" s="963">
        <v>34808</v>
      </c>
      <c r="B6125">
        <v>825.07000732421875</v>
      </c>
      <c r="C6125">
        <v>825.22998046875</v>
      </c>
      <c r="D6125">
        <v>812.75</v>
      </c>
      <c r="E6125">
        <v>816.54998779296875</v>
      </c>
      <c r="F6125">
        <v>816.54998779296875</v>
      </c>
      <c r="G6125">
        <v>453960000</v>
      </c>
    </row>
    <row r="6126" spans="1:7" ht="15">
      <c r="A6126" s="963">
        <v>34809</v>
      </c>
      <c r="B6126">
        <v>817.8900146484375</v>
      </c>
      <c r="C6126">
        <v>819.0999755859375</v>
      </c>
      <c r="D6126">
        <v>813.95001220703125</v>
      </c>
      <c r="E6126">
        <v>819.010009765625</v>
      </c>
      <c r="F6126">
        <v>819.010009765625</v>
      </c>
      <c r="G6126">
        <v>408860000</v>
      </c>
    </row>
    <row r="6127" spans="1:7" ht="15">
      <c r="A6127" s="963">
        <v>34810</v>
      </c>
      <c r="B6127">
        <v>821.3900146484375</v>
      </c>
      <c r="C6127">
        <v>823.66998291015625</v>
      </c>
      <c r="D6127">
        <v>820.42999267578125</v>
      </c>
      <c r="E6127">
        <v>823.44000244140625</v>
      </c>
      <c r="F6127">
        <v>823.44000244140625</v>
      </c>
      <c r="G6127">
        <v>394510000</v>
      </c>
    </row>
    <row r="6128" spans="1:7" ht="15">
      <c r="A6128" s="963">
        <v>34813</v>
      </c>
      <c r="B6128">
        <v>823.25</v>
      </c>
      <c r="C6128">
        <v>829.47998046875</v>
      </c>
      <c r="D6128">
        <v>821.530029296875</v>
      </c>
      <c r="E6128">
        <v>828.90997314453125</v>
      </c>
      <c r="F6128">
        <v>828.90997314453125</v>
      </c>
      <c r="G6128">
        <v>318700000</v>
      </c>
    </row>
    <row r="6129" spans="1:7" ht="15">
      <c r="A6129" s="963">
        <v>34814</v>
      </c>
      <c r="B6129">
        <v>829.6199951171875</v>
      </c>
      <c r="C6129">
        <v>832.07000732421875</v>
      </c>
      <c r="D6129">
        <v>828.69000244140625</v>
      </c>
      <c r="E6129">
        <v>831.280029296875</v>
      </c>
      <c r="F6129">
        <v>831.280029296875</v>
      </c>
      <c r="G6129">
        <v>375490000</v>
      </c>
    </row>
    <row r="6130" spans="1:7" ht="15">
      <c r="A6130" s="963">
        <v>34815</v>
      </c>
      <c r="B6130">
        <v>830.469970703125</v>
      </c>
      <c r="C6130">
        <v>836.90997314453125</v>
      </c>
      <c r="D6130">
        <v>829.16998291015625</v>
      </c>
      <c r="E6130">
        <v>836.90997314453125</v>
      </c>
      <c r="F6130">
        <v>836.90997314453125</v>
      </c>
      <c r="G6130">
        <v>392410000</v>
      </c>
    </row>
    <row r="6131" spans="1:7" ht="15">
      <c r="A6131" s="963">
        <v>34816</v>
      </c>
      <c r="B6131">
        <v>837.1500244140625</v>
      </c>
      <c r="C6131">
        <v>842.6199951171875</v>
      </c>
      <c r="D6131">
        <v>837.1500244140625</v>
      </c>
      <c r="E6131">
        <v>840.95001220703125</v>
      </c>
      <c r="F6131">
        <v>840.95001220703125</v>
      </c>
      <c r="G6131">
        <v>417550000</v>
      </c>
    </row>
    <row r="6132" spans="1:7" ht="15">
      <c r="A6132" s="963">
        <v>34817</v>
      </c>
      <c r="B6132">
        <v>841.65997314453125</v>
      </c>
      <c r="C6132">
        <v>844.41998291015625</v>
      </c>
      <c r="D6132">
        <v>837.45001220703125</v>
      </c>
      <c r="E6132">
        <v>843.97998046875</v>
      </c>
      <c r="F6132">
        <v>843.97998046875</v>
      </c>
      <c r="G6132">
        <v>375830000</v>
      </c>
    </row>
    <row r="6133" spans="1:7" ht="15">
      <c r="A6133" s="963">
        <v>34820</v>
      </c>
      <c r="B6133">
        <v>844.719970703125</v>
      </c>
      <c r="C6133">
        <v>846.41998291015625</v>
      </c>
      <c r="D6133">
        <v>841.6300048828125</v>
      </c>
      <c r="E6133">
        <v>841.6300048828125</v>
      </c>
      <c r="F6133">
        <v>841.6300048828125</v>
      </c>
      <c r="G6133">
        <v>315660000</v>
      </c>
    </row>
    <row r="6134" spans="1:7" ht="15">
      <c r="A6134" s="963">
        <v>34821</v>
      </c>
      <c r="B6134">
        <v>841.92999267578125</v>
      </c>
      <c r="C6134">
        <v>842.82000732421875</v>
      </c>
      <c r="D6134">
        <v>839.42999267578125</v>
      </c>
      <c r="E6134">
        <v>841.78997802734375</v>
      </c>
      <c r="F6134">
        <v>841.78997802734375</v>
      </c>
      <c r="G6134">
        <v>348490000</v>
      </c>
    </row>
    <row r="6135" spans="1:7" ht="15">
      <c r="A6135" s="963">
        <v>34822</v>
      </c>
      <c r="B6135">
        <v>842.75</v>
      </c>
      <c r="C6135">
        <v>850.27001953125</v>
      </c>
      <c r="D6135">
        <v>842.75</v>
      </c>
      <c r="E6135">
        <v>850.260009765625</v>
      </c>
      <c r="F6135">
        <v>850.260009765625</v>
      </c>
      <c r="G6135">
        <v>398810000</v>
      </c>
    </row>
    <row r="6136" spans="1:7" ht="15">
      <c r="A6136" s="963">
        <v>34823</v>
      </c>
      <c r="B6136">
        <v>851.5</v>
      </c>
      <c r="C6136">
        <v>856.78997802734375</v>
      </c>
      <c r="D6136">
        <v>846.07000732421875</v>
      </c>
      <c r="E6136">
        <v>846.75</v>
      </c>
      <c r="F6136">
        <v>846.75</v>
      </c>
      <c r="G6136">
        <v>421000000</v>
      </c>
    </row>
    <row r="6137" spans="1:7" ht="15">
      <c r="A6137" s="963">
        <v>34824</v>
      </c>
      <c r="B6137">
        <v>849.07000732421875</v>
      </c>
      <c r="C6137">
        <v>850.78997802734375</v>
      </c>
      <c r="D6137">
        <v>842.57000732421875</v>
      </c>
      <c r="E6137">
        <v>843.530029296875</v>
      </c>
      <c r="F6137">
        <v>843.530029296875</v>
      </c>
      <c r="G6137">
        <v>331890000</v>
      </c>
    </row>
    <row r="6138" spans="1:7" ht="15">
      <c r="A6138" s="963">
        <v>34827</v>
      </c>
      <c r="B6138">
        <v>843.47998046875</v>
      </c>
      <c r="C6138">
        <v>849.84002685546875</v>
      </c>
      <c r="D6138">
        <v>842.760009765625</v>
      </c>
      <c r="E6138">
        <v>849.28997802734375</v>
      </c>
      <c r="F6138">
        <v>849.28997802734375</v>
      </c>
      <c r="G6138">
        <v>320160000</v>
      </c>
    </row>
    <row r="6139" spans="1:7" ht="15">
      <c r="A6139" s="963">
        <v>34828</v>
      </c>
      <c r="B6139">
        <v>850.41998291015625</v>
      </c>
      <c r="C6139">
        <v>851.8900146484375</v>
      </c>
      <c r="D6139">
        <v>845.3599853515625</v>
      </c>
      <c r="E6139">
        <v>848.16998291015625</v>
      </c>
      <c r="F6139">
        <v>848.16998291015625</v>
      </c>
      <c r="G6139">
        <v>381750000</v>
      </c>
    </row>
    <row r="6140" spans="1:7" ht="15">
      <c r="A6140" s="963">
        <v>34829</v>
      </c>
      <c r="B6140">
        <v>850.47998046875</v>
      </c>
      <c r="C6140">
        <v>851.989990234375</v>
      </c>
      <c r="D6140">
        <v>845.75</v>
      </c>
      <c r="E6140">
        <v>847.6199951171875</v>
      </c>
      <c r="F6140">
        <v>847.6199951171875</v>
      </c>
      <c r="G6140">
        <v>380030000</v>
      </c>
    </row>
    <row r="6141" spans="1:7" ht="15">
      <c r="A6141" s="963">
        <v>34830</v>
      </c>
      <c r="B6141">
        <v>847.1199951171875</v>
      </c>
      <c r="C6141">
        <v>853.84002685546875</v>
      </c>
      <c r="D6141">
        <v>846.1300048828125</v>
      </c>
      <c r="E6141">
        <v>853.83001708984375</v>
      </c>
      <c r="F6141">
        <v>853.83001708984375</v>
      </c>
      <c r="G6141">
        <v>390710000</v>
      </c>
    </row>
    <row r="6142" spans="1:7" ht="15">
      <c r="A6142" s="963">
        <v>34831</v>
      </c>
      <c r="B6142">
        <v>853.739990234375</v>
      </c>
      <c r="C6142">
        <v>859.8800048828125</v>
      </c>
      <c r="D6142">
        <v>852.52001953125</v>
      </c>
      <c r="E6142">
        <v>858.94000244140625</v>
      </c>
      <c r="F6142">
        <v>858.94000244140625</v>
      </c>
      <c r="G6142">
        <v>404570000</v>
      </c>
    </row>
    <row r="6143" spans="1:7" ht="15">
      <c r="A6143" s="963">
        <v>34834</v>
      </c>
      <c r="B6143">
        <v>859.739990234375</v>
      </c>
      <c r="C6143">
        <v>863.3900146484375</v>
      </c>
      <c r="D6143">
        <v>857.97998046875</v>
      </c>
      <c r="E6143">
        <v>863.05999755859375</v>
      </c>
      <c r="F6143">
        <v>863.05999755859375</v>
      </c>
      <c r="G6143">
        <v>350040000</v>
      </c>
    </row>
    <row r="6144" spans="1:7" ht="15">
      <c r="A6144" s="963">
        <v>34835</v>
      </c>
      <c r="B6144">
        <v>863.3900146484375</v>
      </c>
      <c r="C6144">
        <v>868.8599853515625</v>
      </c>
      <c r="D6144">
        <v>862.55999755859375</v>
      </c>
      <c r="E6144">
        <v>868.25</v>
      </c>
      <c r="F6144">
        <v>868.25</v>
      </c>
      <c r="G6144">
        <v>382100000</v>
      </c>
    </row>
    <row r="6145" spans="1:7" ht="15">
      <c r="A6145" s="963">
        <v>34836</v>
      </c>
      <c r="B6145">
        <v>869.5</v>
      </c>
      <c r="C6145">
        <v>874.510009765625</v>
      </c>
      <c r="D6145">
        <v>869.5</v>
      </c>
      <c r="E6145">
        <v>871.92999267578125</v>
      </c>
      <c r="F6145">
        <v>871.92999267578125</v>
      </c>
      <c r="G6145">
        <v>404110000</v>
      </c>
    </row>
    <row r="6146" spans="1:7" ht="15">
      <c r="A6146" s="963">
        <v>34837</v>
      </c>
      <c r="B6146">
        <v>872.530029296875</v>
      </c>
      <c r="C6146">
        <v>874.44000244140625</v>
      </c>
      <c r="D6146">
        <v>864.04998779296875</v>
      </c>
      <c r="E6146">
        <v>864.05999755859375</v>
      </c>
      <c r="F6146">
        <v>864.05999755859375</v>
      </c>
      <c r="G6146">
        <v>388180000</v>
      </c>
    </row>
    <row r="6147" spans="1:7" ht="15">
      <c r="A6147" s="963">
        <v>34838</v>
      </c>
      <c r="B6147">
        <v>862.280029296875</v>
      </c>
      <c r="C6147">
        <v>864.83001708984375</v>
      </c>
      <c r="D6147">
        <v>858.65997314453125</v>
      </c>
      <c r="E6147">
        <v>864.57000732421875</v>
      </c>
      <c r="F6147">
        <v>864.57000732421875</v>
      </c>
      <c r="G6147">
        <v>337190000</v>
      </c>
    </row>
    <row r="6148" spans="1:7" ht="15">
      <c r="A6148" s="963">
        <v>34841</v>
      </c>
      <c r="B6148">
        <v>865.57000732421875</v>
      </c>
      <c r="C6148">
        <v>871.58001708984375</v>
      </c>
      <c r="D6148">
        <v>865.41998291015625</v>
      </c>
      <c r="E6148">
        <v>871.17999267578125</v>
      </c>
      <c r="F6148">
        <v>871.17999267578125</v>
      </c>
      <c r="G6148">
        <v>344140000</v>
      </c>
    </row>
    <row r="6149" spans="1:7" ht="15">
      <c r="A6149" s="963">
        <v>34842</v>
      </c>
      <c r="B6149">
        <v>872.010009765625</v>
      </c>
      <c r="C6149">
        <v>879.65997314453125</v>
      </c>
      <c r="D6149">
        <v>872.010009765625</v>
      </c>
      <c r="E6149">
        <v>879.6400146484375</v>
      </c>
      <c r="F6149">
        <v>879.6400146484375</v>
      </c>
      <c r="G6149">
        <v>414920000</v>
      </c>
    </row>
    <row r="6150" spans="1:7" ht="15">
      <c r="A6150" s="963">
        <v>34843</v>
      </c>
      <c r="B6150">
        <v>882.9000244140625</v>
      </c>
      <c r="C6150">
        <v>885.91998291015625</v>
      </c>
      <c r="D6150">
        <v>875.989990234375</v>
      </c>
      <c r="E6150">
        <v>877.97998046875</v>
      </c>
      <c r="F6150">
        <v>877.97998046875</v>
      </c>
      <c r="G6150">
        <v>439210000</v>
      </c>
    </row>
    <row r="6151" spans="1:7" ht="15">
      <c r="A6151" s="963">
        <v>34844</v>
      </c>
      <c r="B6151">
        <v>877.739990234375</v>
      </c>
      <c r="C6151">
        <v>878.760009765625</v>
      </c>
      <c r="D6151">
        <v>871.6500244140625</v>
      </c>
      <c r="E6151">
        <v>877.32000732421875</v>
      </c>
      <c r="F6151">
        <v>877.32000732421875</v>
      </c>
      <c r="G6151">
        <v>381560000</v>
      </c>
    </row>
    <row r="6152" spans="1:7" ht="15">
      <c r="A6152" s="963">
        <v>34845</v>
      </c>
      <c r="B6152">
        <v>876.260009765625</v>
      </c>
      <c r="C6152">
        <v>876.260009765625</v>
      </c>
      <c r="D6152">
        <v>870.03997802734375</v>
      </c>
      <c r="E6152">
        <v>871.8699951171875</v>
      </c>
      <c r="F6152">
        <v>871.8699951171875</v>
      </c>
      <c r="G6152">
        <v>302720000</v>
      </c>
    </row>
    <row r="6153" spans="1:7" ht="15">
      <c r="A6153" s="963">
        <v>34849</v>
      </c>
      <c r="B6153">
        <v>872.77001953125</v>
      </c>
      <c r="C6153">
        <v>873.70001220703125</v>
      </c>
      <c r="D6153">
        <v>857.739990234375</v>
      </c>
      <c r="E6153">
        <v>858.70001220703125</v>
      </c>
      <c r="F6153">
        <v>858.70001220703125</v>
      </c>
      <c r="G6153">
        <v>320360000</v>
      </c>
    </row>
    <row r="6154" spans="1:7" ht="15">
      <c r="A6154" s="963">
        <v>34850</v>
      </c>
      <c r="B6154">
        <v>859.16998291015625</v>
      </c>
      <c r="C6154">
        <v>864.58001708984375</v>
      </c>
      <c r="D6154">
        <v>851.719970703125</v>
      </c>
      <c r="E6154">
        <v>864.58001708984375</v>
      </c>
      <c r="F6154">
        <v>864.58001708984375</v>
      </c>
      <c r="G6154">
        <v>376150000</v>
      </c>
    </row>
    <row r="6155" spans="1:7" ht="15">
      <c r="A6155" s="963">
        <v>34851</v>
      </c>
      <c r="B6155">
        <v>865.66998291015625</v>
      </c>
      <c r="C6155">
        <v>870.21002197265625</v>
      </c>
      <c r="D6155">
        <v>864.21002197265625</v>
      </c>
      <c r="E6155">
        <v>868.82000732421875</v>
      </c>
      <c r="F6155">
        <v>868.82000732421875</v>
      </c>
      <c r="G6155">
        <v>354420000</v>
      </c>
    </row>
    <row r="6156" spans="1:7" ht="15">
      <c r="A6156" s="963">
        <v>34852</v>
      </c>
      <c r="B6156">
        <v>867.1199951171875</v>
      </c>
      <c r="C6156">
        <v>875.1199951171875</v>
      </c>
      <c r="D6156">
        <v>863.84002685546875</v>
      </c>
      <c r="E6156">
        <v>872.969970703125</v>
      </c>
      <c r="F6156">
        <v>872.969970703125</v>
      </c>
      <c r="G6156">
        <v>351970000</v>
      </c>
    </row>
    <row r="6157" spans="1:7" ht="15">
      <c r="A6157" s="963">
        <v>34855</v>
      </c>
      <c r="B6157">
        <v>875.25</v>
      </c>
      <c r="C6157">
        <v>884.17999267578125</v>
      </c>
      <c r="D6157">
        <v>875.25</v>
      </c>
      <c r="E6157">
        <v>882.8499755859375</v>
      </c>
      <c r="F6157">
        <v>882.8499755859375</v>
      </c>
      <c r="G6157">
        <v>372350000</v>
      </c>
    </row>
    <row r="6158" spans="1:7" ht="15">
      <c r="A6158" s="963">
        <v>34856</v>
      </c>
      <c r="B6158">
        <v>882.83001708984375</v>
      </c>
      <c r="C6158">
        <v>885.83001708984375</v>
      </c>
      <c r="D6158">
        <v>879.4000244140625</v>
      </c>
      <c r="E6158">
        <v>879.4000244140625</v>
      </c>
      <c r="F6158">
        <v>879.4000244140625</v>
      </c>
      <c r="G6158">
        <v>387500000</v>
      </c>
    </row>
    <row r="6159" spans="1:7" ht="15">
      <c r="A6159" s="963">
        <v>34857</v>
      </c>
      <c r="B6159">
        <v>880.40997314453125</v>
      </c>
      <c r="C6159">
        <v>883.05999755859375</v>
      </c>
      <c r="D6159">
        <v>878.32000732421875</v>
      </c>
      <c r="E6159">
        <v>881.58001708984375</v>
      </c>
      <c r="F6159">
        <v>881.58001708984375</v>
      </c>
      <c r="G6159">
        <v>378420000</v>
      </c>
    </row>
    <row r="6160" spans="1:7" ht="15">
      <c r="A6160" s="963">
        <v>34858</v>
      </c>
      <c r="B6160">
        <v>882.17999267578125</v>
      </c>
      <c r="C6160">
        <v>886.29998779296875</v>
      </c>
      <c r="D6160">
        <v>882.17999267578125</v>
      </c>
      <c r="E6160">
        <v>886.1300048828125</v>
      </c>
      <c r="F6160">
        <v>886.1300048828125</v>
      </c>
      <c r="G6160">
        <v>378560000</v>
      </c>
    </row>
    <row r="6161" spans="1:7" ht="15">
      <c r="A6161" s="963">
        <v>34859</v>
      </c>
      <c r="B6161">
        <v>885.719970703125</v>
      </c>
      <c r="C6161">
        <v>885.78997802734375</v>
      </c>
      <c r="D6161">
        <v>880.47998046875</v>
      </c>
      <c r="E6161">
        <v>884.3800048828125</v>
      </c>
      <c r="F6161">
        <v>884.3800048828125</v>
      </c>
      <c r="G6161">
        <v>382600000</v>
      </c>
    </row>
    <row r="6162" spans="1:7" ht="15">
      <c r="A6162" s="963">
        <v>34862</v>
      </c>
      <c r="B6162">
        <v>885.54998779296875</v>
      </c>
      <c r="C6162">
        <v>889.33001708984375</v>
      </c>
      <c r="D6162">
        <v>885.54998779296875</v>
      </c>
      <c r="E6162">
        <v>887.97998046875</v>
      </c>
      <c r="F6162">
        <v>887.97998046875</v>
      </c>
      <c r="G6162">
        <v>352760000</v>
      </c>
    </row>
    <row r="6163" spans="1:7" ht="15">
      <c r="A6163" s="963">
        <v>34863</v>
      </c>
      <c r="B6163">
        <v>890.510009765625</v>
      </c>
      <c r="C6163">
        <v>894.22998046875</v>
      </c>
      <c r="D6163">
        <v>890.04998779296875</v>
      </c>
      <c r="E6163">
        <v>894.22998046875</v>
      </c>
      <c r="F6163">
        <v>894.22998046875</v>
      </c>
      <c r="G6163">
        <v>402980000</v>
      </c>
    </row>
    <row r="6164" spans="1:7" ht="15">
      <c r="A6164" s="963">
        <v>34864</v>
      </c>
      <c r="B6164">
        <v>892.260009765625</v>
      </c>
      <c r="C6164">
        <v>896.280029296875</v>
      </c>
      <c r="D6164">
        <v>891.02001953125</v>
      </c>
      <c r="E6164">
        <v>895.719970703125</v>
      </c>
      <c r="F6164">
        <v>895.719970703125</v>
      </c>
      <c r="G6164">
        <v>421450000</v>
      </c>
    </row>
    <row r="6165" spans="1:7" ht="15">
      <c r="A6165" s="963">
        <v>34865</v>
      </c>
      <c r="B6165">
        <v>896.33001708984375</v>
      </c>
      <c r="C6165">
        <v>903.8599853515625</v>
      </c>
      <c r="D6165">
        <v>896.33001708984375</v>
      </c>
      <c r="E6165">
        <v>902.67999267578125</v>
      </c>
      <c r="F6165">
        <v>902.67999267578125</v>
      </c>
      <c r="G6165">
        <v>412280000</v>
      </c>
    </row>
    <row r="6166" spans="1:7" ht="15">
      <c r="A6166" s="963">
        <v>34866</v>
      </c>
      <c r="B6166">
        <v>904.3699951171875</v>
      </c>
      <c r="C6166">
        <v>908.6500244140625</v>
      </c>
      <c r="D6166">
        <v>904.1400146484375</v>
      </c>
      <c r="E6166">
        <v>908.6500244140625</v>
      </c>
      <c r="F6166">
        <v>908.6500244140625</v>
      </c>
      <c r="G6166">
        <v>403210000</v>
      </c>
    </row>
    <row r="6167" spans="1:7" ht="15">
      <c r="A6167" s="963">
        <v>34869</v>
      </c>
      <c r="B6167">
        <v>909.9000244140625</v>
      </c>
      <c r="C6167">
        <v>922.09002685546875</v>
      </c>
      <c r="D6167">
        <v>909.84002685546875</v>
      </c>
      <c r="E6167">
        <v>922.09002685546875</v>
      </c>
      <c r="F6167">
        <v>922.09002685546875</v>
      </c>
      <c r="G6167">
        <v>407000000</v>
      </c>
    </row>
    <row r="6168" spans="1:7" ht="15">
      <c r="A6168" s="963">
        <v>34870</v>
      </c>
      <c r="B6168">
        <v>924.1099853515625</v>
      </c>
      <c r="C6168">
        <v>929.8499755859375</v>
      </c>
      <c r="D6168">
        <v>924.010009765625</v>
      </c>
      <c r="E6168">
        <v>929.83001708984375</v>
      </c>
      <c r="F6168">
        <v>929.83001708984375</v>
      </c>
      <c r="G6168">
        <v>444490000</v>
      </c>
    </row>
    <row r="6169" spans="1:7" ht="15">
      <c r="A6169" s="963">
        <v>34871</v>
      </c>
      <c r="B6169">
        <v>931.6099853515625</v>
      </c>
      <c r="C6169">
        <v>933.75</v>
      </c>
      <c r="D6169">
        <v>926</v>
      </c>
      <c r="E6169">
        <v>929.19000244140625</v>
      </c>
      <c r="F6169">
        <v>929.19000244140625</v>
      </c>
      <c r="G6169">
        <v>455280000</v>
      </c>
    </row>
    <row r="6170" spans="1:7" ht="15">
      <c r="A6170" s="963">
        <v>34872</v>
      </c>
      <c r="B6170">
        <v>941.16998291015625</v>
      </c>
      <c r="C6170">
        <v>941.16998291015625</v>
      </c>
      <c r="D6170">
        <v>931.260009765625</v>
      </c>
      <c r="E6170">
        <v>940.09002685546875</v>
      </c>
      <c r="F6170">
        <v>940.09002685546875</v>
      </c>
      <c r="G6170">
        <v>474080000</v>
      </c>
    </row>
    <row r="6171" spans="1:7" ht="15">
      <c r="A6171" s="963">
        <v>34873</v>
      </c>
      <c r="B6171">
        <v>938.6500244140625</v>
      </c>
      <c r="C6171">
        <v>940.0999755859375</v>
      </c>
      <c r="D6171">
        <v>936.72998046875</v>
      </c>
      <c r="E6171">
        <v>938.8699951171875</v>
      </c>
      <c r="F6171">
        <v>938.8699951171875</v>
      </c>
      <c r="G6171">
        <v>447260000</v>
      </c>
    </row>
    <row r="6172" spans="1:7" ht="15">
      <c r="A6172" s="963">
        <v>34876</v>
      </c>
      <c r="B6172">
        <v>938.33001708984375</v>
      </c>
      <c r="C6172">
        <v>939.1400146484375</v>
      </c>
      <c r="D6172">
        <v>926.78997802734375</v>
      </c>
      <c r="E6172">
        <v>926.97998046875</v>
      </c>
      <c r="F6172">
        <v>926.97998046875</v>
      </c>
      <c r="G6172">
        <v>384980000</v>
      </c>
    </row>
    <row r="6173" spans="1:7" ht="15">
      <c r="A6173" s="963">
        <v>34877</v>
      </c>
      <c r="B6173">
        <v>925.19000244140625</v>
      </c>
      <c r="C6173">
        <v>928.6199951171875</v>
      </c>
      <c r="D6173">
        <v>918.8900146484375</v>
      </c>
      <c r="E6173">
        <v>919.55999755859375</v>
      </c>
      <c r="F6173">
        <v>919.55999755859375</v>
      </c>
      <c r="G6173">
        <v>417490000</v>
      </c>
    </row>
    <row r="6174" spans="1:7" ht="15">
      <c r="A6174" s="963">
        <v>34878</v>
      </c>
      <c r="B6174">
        <v>918.08001708984375</v>
      </c>
      <c r="C6174">
        <v>921.989990234375</v>
      </c>
      <c r="D6174">
        <v>913.02001953125</v>
      </c>
      <c r="E6174">
        <v>920.52001953125</v>
      </c>
      <c r="F6174">
        <v>920.52001953125</v>
      </c>
      <c r="G6174">
        <v>395320000</v>
      </c>
    </row>
    <row r="6175" spans="1:7" ht="15">
      <c r="A6175" s="963">
        <v>34879</v>
      </c>
      <c r="B6175">
        <v>921.03997802734375</v>
      </c>
      <c r="C6175">
        <v>927.780029296875</v>
      </c>
      <c r="D6175">
        <v>919.8800048828125</v>
      </c>
      <c r="E6175">
        <v>926.80999755859375</v>
      </c>
      <c r="F6175">
        <v>926.80999755859375</v>
      </c>
      <c r="G6175">
        <v>368600000</v>
      </c>
    </row>
    <row r="6176" spans="1:7" ht="15">
      <c r="A6176" s="963">
        <v>34880</v>
      </c>
      <c r="B6176">
        <v>928.02001953125</v>
      </c>
      <c r="C6176">
        <v>934.030029296875</v>
      </c>
      <c r="D6176">
        <v>928.02001953125</v>
      </c>
      <c r="E6176">
        <v>933.45001220703125</v>
      </c>
      <c r="F6176">
        <v>933.45001220703125</v>
      </c>
      <c r="G6176">
        <v>402140000</v>
      </c>
    </row>
    <row r="6177" spans="1:7" ht="15">
      <c r="A6177" s="963">
        <v>34883</v>
      </c>
      <c r="B6177">
        <v>933.989990234375</v>
      </c>
      <c r="C6177">
        <v>935.33001708984375</v>
      </c>
      <c r="D6177">
        <v>931.989990234375</v>
      </c>
      <c r="E6177">
        <v>934.530029296875</v>
      </c>
      <c r="F6177">
        <v>934.530029296875</v>
      </c>
      <c r="G6177">
        <v>130770000</v>
      </c>
    </row>
    <row r="6178" spans="1:7" ht="15">
      <c r="A6178" s="963">
        <v>34885</v>
      </c>
      <c r="B6178">
        <v>937.04998779296875</v>
      </c>
      <c r="C6178">
        <v>943.47998046875</v>
      </c>
      <c r="D6178">
        <v>937.04998779296875</v>
      </c>
      <c r="E6178">
        <v>941.82000732421875</v>
      </c>
      <c r="F6178">
        <v>941.82000732421875</v>
      </c>
      <c r="G6178">
        <v>370320000</v>
      </c>
    </row>
    <row r="6179" spans="1:7" ht="15">
      <c r="A6179" s="963">
        <v>34886</v>
      </c>
      <c r="B6179">
        <v>943.32000732421875</v>
      </c>
      <c r="C6179">
        <v>953</v>
      </c>
      <c r="D6179">
        <v>942.59002685546875</v>
      </c>
      <c r="E6179">
        <v>952.92999267578125</v>
      </c>
      <c r="F6179">
        <v>952.92999267578125</v>
      </c>
      <c r="G6179">
        <v>425540000</v>
      </c>
    </row>
    <row r="6180" spans="1:7" ht="15">
      <c r="A6180" s="963">
        <v>34887</v>
      </c>
      <c r="B6180">
        <v>952.9000244140625</v>
      </c>
      <c r="C6180">
        <v>969.77001953125</v>
      </c>
      <c r="D6180">
        <v>952.6400146484375</v>
      </c>
      <c r="E6180">
        <v>969.760009765625</v>
      </c>
      <c r="F6180">
        <v>969.760009765625</v>
      </c>
      <c r="G6180">
        <v>512200000</v>
      </c>
    </row>
    <row r="6181" spans="1:7" ht="15">
      <c r="A6181" s="963">
        <v>34890</v>
      </c>
      <c r="B6181">
        <v>970.40997314453125</v>
      </c>
      <c r="C6181">
        <v>977.84002685546875</v>
      </c>
      <c r="D6181">
        <v>970.1099853515625</v>
      </c>
      <c r="E6181">
        <v>976.6300048828125</v>
      </c>
      <c r="F6181">
        <v>976.6300048828125</v>
      </c>
      <c r="G6181">
        <v>457320000</v>
      </c>
    </row>
    <row r="6182" spans="1:7" ht="15">
      <c r="A6182" s="963">
        <v>34891</v>
      </c>
      <c r="B6182">
        <v>975.3900146484375</v>
      </c>
      <c r="C6182">
        <v>975.530029296875</v>
      </c>
      <c r="D6182">
        <v>970.20001220703125</v>
      </c>
      <c r="E6182">
        <v>970.219970703125</v>
      </c>
      <c r="F6182">
        <v>970.219970703125</v>
      </c>
      <c r="G6182">
        <v>443750000</v>
      </c>
    </row>
    <row r="6183" spans="1:7" ht="15">
      <c r="A6183" s="963">
        <v>34892</v>
      </c>
      <c r="B6183">
        <v>975.9000244140625</v>
      </c>
      <c r="C6183">
        <v>988.71002197265625</v>
      </c>
      <c r="D6183">
        <v>975.77001953125</v>
      </c>
      <c r="E6183">
        <v>988.6300048828125</v>
      </c>
      <c r="F6183">
        <v>988.6300048828125</v>
      </c>
      <c r="G6183">
        <v>514470000</v>
      </c>
    </row>
    <row r="6184" spans="1:7" ht="15">
      <c r="A6184" s="963">
        <v>34893</v>
      </c>
      <c r="B6184">
        <v>989.27001953125</v>
      </c>
      <c r="C6184">
        <v>999.59002685546875</v>
      </c>
      <c r="D6184">
        <v>988.25</v>
      </c>
      <c r="E6184">
        <v>994.1500244140625</v>
      </c>
      <c r="F6184">
        <v>994.1500244140625</v>
      </c>
      <c r="G6184">
        <v>530100000</v>
      </c>
    </row>
    <row r="6185" spans="1:7" ht="15">
      <c r="A6185" s="963">
        <v>34894</v>
      </c>
      <c r="B6185">
        <v>988.96002197265625</v>
      </c>
      <c r="C6185">
        <v>999.33001708984375</v>
      </c>
      <c r="D6185">
        <v>984.28997802734375</v>
      </c>
      <c r="E6185">
        <v>999.33001708984375</v>
      </c>
      <c r="F6185">
        <v>999.33001708984375</v>
      </c>
      <c r="G6185">
        <v>433600000</v>
      </c>
    </row>
    <row r="6186" spans="1:7" ht="15">
      <c r="A6186" s="963">
        <v>34897</v>
      </c>
      <c r="B6186">
        <v>1000.72998046875</v>
      </c>
      <c r="C6186">
        <v>1007.179992675781</v>
      </c>
      <c r="D6186">
        <v>1000.72998046875</v>
      </c>
      <c r="E6186">
        <v>1005.890014648438</v>
      </c>
      <c r="F6186">
        <v>1005.890014648438</v>
      </c>
      <c r="G6186">
        <v>466420000</v>
      </c>
    </row>
    <row r="6187" spans="1:7" ht="15">
      <c r="A6187" s="963">
        <v>34898</v>
      </c>
      <c r="B6187">
        <v>1005.650024414062</v>
      </c>
      <c r="C6187">
        <v>1006.650024414062</v>
      </c>
      <c r="D6187">
        <v>987.239990234375</v>
      </c>
      <c r="E6187">
        <v>988.530029296875</v>
      </c>
      <c r="F6187">
        <v>988.530029296875</v>
      </c>
      <c r="G6187">
        <v>483650000</v>
      </c>
    </row>
    <row r="6188" spans="1:7" ht="15">
      <c r="A6188" s="963">
        <v>34899</v>
      </c>
      <c r="B6188">
        <v>988.530029296875</v>
      </c>
      <c r="C6188">
        <v>988.530029296875</v>
      </c>
      <c r="D6188">
        <v>936.969970703125</v>
      </c>
      <c r="E6188">
        <v>952.8699951171875</v>
      </c>
      <c r="F6188">
        <v>952.8699951171875</v>
      </c>
      <c r="G6188">
        <v>597910000</v>
      </c>
    </row>
    <row r="6189" spans="1:7" ht="15">
      <c r="A6189" s="963">
        <v>34900</v>
      </c>
      <c r="B6189">
        <v>955.969970703125</v>
      </c>
      <c r="C6189">
        <v>961.54998779296875</v>
      </c>
      <c r="D6189">
        <v>952.05999755859375</v>
      </c>
      <c r="E6189">
        <v>960.57000732421875</v>
      </c>
      <c r="F6189">
        <v>960.57000732421875</v>
      </c>
      <c r="G6189">
        <v>480830000</v>
      </c>
    </row>
    <row r="6190" spans="1:7" ht="15">
      <c r="A6190" s="963">
        <v>34901</v>
      </c>
      <c r="B6190">
        <v>959.25</v>
      </c>
      <c r="C6190">
        <v>967.510009765625</v>
      </c>
      <c r="D6190">
        <v>957.95001220703125</v>
      </c>
      <c r="E6190">
        <v>961.77001953125</v>
      </c>
      <c r="F6190">
        <v>961.77001953125</v>
      </c>
      <c r="G6190">
        <v>468690000</v>
      </c>
    </row>
    <row r="6191" spans="1:7" ht="15">
      <c r="A6191" s="963">
        <v>34904</v>
      </c>
      <c r="B6191">
        <v>964.1199951171875</v>
      </c>
      <c r="C6191">
        <v>978.71002197265625</v>
      </c>
      <c r="D6191">
        <v>964.1199951171875</v>
      </c>
      <c r="E6191">
        <v>978.57000732421875</v>
      </c>
      <c r="F6191">
        <v>978.57000732421875</v>
      </c>
      <c r="G6191">
        <v>404090000</v>
      </c>
    </row>
    <row r="6192" spans="1:7" ht="15">
      <c r="A6192" s="963">
        <v>34905</v>
      </c>
      <c r="B6192">
        <v>984.010009765625</v>
      </c>
      <c r="C6192">
        <v>994.72998046875</v>
      </c>
      <c r="D6192">
        <v>983.6400146484375</v>
      </c>
      <c r="E6192">
        <v>993.75</v>
      </c>
      <c r="F6192">
        <v>993.75</v>
      </c>
      <c r="G6192">
        <v>499930000</v>
      </c>
    </row>
    <row r="6193" spans="1:7" ht="15">
      <c r="A6193" s="963">
        <v>34906</v>
      </c>
      <c r="B6193">
        <v>996.77001953125</v>
      </c>
      <c r="C6193">
        <v>1002.570007324219</v>
      </c>
      <c r="D6193">
        <v>996.77001953125</v>
      </c>
      <c r="E6193">
        <v>1000.179992675781</v>
      </c>
      <c r="F6193">
        <v>1000.179992675781</v>
      </c>
      <c r="G6193">
        <v>483900000</v>
      </c>
    </row>
    <row r="6194" spans="1:7" ht="15">
      <c r="A6194" s="963">
        <v>34907</v>
      </c>
      <c r="B6194">
        <v>1002.429992675781</v>
      </c>
      <c r="C6194">
        <v>1011.840026855469</v>
      </c>
      <c r="D6194">
        <v>1002.429992675781</v>
      </c>
      <c r="E6194">
        <v>1010.659973144531</v>
      </c>
      <c r="F6194">
        <v>1010.659973144531</v>
      </c>
      <c r="G6194">
        <v>508520000</v>
      </c>
    </row>
    <row r="6195" spans="1:7" ht="15">
      <c r="A6195" s="963">
        <v>34908</v>
      </c>
      <c r="B6195">
        <v>1009.989990234375</v>
      </c>
      <c r="C6195">
        <v>1010.989990234375</v>
      </c>
      <c r="D6195">
        <v>1003.280029296875</v>
      </c>
      <c r="E6195">
        <v>1005.280029296875</v>
      </c>
      <c r="F6195">
        <v>1005.280029296875</v>
      </c>
      <c r="G6195">
        <v>458560000</v>
      </c>
    </row>
    <row r="6196" spans="1:7" ht="15">
      <c r="A6196" s="963">
        <v>34911</v>
      </c>
      <c r="B6196">
        <v>1006.429992675781</v>
      </c>
      <c r="C6196">
        <v>1023.030029296875</v>
      </c>
      <c r="D6196">
        <v>995.760009765625</v>
      </c>
      <c r="E6196">
        <v>1001.210021972656</v>
      </c>
      <c r="F6196">
        <v>1001.210021972656</v>
      </c>
      <c r="G6196">
        <v>385570000</v>
      </c>
    </row>
    <row r="6197" spans="1:7" ht="15">
      <c r="A6197" s="963">
        <v>34912</v>
      </c>
      <c r="B6197">
        <v>1001.570007324219</v>
      </c>
      <c r="C6197">
        <v>1001.719970703125</v>
      </c>
      <c r="D6197">
        <v>986.16998291015625</v>
      </c>
      <c r="E6197">
        <v>991.1099853515625</v>
      </c>
      <c r="F6197">
        <v>991.1099853515625</v>
      </c>
      <c r="G6197">
        <v>436320000</v>
      </c>
    </row>
    <row r="6198" spans="1:7" ht="15">
      <c r="A6198" s="963">
        <v>34913</v>
      </c>
      <c r="B6198">
        <v>995.1099853515625</v>
      </c>
      <c r="C6198">
        <v>1001.330017089844</v>
      </c>
      <c r="D6198">
        <v>983.530029296875</v>
      </c>
      <c r="E6198">
        <v>983.75</v>
      </c>
      <c r="F6198">
        <v>983.75</v>
      </c>
      <c r="G6198">
        <v>486330000</v>
      </c>
    </row>
    <row r="6199" spans="1:7" ht="15">
      <c r="A6199" s="963">
        <v>34914</v>
      </c>
      <c r="B6199">
        <v>980.16998291015625</v>
      </c>
      <c r="C6199">
        <v>982.97998046875</v>
      </c>
      <c r="D6199">
        <v>970.80999755859375</v>
      </c>
      <c r="E6199">
        <v>982.70001220703125</v>
      </c>
      <c r="F6199">
        <v>982.70001220703125</v>
      </c>
      <c r="G6199">
        <v>451900000</v>
      </c>
    </row>
    <row r="6200" spans="1:7" ht="15">
      <c r="A6200" s="963">
        <v>34915</v>
      </c>
      <c r="B6200">
        <v>983.79998779296875</v>
      </c>
      <c r="C6200">
        <v>991.46002197265625</v>
      </c>
      <c r="D6200">
        <v>983.79998779296875</v>
      </c>
      <c r="E6200">
        <v>991.09002685546875</v>
      </c>
      <c r="F6200">
        <v>991.09002685546875</v>
      </c>
      <c r="G6200">
        <v>378860000</v>
      </c>
    </row>
    <row r="6201" spans="1:7" ht="15">
      <c r="A6201" s="963">
        <v>34918</v>
      </c>
      <c r="B6201">
        <v>992.780029296875</v>
      </c>
      <c r="C6201">
        <v>997.15997314453125</v>
      </c>
      <c r="D6201">
        <v>992.780029296875</v>
      </c>
      <c r="E6201">
        <v>995.219970703125</v>
      </c>
      <c r="F6201">
        <v>995.219970703125</v>
      </c>
      <c r="G6201">
        <v>362450000</v>
      </c>
    </row>
    <row r="6202" spans="1:7" ht="15">
      <c r="A6202" s="963">
        <v>34919</v>
      </c>
      <c r="B6202">
        <v>997.30999755859375</v>
      </c>
      <c r="C6202">
        <v>999.69000244140625</v>
      </c>
      <c r="D6202">
        <v>995.04998779296875</v>
      </c>
      <c r="E6202">
        <v>997.1199951171875</v>
      </c>
      <c r="F6202">
        <v>997.1199951171875</v>
      </c>
      <c r="G6202">
        <v>403670000</v>
      </c>
    </row>
    <row r="6203" spans="1:7" ht="15">
      <c r="A6203" s="963">
        <v>34920</v>
      </c>
      <c r="B6203">
        <v>1003.400024414062</v>
      </c>
      <c r="C6203">
        <v>1005.929992675781</v>
      </c>
      <c r="D6203">
        <v>1002.669982910156</v>
      </c>
      <c r="E6203">
        <v>1005.099975585938</v>
      </c>
      <c r="F6203">
        <v>1005.099975585938</v>
      </c>
      <c r="G6203">
        <v>476490000</v>
      </c>
    </row>
    <row r="6204" spans="1:7" ht="15">
      <c r="A6204" s="963">
        <v>34921</v>
      </c>
      <c r="B6204">
        <v>1005.859985351562</v>
      </c>
      <c r="C6204">
        <v>1007.039978027344</v>
      </c>
      <c r="D6204">
        <v>998.8800048828125</v>
      </c>
      <c r="E6204">
        <v>1000.609985351562</v>
      </c>
      <c r="F6204">
        <v>1000.609985351562</v>
      </c>
      <c r="G6204">
        <v>452260000</v>
      </c>
    </row>
    <row r="6205" spans="1:7" ht="15">
      <c r="A6205" s="963">
        <v>34922</v>
      </c>
      <c r="B6205">
        <v>1004.080017089844</v>
      </c>
      <c r="C6205">
        <v>1006.539978027344</v>
      </c>
      <c r="D6205">
        <v>999.52001953125</v>
      </c>
      <c r="E6205">
        <v>1004.109985351562</v>
      </c>
      <c r="F6205">
        <v>1004.109985351562</v>
      </c>
      <c r="G6205">
        <v>375760000</v>
      </c>
    </row>
    <row r="6206" spans="1:7" ht="15">
      <c r="A6206" s="963">
        <v>34925</v>
      </c>
      <c r="B6206">
        <v>1004.190002441406</v>
      </c>
      <c r="C6206">
        <v>1012.440002441406</v>
      </c>
      <c r="D6206">
        <v>1003.349975585938</v>
      </c>
      <c r="E6206">
        <v>1012.440002441406</v>
      </c>
      <c r="F6206">
        <v>1012.440002441406</v>
      </c>
      <c r="G6206">
        <v>371320000</v>
      </c>
    </row>
    <row r="6207" spans="1:7" ht="15">
      <c r="A6207" s="963">
        <v>34926</v>
      </c>
      <c r="B6207">
        <v>1014.590026855469</v>
      </c>
      <c r="C6207">
        <v>1015.830017089844</v>
      </c>
      <c r="D6207">
        <v>1007.179992675781</v>
      </c>
      <c r="E6207">
        <v>1012.369995117188</v>
      </c>
      <c r="F6207">
        <v>1012.369995117188</v>
      </c>
      <c r="G6207">
        <v>424440000</v>
      </c>
    </row>
    <row r="6208" spans="1:7" ht="15">
      <c r="A6208" s="963">
        <v>34927</v>
      </c>
      <c r="B6208">
        <v>1016.190002441406</v>
      </c>
      <c r="C6208">
        <v>1025.760009765625</v>
      </c>
      <c r="D6208">
        <v>1015.640014648438</v>
      </c>
      <c r="E6208">
        <v>1025.75</v>
      </c>
      <c r="F6208">
        <v>1025.75</v>
      </c>
      <c r="G6208">
        <v>472040000</v>
      </c>
    </row>
    <row r="6209" spans="1:7" ht="15">
      <c r="A6209" s="963">
        <v>34928</v>
      </c>
      <c r="B6209">
        <v>1026.390014648438</v>
      </c>
      <c r="C6209">
        <v>1030.510009765625</v>
      </c>
      <c r="D6209">
        <v>1023.919982910156</v>
      </c>
      <c r="E6209">
        <v>1029.239990234375</v>
      </c>
      <c r="F6209">
        <v>1029.239990234375</v>
      </c>
      <c r="G6209">
        <v>496820000</v>
      </c>
    </row>
    <row r="6210" spans="1:7" ht="15">
      <c r="A6210" s="963">
        <v>34929</v>
      </c>
      <c r="B6210">
        <v>1032.630004882812</v>
      </c>
      <c r="C6210">
        <v>1034.130004882812</v>
      </c>
      <c r="D6210">
        <v>1028.47998046875</v>
      </c>
      <c r="E6210">
        <v>1031.280029296875</v>
      </c>
      <c r="F6210">
        <v>1031.280029296875</v>
      </c>
      <c r="G6210">
        <v>470540000</v>
      </c>
    </row>
    <row r="6211" spans="1:7" ht="15">
      <c r="A6211" s="963">
        <v>34932</v>
      </c>
      <c r="B6211">
        <v>1033.02001953125</v>
      </c>
      <c r="C6211">
        <v>1035.18994140625</v>
      </c>
      <c r="D6211">
        <v>1017.739990234375</v>
      </c>
      <c r="E6211">
        <v>1019.700012207031</v>
      </c>
      <c r="F6211">
        <v>1019.700012207031</v>
      </c>
      <c r="G6211">
        <v>437980000</v>
      </c>
    </row>
    <row r="6212" spans="1:7" ht="15">
      <c r="A6212" s="963">
        <v>34933</v>
      </c>
      <c r="B6212">
        <v>1021.47998046875</v>
      </c>
      <c r="C6212">
        <v>1025.56005859375</v>
      </c>
      <c r="D6212">
        <v>1016.390014648438</v>
      </c>
      <c r="E6212">
        <v>1025.2900390625</v>
      </c>
      <c r="F6212">
        <v>1025.2900390625</v>
      </c>
      <c r="G6212">
        <v>466030000</v>
      </c>
    </row>
    <row r="6213" spans="1:7" ht="15">
      <c r="A6213" s="963">
        <v>34934</v>
      </c>
      <c r="B6213">
        <v>1027.329956054688</v>
      </c>
      <c r="C6213">
        <v>1029.4599609375</v>
      </c>
      <c r="D6213">
        <v>1024.650024414062</v>
      </c>
      <c r="E6213">
        <v>1028.18994140625</v>
      </c>
      <c r="F6213">
        <v>1028.18994140625</v>
      </c>
      <c r="G6213">
        <v>430810000</v>
      </c>
    </row>
    <row r="6214" spans="1:7" ht="15">
      <c r="A6214" s="963">
        <v>34935</v>
      </c>
      <c r="B6214">
        <v>1028.260009765625</v>
      </c>
      <c r="C6214">
        <v>1029.22998046875</v>
      </c>
      <c r="D6214">
        <v>1019.200012207031</v>
      </c>
      <c r="E6214">
        <v>1020.929992675781</v>
      </c>
      <c r="F6214">
        <v>1020.929992675781</v>
      </c>
      <c r="G6214">
        <v>449460000</v>
      </c>
    </row>
    <row r="6215" spans="1:7" ht="15">
      <c r="A6215" s="963">
        <v>34936</v>
      </c>
      <c r="B6215">
        <v>1021.530029296875</v>
      </c>
      <c r="C6215">
        <v>1022.72998046875</v>
      </c>
      <c r="D6215">
        <v>1019.070007324219</v>
      </c>
      <c r="E6215">
        <v>1019.969970703125</v>
      </c>
      <c r="F6215">
        <v>1019.969970703125</v>
      </c>
      <c r="G6215">
        <v>383360000</v>
      </c>
    </row>
    <row r="6216" spans="1:7" ht="15">
      <c r="A6216" s="963">
        <v>34939</v>
      </c>
      <c r="B6216">
        <v>1020.700012207031</v>
      </c>
      <c r="C6216">
        <v>1021.489990234375</v>
      </c>
      <c r="D6216">
        <v>1008</v>
      </c>
      <c r="E6216">
        <v>1008.150024414062</v>
      </c>
      <c r="F6216">
        <v>1008.150024414062</v>
      </c>
      <c r="G6216">
        <v>397790000</v>
      </c>
    </row>
    <row r="6217" spans="1:7" ht="15">
      <c r="A6217" s="963">
        <v>34940</v>
      </c>
      <c r="B6217">
        <v>1007.859985351562</v>
      </c>
      <c r="C6217">
        <v>1007.989990234375</v>
      </c>
      <c r="D6217">
        <v>989.47998046875</v>
      </c>
      <c r="E6217">
        <v>1003.640014648438</v>
      </c>
      <c r="F6217">
        <v>1003.640014648438</v>
      </c>
      <c r="G6217">
        <v>470640000</v>
      </c>
    </row>
    <row r="6218" spans="1:7" ht="15">
      <c r="A6218" s="963">
        <v>34941</v>
      </c>
      <c r="B6218">
        <v>1006.960021972656</v>
      </c>
      <c r="C6218">
        <v>1012.739990234375</v>
      </c>
      <c r="D6218">
        <v>1006.960021972656</v>
      </c>
      <c r="E6218">
        <v>1012.609985351562</v>
      </c>
      <c r="F6218">
        <v>1012.609985351562</v>
      </c>
      <c r="G6218">
        <v>401840000</v>
      </c>
    </row>
    <row r="6219" spans="1:7" ht="15">
      <c r="A6219" s="963">
        <v>34942</v>
      </c>
      <c r="B6219">
        <v>1013.880004882812</v>
      </c>
      <c r="C6219">
        <v>1020.640014648438</v>
      </c>
      <c r="D6219">
        <v>1013.650024414062</v>
      </c>
      <c r="E6219">
        <v>1020.109985351562</v>
      </c>
      <c r="F6219">
        <v>1020.109985351562</v>
      </c>
      <c r="G6219">
        <v>375820000</v>
      </c>
    </row>
    <row r="6220" spans="1:7" ht="15">
      <c r="A6220" s="963">
        <v>34943</v>
      </c>
      <c r="B6220">
        <v>1019.419982910156</v>
      </c>
      <c r="C6220">
        <v>1020.599975585938</v>
      </c>
      <c r="D6220">
        <v>1016.929992675781</v>
      </c>
      <c r="E6220">
        <v>1019.469970703125</v>
      </c>
      <c r="F6220">
        <v>1019.469970703125</v>
      </c>
      <c r="G6220">
        <v>292450000</v>
      </c>
    </row>
    <row r="6221" spans="1:7" ht="15">
      <c r="A6221" s="963">
        <v>34947</v>
      </c>
      <c r="B6221">
        <v>1021.72998046875</v>
      </c>
      <c r="C6221">
        <v>1039.300048828125</v>
      </c>
      <c r="D6221">
        <v>1021.72998046875</v>
      </c>
      <c r="E6221">
        <v>1039.300048828125</v>
      </c>
      <c r="F6221">
        <v>1039.300048828125</v>
      </c>
      <c r="G6221">
        <v>387000000</v>
      </c>
    </row>
    <row r="6222" spans="1:7" ht="15">
      <c r="A6222" s="963">
        <v>34948</v>
      </c>
      <c r="B6222">
        <v>1040.670043945312</v>
      </c>
      <c r="C6222">
        <v>1046.329956054688</v>
      </c>
      <c r="D6222">
        <v>1040.670043945312</v>
      </c>
      <c r="E6222">
        <v>1044.280029296875</v>
      </c>
      <c r="F6222">
        <v>1044.280029296875</v>
      </c>
      <c r="G6222">
        <v>464050000</v>
      </c>
    </row>
    <row r="6223" spans="1:7" ht="15">
      <c r="A6223" s="963">
        <v>34949</v>
      </c>
      <c r="B6223">
        <v>1048.47998046875</v>
      </c>
      <c r="C6223">
        <v>1053.97998046875</v>
      </c>
      <c r="D6223">
        <v>1047.75</v>
      </c>
      <c r="E6223">
        <v>1051.079956054688</v>
      </c>
      <c r="F6223">
        <v>1051.079956054688</v>
      </c>
      <c r="G6223">
        <v>489860000</v>
      </c>
    </row>
    <row r="6224" spans="1:7" ht="15">
      <c r="A6224" s="963">
        <v>34950</v>
      </c>
      <c r="B6224">
        <v>1052.579956054688</v>
      </c>
      <c r="C6224">
        <v>1060.0400390625</v>
      </c>
      <c r="D6224">
        <v>1048.130004882812</v>
      </c>
      <c r="E6224">
        <v>1060.030029296875</v>
      </c>
      <c r="F6224">
        <v>1060.030029296875</v>
      </c>
      <c r="G6224">
        <v>464600000</v>
      </c>
    </row>
    <row r="6225" spans="1:7" ht="15">
      <c r="A6225" s="963">
        <v>34953</v>
      </c>
      <c r="B6225">
        <v>1060.469970703125</v>
      </c>
      <c r="C6225">
        <v>1068.170043945312</v>
      </c>
      <c r="D6225">
        <v>1060.469970703125</v>
      </c>
      <c r="E6225">
        <v>1066.56005859375</v>
      </c>
      <c r="F6225">
        <v>1066.56005859375</v>
      </c>
      <c r="G6225">
        <v>441840000</v>
      </c>
    </row>
    <row r="6226" spans="1:7" ht="15">
      <c r="A6226" s="963">
        <v>34954</v>
      </c>
      <c r="B6226">
        <v>1068.699951171875</v>
      </c>
      <c r="C6226">
        <v>1070.22998046875</v>
      </c>
      <c r="D6226">
        <v>1064.119995117188</v>
      </c>
      <c r="E6226">
        <v>1065</v>
      </c>
      <c r="F6226">
        <v>1065</v>
      </c>
      <c r="G6226">
        <v>467930000</v>
      </c>
    </row>
    <row r="6227" spans="1:7" ht="15">
      <c r="A6227" s="963">
        <v>34955</v>
      </c>
      <c r="B6227">
        <v>1065.339965820312</v>
      </c>
      <c r="C6227">
        <v>1069.819946289062</v>
      </c>
      <c r="D6227">
        <v>1062.900024414062</v>
      </c>
      <c r="E6227">
        <v>1067.400024414062</v>
      </c>
      <c r="F6227">
        <v>1067.400024414062</v>
      </c>
      <c r="G6227">
        <v>498920000</v>
      </c>
    </row>
    <row r="6228" spans="1:7" ht="15">
      <c r="A6228" s="963">
        <v>34956</v>
      </c>
      <c r="B6228">
        <v>1068.22998046875</v>
      </c>
      <c r="C6228">
        <v>1069.630004882812</v>
      </c>
      <c r="D6228">
        <v>1063.719970703125</v>
      </c>
      <c r="E6228">
        <v>1066.9599609375</v>
      </c>
      <c r="F6228">
        <v>1066.9599609375</v>
      </c>
      <c r="G6228">
        <v>484610000</v>
      </c>
    </row>
    <row r="6229" spans="1:7" ht="15">
      <c r="A6229" s="963">
        <v>34957</v>
      </c>
      <c r="B6229">
        <v>1062.93994140625</v>
      </c>
      <c r="C6229">
        <v>1062.93994140625</v>
      </c>
      <c r="D6229">
        <v>1047.699951171875</v>
      </c>
      <c r="E6229">
        <v>1051.099975585938</v>
      </c>
      <c r="F6229">
        <v>1051.099975585938</v>
      </c>
      <c r="G6229">
        <v>520200000</v>
      </c>
    </row>
    <row r="6230" spans="1:7" ht="15">
      <c r="A6230" s="963">
        <v>34960</v>
      </c>
      <c r="B6230">
        <v>1052</v>
      </c>
      <c r="C6230">
        <v>1052.160034179688</v>
      </c>
      <c r="D6230">
        <v>1041.680053710938</v>
      </c>
      <c r="E6230">
        <v>1050.180053710938</v>
      </c>
      <c r="F6230">
        <v>1050.180053710938</v>
      </c>
      <c r="G6230">
        <v>406980000</v>
      </c>
    </row>
    <row r="6231" spans="1:7" ht="15">
      <c r="A6231" s="963">
        <v>34961</v>
      </c>
      <c r="B6231">
        <v>1049.010009765625</v>
      </c>
      <c r="C6231">
        <v>1060.660034179688</v>
      </c>
      <c r="D6231">
        <v>1049.010009765625</v>
      </c>
      <c r="E6231">
        <v>1060.319946289062</v>
      </c>
      <c r="F6231">
        <v>1060.319946289062</v>
      </c>
      <c r="G6231">
        <v>466680000</v>
      </c>
    </row>
    <row r="6232" spans="1:7" ht="15">
      <c r="A6232" s="963">
        <v>34962</v>
      </c>
      <c r="B6232">
        <v>1063.420043945312</v>
      </c>
      <c r="C6232">
        <v>1066.949951171875</v>
      </c>
      <c r="D6232">
        <v>1063.420043945312</v>
      </c>
      <c r="E6232">
        <v>1065.089965820312</v>
      </c>
      <c r="F6232">
        <v>1065.089965820312</v>
      </c>
      <c r="G6232">
        <v>514820000</v>
      </c>
    </row>
    <row r="6233" spans="1:7" ht="15">
      <c r="A6233" s="963">
        <v>34963</v>
      </c>
      <c r="B6233">
        <v>1062.72998046875</v>
      </c>
      <c r="C6233">
        <v>1063.800048828125</v>
      </c>
      <c r="D6233">
        <v>1054.630004882812</v>
      </c>
      <c r="E6233">
        <v>1058.510009765625</v>
      </c>
      <c r="F6233">
        <v>1058.510009765625</v>
      </c>
      <c r="G6233">
        <v>469690000</v>
      </c>
    </row>
    <row r="6234" spans="1:7" ht="15">
      <c r="A6234" s="963">
        <v>34964</v>
      </c>
      <c r="B6234">
        <v>1055.680053710938</v>
      </c>
      <c r="C6234">
        <v>1055.680053710938</v>
      </c>
      <c r="D6234">
        <v>1048.0400390625</v>
      </c>
      <c r="E6234">
        <v>1053.390014648438</v>
      </c>
      <c r="F6234">
        <v>1053.390014648438</v>
      </c>
      <c r="G6234">
        <v>439040000</v>
      </c>
    </row>
    <row r="6235" spans="1:7" ht="15">
      <c r="A6235" s="963">
        <v>34967</v>
      </c>
      <c r="B6235">
        <v>1053.530029296875</v>
      </c>
      <c r="C6235">
        <v>1053.910034179688</v>
      </c>
      <c r="D6235">
        <v>1042.640014648438</v>
      </c>
      <c r="E6235">
        <v>1046.150024414062</v>
      </c>
      <c r="F6235">
        <v>1046.150024414062</v>
      </c>
      <c r="G6235">
        <v>312670000</v>
      </c>
    </row>
    <row r="6236" spans="1:7" ht="15">
      <c r="A6236" s="963">
        <v>34968</v>
      </c>
      <c r="B6236">
        <v>1048.0400390625</v>
      </c>
      <c r="C6236">
        <v>1052.880004882812</v>
      </c>
      <c r="D6236">
        <v>1038.0400390625</v>
      </c>
      <c r="E6236">
        <v>1038.050048828125</v>
      </c>
      <c r="F6236">
        <v>1038.050048828125</v>
      </c>
      <c r="G6236">
        <v>426670000</v>
      </c>
    </row>
    <row r="6237" spans="1:7" ht="15">
      <c r="A6237" s="963">
        <v>34969</v>
      </c>
      <c r="B6237">
        <v>1035</v>
      </c>
      <c r="C6237">
        <v>1035</v>
      </c>
      <c r="D6237">
        <v>1008.440002441406</v>
      </c>
      <c r="E6237">
        <v>1026.5400390625</v>
      </c>
      <c r="F6237">
        <v>1026.5400390625</v>
      </c>
      <c r="G6237">
        <v>523530000</v>
      </c>
    </row>
    <row r="6238" spans="1:7" ht="15">
      <c r="A6238" s="963">
        <v>34970</v>
      </c>
      <c r="B6238">
        <v>1028.489990234375</v>
      </c>
      <c r="C6238">
        <v>1047.06005859375</v>
      </c>
      <c r="D6238">
        <v>1028.489990234375</v>
      </c>
      <c r="E6238">
        <v>1047.050048828125</v>
      </c>
      <c r="F6238">
        <v>1047.050048828125</v>
      </c>
      <c r="G6238">
        <v>448420000</v>
      </c>
    </row>
    <row r="6239" spans="1:7" ht="15">
      <c r="A6239" s="963">
        <v>34971</v>
      </c>
      <c r="B6239">
        <v>1047.7900390625</v>
      </c>
      <c r="C6239">
        <v>1051.400024414062</v>
      </c>
      <c r="D6239">
        <v>1040.239990234375</v>
      </c>
      <c r="E6239">
        <v>1043.5400390625</v>
      </c>
      <c r="F6239">
        <v>1043.5400390625</v>
      </c>
      <c r="G6239">
        <v>463580000</v>
      </c>
    </row>
    <row r="6240" spans="1:7" ht="15">
      <c r="A6240" s="963">
        <v>34974</v>
      </c>
      <c r="B6240">
        <v>1041.390014648438</v>
      </c>
      <c r="C6240">
        <v>1043.0400390625</v>
      </c>
      <c r="D6240">
        <v>1027.160034179688</v>
      </c>
      <c r="E6240">
        <v>1027.569946289062</v>
      </c>
      <c r="F6240">
        <v>1027.569946289062</v>
      </c>
      <c r="G6240">
        <v>393760000</v>
      </c>
    </row>
    <row r="6241" spans="1:7" ht="15">
      <c r="A6241" s="963">
        <v>34975</v>
      </c>
      <c r="B6241">
        <v>1027.989990234375</v>
      </c>
      <c r="C6241">
        <v>1028.660034179688</v>
      </c>
      <c r="D6241">
        <v>1012.25</v>
      </c>
      <c r="E6241">
        <v>1020.450012207031</v>
      </c>
      <c r="F6241">
        <v>1020.450012207031</v>
      </c>
      <c r="G6241">
        <v>456000000</v>
      </c>
    </row>
    <row r="6242" spans="1:7" ht="15">
      <c r="A6242" s="963">
        <v>34976</v>
      </c>
      <c r="B6242">
        <v>1017.039978027344</v>
      </c>
      <c r="C6242">
        <v>1017.039978027344</v>
      </c>
      <c r="D6242">
        <v>1001.710021972656</v>
      </c>
      <c r="E6242">
        <v>1002.27001953125</v>
      </c>
      <c r="F6242">
        <v>1002.27001953125</v>
      </c>
      <c r="G6242">
        <v>386390000</v>
      </c>
    </row>
    <row r="6243" spans="1:7" ht="15">
      <c r="A6243" s="963">
        <v>34977</v>
      </c>
      <c r="B6243">
        <v>1002.070007324219</v>
      </c>
      <c r="C6243">
        <v>1014.210021972656</v>
      </c>
      <c r="D6243">
        <v>1000.030029296875</v>
      </c>
      <c r="E6243">
        <v>1014.200012207031</v>
      </c>
      <c r="F6243">
        <v>1014.200012207031</v>
      </c>
      <c r="G6243">
        <v>456560000</v>
      </c>
    </row>
    <row r="6244" spans="1:7" ht="15">
      <c r="A6244" s="963">
        <v>34978</v>
      </c>
      <c r="B6244">
        <v>1017.940002441406</v>
      </c>
      <c r="C6244">
        <v>1022.809997558594</v>
      </c>
      <c r="D6244">
        <v>1011.400024414062</v>
      </c>
      <c r="E6244">
        <v>1012.039978027344</v>
      </c>
      <c r="F6244">
        <v>1012.039978027344</v>
      </c>
      <c r="G6244">
        <v>450010000</v>
      </c>
    </row>
    <row r="6245" spans="1:7" ht="15">
      <c r="A6245" s="963">
        <v>34981</v>
      </c>
      <c r="B6245">
        <v>1006.809997558594</v>
      </c>
      <c r="C6245">
        <v>1006.809997558594</v>
      </c>
      <c r="D6245">
        <v>982.3599853515625</v>
      </c>
      <c r="E6245">
        <v>984.739990234375</v>
      </c>
      <c r="F6245">
        <v>984.739990234375</v>
      </c>
      <c r="G6245">
        <v>403570000</v>
      </c>
    </row>
    <row r="6246" spans="1:7" ht="15">
      <c r="A6246" s="963">
        <v>34982</v>
      </c>
      <c r="B6246">
        <v>978.6400146484375</v>
      </c>
      <c r="C6246">
        <v>984.46002197265625</v>
      </c>
      <c r="D6246">
        <v>959.3599853515625</v>
      </c>
      <c r="E6246">
        <v>983.469970703125</v>
      </c>
      <c r="F6246">
        <v>983.469970703125</v>
      </c>
      <c r="G6246">
        <v>532680000</v>
      </c>
    </row>
    <row r="6247" spans="1:7" ht="15">
      <c r="A6247" s="963">
        <v>34983</v>
      </c>
      <c r="B6247">
        <v>992.6300048828125</v>
      </c>
      <c r="C6247">
        <v>1001.580017089844</v>
      </c>
      <c r="D6247">
        <v>990.8699951171875</v>
      </c>
      <c r="E6247">
        <v>1001.570007324219</v>
      </c>
      <c r="F6247">
        <v>1001.570007324219</v>
      </c>
      <c r="G6247">
        <v>454220000</v>
      </c>
    </row>
    <row r="6248" spans="1:7" ht="15">
      <c r="A6248" s="963">
        <v>34984</v>
      </c>
      <c r="B6248">
        <v>1003.580017089844</v>
      </c>
      <c r="C6248">
        <v>1015.640014648438</v>
      </c>
      <c r="D6248">
        <v>1003.580017089844</v>
      </c>
      <c r="E6248">
        <v>1015.630004882812</v>
      </c>
      <c r="F6248">
        <v>1015.630004882812</v>
      </c>
      <c r="G6248">
        <v>421760000</v>
      </c>
    </row>
    <row r="6249" spans="1:7" ht="15">
      <c r="A6249" s="963">
        <v>34985</v>
      </c>
      <c r="B6249">
        <v>1020.330017089844</v>
      </c>
      <c r="C6249">
        <v>1024.319946289062</v>
      </c>
      <c r="D6249">
        <v>1018.159973144531</v>
      </c>
      <c r="E6249">
        <v>1018.380004882812</v>
      </c>
      <c r="F6249">
        <v>1018.380004882812</v>
      </c>
      <c r="G6249">
        <v>425540000</v>
      </c>
    </row>
    <row r="6250" spans="1:7" ht="15">
      <c r="A6250" s="963">
        <v>34988</v>
      </c>
      <c r="B6250">
        <v>1018.330017089844</v>
      </c>
      <c r="C6250">
        <v>1021.450012207031</v>
      </c>
      <c r="D6250">
        <v>1016.510009765625</v>
      </c>
      <c r="E6250">
        <v>1018.130004882812</v>
      </c>
      <c r="F6250">
        <v>1018.130004882812</v>
      </c>
      <c r="G6250">
        <v>325980000</v>
      </c>
    </row>
    <row r="6251" spans="1:7" ht="15">
      <c r="A6251" s="963">
        <v>34989</v>
      </c>
      <c r="B6251">
        <v>1021.530029296875</v>
      </c>
      <c r="C6251">
        <v>1035.43994140625</v>
      </c>
      <c r="D6251">
        <v>1018.739990234375</v>
      </c>
      <c r="E6251">
        <v>1035.43994140625</v>
      </c>
      <c r="F6251">
        <v>1035.43994140625</v>
      </c>
      <c r="G6251">
        <v>434620000</v>
      </c>
    </row>
    <row r="6252" spans="1:7" ht="15">
      <c r="A6252" s="963">
        <v>34990</v>
      </c>
      <c r="B6252">
        <v>1045.319946289062</v>
      </c>
      <c r="C6252">
        <v>1050.650024414062</v>
      </c>
      <c r="D6252">
        <v>1042.780029296875</v>
      </c>
      <c r="E6252">
        <v>1045.369995117188</v>
      </c>
      <c r="F6252">
        <v>1045.369995117188</v>
      </c>
      <c r="G6252">
        <v>544550000</v>
      </c>
    </row>
    <row r="6253" spans="1:7" ht="15">
      <c r="A6253" s="963">
        <v>34991</v>
      </c>
      <c r="B6253">
        <v>1042.800048828125</v>
      </c>
      <c r="C6253">
        <v>1047.819946289062</v>
      </c>
      <c r="D6253">
        <v>1039.400024414062</v>
      </c>
      <c r="E6253">
        <v>1046.969970703125</v>
      </c>
      <c r="F6253">
        <v>1046.969970703125</v>
      </c>
      <c r="G6253">
        <v>470890000</v>
      </c>
    </row>
    <row r="6254" spans="1:7" ht="15">
      <c r="A6254" s="963">
        <v>34992</v>
      </c>
      <c r="B6254">
        <v>1046.640014648438</v>
      </c>
      <c r="C6254">
        <v>1048.010009765625</v>
      </c>
      <c r="D6254">
        <v>1036.859985351562</v>
      </c>
      <c r="E6254">
        <v>1039.530029296875</v>
      </c>
      <c r="F6254">
        <v>1039.530029296875</v>
      </c>
      <c r="G6254">
        <v>428030000</v>
      </c>
    </row>
    <row r="6255" spans="1:7" ht="15">
      <c r="A6255" s="963">
        <v>34995</v>
      </c>
      <c r="B6255">
        <v>1035.280029296875</v>
      </c>
      <c r="C6255">
        <v>1038.050048828125</v>
      </c>
      <c r="D6255">
        <v>1031.27001953125</v>
      </c>
      <c r="E6255">
        <v>1036.920043945312</v>
      </c>
      <c r="F6255">
        <v>1036.920043945312</v>
      </c>
      <c r="G6255">
        <v>368550000</v>
      </c>
    </row>
    <row r="6256" spans="1:7" ht="15">
      <c r="A6256" s="963">
        <v>34996</v>
      </c>
      <c r="B6256">
        <v>1039.530029296875</v>
      </c>
      <c r="C6256">
        <v>1042.130004882812</v>
      </c>
      <c r="D6256">
        <v>1038.180053710938</v>
      </c>
      <c r="E6256">
        <v>1039.239990234375</v>
      </c>
      <c r="F6256">
        <v>1039.239990234375</v>
      </c>
      <c r="G6256">
        <v>445690000</v>
      </c>
    </row>
    <row r="6257" spans="1:7" ht="15">
      <c r="A6257" s="963">
        <v>34997</v>
      </c>
      <c r="B6257">
        <v>1040.099975585938</v>
      </c>
      <c r="C6257">
        <v>1040.930053710938</v>
      </c>
      <c r="D6257">
        <v>1026.43994140625</v>
      </c>
      <c r="E6257">
        <v>1026.469970703125</v>
      </c>
      <c r="F6257">
        <v>1026.469970703125</v>
      </c>
      <c r="G6257">
        <v>456100000</v>
      </c>
    </row>
    <row r="6258" spans="1:7" ht="15">
      <c r="A6258" s="963">
        <v>34998</v>
      </c>
      <c r="B6258">
        <v>1026.199951171875</v>
      </c>
      <c r="C6258">
        <v>1027.530029296875</v>
      </c>
      <c r="D6258">
        <v>1007.440002441406</v>
      </c>
      <c r="E6258">
        <v>1017.570007324219</v>
      </c>
      <c r="F6258">
        <v>1017.570007324219</v>
      </c>
      <c r="G6258">
        <v>479020000</v>
      </c>
    </row>
    <row r="6259" spans="1:7" ht="15">
      <c r="A6259" s="963">
        <v>34999</v>
      </c>
      <c r="B6259">
        <v>1016.409973144531</v>
      </c>
      <c r="C6259">
        <v>1025.56005859375</v>
      </c>
      <c r="D6259">
        <v>1012.539978027344</v>
      </c>
      <c r="E6259">
        <v>1025.550048828125</v>
      </c>
      <c r="F6259">
        <v>1025.550048828125</v>
      </c>
      <c r="G6259">
        <v>440320000</v>
      </c>
    </row>
    <row r="6260" spans="1:7" ht="15">
      <c r="A6260" s="963">
        <v>35002</v>
      </c>
      <c r="B6260">
        <v>1028.170043945312</v>
      </c>
      <c r="C6260">
        <v>1040.150024414062</v>
      </c>
      <c r="D6260">
        <v>1028.170043945312</v>
      </c>
      <c r="E6260">
        <v>1039.68994140625</v>
      </c>
      <c r="F6260">
        <v>1039.68994140625</v>
      </c>
      <c r="G6260">
        <v>416390000</v>
      </c>
    </row>
    <row r="6261" spans="1:7" ht="15">
      <c r="A6261" s="963">
        <v>35003</v>
      </c>
      <c r="B6261">
        <v>1043.569946289062</v>
      </c>
      <c r="C6261">
        <v>1046.030029296875</v>
      </c>
      <c r="D6261">
        <v>1035.930053710938</v>
      </c>
      <c r="E6261">
        <v>1036.06005859375</v>
      </c>
      <c r="F6261">
        <v>1036.06005859375</v>
      </c>
      <c r="G6261">
        <v>469860000</v>
      </c>
    </row>
    <row r="6262" spans="1:7" ht="15">
      <c r="A6262" s="963">
        <v>35004</v>
      </c>
      <c r="B6262">
        <v>1037.300048828125</v>
      </c>
      <c r="C6262">
        <v>1040.609985351562</v>
      </c>
      <c r="D6262">
        <v>1034.390014648438</v>
      </c>
      <c r="E6262">
        <v>1040.5</v>
      </c>
      <c r="F6262">
        <v>1040.5</v>
      </c>
      <c r="G6262">
        <v>437200000</v>
      </c>
    </row>
    <row r="6263" spans="1:7" ht="15">
      <c r="A6263" s="963">
        <v>35005</v>
      </c>
      <c r="B6263">
        <v>1042.109985351562</v>
      </c>
      <c r="C6263">
        <v>1057.329956054688</v>
      </c>
      <c r="D6263">
        <v>1041.9599609375</v>
      </c>
      <c r="E6263">
        <v>1057.319946289062</v>
      </c>
      <c r="F6263">
        <v>1057.319946289062</v>
      </c>
      <c r="G6263">
        <v>499400000</v>
      </c>
    </row>
    <row r="6264" spans="1:7" ht="15">
      <c r="A6264" s="963">
        <v>35006</v>
      </c>
      <c r="B6264">
        <v>1059.150024414062</v>
      </c>
      <c r="C6264">
        <v>1065.660034179688</v>
      </c>
      <c r="D6264">
        <v>1056.5400390625</v>
      </c>
      <c r="E6264">
        <v>1065.660034179688</v>
      </c>
      <c r="F6264">
        <v>1065.660034179688</v>
      </c>
      <c r="G6264">
        <v>451920000</v>
      </c>
    </row>
    <row r="6265" spans="1:7" ht="15">
      <c r="A6265" s="963">
        <v>35009</v>
      </c>
      <c r="B6265">
        <v>1065.630004882812</v>
      </c>
      <c r="C6265">
        <v>1067.800048828125</v>
      </c>
      <c r="D6265">
        <v>1061.449951171875</v>
      </c>
      <c r="E6265">
        <v>1062.140014648438</v>
      </c>
      <c r="F6265">
        <v>1062.140014648438</v>
      </c>
      <c r="G6265">
        <v>390760000</v>
      </c>
    </row>
    <row r="6266" spans="1:7" ht="15">
      <c r="A6266" s="963">
        <v>35010</v>
      </c>
      <c r="B6266">
        <v>1058.989990234375</v>
      </c>
      <c r="C6266">
        <v>1058.989990234375</v>
      </c>
      <c r="D6266">
        <v>1038.630004882812</v>
      </c>
      <c r="E6266">
        <v>1043.900024414062</v>
      </c>
      <c r="F6266">
        <v>1043.900024414062</v>
      </c>
      <c r="G6266">
        <v>519030000</v>
      </c>
    </row>
    <row r="6267" spans="1:7" ht="15">
      <c r="A6267" s="963">
        <v>35011</v>
      </c>
      <c r="B6267">
        <v>1046</v>
      </c>
      <c r="C6267">
        <v>1053.77001953125</v>
      </c>
      <c r="D6267">
        <v>1044.969970703125</v>
      </c>
      <c r="E6267">
        <v>1047.93994140625</v>
      </c>
      <c r="F6267">
        <v>1047.93994140625</v>
      </c>
      <c r="G6267">
        <v>476910000</v>
      </c>
    </row>
    <row r="6268" spans="1:7" ht="15">
      <c r="A6268" s="963">
        <v>35012</v>
      </c>
      <c r="B6268">
        <v>1057.030029296875</v>
      </c>
      <c r="C6268">
        <v>1065.640014648438</v>
      </c>
      <c r="D6268">
        <v>1057.030029296875</v>
      </c>
      <c r="E6268">
        <v>1065.589965820312</v>
      </c>
      <c r="F6268">
        <v>1065.589965820312</v>
      </c>
      <c r="G6268">
        <v>478190000</v>
      </c>
    </row>
    <row r="6269" spans="1:7" ht="15">
      <c r="A6269" s="963">
        <v>35013</v>
      </c>
      <c r="B6269">
        <v>1063.719970703125</v>
      </c>
      <c r="C6269">
        <v>1068.81005859375</v>
      </c>
      <c r="D6269">
        <v>1060.930053710938</v>
      </c>
      <c r="E6269">
        <v>1063.869995117188</v>
      </c>
      <c r="F6269">
        <v>1063.869995117188</v>
      </c>
      <c r="G6269">
        <v>473140000</v>
      </c>
    </row>
    <row r="6270" spans="1:7" ht="15">
      <c r="A6270" s="963">
        <v>35016</v>
      </c>
      <c r="B6270">
        <v>1063.2099609375</v>
      </c>
      <c r="C6270">
        <v>1065.780029296875</v>
      </c>
      <c r="D6270">
        <v>1057.339965820312</v>
      </c>
      <c r="E6270">
        <v>1058.4599609375</v>
      </c>
      <c r="F6270">
        <v>1058.4599609375</v>
      </c>
      <c r="G6270">
        <v>395980000</v>
      </c>
    </row>
    <row r="6271" spans="1:7" ht="15">
      <c r="A6271" s="963">
        <v>35017</v>
      </c>
      <c r="B6271">
        <v>1054.140014648438</v>
      </c>
      <c r="C6271">
        <v>1054.760009765625</v>
      </c>
      <c r="D6271">
        <v>1040.619995117188</v>
      </c>
      <c r="E6271">
        <v>1040.619995117188</v>
      </c>
      <c r="F6271">
        <v>1040.619995117188</v>
      </c>
      <c r="G6271">
        <v>447250000</v>
      </c>
    </row>
    <row r="6272" spans="1:7" ht="15">
      <c r="A6272" s="963">
        <v>35018</v>
      </c>
      <c r="B6272">
        <v>1044.160034179688</v>
      </c>
      <c r="C6272">
        <v>1045.93994140625</v>
      </c>
      <c r="D6272">
        <v>1033.2099609375</v>
      </c>
      <c r="E6272">
        <v>1041.849975585938</v>
      </c>
      <c r="F6272">
        <v>1041.849975585938</v>
      </c>
      <c r="G6272">
        <v>459390000</v>
      </c>
    </row>
    <row r="6273" spans="1:7" ht="15">
      <c r="A6273" s="963">
        <v>35019</v>
      </c>
      <c r="B6273">
        <v>1038.329956054688</v>
      </c>
      <c r="C6273">
        <v>1048.93994140625</v>
      </c>
      <c r="D6273">
        <v>1037.170043945312</v>
      </c>
      <c r="E6273">
        <v>1044.47998046875</v>
      </c>
      <c r="F6273">
        <v>1044.47998046875</v>
      </c>
      <c r="G6273">
        <v>492420000</v>
      </c>
    </row>
    <row r="6274" spans="1:7" ht="15">
      <c r="A6274" s="963">
        <v>35020</v>
      </c>
      <c r="B6274">
        <v>1045.27001953125</v>
      </c>
      <c r="C6274">
        <v>1046.930053710938</v>
      </c>
      <c r="D6274">
        <v>1042.22998046875</v>
      </c>
      <c r="E6274">
        <v>1045.030029296875</v>
      </c>
      <c r="F6274">
        <v>1045.030029296875</v>
      </c>
      <c r="G6274">
        <v>477980000</v>
      </c>
    </row>
    <row r="6275" spans="1:7" ht="15">
      <c r="A6275" s="963">
        <v>35023</v>
      </c>
      <c r="B6275">
        <v>1048.069946289062</v>
      </c>
      <c r="C6275">
        <v>1049.890014648438</v>
      </c>
      <c r="D6275">
        <v>1029.469970703125</v>
      </c>
      <c r="E6275">
        <v>1029.469970703125</v>
      </c>
      <c r="F6275">
        <v>1029.469970703125</v>
      </c>
      <c r="G6275">
        <v>438110000</v>
      </c>
    </row>
    <row r="6276" spans="1:7" ht="15">
      <c r="A6276" s="963">
        <v>35024</v>
      </c>
      <c r="B6276">
        <v>1029.239990234375</v>
      </c>
      <c r="C6276">
        <v>1029.239990234375</v>
      </c>
      <c r="D6276">
        <v>1016.580017089844</v>
      </c>
      <c r="E6276">
        <v>1024.989990234375</v>
      </c>
      <c r="F6276">
        <v>1024.989990234375</v>
      </c>
      <c r="G6276">
        <v>537910000</v>
      </c>
    </row>
    <row r="6277" spans="1:7" ht="15">
      <c r="A6277" s="963">
        <v>35025</v>
      </c>
      <c r="B6277">
        <v>1027.359985351562</v>
      </c>
      <c r="C6277">
        <v>1031.260009765625</v>
      </c>
      <c r="D6277">
        <v>1021.239990234375</v>
      </c>
      <c r="E6277">
        <v>1021.239990234375</v>
      </c>
      <c r="F6277">
        <v>1021.239990234375</v>
      </c>
      <c r="G6277">
        <v>418960000</v>
      </c>
    </row>
    <row r="6278" spans="1:7" ht="15">
      <c r="A6278" s="963">
        <v>35027</v>
      </c>
      <c r="B6278">
        <v>1022.840026855469</v>
      </c>
      <c r="C6278">
        <v>1030.180053710938</v>
      </c>
      <c r="D6278">
        <v>1022.840026855469</v>
      </c>
      <c r="E6278">
        <v>1030.170043945312</v>
      </c>
      <c r="F6278">
        <v>1030.170043945312</v>
      </c>
      <c r="G6278">
        <v>136100000</v>
      </c>
    </row>
    <row r="6279" spans="1:7" ht="15">
      <c r="A6279" s="963">
        <v>35030</v>
      </c>
      <c r="B6279">
        <v>1034</v>
      </c>
      <c r="C6279">
        <v>1037.819946289062</v>
      </c>
      <c r="D6279">
        <v>1029.069946289062</v>
      </c>
      <c r="E6279">
        <v>1029.319946289062</v>
      </c>
      <c r="F6279">
        <v>1029.319946289062</v>
      </c>
      <c r="G6279">
        <v>439220000</v>
      </c>
    </row>
    <row r="6280" spans="1:7" ht="15">
      <c r="A6280" s="963">
        <v>35031</v>
      </c>
      <c r="B6280">
        <v>1030.650024414062</v>
      </c>
      <c r="C6280">
        <v>1050.06005859375</v>
      </c>
      <c r="D6280">
        <v>1029.510009765625</v>
      </c>
      <c r="E6280">
        <v>1050.050048828125</v>
      </c>
      <c r="F6280">
        <v>1050.050048828125</v>
      </c>
      <c r="G6280">
        <v>497080000</v>
      </c>
    </row>
    <row r="6281" spans="1:7" ht="15">
      <c r="A6281" s="963">
        <v>35032</v>
      </c>
      <c r="B6281">
        <v>1052.680053710938</v>
      </c>
      <c r="C6281">
        <v>1057.579956054688</v>
      </c>
      <c r="D6281">
        <v>1049.550048828125</v>
      </c>
      <c r="E6281">
        <v>1057.569946289062</v>
      </c>
      <c r="F6281">
        <v>1057.569946289062</v>
      </c>
      <c r="G6281">
        <v>534400000</v>
      </c>
    </row>
    <row r="6282" spans="1:7" ht="15">
      <c r="A6282" s="963">
        <v>35033</v>
      </c>
      <c r="B6282">
        <v>1056.77001953125</v>
      </c>
      <c r="C6282">
        <v>1061.880004882812</v>
      </c>
      <c r="D6282">
        <v>1056.010009765625</v>
      </c>
      <c r="E6282">
        <v>1059.199951171875</v>
      </c>
      <c r="F6282">
        <v>1059.199951171875</v>
      </c>
      <c r="G6282">
        <v>542960000</v>
      </c>
    </row>
    <row r="6283" spans="1:7" ht="15">
      <c r="A6283" s="963">
        <v>35034</v>
      </c>
      <c r="B6283">
        <v>1060.660034179688</v>
      </c>
      <c r="C6283">
        <v>1060.829956054688</v>
      </c>
      <c r="D6283">
        <v>1053.25</v>
      </c>
      <c r="E6283">
        <v>1055.31005859375</v>
      </c>
      <c r="F6283">
        <v>1055.31005859375</v>
      </c>
      <c r="G6283">
        <v>495080000</v>
      </c>
    </row>
    <row r="6284" spans="1:7" ht="15">
      <c r="A6284" s="963">
        <v>35037</v>
      </c>
      <c r="B6284">
        <v>1057.949951171875</v>
      </c>
      <c r="C6284">
        <v>1072.300048828125</v>
      </c>
      <c r="D6284">
        <v>1056.930053710938</v>
      </c>
      <c r="E6284">
        <v>1069.7900390625</v>
      </c>
      <c r="F6284">
        <v>1069.7900390625</v>
      </c>
      <c r="G6284">
        <v>505030000</v>
      </c>
    </row>
    <row r="6285" spans="1:7" ht="15">
      <c r="A6285" s="963">
        <v>35038</v>
      </c>
      <c r="B6285">
        <v>1071.239990234375</v>
      </c>
      <c r="C6285">
        <v>1074.849975585938</v>
      </c>
      <c r="D6285">
        <v>1064.140014648438</v>
      </c>
      <c r="E6285">
        <v>1065.890014648438</v>
      </c>
      <c r="F6285">
        <v>1065.890014648438</v>
      </c>
      <c r="G6285">
        <v>567380000</v>
      </c>
    </row>
    <row r="6286" spans="1:7" ht="15">
      <c r="A6286" s="963">
        <v>35039</v>
      </c>
      <c r="B6286">
        <v>1067.859985351562</v>
      </c>
      <c r="C6286">
        <v>1069.800048828125</v>
      </c>
      <c r="D6286">
        <v>1055.469970703125</v>
      </c>
      <c r="E6286">
        <v>1061.72998046875</v>
      </c>
      <c r="F6286">
        <v>1061.72998046875</v>
      </c>
      <c r="G6286">
        <v>567670000</v>
      </c>
    </row>
    <row r="6287" spans="1:7" ht="15">
      <c r="A6287" s="963">
        <v>35040</v>
      </c>
      <c r="B6287">
        <v>1061.890014648438</v>
      </c>
      <c r="C6287">
        <v>1061.890014648438</v>
      </c>
      <c r="D6287">
        <v>1048.27001953125</v>
      </c>
      <c r="E6287">
        <v>1053.170043945312</v>
      </c>
      <c r="F6287">
        <v>1053.170043945312</v>
      </c>
      <c r="G6287">
        <v>491230000</v>
      </c>
    </row>
    <row r="6288" spans="1:7" ht="15">
      <c r="A6288" s="963">
        <v>35041</v>
      </c>
      <c r="B6288">
        <v>1056.430053710938</v>
      </c>
      <c r="C6288">
        <v>1062.43994140625</v>
      </c>
      <c r="D6288">
        <v>1052.2900390625</v>
      </c>
      <c r="E6288">
        <v>1062.410034179688</v>
      </c>
      <c r="F6288">
        <v>1062.410034179688</v>
      </c>
      <c r="G6288">
        <v>455910000</v>
      </c>
    </row>
    <row r="6289" spans="1:7" ht="15">
      <c r="A6289" s="963">
        <v>35044</v>
      </c>
      <c r="B6289">
        <v>1064.680053710938</v>
      </c>
      <c r="C6289">
        <v>1065.72998046875</v>
      </c>
      <c r="D6289">
        <v>1061.47998046875</v>
      </c>
      <c r="E6289">
        <v>1061.5</v>
      </c>
      <c r="F6289">
        <v>1061.5</v>
      </c>
      <c r="G6289">
        <v>423760000</v>
      </c>
    </row>
    <row r="6290" spans="1:7" ht="15">
      <c r="A6290" s="963">
        <v>35045</v>
      </c>
      <c r="B6290">
        <v>1061.97998046875</v>
      </c>
      <c r="C6290">
        <v>1061.97998046875</v>
      </c>
      <c r="D6290">
        <v>1051.75</v>
      </c>
      <c r="E6290">
        <v>1052.069946289062</v>
      </c>
      <c r="F6290">
        <v>1052.069946289062</v>
      </c>
      <c r="G6290">
        <v>463860000</v>
      </c>
    </row>
    <row r="6291" spans="1:7" ht="15">
      <c r="A6291" s="963">
        <v>35046</v>
      </c>
      <c r="B6291">
        <v>1054.4599609375</v>
      </c>
      <c r="C6291">
        <v>1058.599975585938</v>
      </c>
      <c r="D6291">
        <v>1053.02001953125</v>
      </c>
      <c r="E6291">
        <v>1056.5400390625</v>
      </c>
      <c r="F6291">
        <v>1056.5400390625</v>
      </c>
      <c r="G6291">
        <v>484120000</v>
      </c>
    </row>
    <row r="6292" spans="1:7" ht="15">
      <c r="A6292" s="963">
        <v>35047</v>
      </c>
      <c r="B6292">
        <v>1057.030029296875</v>
      </c>
      <c r="C6292">
        <v>1058.339965820312</v>
      </c>
      <c r="D6292">
        <v>1038.170043945312</v>
      </c>
      <c r="E6292">
        <v>1038.18994140625</v>
      </c>
      <c r="F6292">
        <v>1038.18994140625</v>
      </c>
      <c r="G6292">
        <v>565700000</v>
      </c>
    </row>
    <row r="6293" spans="1:7" ht="15">
      <c r="A6293" s="963">
        <v>35048</v>
      </c>
      <c r="B6293">
        <v>1041.109985351562</v>
      </c>
      <c r="C6293">
        <v>1041.760009765625</v>
      </c>
      <c r="D6293">
        <v>1028.219970703125</v>
      </c>
      <c r="E6293">
        <v>1030.47998046875</v>
      </c>
      <c r="F6293">
        <v>1030.47998046875</v>
      </c>
      <c r="G6293">
        <v>581830000</v>
      </c>
    </row>
    <row r="6294" spans="1:7" ht="15">
      <c r="A6294" s="963">
        <v>35051</v>
      </c>
      <c r="B6294">
        <v>1029.119995117188</v>
      </c>
      <c r="C6294">
        <v>1029.119995117188</v>
      </c>
      <c r="D6294">
        <v>1001.530029296875</v>
      </c>
      <c r="E6294">
        <v>1002.559997558594</v>
      </c>
      <c r="F6294">
        <v>1002.559997558594</v>
      </c>
      <c r="G6294">
        <v>576640000</v>
      </c>
    </row>
    <row r="6295" spans="1:7" ht="15">
      <c r="A6295" s="963">
        <v>35052</v>
      </c>
      <c r="B6295">
        <v>1005.429992675781</v>
      </c>
      <c r="C6295">
        <v>1026.410034179688</v>
      </c>
      <c r="D6295">
        <v>1004.72998046875</v>
      </c>
      <c r="E6295">
        <v>1026.410034179688</v>
      </c>
      <c r="F6295">
        <v>1026.410034179688</v>
      </c>
      <c r="G6295">
        <v>564330000</v>
      </c>
    </row>
    <row r="6296" spans="1:7" ht="15">
      <c r="A6296" s="963">
        <v>35053</v>
      </c>
      <c r="B6296">
        <v>1032.510009765625</v>
      </c>
      <c r="C6296">
        <v>1036.280029296875</v>
      </c>
      <c r="D6296">
        <v>1025.030029296875</v>
      </c>
      <c r="E6296">
        <v>1025.27001953125</v>
      </c>
      <c r="F6296">
        <v>1025.27001953125</v>
      </c>
      <c r="G6296">
        <v>567890000</v>
      </c>
    </row>
    <row r="6297" spans="1:7" ht="15">
      <c r="A6297" s="963">
        <v>35054</v>
      </c>
      <c r="B6297">
        <v>1030.239990234375</v>
      </c>
      <c r="C6297">
        <v>1040.650024414062</v>
      </c>
      <c r="D6297">
        <v>1030.239990234375</v>
      </c>
      <c r="E6297">
        <v>1040.640014648438</v>
      </c>
      <c r="F6297">
        <v>1040.640014648438</v>
      </c>
      <c r="G6297">
        <v>532800000</v>
      </c>
    </row>
    <row r="6298" spans="1:7" ht="15">
      <c r="A6298" s="963">
        <v>35055</v>
      </c>
      <c r="B6298">
        <v>1041.47998046875</v>
      </c>
      <c r="C6298">
        <v>1046.890014648438</v>
      </c>
      <c r="D6298">
        <v>1041.47998046875</v>
      </c>
      <c r="E6298">
        <v>1046.890014648438</v>
      </c>
      <c r="F6298">
        <v>1046.890014648438</v>
      </c>
      <c r="G6298">
        <v>420600000</v>
      </c>
    </row>
    <row r="6299" spans="1:7" ht="15">
      <c r="A6299" s="963">
        <v>35059</v>
      </c>
      <c r="B6299">
        <v>1047.56005859375</v>
      </c>
      <c r="C6299">
        <v>1049.630004882812</v>
      </c>
      <c r="D6299">
        <v>1045.569946289062</v>
      </c>
      <c r="E6299">
        <v>1049.369995117188</v>
      </c>
      <c r="F6299">
        <v>1049.369995117188</v>
      </c>
      <c r="G6299">
        <v>332770000</v>
      </c>
    </row>
    <row r="6300" spans="1:7" ht="15">
      <c r="A6300" s="963">
        <v>35060</v>
      </c>
      <c r="B6300">
        <v>1049.900024414062</v>
      </c>
      <c r="C6300">
        <v>1051.27001953125</v>
      </c>
      <c r="D6300">
        <v>1046.050048828125</v>
      </c>
      <c r="E6300">
        <v>1048.130004882812</v>
      </c>
      <c r="F6300">
        <v>1048.130004882812</v>
      </c>
      <c r="G6300">
        <v>384320000</v>
      </c>
    </row>
    <row r="6301" spans="1:7" ht="15">
      <c r="A6301" s="963">
        <v>35061</v>
      </c>
      <c r="B6301">
        <v>1044.380004882812</v>
      </c>
      <c r="C6301">
        <v>1044.380004882812</v>
      </c>
      <c r="D6301">
        <v>1039.56005859375</v>
      </c>
      <c r="E6301">
        <v>1042.219970703125</v>
      </c>
      <c r="F6301">
        <v>1042.219970703125</v>
      </c>
      <c r="G6301">
        <v>449670000</v>
      </c>
    </row>
    <row r="6302" spans="1:7" ht="15">
      <c r="A6302" s="963">
        <v>35062</v>
      </c>
      <c r="B6302">
        <v>1042.260009765625</v>
      </c>
      <c r="C6302">
        <v>1052.180053710938</v>
      </c>
      <c r="D6302">
        <v>1040.25</v>
      </c>
      <c r="E6302">
        <v>1052.130004882812</v>
      </c>
      <c r="F6302">
        <v>1052.130004882812</v>
      </c>
      <c r="G6302">
        <v>541910000</v>
      </c>
    </row>
    <row r="6303" spans="1:7" ht="15">
      <c r="A6303" s="963">
        <v>35066</v>
      </c>
      <c r="B6303">
        <v>1052.829956054688</v>
      </c>
      <c r="C6303">
        <v>1058.880004882812</v>
      </c>
      <c r="D6303">
        <v>1048.469970703125</v>
      </c>
      <c r="E6303">
        <v>1058.650024414062</v>
      </c>
      <c r="F6303">
        <v>1058.650024414062</v>
      </c>
      <c r="G6303">
        <v>399620000</v>
      </c>
    </row>
    <row r="6304" spans="1:7" ht="15">
      <c r="A6304" s="963">
        <v>35067</v>
      </c>
      <c r="B6304">
        <v>1056.359985351562</v>
      </c>
      <c r="C6304">
        <v>1058.920043945312</v>
      </c>
      <c r="D6304">
        <v>1045.319946289062</v>
      </c>
      <c r="E6304">
        <v>1046.260009765625</v>
      </c>
      <c r="F6304">
        <v>1046.260009765625</v>
      </c>
      <c r="G6304">
        <v>506550000</v>
      </c>
    </row>
    <row r="6305" spans="1:7" ht="15">
      <c r="A6305" s="963">
        <v>35068</v>
      </c>
      <c r="B6305">
        <v>1047.199951171875</v>
      </c>
      <c r="C6305">
        <v>1047.640014648438</v>
      </c>
      <c r="D6305">
        <v>1021.570007324219</v>
      </c>
      <c r="E6305">
        <v>1029.819946289062</v>
      </c>
      <c r="F6305">
        <v>1029.819946289062</v>
      </c>
      <c r="G6305">
        <v>629970000</v>
      </c>
    </row>
    <row r="6306" spans="1:7" ht="15">
      <c r="A6306" s="963">
        <v>35069</v>
      </c>
      <c r="B6306">
        <v>1022.409973144531</v>
      </c>
      <c r="C6306">
        <v>1033.469970703125</v>
      </c>
      <c r="D6306">
        <v>1017.690002441406</v>
      </c>
      <c r="E6306">
        <v>1033.469970703125</v>
      </c>
      <c r="F6306">
        <v>1033.469970703125</v>
      </c>
      <c r="G6306">
        <v>548130000</v>
      </c>
    </row>
    <row r="6307" spans="1:7" ht="15">
      <c r="A6307" s="963">
        <v>35072</v>
      </c>
      <c r="B6307">
        <v>1034.93994140625</v>
      </c>
      <c r="C6307">
        <v>1035.619995117188</v>
      </c>
      <c r="D6307">
        <v>1031.339965820312</v>
      </c>
      <c r="E6307">
        <v>1032.369995117188</v>
      </c>
      <c r="F6307">
        <v>1032.369995117188</v>
      </c>
      <c r="G6307">
        <v>142690000</v>
      </c>
    </row>
    <row r="6308" spans="1:7" ht="15">
      <c r="A6308" s="963">
        <v>35073</v>
      </c>
      <c r="B6308">
        <v>1031.609985351562</v>
      </c>
      <c r="C6308">
        <v>1031.609985351562</v>
      </c>
      <c r="D6308">
        <v>997.65997314453125</v>
      </c>
      <c r="E6308">
        <v>998.80999755859375</v>
      </c>
      <c r="F6308">
        <v>998.80999755859375</v>
      </c>
      <c r="G6308">
        <v>545790000</v>
      </c>
    </row>
    <row r="6309" spans="1:7" ht="15">
      <c r="A6309" s="963">
        <v>35074</v>
      </c>
      <c r="B6309">
        <v>991.92999267578125</v>
      </c>
      <c r="C6309">
        <v>1003.239990234375</v>
      </c>
      <c r="D6309">
        <v>987.97998046875</v>
      </c>
      <c r="E6309">
        <v>990.21002197265625</v>
      </c>
      <c r="F6309">
        <v>990.21002197265625</v>
      </c>
      <c r="G6309">
        <v>603420000</v>
      </c>
    </row>
    <row r="6310" spans="1:7" ht="15">
      <c r="A6310" s="963">
        <v>35075</v>
      </c>
      <c r="B6310">
        <v>999.91998291015625</v>
      </c>
      <c r="C6310">
        <v>1011.099975585938</v>
      </c>
      <c r="D6310">
        <v>998.28997802734375</v>
      </c>
      <c r="E6310">
        <v>1011.099975585938</v>
      </c>
      <c r="F6310">
        <v>1011.099975585938</v>
      </c>
      <c r="G6310">
        <v>513200000</v>
      </c>
    </row>
    <row r="6311" spans="1:7" ht="15">
      <c r="A6311" s="963">
        <v>35076</v>
      </c>
      <c r="B6311">
        <v>1013.260009765625</v>
      </c>
      <c r="C6311">
        <v>1014.909973144531</v>
      </c>
      <c r="D6311">
        <v>1001.919982910156</v>
      </c>
      <c r="E6311">
        <v>1008.22998046875</v>
      </c>
      <c r="F6311">
        <v>1008.22998046875</v>
      </c>
      <c r="G6311">
        <v>485300000</v>
      </c>
    </row>
    <row r="6312" spans="1:7" ht="15">
      <c r="A6312" s="963">
        <v>35079</v>
      </c>
      <c r="B6312">
        <v>1009.960021972656</v>
      </c>
      <c r="C6312">
        <v>1010.239990234375</v>
      </c>
      <c r="D6312">
        <v>988.57000732421875</v>
      </c>
      <c r="E6312">
        <v>988.57000732421875</v>
      </c>
      <c r="F6312">
        <v>988.57000732421875</v>
      </c>
      <c r="G6312">
        <v>422660000</v>
      </c>
    </row>
    <row r="6313" spans="1:7" ht="15">
      <c r="A6313" s="963">
        <v>35080</v>
      </c>
      <c r="B6313">
        <v>994.30999755859375</v>
      </c>
      <c r="C6313">
        <v>995.8800048828125</v>
      </c>
      <c r="D6313">
        <v>977.78997802734375</v>
      </c>
      <c r="E6313">
        <v>995.8699951171875</v>
      </c>
      <c r="F6313">
        <v>995.8699951171875</v>
      </c>
      <c r="G6313">
        <v>561850000</v>
      </c>
    </row>
    <row r="6314" spans="1:7" ht="15">
      <c r="A6314" s="963">
        <v>35081</v>
      </c>
      <c r="B6314">
        <v>987.280029296875</v>
      </c>
      <c r="C6314">
        <v>1006.239990234375</v>
      </c>
      <c r="D6314">
        <v>986.32000732421875</v>
      </c>
      <c r="E6314">
        <v>998.29998779296875</v>
      </c>
      <c r="F6314">
        <v>998.29998779296875</v>
      </c>
      <c r="G6314">
        <v>613690000</v>
      </c>
    </row>
    <row r="6315" spans="1:7" ht="15">
      <c r="A6315" s="963">
        <v>35082</v>
      </c>
      <c r="B6315">
        <v>1003.369995117188</v>
      </c>
      <c r="C6315">
        <v>1007.429992675781</v>
      </c>
      <c r="D6315">
        <v>999.469970703125</v>
      </c>
      <c r="E6315">
        <v>1007.239990234375</v>
      </c>
      <c r="F6315">
        <v>1007.239990234375</v>
      </c>
      <c r="G6315">
        <v>536760000</v>
      </c>
    </row>
    <row r="6316" spans="1:7" ht="15">
      <c r="A6316" s="963">
        <v>35083</v>
      </c>
      <c r="B6316">
        <v>1009.599975585938</v>
      </c>
      <c r="C6316">
        <v>1019.52001953125</v>
      </c>
      <c r="D6316">
        <v>1009.049987792969</v>
      </c>
      <c r="E6316">
        <v>1018.450012207031</v>
      </c>
      <c r="F6316">
        <v>1018.450012207031</v>
      </c>
      <c r="G6316">
        <v>571120000</v>
      </c>
    </row>
    <row r="6317" spans="1:7" ht="15">
      <c r="A6317" s="963">
        <v>35086</v>
      </c>
      <c r="B6317">
        <v>1019.719970703125</v>
      </c>
      <c r="C6317">
        <v>1029.469970703125</v>
      </c>
      <c r="D6317">
        <v>1019.140014648438</v>
      </c>
      <c r="E6317">
        <v>1029.43994140625</v>
      </c>
      <c r="F6317">
        <v>1029.43994140625</v>
      </c>
      <c r="G6317">
        <v>484430000</v>
      </c>
    </row>
    <row r="6318" spans="1:7" ht="15">
      <c r="A6318" s="963">
        <v>35087</v>
      </c>
      <c r="B6318">
        <v>1029.530029296875</v>
      </c>
      <c r="C6318">
        <v>1031.609985351562</v>
      </c>
      <c r="D6318">
        <v>1027.2900390625</v>
      </c>
      <c r="E6318">
        <v>1028.0400390625</v>
      </c>
      <c r="F6318">
        <v>1028.0400390625</v>
      </c>
      <c r="G6318">
        <v>533870000</v>
      </c>
    </row>
    <row r="6319" spans="1:7" ht="15">
      <c r="A6319" s="963">
        <v>35088</v>
      </c>
      <c r="B6319">
        <v>1032.68994140625</v>
      </c>
      <c r="C6319">
        <v>1043.4599609375</v>
      </c>
      <c r="D6319">
        <v>1032.68994140625</v>
      </c>
      <c r="E6319">
        <v>1043.4599609375</v>
      </c>
      <c r="F6319">
        <v>1043.4599609375</v>
      </c>
      <c r="G6319">
        <v>593000000</v>
      </c>
    </row>
    <row r="6320" spans="1:7" ht="15">
      <c r="A6320" s="963">
        <v>35089</v>
      </c>
      <c r="B6320">
        <v>1045.170043945312</v>
      </c>
      <c r="C6320">
        <v>1046</v>
      </c>
      <c r="D6320">
        <v>1035.25</v>
      </c>
      <c r="E6320">
        <v>1035.949951171875</v>
      </c>
      <c r="F6320">
        <v>1035.949951171875</v>
      </c>
      <c r="G6320">
        <v>582810000</v>
      </c>
    </row>
    <row r="6321" spans="1:7" ht="15">
      <c r="A6321" s="963">
        <v>35090</v>
      </c>
      <c r="B6321">
        <v>1034.7099609375</v>
      </c>
      <c r="C6321">
        <v>1040.969970703125</v>
      </c>
      <c r="D6321">
        <v>1032.260009765625</v>
      </c>
      <c r="E6321">
        <v>1040.9599609375</v>
      </c>
      <c r="F6321">
        <v>1040.9599609375</v>
      </c>
      <c r="G6321">
        <v>513610000</v>
      </c>
    </row>
    <row r="6322" spans="1:7" ht="15">
      <c r="A6322" s="963">
        <v>35093</v>
      </c>
      <c r="B6322">
        <v>1042.530029296875</v>
      </c>
      <c r="C6322">
        <v>1044.489990234375</v>
      </c>
      <c r="D6322">
        <v>1039.869995117188</v>
      </c>
      <c r="E6322">
        <v>1042.510009765625</v>
      </c>
      <c r="F6322">
        <v>1042.510009765625</v>
      </c>
      <c r="G6322">
        <v>434380000</v>
      </c>
    </row>
    <row r="6323" spans="1:7" ht="15">
      <c r="A6323" s="963">
        <v>35094</v>
      </c>
      <c r="B6323">
        <v>1045.349975585938</v>
      </c>
      <c r="C6323">
        <v>1052.300048828125</v>
      </c>
      <c r="D6323">
        <v>1045.349975585938</v>
      </c>
      <c r="E6323">
        <v>1051.300048828125</v>
      </c>
      <c r="F6323">
        <v>1051.300048828125</v>
      </c>
      <c r="G6323">
        <v>542190000</v>
      </c>
    </row>
    <row r="6324" spans="1:7" ht="15">
      <c r="A6324" s="963">
        <v>35095</v>
      </c>
      <c r="B6324">
        <v>1052.2099609375</v>
      </c>
      <c r="C6324">
        <v>1059.81005859375</v>
      </c>
      <c r="D6324">
        <v>1048.140014648438</v>
      </c>
      <c r="E6324">
        <v>1059.7900390625</v>
      </c>
      <c r="F6324">
        <v>1059.7900390625</v>
      </c>
      <c r="G6324">
        <v>561170000</v>
      </c>
    </row>
    <row r="6325" spans="1:7" ht="15">
      <c r="A6325" s="963">
        <v>35096</v>
      </c>
      <c r="B6325">
        <v>1058.260009765625</v>
      </c>
      <c r="C6325">
        <v>1069.4599609375</v>
      </c>
      <c r="D6325">
        <v>1057.819946289062</v>
      </c>
      <c r="E6325">
        <v>1069.4599609375</v>
      </c>
      <c r="F6325">
        <v>1069.4599609375</v>
      </c>
      <c r="G6325">
        <v>583070000</v>
      </c>
    </row>
    <row r="6326" spans="1:7" ht="15">
      <c r="A6326" s="963">
        <v>35097</v>
      </c>
      <c r="B6326">
        <v>1071.650024414062</v>
      </c>
      <c r="C6326">
        <v>1076.319946289062</v>
      </c>
      <c r="D6326">
        <v>1069.900024414062</v>
      </c>
      <c r="E6326">
        <v>1072.109985351562</v>
      </c>
      <c r="F6326">
        <v>1072.109985351562</v>
      </c>
      <c r="G6326">
        <v>561260000</v>
      </c>
    </row>
    <row r="6327" spans="1:7" ht="15">
      <c r="A6327" s="963">
        <v>35100</v>
      </c>
      <c r="B6327">
        <v>1072.949951171875</v>
      </c>
      <c r="C6327">
        <v>1083.359985351562</v>
      </c>
      <c r="D6327">
        <v>1070.800048828125</v>
      </c>
      <c r="E6327">
        <v>1083.339965820312</v>
      </c>
      <c r="F6327">
        <v>1083.339965820312</v>
      </c>
      <c r="G6327">
        <v>512040000</v>
      </c>
    </row>
    <row r="6328" spans="1:7" ht="15">
      <c r="A6328" s="963">
        <v>35101</v>
      </c>
      <c r="B6328">
        <v>1084.079956054688</v>
      </c>
      <c r="C6328">
        <v>1090.599975585938</v>
      </c>
      <c r="D6328">
        <v>1084</v>
      </c>
      <c r="E6328">
        <v>1089.079956054688</v>
      </c>
      <c r="F6328">
        <v>1089.079956054688</v>
      </c>
      <c r="G6328">
        <v>589490000</v>
      </c>
    </row>
    <row r="6329" spans="1:7" ht="15">
      <c r="A6329" s="963">
        <v>35102</v>
      </c>
      <c r="B6329">
        <v>1088.869995117188</v>
      </c>
      <c r="C6329">
        <v>1089.97998046875</v>
      </c>
      <c r="D6329">
        <v>1081.260009765625</v>
      </c>
      <c r="E6329">
        <v>1084.880004882812</v>
      </c>
      <c r="F6329">
        <v>1084.880004882812</v>
      </c>
      <c r="G6329">
        <v>611640000</v>
      </c>
    </row>
    <row r="6330" spans="1:7" ht="15">
      <c r="A6330" s="963">
        <v>35103</v>
      </c>
      <c r="B6330">
        <v>1084.930053710938</v>
      </c>
      <c r="C6330">
        <v>1093.510009765625</v>
      </c>
      <c r="D6330">
        <v>1080.650024414062</v>
      </c>
      <c r="E6330">
        <v>1093.170043945312</v>
      </c>
      <c r="F6330">
        <v>1093.170043945312</v>
      </c>
      <c r="G6330">
        <v>556580000</v>
      </c>
    </row>
    <row r="6331" spans="1:7" ht="15">
      <c r="A6331" s="963">
        <v>35104</v>
      </c>
      <c r="B6331">
        <v>1093.390014648438</v>
      </c>
      <c r="C6331">
        <v>1098.849975585938</v>
      </c>
      <c r="D6331">
        <v>1089.969970703125</v>
      </c>
      <c r="E6331">
        <v>1094.599975585938</v>
      </c>
      <c r="F6331">
        <v>1094.599975585938</v>
      </c>
      <c r="G6331">
        <v>552650000</v>
      </c>
    </row>
    <row r="6332" spans="1:7" ht="15">
      <c r="A6332" s="963">
        <v>35107</v>
      </c>
      <c r="B6332">
        <v>1094.839965820312</v>
      </c>
      <c r="C6332">
        <v>1098.93994140625</v>
      </c>
      <c r="D6332">
        <v>1094.660034179688</v>
      </c>
      <c r="E6332">
        <v>1095.380004882812</v>
      </c>
      <c r="F6332">
        <v>1095.380004882812</v>
      </c>
      <c r="G6332">
        <v>494040000</v>
      </c>
    </row>
    <row r="6333" spans="1:7" ht="15">
      <c r="A6333" s="963">
        <v>35108</v>
      </c>
      <c r="B6333">
        <v>1084.449951171875</v>
      </c>
      <c r="C6333">
        <v>1093.760009765625</v>
      </c>
      <c r="D6333">
        <v>1079.93994140625</v>
      </c>
      <c r="E6333">
        <v>1087.219970703125</v>
      </c>
      <c r="F6333">
        <v>1087.219970703125</v>
      </c>
      <c r="G6333">
        <v>525250000</v>
      </c>
    </row>
    <row r="6334" spans="1:7" ht="15">
      <c r="A6334" s="963">
        <v>35109</v>
      </c>
      <c r="B6334">
        <v>1089.599975585938</v>
      </c>
      <c r="C6334">
        <v>1093.43994140625</v>
      </c>
      <c r="D6334">
        <v>1083.829956054688</v>
      </c>
      <c r="E6334">
        <v>1088.030029296875</v>
      </c>
      <c r="F6334">
        <v>1088.030029296875</v>
      </c>
      <c r="G6334">
        <v>515890000</v>
      </c>
    </row>
    <row r="6335" spans="1:7" ht="15">
      <c r="A6335" s="963">
        <v>35110</v>
      </c>
      <c r="B6335">
        <v>1087.589965820312</v>
      </c>
      <c r="C6335">
        <v>1092.260009765625</v>
      </c>
      <c r="D6335">
        <v>1086.670043945312</v>
      </c>
      <c r="E6335">
        <v>1090.5400390625</v>
      </c>
      <c r="F6335">
        <v>1090.5400390625</v>
      </c>
      <c r="G6335">
        <v>493760000</v>
      </c>
    </row>
    <row r="6336" spans="1:7" ht="15">
      <c r="A6336" s="963">
        <v>35111</v>
      </c>
      <c r="B6336">
        <v>1091.390014648438</v>
      </c>
      <c r="C6336">
        <v>1092.010009765625</v>
      </c>
      <c r="D6336">
        <v>1085.619995117188</v>
      </c>
      <c r="E6336">
        <v>1090.7099609375</v>
      </c>
      <c r="F6336">
        <v>1090.7099609375</v>
      </c>
      <c r="G6336">
        <v>459680000</v>
      </c>
    </row>
    <row r="6337" spans="1:7" ht="15">
      <c r="A6337" s="963">
        <v>35115</v>
      </c>
      <c r="B6337">
        <v>1085.52001953125</v>
      </c>
      <c r="C6337">
        <v>1088.949951171875</v>
      </c>
      <c r="D6337">
        <v>1080.030029296875</v>
      </c>
      <c r="E6337">
        <v>1083.239990234375</v>
      </c>
      <c r="F6337">
        <v>1083.239990234375</v>
      </c>
      <c r="G6337">
        <v>459680000</v>
      </c>
    </row>
    <row r="6338" spans="1:7" ht="15">
      <c r="A6338" s="963">
        <v>35116</v>
      </c>
      <c r="B6338">
        <v>1085.119995117188</v>
      </c>
      <c r="C6338">
        <v>1096.93994140625</v>
      </c>
      <c r="D6338">
        <v>1084.9599609375</v>
      </c>
      <c r="E6338">
        <v>1096.849975585938</v>
      </c>
      <c r="F6338">
        <v>1096.849975585938</v>
      </c>
      <c r="G6338">
        <v>485810000</v>
      </c>
    </row>
    <row r="6339" spans="1:7" ht="15">
      <c r="A6339" s="963">
        <v>35117</v>
      </c>
      <c r="B6339">
        <v>1100.170043945312</v>
      </c>
      <c r="C6339">
        <v>1117.530029296875</v>
      </c>
      <c r="D6339">
        <v>1100.170043945312</v>
      </c>
      <c r="E6339">
        <v>1117.109985351562</v>
      </c>
      <c r="F6339">
        <v>1117.109985351562</v>
      </c>
      <c r="G6339">
        <v>641140000</v>
      </c>
    </row>
    <row r="6340" spans="1:7" ht="15">
      <c r="A6340" s="963">
        <v>35118</v>
      </c>
      <c r="B6340">
        <v>1118.599975585938</v>
      </c>
      <c r="C6340">
        <v>1121.890014648438</v>
      </c>
      <c r="D6340">
        <v>1109.150024414062</v>
      </c>
      <c r="E6340">
        <v>1117.7900390625</v>
      </c>
      <c r="F6340">
        <v>1117.7900390625</v>
      </c>
      <c r="G6340">
        <v>583520000</v>
      </c>
    </row>
    <row r="6341" spans="1:7" ht="15">
      <c r="A6341" s="963">
        <v>35121</v>
      </c>
      <c r="B6341">
        <v>1116.530029296875</v>
      </c>
      <c r="C6341">
        <v>1119.099975585938</v>
      </c>
      <c r="D6341">
        <v>1111.089965820312</v>
      </c>
      <c r="E6341">
        <v>1113.050048828125</v>
      </c>
      <c r="F6341">
        <v>1113.050048828125</v>
      </c>
      <c r="G6341">
        <v>473800000</v>
      </c>
    </row>
    <row r="6342" spans="1:7" ht="15">
      <c r="A6342" s="963">
        <v>35122</v>
      </c>
      <c r="B6342">
        <v>1114.130004882812</v>
      </c>
      <c r="C6342">
        <v>1115.390014648438</v>
      </c>
      <c r="D6342">
        <v>1105.170043945312</v>
      </c>
      <c r="E6342">
        <v>1106.170043945312</v>
      </c>
      <c r="F6342">
        <v>1106.170043945312</v>
      </c>
      <c r="G6342">
        <v>514460000</v>
      </c>
    </row>
    <row r="6343" spans="1:7" ht="15">
      <c r="A6343" s="963">
        <v>35123</v>
      </c>
      <c r="B6343">
        <v>1109.599975585938</v>
      </c>
      <c r="C6343">
        <v>1114.920043945312</v>
      </c>
      <c r="D6343">
        <v>1106.670043945312</v>
      </c>
      <c r="E6343">
        <v>1107.550048828125</v>
      </c>
      <c r="F6343">
        <v>1107.550048828125</v>
      </c>
      <c r="G6343">
        <v>543440000</v>
      </c>
    </row>
    <row r="6344" spans="1:7" ht="15">
      <c r="A6344" s="963">
        <v>35124</v>
      </c>
      <c r="B6344">
        <v>1102.170043945312</v>
      </c>
      <c r="C6344">
        <v>1105.4599609375</v>
      </c>
      <c r="D6344">
        <v>1098.089965820312</v>
      </c>
      <c r="E6344">
        <v>1100.050048828125</v>
      </c>
      <c r="F6344">
        <v>1100.050048828125</v>
      </c>
      <c r="G6344">
        <v>533230000</v>
      </c>
    </row>
    <row r="6345" spans="1:7" ht="15">
      <c r="A6345" s="963">
        <v>35125</v>
      </c>
      <c r="B6345">
        <v>1098.93994140625</v>
      </c>
      <c r="C6345">
        <v>1100.2900390625</v>
      </c>
      <c r="D6345">
        <v>1082.969970703125</v>
      </c>
      <c r="E6345">
        <v>1086.079956054688</v>
      </c>
      <c r="F6345">
        <v>1086.079956054688</v>
      </c>
      <c r="G6345">
        <v>587170000</v>
      </c>
    </row>
    <row r="6346" spans="1:7" ht="15">
      <c r="A6346" s="963">
        <v>35128</v>
      </c>
      <c r="B6346">
        <v>1088.910034179688</v>
      </c>
      <c r="C6346">
        <v>1091.77001953125</v>
      </c>
      <c r="D6346">
        <v>1083.260009765625</v>
      </c>
      <c r="E6346">
        <v>1084.880004882812</v>
      </c>
      <c r="F6346">
        <v>1084.880004882812</v>
      </c>
      <c r="G6346">
        <v>474380000</v>
      </c>
    </row>
    <row r="6347" spans="1:7" ht="15">
      <c r="A6347" s="963">
        <v>35129</v>
      </c>
      <c r="B6347">
        <v>1084.239990234375</v>
      </c>
      <c r="C6347">
        <v>1096.819946289062</v>
      </c>
      <c r="D6347">
        <v>1083.239990234375</v>
      </c>
      <c r="E6347">
        <v>1096.81005859375</v>
      </c>
      <c r="F6347">
        <v>1096.81005859375</v>
      </c>
      <c r="G6347">
        <v>491900000</v>
      </c>
    </row>
    <row r="6348" spans="1:7" ht="15">
      <c r="A6348" s="963">
        <v>35130</v>
      </c>
      <c r="B6348">
        <v>1096.890014648438</v>
      </c>
      <c r="C6348">
        <v>1099.069946289062</v>
      </c>
      <c r="D6348">
        <v>1091.819946289062</v>
      </c>
      <c r="E6348">
        <v>1091.819946289062</v>
      </c>
      <c r="F6348">
        <v>1091.819946289062</v>
      </c>
      <c r="G6348">
        <v>532540000</v>
      </c>
    </row>
    <row r="6349" spans="1:7" ht="15">
      <c r="A6349" s="963">
        <v>35131</v>
      </c>
      <c r="B6349">
        <v>1092.77001953125</v>
      </c>
      <c r="C6349">
        <v>1095.369995117188</v>
      </c>
      <c r="D6349">
        <v>1090.47998046875</v>
      </c>
      <c r="E6349">
        <v>1093.119995117188</v>
      </c>
      <c r="F6349">
        <v>1093.119995117188</v>
      </c>
      <c r="G6349">
        <v>509360000</v>
      </c>
    </row>
    <row r="6350" spans="1:7" ht="15">
      <c r="A6350" s="963">
        <v>35132</v>
      </c>
      <c r="B6350">
        <v>1080.819946289062</v>
      </c>
      <c r="C6350">
        <v>1081.300048828125</v>
      </c>
      <c r="D6350">
        <v>1057.869995117188</v>
      </c>
      <c r="E6350">
        <v>1063.72998046875</v>
      </c>
      <c r="F6350">
        <v>1063.72998046875</v>
      </c>
      <c r="G6350">
        <v>583640000</v>
      </c>
    </row>
    <row r="6351" spans="1:7" ht="15">
      <c r="A6351" s="963">
        <v>35135</v>
      </c>
      <c r="B6351">
        <v>1065</v>
      </c>
      <c r="C6351">
        <v>1080.640014648438</v>
      </c>
      <c r="D6351">
        <v>1064.640014648438</v>
      </c>
      <c r="E6351">
        <v>1080.5</v>
      </c>
      <c r="F6351">
        <v>1080.5</v>
      </c>
      <c r="G6351">
        <v>457880000</v>
      </c>
    </row>
    <row r="6352" spans="1:7" ht="15">
      <c r="A6352" s="963">
        <v>35136</v>
      </c>
      <c r="B6352">
        <v>1078.719970703125</v>
      </c>
      <c r="C6352">
        <v>1078.719970703125</v>
      </c>
      <c r="D6352">
        <v>1066.0400390625</v>
      </c>
      <c r="E6352">
        <v>1073.050048828125</v>
      </c>
      <c r="F6352">
        <v>1073.050048828125</v>
      </c>
      <c r="G6352">
        <v>459340000</v>
      </c>
    </row>
    <row r="6353" spans="1:7" ht="15">
      <c r="A6353" s="963">
        <v>35137</v>
      </c>
      <c r="B6353">
        <v>1079.910034179688</v>
      </c>
      <c r="C6353">
        <v>1089.030029296875</v>
      </c>
      <c r="D6353">
        <v>1077.989990234375</v>
      </c>
      <c r="E6353">
        <v>1088.640014648438</v>
      </c>
      <c r="F6353">
        <v>1088.640014648438</v>
      </c>
      <c r="G6353">
        <v>482340000</v>
      </c>
    </row>
    <row r="6354" spans="1:7" ht="15">
      <c r="A6354" s="963">
        <v>35138</v>
      </c>
      <c r="B6354">
        <v>1090.869995117188</v>
      </c>
      <c r="C6354">
        <v>1096.449951171875</v>
      </c>
      <c r="D6354">
        <v>1090.869995117188</v>
      </c>
      <c r="E6354">
        <v>1091.069946289062</v>
      </c>
      <c r="F6354">
        <v>1091.069946289062</v>
      </c>
      <c r="G6354">
        <v>512870000</v>
      </c>
    </row>
    <row r="6355" spans="1:7" ht="15">
      <c r="A6355" s="963">
        <v>35139</v>
      </c>
      <c r="B6355">
        <v>1092.68994140625</v>
      </c>
      <c r="C6355">
        <v>1099.660034179688</v>
      </c>
      <c r="D6355">
        <v>1089.839965820312</v>
      </c>
      <c r="E6355">
        <v>1099.589965820312</v>
      </c>
      <c r="F6355">
        <v>1099.589965820312</v>
      </c>
      <c r="G6355">
        <v>514420000</v>
      </c>
    </row>
    <row r="6356" spans="1:7" ht="15">
      <c r="A6356" s="963">
        <v>35142</v>
      </c>
      <c r="B6356">
        <v>1102.780029296875</v>
      </c>
      <c r="C6356">
        <v>1114.430053710938</v>
      </c>
      <c r="D6356">
        <v>1102.780029296875</v>
      </c>
      <c r="E6356">
        <v>1114.420043945312</v>
      </c>
      <c r="F6356">
        <v>1114.420043945312</v>
      </c>
      <c r="G6356">
        <v>498780000</v>
      </c>
    </row>
    <row r="6357" spans="1:7" ht="15">
      <c r="A6357" s="963">
        <v>35143</v>
      </c>
      <c r="B6357">
        <v>1118.02001953125</v>
      </c>
      <c r="C6357">
        <v>1119.839965820312</v>
      </c>
      <c r="D6357">
        <v>1110.280029296875</v>
      </c>
      <c r="E6357">
        <v>1112.5</v>
      </c>
      <c r="F6357">
        <v>1112.5</v>
      </c>
      <c r="G6357">
        <v>520590000</v>
      </c>
    </row>
    <row r="6358" spans="1:7" ht="15">
      <c r="A6358" s="963">
        <v>35144</v>
      </c>
      <c r="B6358">
        <v>1110.739990234375</v>
      </c>
      <c r="C6358">
        <v>1111.75</v>
      </c>
      <c r="D6358">
        <v>1099.420043945312</v>
      </c>
      <c r="E6358">
        <v>1101.819946289062</v>
      </c>
      <c r="F6358">
        <v>1101.819946289062</v>
      </c>
      <c r="G6358">
        <v>529620000</v>
      </c>
    </row>
    <row r="6359" spans="1:7" ht="15">
      <c r="A6359" s="963">
        <v>35145</v>
      </c>
      <c r="B6359">
        <v>1102.640014648438</v>
      </c>
      <c r="C6359">
        <v>1104.099975585938</v>
      </c>
      <c r="D6359">
        <v>1098.760009765625</v>
      </c>
      <c r="E6359">
        <v>1099.7900390625</v>
      </c>
      <c r="F6359">
        <v>1099.7900390625</v>
      </c>
      <c r="G6359">
        <v>499240000</v>
      </c>
    </row>
    <row r="6360" spans="1:7" ht="15">
      <c r="A6360" s="963">
        <v>35146</v>
      </c>
      <c r="B6360">
        <v>1101.819946289062</v>
      </c>
      <c r="C6360">
        <v>1103.400024414062</v>
      </c>
      <c r="D6360">
        <v>1096.22998046875</v>
      </c>
      <c r="E6360">
        <v>1102.219970703125</v>
      </c>
      <c r="F6360">
        <v>1102.219970703125</v>
      </c>
      <c r="G6360">
        <v>475630000</v>
      </c>
    </row>
    <row r="6361" spans="1:7" ht="15">
      <c r="A6361" s="963">
        <v>35149</v>
      </c>
      <c r="B6361">
        <v>1104.31005859375</v>
      </c>
      <c r="C6361">
        <v>1107.089965820312</v>
      </c>
      <c r="D6361">
        <v>1087.030029296875</v>
      </c>
      <c r="E6361">
        <v>1087.089965820312</v>
      </c>
      <c r="F6361">
        <v>1087.089965820312</v>
      </c>
      <c r="G6361">
        <v>476710000</v>
      </c>
    </row>
    <row r="6362" spans="1:7" ht="15">
      <c r="A6362" s="963">
        <v>35150</v>
      </c>
      <c r="B6362">
        <v>1085.119995117188</v>
      </c>
      <c r="C6362">
        <v>1090.170043945312</v>
      </c>
      <c r="D6362">
        <v>1079.900024414062</v>
      </c>
      <c r="E6362">
        <v>1088.349975585938</v>
      </c>
      <c r="F6362">
        <v>1088.349975585938</v>
      </c>
      <c r="G6362">
        <v>544620000</v>
      </c>
    </row>
    <row r="6363" spans="1:7" ht="15">
      <c r="A6363" s="963">
        <v>35151</v>
      </c>
      <c r="B6363">
        <v>1091.339965820312</v>
      </c>
      <c r="C6363">
        <v>1098.760009765625</v>
      </c>
      <c r="D6363">
        <v>1089.7099609375</v>
      </c>
      <c r="E6363">
        <v>1093.880004882812</v>
      </c>
      <c r="F6363">
        <v>1093.880004882812</v>
      </c>
      <c r="G6363">
        <v>500520000</v>
      </c>
    </row>
    <row r="6364" spans="1:7" ht="15">
      <c r="A6364" s="963">
        <v>35152</v>
      </c>
      <c r="B6364">
        <v>1091.089965820312</v>
      </c>
      <c r="C6364">
        <v>1096.719970703125</v>
      </c>
      <c r="D6364">
        <v>1089.77001953125</v>
      </c>
      <c r="E6364">
        <v>1094.829956054688</v>
      </c>
      <c r="F6364">
        <v>1094.829956054688</v>
      </c>
      <c r="G6364">
        <v>483210000</v>
      </c>
    </row>
    <row r="6365" spans="1:7" ht="15">
      <c r="A6365" s="963">
        <v>35153</v>
      </c>
      <c r="B6365">
        <v>1097.680053710938</v>
      </c>
      <c r="C6365">
        <v>1105.339965820312</v>
      </c>
      <c r="D6365">
        <v>1097.680053710938</v>
      </c>
      <c r="E6365">
        <v>1101.400024414062</v>
      </c>
      <c r="F6365">
        <v>1101.400024414062</v>
      </c>
      <c r="G6365">
        <v>514090000</v>
      </c>
    </row>
    <row r="6366" spans="1:7" ht="15">
      <c r="A6366" s="963">
        <v>35156</v>
      </c>
      <c r="B6366">
        <v>1105.77001953125</v>
      </c>
      <c r="C6366">
        <v>1107.2900390625</v>
      </c>
      <c r="D6366">
        <v>1102.93994140625</v>
      </c>
      <c r="E6366">
        <v>1106.569946289062</v>
      </c>
      <c r="F6366">
        <v>1106.569946289062</v>
      </c>
      <c r="G6366">
        <v>463880000</v>
      </c>
    </row>
    <row r="6367" spans="1:7" ht="15">
      <c r="A6367" s="963">
        <v>35157</v>
      </c>
      <c r="B6367">
        <v>1107.97998046875</v>
      </c>
      <c r="C6367">
        <v>1111.430053710938</v>
      </c>
      <c r="D6367">
        <v>1106.849975585938</v>
      </c>
      <c r="E6367">
        <v>1111.2900390625</v>
      </c>
      <c r="F6367">
        <v>1111.2900390625</v>
      </c>
      <c r="G6367">
        <v>492190000</v>
      </c>
    </row>
    <row r="6368" spans="1:7" ht="15">
      <c r="A6368" s="963">
        <v>35158</v>
      </c>
      <c r="B6368">
        <v>1109.7099609375</v>
      </c>
      <c r="C6368">
        <v>1115.900024414062</v>
      </c>
      <c r="D6368">
        <v>1106.630004882812</v>
      </c>
      <c r="E6368">
        <v>1115.849975585938</v>
      </c>
      <c r="F6368">
        <v>1115.849975585938</v>
      </c>
      <c r="G6368">
        <v>529750000</v>
      </c>
    </row>
    <row r="6369" spans="1:7" ht="15">
      <c r="A6369" s="963">
        <v>35159</v>
      </c>
      <c r="B6369">
        <v>1116.050048828125</v>
      </c>
      <c r="C6369">
        <v>1119.349975585938</v>
      </c>
      <c r="D6369">
        <v>1114.72998046875</v>
      </c>
      <c r="E6369">
        <v>1118.2099609375</v>
      </c>
      <c r="F6369">
        <v>1118.2099609375</v>
      </c>
      <c r="G6369">
        <v>503890000</v>
      </c>
    </row>
    <row r="6370" spans="1:7" ht="15">
      <c r="A6370" s="963">
        <v>35163</v>
      </c>
      <c r="B6370">
        <v>1106.319946289062</v>
      </c>
      <c r="C6370">
        <v>1106.670043945312</v>
      </c>
      <c r="D6370">
        <v>1093.660034179688</v>
      </c>
      <c r="E6370">
        <v>1105.660034179688</v>
      </c>
      <c r="F6370">
        <v>1105.660034179688</v>
      </c>
      <c r="G6370">
        <v>517700000</v>
      </c>
    </row>
    <row r="6371" spans="1:7" ht="15">
      <c r="A6371" s="963">
        <v>35164</v>
      </c>
      <c r="B6371">
        <v>1111.260009765625</v>
      </c>
      <c r="C6371">
        <v>1115.140014648438</v>
      </c>
      <c r="D6371">
        <v>1107.339965820312</v>
      </c>
      <c r="E6371">
        <v>1109.150024414062</v>
      </c>
      <c r="F6371">
        <v>1109.150024414062</v>
      </c>
      <c r="G6371">
        <v>561670000</v>
      </c>
    </row>
    <row r="6372" spans="1:7" ht="15">
      <c r="A6372" s="963">
        <v>35165</v>
      </c>
      <c r="B6372">
        <v>1108.97998046875</v>
      </c>
      <c r="C6372">
        <v>1117.68994140625</v>
      </c>
      <c r="D6372">
        <v>1105.099975585938</v>
      </c>
      <c r="E6372">
        <v>1105.280029296875</v>
      </c>
      <c r="F6372">
        <v>1105.280029296875</v>
      </c>
      <c r="G6372">
        <v>556310000</v>
      </c>
    </row>
    <row r="6373" spans="1:7" ht="15">
      <c r="A6373" s="963">
        <v>35166</v>
      </c>
      <c r="B6373">
        <v>1105.150024414062</v>
      </c>
      <c r="C6373">
        <v>1108.699951171875</v>
      </c>
      <c r="D6373">
        <v>1092.43994140625</v>
      </c>
      <c r="E6373">
        <v>1097.140014648438</v>
      </c>
      <c r="F6373">
        <v>1097.140014648438</v>
      </c>
      <c r="G6373">
        <v>534300000</v>
      </c>
    </row>
    <row r="6374" spans="1:7" ht="15">
      <c r="A6374" s="963">
        <v>35167</v>
      </c>
      <c r="B6374">
        <v>1098.609985351562</v>
      </c>
      <c r="C6374">
        <v>1101.680053710938</v>
      </c>
      <c r="D6374">
        <v>1096.18994140625</v>
      </c>
      <c r="E6374">
        <v>1100.93994140625</v>
      </c>
      <c r="F6374">
        <v>1100.93994140625</v>
      </c>
      <c r="G6374">
        <v>483760000</v>
      </c>
    </row>
    <row r="6375" spans="1:7" ht="15">
      <c r="A6375" s="963">
        <v>35170</v>
      </c>
      <c r="B6375">
        <v>1102.800048828125</v>
      </c>
      <c r="C6375">
        <v>1110.489990234375</v>
      </c>
      <c r="D6375">
        <v>1102.68994140625</v>
      </c>
      <c r="E6375">
        <v>1110.43994140625</v>
      </c>
      <c r="F6375">
        <v>1110.43994140625</v>
      </c>
      <c r="G6375">
        <v>461860000</v>
      </c>
    </row>
    <row r="6376" spans="1:7" ht="15">
      <c r="A6376" s="963">
        <v>35171</v>
      </c>
      <c r="B6376">
        <v>1118.319946289062</v>
      </c>
      <c r="C6376">
        <v>1124.920043945312</v>
      </c>
      <c r="D6376">
        <v>1117.589965820312</v>
      </c>
      <c r="E6376">
        <v>1124.920043945312</v>
      </c>
      <c r="F6376">
        <v>1124.920043945312</v>
      </c>
      <c r="G6376">
        <v>613920000</v>
      </c>
    </row>
    <row r="6377" spans="1:7" ht="15">
      <c r="A6377" s="963">
        <v>35172</v>
      </c>
      <c r="B6377">
        <v>1124.349975585938</v>
      </c>
      <c r="C6377">
        <v>1126.530029296875</v>
      </c>
      <c r="D6377">
        <v>1118.280029296875</v>
      </c>
      <c r="E6377">
        <v>1120.869995117188</v>
      </c>
      <c r="F6377">
        <v>1120.869995117188</v>
      </c>
      <c r="G6377">
        <v>577800000</v>
      </c>
    </row>
    <row r="6378" spans="1:7" ht="15">
      <c r="A6378" s="963">
        <v>35173</v>
      </c>
      <c r="B6378">
        <v>1124.81005859375</v>
      </c>
      <c r="C6378">
        <v>1142.859985351562</v>
      </c>
      <c r="D6378">
        <v>1124.81005859375</v>
      </c>
      <c r="E6378">
        <v>1136.300048828125</v>
      </c>
      <c r="F6378">
        <v>1136.300048828125</v>
      </c>
      <c r="G6378">
        <v>577320000</v>
      </c>
    </row>
    <row r="6379" spans="1:7" ht="15">
      <c r="A6379" s="963">
        <v>35174</v>
      </c>
      <c r="B6379">
        <v>1141.989990234375</v>
      </c>
      <c r="C6379">
        <v>1143.31005859375</v>
      </c>
      <c r="D6379">
        <v>1137.699951171875</v>
      </c>
      <c r="E6379">
        <v>1138.699951171875</v>
      </c>
      <c r="F6379">
        <v>1138.699951171875</v>
      </c>
      <c r="G6379">
        <v>593120000</v>
      </c>
    </row>
    <row r="6380" spans="1:7" ht="15">
      <c r="A6380" s="963">
        <v>35177</v>
      </c>
      <c r="B6380">
        <v>1143.079956054688</v>
      </c>
      <c r="C6380">
        <v>1153.52001953125</v>
      </c>
      <c r="D6380">
        <v>1143.079956054688</v>
      </c>
      <c r="E6380">
        <v>1153.5</v>
      </c>
      <c r="F6380">
        <v>1153.5</v>
      </c>
      <c r="G6380">
        <v>582590000</v>
      </c>
    </row>
    <row r="6381" spans="1:7" ht="15">
      <c r="A6381" s="963">
        <v>35178</v>
      </c>
      <c r="B6381">
        <v>1155.31005859375</v>
      </c>
      <c r="C6381">
        <v>1166.77001953125</v>
      </c>
      <c r="D6381">
        <v>1153.449951171875</v>
      </c>
      <c r="E6381">
        <v>1166.760009765625</v>
      </c>
      <c r="F6381">
        <v>1166.760009765625</v>
      </c>
      <c r="G6381">
        <v>650190000</v>
      </c>
    </row>
    <row r="6382" spans="1:7" ht="15">
      <c r="A6382" s="963">
        <v>35179</v>
      </c>
      <c r="B6382">
        <v>1171.43994140625</v>
      </c>
      <c r="C6382">
        <v>1176.849975585938</v>
      </c>
      <c r="D6382">
        <v>1170.319946289062</v>
      </c>
      <c r="E6382">
        <v>1176.829956054688</v>
      </c>
      <c r="F6382">
        <v>1176.829956054688</v>
      </c>
      <c r="G6382">
        <v>728620000</v>
      </c>
    </row>
    <row r="6383" spans="1:7" ht="15">
      <c r="A6383" s="963">
        <v>35180</v>
      </c>
      <c r="B6383">
        <v>1177.989990234375</v>
      </c>
      <c r="C6383">
        <v>1184.18994140625</v>
      </c>
      <c r="D6383">
        <v>1174.349975585938</v>
      </c>
      <c r="E6383">
        <v>1184.170043945312</v>
      </c>
      <c r="F6383">
        <v>1184.170043945312</v>
      </c>
      <c r="G6383">
        <v>720790000</v>
      </c>
    </row>
    <row r="6384" spans="1:7" ht="15">
      <c r="A6384" s="963">
        <v>35181</v>
      </c>
      <c r="B6384">
        <v>1184.780029296875</v>
      </c>
      <c r="C6384">
        <v>1188.890014648438</v>
      </c>
      <c r="D6384">
        <v>1183.089965820312</v>
      </c>
      <c r="E6384">
        <v>1186.890014648438</v>
      </c>
      <c r="F6384">
        <v>1186.890014648438</v>
      </c>
      <c r="G6384">
        <v>643300000</v>
      </c>
    </row>
    <row r="6385" spans="1:7" ht="15">
      <c r="A6385" s="963">
        <v>35184</v>
      </c>
      <c r="B6385">
        <v>1186.670043945312</v>
      </c>
      <c r="C6385">
        <v>1188.859985351562</v>
      </c>
      <c r="D6385">
        <v>1184.050048828125</v>
      </c>
      <c r="E6385">
        <v>1188.199951171875</v>
      </c>
      <c r="F6385">
        <v>1188.199951171875</v>
      </c>
      <c r="G6385">
        <v>553980000</v>
      </c>
    </row>
    <row r="6386" spans="1:7" ht="15">
      <c r="A6386" s="963">
        <v>35185</v>
      </c>
      <c r="B6386">
        <v>1189.400024414062</v>
      </c>
      <c r="C6386">
        <v>1190.869995117188</v>
      </c>
      <c r="D6386">
        <v>1185.579956054688</v>
      </c>
      <c r="E6386">
        <v>1190.52001953125</v>
      </c>
      <c r="F6386">
        <v>1190.52001953125</v>
      </c>
      <c r="G6386">
        <v>604790000</v>
      </c>
    </row>
    <row r="6387" spans="1:7" ht="15">
      <c r="A6387" s="963">
        <v>35186</v>
      </c>
      <c r="B6387">
        <v>1190.47998046875</v>
      </c>
      <c r="C6387">
        <v>1200.18994140625</v>
      </c>
      <c r="D6387">
        <v>1190.150024414062</v>
      </c>
      <c r="E6387">
        <v>1199.660034179688</v>
      </c>
      <c r="F6387">
        <v>1199.660034179688</v>
      </c>
      <c r="G6387">
        <v>654270000</v>
      </c>
    </row>
    <row r="6388" spans="1:7" ht="15">
      <c r="A6388" s="963">
        <v>35187</v>
      </c>
      <c r="B6388">
        <v>1199.760009765625</v>
      </c>
      <c r="C6388">
        <v>1199.760009765625</v>
      </c>
      <c r="D6388">
        <v>1178.239990234375</v>
      </c>
      <c r="E6388">
        <v>1178.329956054688</v>
      </c>
      <c r="F6388">
        <v>1178.329956054688</v>
      </c>
      <c r="G6388">
        <v>646950000</v>
      </c>
    </row>
    <row r="6389" spans="1:7" ht="15">
      <c r="A6389" s="963">
        <v>35188</v>
      </c>
      <c r="B6389">
        <v>1184.43994140625</v>
      </c>
      <c r="C6389">
        <v>1193.469970703125</v>
      </c>
      <c r="D6389">
        <v>1181.489990234375</v>
      </c>
      <c r="E6389">
        <v>1184.599975585938</v>
      </c>
      <c r="F6389">
        <v>1184.599975585938</v>
      </c>
      <c r="G6389">
        <v>705220000</v>
      </c>
    </row>
    <row r="6390" spans="1:7" ht="15">
      <c r="A6390" s="963">
        <v>35191</v>
      </c>
      <c r="B6390">
        <v>1186.829956054688</v>
      </c>
      <c r="C6390">
        <v>1189.849975585938</v>
      </c>
      <c r="D6390">
        <v>1179.050048828125</v>
      </c>
      <c r="E6390">
        <v>1186.31005859375</v>
      </c>
      <c r="F6390">
        <v>1186.31005859375</v>
      </c>
      <c r="G6390">
        <v>680150000</v>
      </c>
    </row>
    <row r="6391" spans="1:7" ht="15">
      <c r="A6391" s="963">
        <v>35192</v>
      </c>
      <c r="B6391">
        <v>1188.430053710938</v>
      </c>
      <c r="C6391">
        <v>1189.68994140625</v>
      </c>
      <c r="D6391">
        <v>1181.300048828125</v>
      </c>
      <c r="E6391">
        <v>1182.670043945312</v>
      </c>
      <c r="F6391">
        <v>1182.670043945312</v>
      </c>
      <c r="G6391">
        <v>806500000</v>
      </c>
    </row>
    <row r="6392" spans="1:7" ht="15">
      <c r="A6392" s="963">
        <v>35193</v>
      </c>
      <c r="B6392">
        <v>1180.739990234375</v>
      </c>
      <c r="C6392">
        <v>1183.43994140625</v>
      </c>
      <c r="D6392">
        <v>1163.2099609375</v>
      </c>
      <c r="E6392">
        <v>1183.430053710938</v>
      </c>
      <c r="F6392">
        <v>1183.430053710938</v>
      </c>
      <c r="G6392">
        <v>756920000</v>
      </c>
    </row>
    <row r="6393" spans="1:7" ht="15">
      <c r="A6393" s="963">
        <v>35194</v>
      </c>
      <c r="B6393">
        <v>1184.849975585938</v>
      </c>
      <c r="C6393">
        <v>1189.839965820312</v>
      </c>
      <c r="D6393">
        <v>1184.7900390625</v>
      </c>
      <c r="E6393">
        <v>1187.819946289062</v>
      </c>
      <c r="F6393">
        <v>1187.819946289062</v>
      </c>
      <c r="G6393">
        <v>635710000</v>
      </c>
    </row>
    <row r="6394" spans="1:7" ht="15">
      <c r="A6394" s="963">
        <v>35195</v>
      </c>
      <c r="B6394">
        <v>1193.160034179688</v>
      </c>
      <c r="C6394">
        <v>1202.780029296875</v>
      </c>
      <c r="D6394">
        <v>1193.160034179688</v>
      </c>
      <c r="E6394">
        <v>1202.760009765625</v>
      </c>
      <c r="F6394">
        <v>1202.760009765625</v>
      </c>
      <c r="G6394">
        <v>606020000</v>
      </c>
    </row>
    <row r="6395" spans="1:7" ht="15">
      <c r="A6395" s="963">
        <v>35198</v>
      </c>
      <c r="B6395">
        <v>1204.329956054688</v>
      </c>
      <c r="C6395">
        <v>1221.869995117188</v>
      </c>
      <c r="D6395">
        <v>1204.030029296875</v>
      </c>
      <c r="E6395">
        <v>1221.869995117188</v>
      </c>
      <c r="F6395">
        <v>1221.869995117188</v>
      </c>
      <c r="G6395">
        <v>595270000</v>
      </c>
    </row>
    <row r="6396" spans="1:7" ht="15">
      <c r="A6396" s="963">
        <v>35199</v>
      </c>
      <c r="B6396">
        <v>1226.069946289062</v>
      </c>
      <c r="C6396">
        <v>1234.9599609375</v>
      </c>
      <c r="D6396">
        <v>1226.069946289062</v>
      </c>
      <c r="E6396">
        <v>1234.489990234375</v>
      </c>
      <c r="F6396">
        <v>1234.489990234375</v>
      </c>
      <c r="G6396">
        <v>690200000</v>
      </c>
    </row>
    <row r="6397" spans="1:7" ht="15">
      <c r="A6397" s="963">
        <v>35200</v>
      </c>
      <c r="B6397">
        <v>1236.27001953125</v>
      </c>
      <c r="C6397">
        <v>1242.920043945312</v>
      </c>
      <c r="D6397">
        <v>1233.410034179688</v>
      </c>
      <c r="E6397">
        <v>1233.56005859375</v>
      </c>
      <c r="F6397">
        <v>1233.56005859375</v>
      </c>
      <c r="G6397">
        <v>687990000</v>
      </c>
    </row>
    <row r="6398" spans="1:7" ht="15">
      <c r="A6398" s="963">
        <v>35201</v>
      </c>
      <c r="B6398">
        <v>1228.969970703125</v>
      </c>
      <c r="C6398">
        <v>1239.31005859375</v>
      </c>
      <c r="D6398">
        <v>1225.390014648438</v>
      </c>
      <c r="E6398">
        <v>1239.31005859375</v>
      </c>
      <c r="F6398">
        <v>1239.31005859375</v>
      </c>
      <c r="G6398">
        <v>620950000</v>
      </c>
    </row>
    <row r="6399" spans="1:7" ht="15">
      <c r="A6399" s="963">
        <v>35202</v>
      </c>
      <c r="B6399">
        <v>1242.099975585938</v>
      </c>
      <c r="C6399">
        <v>1243.300048828125</v>
      </c>
      <c r="D6399">
        <v>1240.739990234375</v>
      </c>
      <c r="E6399">
        <v>1241.880004882812</v>
      </c>
      <c r="F6399">
        <v>1241.880004882812</v>
      </c>
      <c r="G6399">
        <v>630660000</v>
      </c>
    </row>
    <row r="6400" spans="1:7" ht="15">
      <c r="A6400" s="963">
        <v>35205</v>
      </c>
      <c r="B6400">
        <v>1246</v>
      </c>
      <c r="C6400">
        <v>1249.260009765625</v>
      </c>
      <c r="D6400">
        <v>1243.27001953125</v>
      </c>
      <c r="E6400">
        <v>1248.109985351562</v>
      </c>
      <c r="F6400">
        <v>1248.109985351562</v>
      </c>
      <c r="G6400">
        <v>589730000</v>
      </c>
    </row>
    <row r="6401" spans="1:7" ht="15">
      <c r="A6401" s="963">
        <v>35206</v>
      </c>
      <c r="B6401">
        <v>1250.47998046875</v>
      </c>
      <c r="C6401">
        <v>1252.81005859375</v>
      </c>
      <c r="D6401">
        <v>1244.420043945312</v>
      </c>
      <c r="E6401">
        <v>1244.420043945312</v>
      </c>
      <c r="F6401">
        <v>1244.420043945312</v>
      </c>
      <c r="G6401">
        <v>690480000</v>
      </c>
    </row>
    <row r="6402" spans="1:7" ht="15">
      <c r="A6402" s="963">
        <v>35207</v>
      </c>
      <c r="B6402">
        <v>1243.449951171875</v>
      </c>
      <c r="C6402">
        <v>1248.430053710938</v>
      </c>
      <c r="D6402">
        <v>1240.7900390625</v>
      </c>
      <c r="E6402">
        <v>1247.380004882812</v>
      </c>
      <c r="F6402">
        <v>1247.380004882812</v>
      </c>
      <c r="G6402">
        <v>693400000</v>
      </c>
    </row>
    <row r="6403" spans="1:7" ht="15">
      <c r="A6403" s="963">
        <v>35208</v>
      </c>
      <c r="B6403">
        <v>1249.18994140625</v>
      </c>
      <c r="C6403">
        <v>1252.369995117188</v>
      </c>
      <c r="D6403">
        <v>1245.52001953125</v>
      </c>
      <c r="E6403">
        <v>1248.650024414062</v>
      </c>
      <c r="F6403">
        <v>1248.650024414062</v>
      </c>
      <c r="G6403">
        <v>757950000</v>
      </c>
    </row>
    <row r="6404" spans="1:7" ht="15">
      <c r="A6404" s="963">
        <v>35209</v>
      </c>
      <c r="B6404">
        <v>1249.900024414062</v>
      </c>
      <c r="C6404">
        <v>1251.72998046875</v>
      </c>
      <c r="D6404">
        <v>1247.160034179688</v>
      </c>
      <c r="E6404">
        <v>1247.800048828125</v>
      </c>
      <c r="F6404">
        <v>1247.800048828125</v>
      </c>
      <c r="G6404">
        <v>610280000</v>
      </c>
    </row>
    <row r="6405" spans="1:7" ht="15">
      <c r="A6405" s="963">
        <v>35213</v>
      </c>
      <c r="B6405">
        <v>1249.599975585938</v>
      </c>
      <c r="C6405">
        <v>1251.22998046875</v>
      </c>
      <c r="D6405">
        <v>1235.859985351562</v>
      </c>
      <c r="E6405">
        <v>1236.300048828125</v>
      </c>
      <c r="F6405">
        <v>1236.300048828125</v>
      </c>
      <c r="G6405">
        <v>643130000</v>
      </c>
    </row>
    <row r="6406" spans="1:7" ht="15">
      <c r="A6406" s="963">
        <v>35214</v>
      </c>
      <c r="B6406">
        <v>1237.010009765625</v>
      </c>
      <c r="C6406">
        <v>1238.43994140625</v>
      </c>
      <c r="D6406">
        <v>1222.9599609375</v>
      </c>
      <c r="E6406">
        <v>1225.630004882812</v>
      </c>
      <c r="F6406">
        <v>1225.630004882812</v>
      </c>
      <c r="G6406">
        <v>636100000</v>
      </c>
    </row>
    <row r="6407" spans="1:7" ht="15">
      <c r="A6407" s="963">
        <v>35215</v>
      </c>
      <c r="B6407">
        <v>1226.880004882812</v>
      </c>
      <c r="C6407">
        <v>1235.469970703125</v>
      </c>
      <c r="D6407">
        <v>1222.949951171875</v>
      </c>
      <c r="E6407">
        <v>1233.47998046875</v>
      </c>
      <c r="F6407">
        <v>1233.47998046875</v>
      </c>
      <c r="G6407">
        <v>605030000</v>
      </c>
    </row>
    <row r="6408" spans="1:7" ht="15">
      <c r="A6408" s="963">
        <v>35216</v>
      </c>
      <c r="B6408">
        <v>1238.969970703125</v>
      </c>
      <c r="C6408">
        <v>1243.739990234375</v>
      </c>
      <c r="D6408">
        <v>1235.56005859375</v>
      </c>
      <c r="E6408">
        <v>1243.430053710938</v>
      </c>
      <c r="F6408">
        <v>1243.430053710938</v>
      </c>
      <c r="G6408">
        <v>607690000</v>
      </c>
    </row>
    <row r="6409" spans="1:7" ht="15">
      <c r="A6409" s="963">
        <v>35219</v>
      </c>
      <c r="B6409">
        <v>1242.5400390625</v>
      </c>
      <c r="C6409">
        <v>1243.349975585938</v>
      </c>
      <c r="D6409">
        <v>1238.119995117188</v>
      </c>
      <c r="E6409">
        <v>1238.72998046875</v>
      </c>
      <c r="F6409">
        <v>1238.72998046875</v>
      </c>
      <c r="G6409">
        <v>525170000</v>
      </c>
    </row>
    <row r="6410" spans="1:7" ht="15">
      <c r="A6410" s="963">
        <v>35220</v>
      </c>
      <c r="B6410">
        <v>1242.06005859375</v>
      </c>
      <c r="C6410">
        <v>1244.859985351562</v>
      </c>
      <c r="D6410">
        <v>1240.199951171875</v>
      </c>
      <c r="E6410">
        <v>1243.680053710938</v>
      </c>
      <c r="F6410">
        <v>1243.680053710938</v>
      </c>
      <c r="G6410">
        <v>645710000</v>
      </c>
    </row>
    <row r="6411" spans="1:7" ht="15">
      <c r="A6411" s="963">
        <v>35221</v>
      </c>
      <c r="B6411">
        <v>1242.72998046875</v>
      </c>
      <c r="C6411">
        <v>1249.849975585938</v>
      </c>
      <c r="D6411">
        <v>1241.849975585938</v>
      </c>
      <c r="E6411">
        <v>1249.150024414062</v>
      </c>
      <c r="F6411">
        <v>1249.150024414062</v>
      </c>
      <c r="G6411">
        <v>649940000</v>
      </c>
    </row>
    <row r="6412" spans="1:7" ht="15">
      <c r="A6412" s="963">
        <v>35222</v>
      </c>
      <c r="B6412">
        <v>1252</v>
      </c>
      <c r="C6412">
        <v>1254.119995117188</v>
      </c>
      <c r="D6412">
        <v>1232.52001953125</v>
      </c>
      <c r="E6412">
        <v>1232.52001953125</v>
      </c>
      <c r="F6412">
        <v>1232.52001953125</v>
      </c>
      <c r="G6412">
        <v>673890000</v>
      </c>
    </row>
    <row r="6413" spans="1:7" ht="15">
      <c r="A6413" s="963">
        <v>35223</v>
      </c>
      <c r="B6413">
        <v>1222.099975585938</v>
      </c>
      <c r="C6413">
        <v>1229.780029296875</v>
      </c>
      <c r="D6413">
        <v>1206.530029296875</v>
      </c>
      <c r="E6413">
        <v>1229.760009765625</v>
      </c>
      <c r="F6413">
        <v>1229.760009765625</v>
      </c>
      <c r="G6413">
        <v>600980000</v>
      </c>
    </row>
    <row r="6414" spans="1:7" ht="15">
      <c r="A6414" s="963">
        <v>35226</v>
      </c>
      <c r="B6414">
        <v>1231.5</v>
      </c>
      <c r="C6414">
        <v>1233.550048828125</v>
      </c>
      <c r="D6414">
        <v>1229.140014648438</v>
      </c>
      <c r="E6414">
        <v>1230.0400390625</v>
      </c>
      <c r="F6414">
        <v>1230.0400390625</v>
      </c>
      <c r="G6414">
        <v>476470000</v>
      </c>
    </row>
    <row r="6415" spans="1:7" ht="15">
      <c r="A6415" s="963">
        <v>35227</v>
      </c>
      <c r="B6415">
        <v>1233.449951171875</v>
      </c>
      <c r="C6415">
        <v>1237.400024414062</v>
      </c>
      <c r="D6415">
        <v>1230.06005859375</v>
      </c>
      <c r="E6415">
        <v>1230.760009765625</v>
      </c>
      <c r="F6415">
        <v>1230.760009765625</v>
      </c>
      <c r="G6415">
        <v>554300000</v>
      </c>
    </row>
    <row r="6416" spans="1:7" ht="15">
      <c r="A6416" s="963">
        <v>35228</v>
      </c>
      <c r="B6416">
        <v>1235.849975585938</v>
      </c>
      <c r="C6416">
        <v>1240.780029296875</v>
      </c>
      <c r="D6416">
        <v>1234.619995117188</v>
      </c>
      <c r="E6416">
        <v>1235.469970703125</v>
      </c>
      <c r="F6416">
        <v>1235.469970703125</v>
      </c>
      <c r="G6416">
        <v>543980000</v>
      </c>
    </row>
    <row r="6417" spans="1:7" ht="15">
      <c r="A6417" s="963">
        <v>35229</v>
      </c>
      <c r="B6417">
        <v>1236.239990234375</v>
      </c>
      <c r="C6417">
        <v>1236.760009765625</v>
      </c>
      <c r="D6417">
        <v>1222.02001953125</v>
      </c>
      <c r="E6417">
        <v>1225.650024414062</v>
      </c>
      <c r="F6417">
        <v>1225.650024414062</v>
      </c>
      <c r="G6417">
        <v>564470000</v>
      </c>
    </row>
    <row r="6418" spans="1:7" ht="15">
      <c r="A6418" s="963">
        <v>35230</v>
      </c>
      <c r="B6418">
        <v>1225.150024414062</v>
      </c>
      <c r="C6418">
        <v>1225.569946289062</v>
      </c>
      <c r="D6418">
        <v>1213.180053710938</v>
      </c>
      <c r="E6418">
        <v>1213.180053710938</v>
      </c>
      <c r="F6418">
        <v>1213.180053710938</v>
      </c>
      <c r="G6418">
        <v>509880000</v>
      </c>
    </row>
    <row r="6419" spans="1:7" ht="15">
      <c r="A6419" s="963">
        <v>35233</v>
      </c>
      <c r="B6419">
        <v>1215.300048828125</v>
      </c>
      <c r="C6419">
        <v>1217.130004882812</v>
      </c>
      <c r="D6419">
        <v>1207.030029296875</v>
      </c>
      <c r="E6419">
        <v>1207.640014648438</v>
      </c>
      <c r="F6419">
        <v>1207.640014648438</v>
      </c>
      <c r="G6419">
        <v>448160000</v>
      </c>
    </row>
    <row r="6420" spans="1:7" ht="15">
      <c r="A6420" s="963">
        <v>35234</v>
      </c>
      <c r="B6420">
        <v>1207.260009765625</v>
      </c>
      <c r="C6420">
        <v>1207.260009765625</v>
      </c>
      <c r="D6420">
        <v>1182.47998046875</v>
      </c>
      <c r="E6420">
        <v>1183.079956054688</v>
      </c>
      <c r="F6420">
        <v>1183.079956054688</v>
      </c>
      <c r="G6420">
        <v>621350000</v>
      </c>
    </row>
    <row r="6421" spans="1:7" ht="15">
      <c r="A6421" s="963">
        <v>35235</v>
      </c>
      <c r="B6421">
        <v>1185.329956054688</v>
      </c>
      <c r="C6421">
        <v>1187.949951171875</v>
      </c>
      <c r="D6421">
        <v>1177.7099609375</v>
      </c>
      <c r="E6421">
        <v>1179.27001953125</v>
      </c>
      <c r="F6421">
        <v>1179.27001953125</v>
      </c>
      <c r="G6421">
        <v>600610000</v>
      </c>
    </row>
    <row r="6422" spans="1:7" ht="15">
      <c r="A6422" s="963">
        <v>35236</v>
      </c>
      <c r="B6422">
        <v>1181.400024414062</v>
      </c>
      <c r="C6422">
        <v>1182.390014648438</v>
      </c>
      <c r="D6422">
        <v>1152.7900390625</v>
      </c>
      <c r="E6422">
        <v>1167.339965820312</v>
      </c>
      <c r="F6422">
        <v>1167.339965820312</v>
      </c>
      <c r="G6422">
        <v>669830000</v>
      </c>
    </row>
    <row r="6423" spans="1:7" ht="15">
      <c r="A6423" s="963">
        <v>35237</v>
      </c>
      <c r="B6423">
        <v>1174.31005859375</v>
      </c>
      <c r="C6423">
        <v>1176.109985351562</v>
      </c>
      <c r="D6423">
        <v>1171.160034179688</v>
      </c>
      <c r="E6423">
        <v>1175.43994140625</v>
      </c>
      <c r="F6423">
        <v>1175.43994140625</v>
      </c>
      <c r="G6423">
        <v>540110000</v>
      </c>
    </row>
    <row r="6424" spans="1:7" ht="15">
      <c r="A6424" s="963">
        <v>35240</v>
      </c>
      <c r="B6424">
        <v>1177.930053710938</v>
      </c>
      <c r="C6424">
        <v>1185.390014648438</v>
      </c>
      <c r="D6424">
        <v>1176.420043945312</v>
      </c>
      <c r="E6424">
        <v>1182.900024414062</v>
      </c>
      <c r="F6424">
        <v>1182.900024414062</v>
      </c>
      <c r="G6424">
        <v>500470000</v>
      </c>
    </row>
    <row r="6425" spans="1:7" ht="15">
      <c r="A6425" s="963">
        <v>35241</v>
      </c>
      <c r="B6425">
        <v>1185.449951171875</v>
      </c>
      <c r="C6425">
        <v>1186.329956054688</v>
      </c>
      <c r="D6425">
        <v>1172.4599609375</v>
      </c>
      <c r="E6425">
        <v>1172.579956054688</v>
      </c>
      <c r="F6425">
        <v>1172.579956054688</v>
      </c>
      <c r="G6425">
        <v>553660000</v>
      </c>
    </row>
    <row r="6426" spans="1:7" ht="15">
      <c r="A6426" s="963">
        <v>35242</v>
      </c>
      <c r="B6426">
        <v>1171.369995117188</v>
      </c>
      <c r="C6426">
        <v>1171.369995117188</v>
      </c>
      <c r="D6426">
        <v>1147.75</v>
      </c>
      <c r="E6426">
        <v>1153.2900390625</v>
      </c>
      <c r="F6426">
        <v>1153.2900390625</v>
      </c>
      <c r="G6426">
        <v>605340000</v>
      </c>
    </row>
    <row r="6427" spans="1:7" ht="15">
      <c r="A6427" s="963">
        <v>35243</v>
      </c>
      <c r="B6427">
        <v>1153.699951171875</v>
      </c>
      <c r="C6427">
        <v>1166.180053710938</v>
      </c>
      <c r="D6427">
        <v>1148.329956054688</v>
      </c>
      <c r="E6427">
        <v>1166.010009765625</v>
      </c>
      <c r="F6427">
        <v>1166.010009765625</v>
      </c>
      <c r="G6427">
        <v>566010000</v>
      </c>
    </row>
    <row r="6428" spans="1:7" ht="15">
      <c r="A6428" s="963">
        <v>35244</v>
      </c>
      <c r="B6428">
        <v>1171.609985351562</v>
      </c>
      <c r="C6428">
        <v>1185.0400390625</v>
      </c>
      <c r="D6428">
        <v>1171.609985351562</v>
      </c>
      <c r="E6428">
        <v>1185.02001953125</v>
      </c>
      <c r="F6428">
        <v>1185.02001953125</v>
      </c>
      <c r="G6428">
        <v>628770000</v>
      </c>
    </row>
    <row r="6429" spans="1:7" ht="15">
      <c r="A6429" s="963">
        <v>35247</v>
      </c>
      <c r="B6429">
        <v>1185.640014648438</v>
      </c>
      <c r="C6429">
        <v>1198.0400390625</v>
      </c>
      <c r="D6429">
        <v>1185.640014648438</v>
      </c>
      <c r="E6429">
        <v>1197.449951171875</v>
      </c>
      <c r="F6429">
        <v>1197.449951171875</v>
      </c>
      <c r="G6429">
        <v>501850000</v>
      </c>
    </row>
    <row r="6430" spans="1:7" ht="15">
      <c r="A6430" s="963">
        <v>35248</v>
      </c>
      <c r="B6430">
        <v>1196.900024414062</v>
      </c>
      <c r="C6430">
        <v>1196.900024414062</v>
      </c>
      <c r="D6430">
        <v>1191.140014648438</v>
      </c>
      <c r="E6430">
        <v>1191.150024414062</v>
      </c>
      <c r="F6430">
        <v>1191.150024414062</v>
      </c>
      <c r="G6430">
        <v>517630000</v>
      </c>
    </row>
    <row r="6431" spans="1:7" ht="15">
      <c r="A6431" s="963">
        <v>35249</v>
      </c>
      <c r="B6431">
        <v>1191.300048828125</v>
      </c>
      <c r="C6431">
        <v>1191.400024414062</v>
      </c>
      <c r="D6431">
        <v>1180.890014648438</v>
      </c>
      <c r="E6431">
        <v>1181.599975585938</v>
      </c>
      <c r="F6431">
        <v>1181.599975585938</v>
      </c>
      <c r="G6431">
        <v>499320000</v>
      </c>
    </row>
    <row r="6432" spans="1:7" ht="15">
      <c r="A6432" s="963">
        <v>35251</v>
      </c>
      <c r="B6432">
        <v>1172.81005859375</v>
      </c>
      <c r="C6432">
        <v>1172.81005859375</v>
      </c>
      <c r="D6432">
        <v>1158.339965820312</v>
      </c>
      <c r="E6432">
        <v>1158.349975585938</v>
      </c>
      <c r="F6432">
        <v>1158.349975585938</v>
      </c>
      <c r="G6432">
        <v>216200000</v>
      </c>
    </row>
    <row r="6433" spans="1:7" ht="15">
      <c r="A6433" s="963">
        <v>35254</v>
      </c>
      <c r="B6433">
        <v>1157.68994140625</v>
      </c>
      <c r="C6433">
        <v>1160.97998046875</v>
      </c>
      <c r="D6433">
        <v>1148.359985351562</v>
      </c>
      <c r="E6433">
        <v>1148.819946289062</v>
      </c>
      <c r="F6433">
        <v>1148.819946289062</v>
      </c>
      <c r="G6433">
        <v>446400000</v>
      </c>
    </row>
    <row r="6434" spans="1:7" ht="15">
      <c r="A6434" s="963">
        <v>35255</v>
      </c>
      <c r="B6434">
        <v>1154.780029296875</v>
      </c>
      <c r="C6434">
        <v>1157.150024414062</v>
      </c>
      <c r="D6434">
        <v>1152.280029296875</v>
      </c>
      <c r="E6434">
        <v>1153.589965820312</v>
      </c>
      <c r="F6434">
        <v>1153.589965820312</v>
      </c>
      <c r="G6434">
        <v>486900000</v>
      </c>
    </row>
    <row r="6435" spans="1:7" ht="15">
      <c r="A6435" s="963">
        <v>35256</v>
      </c>
      <c r="B6435">
        <v>1153.239990234375</v>
      </c>
      <c r="C6435">
        <v>1154.079956054688</v>
      </c>
      <c r="D6435">
        <v>1132.630004882812</v>
      </c>
      <c r="E6435">
        <v>1141.18994140625</v>
      </c>
      <c r="F6435">
        <v>1141.18994140625</v>
      </c>
      <c r="G6435">
        <v>538010000</v>
      </c>
    </row>
    <row r="6436" spans="1:7" ht="15">
      <c r="A6436" s="963">
        <v>35257</v>
      </c>
      <c r="B6436">
        <v>1141.18994140625</v>
      </c>
      <c r="C6436">
        <v>1141.219970703125</v>
      </c>
      <c r="D6436">
        <v>1094.219970703125</v>
      </c>
      <c r="E6436">
        <v>1106.359985351562</v>
      </c>
      <c r="F6436">
        <v>1106.359985351562</v>
      </c>
      <c r="G6436">
        <v>694930000</v>
      </c>
    </row>
    <row r="6437" spans="1:7" ht="15">
      <c r="A6437" s="963">
        <v>35258</v>
      </c>
      <c r="B6437">
        <v>1111.719970703125</v>
      </c>
      <c r="C6437">
        <v>1113.329956054688</v>
      </c>
      <c r="D6437">
        <v>1095.359985351562</v>
      </c>
      <c r="E6437">
        <v>1103.489990234375</v>
      </c>
      <c r="F6437">
        <v>1103.489990234375</v>
      </c>
      <c r="G6437">
        <v>541540000</v>
      </c>
    </row>
    <row r="6438" spans="1:7" ht="15">
      <c r="A6438" s="963">
        <v>35261</v>
      </c>
      <c r="B6438">
        <v>1102.52001953125</v>
      </c>
      <c r="C6438">
        <v>1103.5</v>
      </c>
      <c r="D6438">
        <v>1059.359985351562</v>
      </c>
      <c r="E6438">
        <v>1060.18994140625</v>
      </c>
      <c r="F6438">
        <v>1060.18994140625</v>
      </c>
      <c r="G6438">
        <v>587010000</v>
      </c>
    </row>
    <row r="6439" spans="1:7" ht="15">
      <c r="A6439" s="963">
        <v>35262</v>
      </c>
      <c r="B6439">
        <v>1056.150024414062</v>
      </c>
      <c r="C6439">
        <v>1065.329956054688</v>
      </c>
      <c r="D6439">
        <v>1008.440002441406</v>
      </c>
      <c r="E6439">
        <v>1053.469970703125</v>
      </c>
      <c r="F6439">
        <v>1053.469970703125</v>
      </c>
      <c r="G6439">
        <v>877330000</v>
      </c>
    </row>
    <row r="6440" spans="1:7" ht="15">
      <c r="A6440" s="963">
        <v>35263</v>
      </c>
      <c r="B6440">
        <v>1070.77001953125</v>
      </c>
      <c r="C6440">
        <v>1087.660034179688</v>
      </c>
      <c r="D6440">
        <v>1053.469970703125</v>
      </c>
      <c r="E6440">
        <v>1086.650024414062</v>
      </c>
      <c r="F6440">
        <v>1086.650024414062</v>
      </c>
      <c r="G6440">
        <v>701140000</v>
      </c>
    </row>
    <row r="6441" spans="1:7" ht="15">
      <c r="A6441" s="963">
        <v>35264</v>
      </c>
      <c r="B6441">
        <v>1093.739990234375</v>
      </c>
      <c r="C6441">
        <v>1109.859985351562</v>
      </c>
      <c r="D6441">
        <v>1086.650024414062</v>
      </c>
      <c r="E6441">
        <v>1109.819946289062</v>
      </c>
      <c r="F6441">
        <v>1109.819946289062</v>
      </c>
      <c r="G6441">
        <v>640340000</v>
      </c>
    </row>
    <row r="6442" spans="1:7" ht="15">
      <c r="A6442" s="963">
        <v>35265</v>
      </c>
      <c r="B6442">
        <v>1106.849975585938</v>
      </c>
      <c r="C6442">
        <v>1109.819946289062</v>
      </c>
      <c r="D6442">
        <v>1092.239990234375</v>
      </c>
      <c r="E6442">
        <v>1097.680053710938</v>
      </c>
      <c r="F6442">
        <v>1097.680053710938</v>
      </c>
      <c r="G6442">
        <v>531610000</v>
      </c>
    </row>
    <row r="6443" spans="1:7" ht="15">
      <c r="A6443" s="963">
        <v>35268</v>
      </c>
      <c r="B6443">
        <v>1096.280029296875</v>
      </c>
      <c r="C6443">
        <v>1097.699951171875</v>
      </c>
      <c r="D6443">
        <v>1067.849975585938</v>
      </c>
      <c r="E6443">
        <v>1081.390014648438</v>
      </c>
      <c r="F6443">
        <v>1081.390014648438</v>
      </c>
      <c r="G6443">
        <v>419110000</v>
      </c>
    </row>
    <row r="6444" spans="1:7" ht="15">
      <c r="A6444" s="963">
        <v>35269</v>
      </c>
      <c r="B6444">
        <v>1084.609985351562</v>
      </c>
      <c r="C6444">
        <v>1085.72998046875</v>
      </c>
      <c r="D6444">
        <v>1047.890014648438</v>
      </c>
      <c r="E6444">
        <v>1049.069946289062</v>
      </c>
      <c r="F6444">
        <v>1049.069946289062</v>
      </c>
      <c r="G6444">
        <v>598040000</v>
      </c>
    </row>
    <row r="6445" spans="1:7" ht="15">
      <c r="A6445" s="963">
        <v>35270</v>
      </c>
      <c r="B6445">
        <v>1030.5</v>
      </c>
      <c r="C6445">
        <v>1049.06005859375</v>
      </c>
      <c r="D6445">
        <v>1017.640014648438</v>
      </c>
      <c r="E6445">
        <v>1042.369995117188</v>
      </c>
      <c r="F6445">
        <v>1042.369995117188</v>
      </c>
      <c r="G6445">
        <v>678050000</v>
      </c>
    </row>
    <row r="6446" spans="1:7" ht="15">
      <c r="A6446" s="963">
        <v>35271</v>
      </c>
      <c r="B6446">
        <v>1049.7900390625</v>
      </c>
      <c r="C6446">
        <v>1062.400024414062</v>
      </c>
      <c r="D6446">
        <v>1041.890014648438</v>
      </c>
      <c r="E6446">
        <v>1062.390014648438</v>
      </c>
      <c r="F6446">
        <v>1062.390014648438</v>
      </c>
      <c r="G6446">
        <v>541900000</v>
      </c>
    </row>
    <row r="6447" spans="1:7" ht="15">
      <c r="A6447" s="963">
        <v>35272</v>
      </c>
      <c r="B6447">
        <v>1065.839965820312</v>
      </c>
      <c r="C6447">
        <v>1079.630004882812</v>
      </c>
      <c r="D6447">
        <v>1062.390014648438</v>
      </c>
      <c r="E6447">
        <v>1079.43994140625</v>
      </c>
      <c r="F6447">
        <v>1079.43994140625</v>
      </c>
      <c r="G6447">
        <v>473140000</v>
      </c>
    </row>
    <row r="6448" spans="1:7" ht="15">
      <c r="A6448" s="963">
        <v>35275</v>
      </c>
      <c r="B6448">
        <v>1079.2099609375</v>
      </c>
      <c r="C6448">
        <v>1082.140014648438</v>
      </c>
      <c r="D6448">
        <v>1066.300048828125</v>
      </c>
      <c r="E6448">
        <v>1066.469970703125</v>
      </c>
      <c r="F6448">
        <v>1066.469970703125</v>
      </c>
      <c r="G6448">
        <v>417780000</v>
      </c>
    </row>
    <row r="6449" spans="1:7" ht="15">
      <c r="A6449" s="963">
        <v>35276</v>
      </c>
      <c r="B6449">
        <v>1072.469970703125</v>
      </c>
      <c r="C6449">
        <v>1075.569946289062</v>
      </c>
      <c r="D6449">
        <v>1063.199951171875</v>
      </c>
      <c r="E6449">
        <v>1071.949951171875</v>
      </c>
      <c r="F6449">
        <v>1071.949951171875</v>
      </c>
      <c r="G6449">
        <v>418470000</v>
      </c>
    </row>
    <row r="6450" spans="1:7" ht="15">
      <c r="A6450" s="963">
        <v>35277</v>
      </c>
      <c r="B6450">
        <v>1073.660034179688</v>
      </c>
      <c r="C6450">
        <v>1082.119995117188</v>
      </c>
      <c r="D6450">
        <v>1070.989990234375</v>
      </c>
      <c r="E6450">
        <v>1080.589965820312</v>
      </c>
      <c r="F6450">
        <v>1080.589965820312</v>
      </c>
      <c r="G6450">
        <v>481220000</v>
      </c>
    </row>
    <row r="6451" spans="1:7" ht="15">
      <c r="A6451" s="963">
        <v>35278</v>
      </c>
      <c r="B6451">
        <v>1081.339965820312</v>
      </c>
      <c r="C6451">
        <v>1098.920043945312</v>
      </c>
      <c r="D6451">
        <v>1080.410034179688</v>
      </c>
      <c r="E6451">
        <v>1098.849975585938</v>
      </c>
      <c r="F6451">
        <v>1098.849975585938</v>
      </c>
      <c r="G6451">
        <v>500640000</v>
      </c>
    </row>
    <row r="6452" spans="1:7" ht="15">
      <c r="A6452" s="963">
        <v>35279</v>
      </c>
      <c r="B6452">
        <v>1109.02001953125</v>
      </c>
      <c r="C6452">
        <v>1125.97998046875</v>
      </c>
      <c r="D6452">
        <v>1098.849975585938</v>
      </c>
      <c r="E6452">
        <v>1124.920043945312</v>
      </c>
      <c r="F6452">
        <v>1124.920043945312</v>
      </c>
      <c r="G6452">
        <v>577240000</v>
      </c>
    </row>
    <row r="6453" spans="1:7" ht="15">
      <c r="A6453" s="963">
        <v>35282</v>
      </c>
      <c r="B6453">
        <v>1127.910034179688</v>
      </c>
      <c r="C6453">
        <v>1129.22998046875</v>
      </c>
      <c r="D6453">
        <v>1120.0400390625</v>
      </c>
      <c r="E6453">
        <v>1120.530029296875</v>
      </c>
      <c r="F6453">
        <v>1120.530029296875</v>
      </c>
      <c r="G6453">
        <v>394230000</v>
      </c>
    </row>
    <row r="6454" spans="1:7" ht="15">
      <c r="A6454" s="963">
        <v>35283</v>
      </c>
      <c r="B6454">
        <v>1118.099975585938</v>
      </c>
      <c r="C6454">
        <v>1128.890014648438</v>
      </c>
      <c r="D6454">
        <v>1113.869995117188</v>
      </c>
      <c r="E6454">
        <v>1128.869995117188</v>
      </c>
      <c r="F6454">
        <v>1128.869995117188</v>
      </c>
      <c r="G6454">
        <v>450040000</v>
      </c>
    </row>
    <row r="6455" spans="1:7" ht="15">
      <c r="A6455" s="963">
        <v>35284</v>
      </c>
      <c r="B6455">
        <v>1132.880004882812</v>
      </c>
      <c r="C6455">
        <v>1141.400024414062</v>
      </c>
      <c r="D6455">
        <v>1128.180053710938</v>
      </c>
      <c r="E6455">
        <v>1141.109985351562</v>
      </c>
      <c r="F6455">
        <v>1141.109985351562</v>
      </c>
      <c r="G6455">
        <v>534140000</v>
      </c>
    </row>
    <row r="6456" spans="1:7" ht="15">
      <c r="A6456" s="963">
        <v>35285</v>
      </c>
      <c r="B6456">
        <v>1139.150024414062</v>
      </c>
      <c r="C6456">
        <v>1141.119995117188</v>
      </c>
      <c r="D6456">
        <v>1136.260009765625</v>
      </c>
      <c r="E6456">
        <v>1137.510009765625</v>
      </c>
      <c r="F6456">
        <v>1137.510009765625</v>
      </c>
      <c r="G6456">
        <v>470100000</v>
      </c>
    </row>
    <row r="6457" spans="1:7" ht="15">
      <c r="A6457" s="963">
        <v>35286</v>
      </c>
      <c r="B6457">
        <v>1134.099975585938</v>
      </c>
      <c r="C6457">
        <v>1141.300048828125</v>
      </c>
      <c r="D6457">
        <v>1132.0400390625</v>
      </c>
      <c r="E6457">
        <v>1137.27001953125</v>
      </c>
      <c r="F6457">
        <v>1137.27001953125</v>
      </c>
      <c r="G6457">
        <v>457370000</v>
      </c>
    </row>
    <row r="6458" spans="1:7" ht="15">
      <c r="A6458" s="963">
        <v>35289</v>
      </c>
      <c r="B6458">
        <v>1136.68994140625</v>
      </c>
      <c r="C6458">
        <v>1139.800048828125</v>
      </c>
      <c r="D6458">
        <v>1130.160034179688</v>
      </c>
      <c r="E6458">
        <v>1138.27001953125</v>
      </c>
      <c r="F6458">
        <v>1138.27001953125</v>
      </c>
      <c r="G6458">
        <v>366740000</v>
      </c>
    </row>
    <row r="6459" spans="1:7" ht="15">
      <c r="A6459" s="963">
        <v>35290</v>
      </c>
      <c r="B6459">
        <v>1135.4599609375</v>
      </c>
      <c r="C6459">
        <v>1138.280029296875</v>
      </c>
      <c r="D6459">
        <v>1123.920043945312</v>
      </c>
      <c r="E6459">
        <v>1126.150024414062</v>
      </c>
      <c r="F6459">
        <v>1126.150024414062</v>
      </c>
      <c r="G6459">
        <v>405240000</v>
      </c>
    </row>
    <row r="6460" spans="1:7" ht="15">
      <c r="A6460" s="963">
        <v>35291</v>
      </c>
      <c r="B6460">
        <v>1127.93994140625</v>
      </c>
      <c r="C6460">
        <v>1133.760009765625</v>
      </c>
      <c r="D6460">
        <v>1126.150024414062</v>
      </c>
      <c r="E6460">
        <v>1133.510009765625</v>
      </c>
      <c r="F6460">
        <v>1133.510009765625</v>
      </c>
      <c r="G6460">
        <v>428620000</v>
      </c>
    </row>
    <row r="6461" spans="1:7" ht="15">
      <c r="A6461" s="963">
        <v>35292</v>
      </c>
      <c r="B6461">
        <v>1132.0400390625</v>
      </c>
      <c r="C6461">
        <v>1136.0400390625</v>
      </c>
      <c r="D6461">
        <v>1129.630004882812</v>
      </c>
      <c r="E6461">
        <v>1134.68994140625</v>
      </c>
      <c r="F6461">
        <v>1134.68994140625</v>
      </c>
      <c r="G6461">
        <v>457750000</v>
      </c>
    </row>
    <row r="6462" spans="1:7" ht="15">
      <c r="A6462" s="963">
        <v>35293</v>
      </c>
      <c r="B6462">
        <v>1135.77001953125</v>
      </c>
      <c r="C6462">
        <v>1137.77001953125</v>
      </c>
      <c r="D6462">
        <v>1132.469970703125</v>
      </c>
      <c r="E6462">
        <v>1133.650024414062</v>
      </c>
      <c r="F6462">
        <v>1133.650024414062</v>
      </c>
      <c r="G6462">
        <v>420750000</v>
      </c>
    </row>
    <row r="6463" spans="1:7" ht="15">
      <c r="A6463" s="963">
        <v>35296</v>
      </c>
      <c r="B6463">
        <v>1133.920043945312</v>
      </c>
      <c r="C6463">
        <v>1135.109985351562</v>
      </c>
      <c r="D6463">
        <v>1128.989990234375</v>
      </c>
      <c r="E6463">
        <v>1130.910034179688</v>
      </c>
      <c r="F6463">
        <v>1130.910034179688</v>
      </c>
      <c r="G6463">
        <v>350170000</v>
      </c>
    </row>
    <row r="6464" spans="1:7" ht="15">
      <c r="A6464" s="963">
        <v>35297</v>
      </c>
      <c r="B6464">
        <v>1132</v>
      </c>
      <c r="C6464">
        <v>1132.7900390625</v>
      </c>
      <c r="D6464">
        <v>1124.589965820312</v>
      </c>
      <c r="E6464">
        <v>1124.670043945312</v>
      </c>
      <c r="F6464">
        <v>1124.670043945312</v>
      </c>
      <c r="G6464">
        <v>406170000</v>
      </c>
    </row>
    <row r="6465" spans="1:7" ht="15">
      <c r="A6465" s="963">
        <v>35298</v>
      </c>
      <c r="B6465">
        <v>1122.170043945312</v>
      </c>
      <c r="C6465">
        <v>1128.81005859375</v>
      </c>
      <c r="D6465">
        <v>1118.619995117188</v>
      </c>
      <c r="E6465">
        <v>1126.839965820312</v>
      </c>
      <c r="F6465">
        <v>1126.839965820312</v>
      </c>
      <c r="G6465">
        <v>416540000</v>
      </c>
    </row>
    <row r="6466" spans="1:7" ht="15">
      <c r="A6466" s="963">
        <v>35299</v>
      </c>
      <c r="B6466">
        <v>1129.97998046875</v>
      </c>
      <c r="C6466">
        <v>1143.9599609375</v>
      </c>
      <c r="D6466">
        <v>1126.819946289062</v>
      </c>
      <c r="E6466">
        <v>1143.9599609375</v>
      </c>
      <c r="F6466">
        <v>1143.9599609375</v>
      </c>
      <c r="G6466">
        <v>495050000</v>
      </c>
    </row>
    <row r="6467" spans="1:7" ht="15">
      <c r="A6467" s="963">
        <v>35300</v>
      </c>
      <c r="B6467">
        <v>1142.829956054688</v>
      </c>
      <c r="C6467">
        <v>1146.819946289062</v>
      </c>
      <c r="D6467">
        <v>1140.420043945312</v>
      </c>
      <c r="E6467">
        <v>1143.050048828125</v>
      </c>
      <c r="F6467">
        <v>1143.050048828125</v>
      </c>
      <c r="G6467">
        <v>434320000</v>
      </c>
    </row>
    <row r="6468" spans="1:7" ht="15">
      <c r="A6468" s="963">
        <v>35303</v>
      </c>
      <c r="B6468">
        <v>1144.359985351562</v>
      </c>
      <c r="C6468">
        <v>1144.359985351562</v>
      </c>
      <c r="D6468">
        <v>1137.2900390625</v>
      </c>
      <c r="E6468">
        <v>1139.219970703125</v>
      </c>
      <c r="F6468">
        <v>1139.219970703125</v>
      </c>
      <c r="G6468">
        <v>422090000</v>
      </c>
    </row>
    <row r="6469" spans="1:7" ht="15">
      <c r="A6469" s="963">
        <v>35304</v>
      </c>
      <c r="B6469">
        <v>1141.7099609375</v>
      </c>
      <c r="C6469">
        <v>1149.0400390625</v>
      </c>
      <c r="D6469">
        <v>1141.7099609375</v>
      </c>
      <c r="E6469">
        <v>1149.02001953125</v>
      </c>
      <c r="F6469">
        <v>1149.02001953125</v>
      </c>
      <c r="G6469">
        <v>491130000</v>
      </c>
    </row>
    <row r="6470" spans="1:7" ht="15">
      <c r="A6470" s="963">
        <v>35305</v>
      </c>
      <c r="B6470">
        <v>1150.109985351562</v>
      </c>
      <c r="C6470">
        <v>1153.900024414062</v>
      </c>
      <c r="D6470">
        <v>1150.109985351562</v>
      </c>
      <c r="E6470">
        <v>1153.880004882812</v>
      </c>
      <c r="F6470">
        <v>1153.880004882812</v>
      </c>
      <c r="G6470">
        <v>461520000</v>
      </c>
    </row>
    <row r="6471" spans="1:7" ht="15">
      <c r="A6471" s="963">
        <v>35306</v>
      </c>
      <c r="B6471">
        <v>1152.859985351562</v>
      </c>
      <c r="C6471">
        <v>1152.859985351562</v>
      </c>
      <c r="D6471">
        <v>1143.760009765625</v>
      </c>
      <c r="E6471">
        <v>1145.030029296875</v>
      </c>
      <c r="F6471">
        <v>1145.030029296875</v>
      </c>
      <c r="G6471">
        <v>419990000</v>
      </c>
    </row>
    <row r="6472" spans="1:7" ht="15">
      <c r="A6472" s="963">
        <v>35307</v>
      </c>
      <c r="B6472">
        <v>1147.7099609375</v>
      </c>
      <c r="C6472">
        <v>1148.489990234375</v>
      </c>
      <c r="D6472">
        <v>1139</v>
      </c>
      <c r="E6472">
        <v>1141.5</v>
      </c>
      <c r="F6472">
        <v>1141.5</v>
      </c>
      <c r="G6472">
        <v>336610000</v>
      </c>
    </row>
    <row r="6473" spans="1:7" ht="15">
      <c r="A6473" s="963">
        <v>35311</v>
      </c>
      <c r="B6473">
        <v>1133.300048828125</v>
      </c>
      <c r="C6473">
        <v>1142.359985351562</v>
      </c>
      <c r="D6473">
        <v>1123.140014648438</v>
      </c>
      <c r="E6473">
        <v>1142.2900390625</v>
      </c>
      <c r="F6473">
        <v>1142.2900390625</v>
      </c>
      <c r="G6473">
        <v>394510000</v>
      </c>
    </row>
    <row r="6474" spans="1:7" ht="15">
      <c r="A6474" s="963">
        <v>35312</v>
      </c>
      <c r="B6474">
        <v>1143.640014648438</v>
      </c>
      <c r="C6474">
        <v>1145.81005859375</v>
      </c>
      <c r="D6474">
        <v>1140.5400390625</v>
      </c>
      <c r="E6474">
        <v>1143.819946289062</v>
      </c>
      <c r="F6474">
        <v>1143.819946289062</v>
      </c>
      <c r="G6474">
        <v>439820000</v>
      </c>
    </row>
    <row r="6475" spans="1:7" ht="15">
      <c r="A6475" s="963">
        <v>35313</v>
      </c>
      <c r="B6475">
        <v>1139.349975585938</v>
      </c>
      <c r="C6475">
        <v>1139.349975585938</v>
      </c>
      <c r="D6475">
        <v>1125.660034179688</v>
      </c>
      <c r="E6475">
        <v>1125.660034179688</v>
      </c>
      <c r="F6475">
        <v>1125.660034179688</v>
      </c>
      <c r="G6475">
        <v>461970000</v>
      </c>
    </row>
    <row r="6476" spans="1:7" ht="15">
      <c r="A6476" s="963">
        <v>35314</v>
      </c>
      <c r="B6476">
        <v>1128.760009765625</v>
      </c>
      <c r="C6476">
        <v>1141.56005859375</v>
      </c>
      <c r="D6476">
        <v>1128.760009765625</v>
      </c>
      <c r="E6476">
        <v>1139.390014648438</v>
      </c>
      <c r="F6476">
        <v>1139.390014648438</v>
      </c>
      <c r="G6476">
        <v>471020000</v>
      </c>
    </row>
    <row r="6477" spans="1:7" ht="15">
      <c r="A6477" s="963">
        <v>35317</v>
      </c>
      <c r="B6477">
        <v>1140.7900390625</v>
      </c>
      <c r="C6477">
        <v>1149.150024414062</v>
      </c>
      <c r="D6477">
        <v>1140.7900390625</v>
      </c>
      <c r="E6477">
        <v>1148.7099609375</v>
      </c>
      <c r="F6477">
        <v>1148.7099609375</v>
      </c>
      <c r="G6477">
        <v>437010000</v>
      </c>
    </row>
    <row r="6478" spans="1:7" ht="15">
      <c r="A6478" s="963">
        <v>35318</v>
      </c>
      <c r="B6478">
        <v>1149.160034179688</v>
      </c>
      <c r="C6478">
        <v>1150.849975585938</v>
      </c>
      <c r="D6478">
        <v>1144.369995117188</v>
      </c>
      <c r="E6478">
        <v>1149.430053710938</v>
      </c>
      <c r="F6478">
        <v>1149.430053710938</v>
      </c>
      <c r="G6478">
        <v>479130000</v>
      </c>
    </row>
    <row r="6479" spans="1:7" ht="15">
      <c r="A6479" s="963">
        <v>35319</v>
      </c>
      <c r="B6479">
        <v>1145.77001953125</v>
      </c>
      <c r="C6479">
        <v>1154.390014648438</v>
      </c>
      <c r="D6479">
        <v>1143.900024414062</v>
      </c>
      <c r="E6479">
        <v>1153.949951171875</v>
      </c>
      <c r="F6479">
        <v>1153.949951171875</v>
      </c>
      <c r="G6479">
        <v>487020000</v>
      </c>
    </row>
    <row r="6480" spans="1:7" ht="15">
      <c r="A6480" s="963">
        <v>35320</v>
      </c>
      <c r="B6480">
        <v>1156.280029296875</v>
      </c>
      <c r="C6480">
        <v>1166.7900390625</v>
      </c>
      <c r="D6480">
        <v>1151.660034179688</v>
      </c>
      <c r="E6480">
        <v>1165.81005859375</v>
      </c>
      <c r="F6480">
        <v>1165.81005859375</v>
      </c>
      <c r="G6480">
        <v>543500000</v>
      </c>
    </row>
    <row r="6481" spans="1:7" ht="15">
      <c r="A6481" s="963">
        <v>35321</v>
      </c>
      <c r="B6481">
        <v>1175.849975585938</v>
      </c>
      <c r="C6481">
        <v>1188.680053710938</v>
      </c>
      <c r="D6481">
        <v>1175.849975585938</v>
      </c>
      <c r="E6481">
        <v>1188.670043945312</v>
      </c>
      <c r="F6481">
        <v>1188.670043945312</v>
      </c>
      <c r="G6481">
        <v>638560000</v>
      </c>
    </row>
    <row r="6482" spans="1:7" ht="15">
      <c r="A6482" s="963">
        <v>35324</v>
      </c>
      <c r="B6482">
        <v>1190.0400390625</v>
      </c>
      <c r="C6482">
        <v>1199.589965820312</v>
      </c>
      <c r="D6482">
        <v>1190.0400390625</v>
      </c>
      <c r="E6482">
        <v>1193.9599609375</v>
      </c>
      <c r="F6482">
        <v>1193.9599609375</v>
      </c>
      <c r="G6482">
        <v>575520000</v>
      </c>
    </row>
    <row r="6483" spans="1:7" ht="15">
      <c r="A6483" s="963">
        <v>35325</v>
      </c>
      <c r="B6483">
        <v>1204.0400390625</v>
      </c>
      <c r="C6483">
        <v>1205.280029296875</v>
      </c>
      <c r="D6483">
        <v>1187.5</v>
      </c>
      <c r="E6483">
        <v>1203.31005859375</v>
      </c>
      <c r="F6483">
        <v>1203.31005859375</v>
      </c>
      <c r="G6483">
        <v>632220000</v>
      </c>
    </row>
    <row r="6484" spans="1:7" ht="15">
      <c r="A6484" s="963">
        <v>35326</v>
      </c>
      <c r="B6484">
        <v>1201.180053710938</v>
      </c>
      <c r="C6484">
        <v>1213.390014648438</v>
      </c>
      <c r="D6484">
        <v>1196.910034179688</v>
      </c>
      <c r="E6484">
        <v>1205.7099609375</v>
      </c>
      <c r="F6484">
        <v>1205.7099609375</v>
      </c>
      <c r="G6484">
        <v>552930000</v>
      </c>
    </row>
    <row r="6485" spans="1:7" ht="15">
      <c r="A6485" s="963">
        <v>35327</v>
      </c>
      <c r="B6485">
        <v>1204.670043945312</v>
      </c>
      <c r="C6485">
        <v>1213.130004882812</v>
      </c>
      <c r="D6485">
        <v>1203.359985351562</v>
      </c>
      <c r="E6485">
        <v>1212.089965820312</v>
      </c>
      <c r="F6485">
        <v>1212.089965820312</v>
      </c>
      <c r="G6485">
        <v>563280000</v>
      </c>
    </row>
    <row r="6486" spans="1:7" ht="15">
      <c r="A6486" s="963">
        <v>35328</v>
      </c>
      <c r="B6486">
        <v>1213.800048828125</v>
      </c>
      <c r="C6486">
        <v>1221.030029296875</v>
      </c>
      <c r="D6486">
        <v>1210.18994140625</v>
      </c>
      <c r="E6486">
        <v>1219.68994140625</v>
      </c>
      <c r="F6486">
        <v>1219.68994140625</v>
      </c>
      <c r="G6486">
        <v>590560000</v>
      </c>
    </row>
    <row r="6487" spans="1:7" ht="15">
      <c r="A6487" s="963">
        <v>35331</v>
      </c>
      <c r="B6487">
        <v>1216.68994140625</v>
      </c>
      <c r="C6487">
        <v>1216.68994140625</v>
      </c>
      <c r="D6487">
        <v>1207.800048828125</v>
      </c>
      <c r="E6487">
        <v>1211.469970703125</v>
      </c>
      <c r="F6487">
        <v>1211.469970703125</v>
      </c>
      <c r="G6487">
        <v>366280000</v>
      </c>
    </row>
    <row r="6488" spans="1:7" ht="15">
      <c r="A6488" s="963">
        <v>35332</v>
      </c>
      <c r="B6488">
        <v>1210.9599609375</v>
      </c>
      <c r="C6488">
        <v>1220.510009765625</v>
      </c>
      <c r="D6488">
        <v>1210.760009765625</v>
      </c>
      <c r="E6488">
        <v>1215.27001953125</v>
      </c>
      <c r="F6488">
        <v>1215.27001953125</v>
      </c>
      <c r="G6488">
        <v>583420000</v>
      </c>
    </row>
    <row r="6489" spans="1:7" ht="15">
      <c r="A6489" s="963">
        <v>35333</v>
      </c>
      <c r="B6489">
        <v>1219.660034179688</v>
      </c>
      <c r="C6489">
        <v>1224.660034179688</v>
      </c>
      <c r="D6489">
        <v>1219.660034179688</v>
      </c>
      <c r="E6489">
        <v>1224.660034179688</v>
      </c>
      <c r="F6489">
        <v>1224.660034179688</v>
      </c>
      <c r="G6489">
        <v>622590000</v>
      </c>
    </row>
    <row r="6490" spans="1:7" ht="15">
      <c r="A6490" s="963">
        <v>35334</v>
      </c>
      <c r="B6490">
        <v>1228.2900390625</v>
      </c>
      <c r="C6490">
        <v>1237.260009765625</v>
      </c>
      <c r="D6490">
        <v>1222.719970703125</v>
      </c>
      <c r="E6490">
        <v>1227.97998046875</v>
      </c>
      <c r="F6490">
        <v>1227.97998046875</v>
      </c>
      <c r="G6490">
        <v>721820000</v>
      </c>
    </row>
    <row r="6491" spans="1:7" ht="15">
      <c r="A6491" s="963">
        <v>35335</v>
      </c>
      <c r="B6491">
        <v>1229.68994140625</v>
      </c>
      <c r="C6491">
        <v>1231.579956054688</v>
      </c>
      <c r="D6491">
        <v>1226.589965820312</v>
      </c>
      <c r="E6491">
        <v>1230.050048828125</v>
      </c>
      <c r="F6491">
        <v>1230.050048828125</v>
      </c>
      <c r="G6491">
        <v>561540000</v>
      </c>
    </row>
    <row r="6492" spans="1:7" ht="15">
      <c r="A6492" s="963">
        <v>35338</v>
      </c>
      <c r="B6492">
        <v>1229.140014648438</v>
      </c>
      <c r="C6492">
        <v>1233.9599609375</v>
      </c>
      <c r="D6492">
        <v>1226.089965820312</v>
      </c>
      <c r="E6492">
        <v>1226.920043945312</v>
      </c>
      <c r="F6492">
        <v>1226.920043945312</v>
      </c>
      <c r="G6492">
        <v>524290000</v>
      </c>
    </row>
    <row r="6493" spans="1:7" ht="15">
      <c r="A6493" s="963">
        <v>35339</v>
      </c>
      <c r="B6493">
        <v>1223.72998046875</v>
      </c>
      <c r="C6493">
        <v>1227.43994140625</v>
      </c>
      <c r="D6493">
        <v>1214.599975585938</v>
      </c>
      <c r="E6493">
        <v>1221.510009765625</v>
      </c>
      <c r="F6493">
        <v>1221.510009765625</v>
      </c>
      <c r="G6493">
        <v>542530000</v>
      </c>
    </row>
    <row r="6494" spans="1:7" ht="15">
      <c r="A6494" s="963">
        <v>35340</v>
      </c>
      <c r="B6494">
        <v>1224.010009765625</v>
      </c>
      <c r="C6494">
        <v>1236.130004882812</v>
      </c>
      <c r="D6494">
        <v>1221.510009765625</v>
      </c>
      <c r="E6494">
        <v>1236.109985351562</v>
      </c>
      <c r="F6494">
        <v>1236.109985351562</v>
      </c>
      <c r="G6494">
        <v>576590000</v>
      </c>
    </row>
    <row r="6495" spans="1:7" ht="15">
      <c r="A6495" s="963">
        <v>35341</v>
      </c>
      <c r="B6495">
        <v>1237.25</v>
      </c>
      <c r="C6495">
        <v>1239.109985351562</v>
      </c>
      <c r="D6495">
        <v>1232.949951171875</v>
      </c>
      <c r="E6495">
        <v>1233.089965820312</v>
      </c>
      <c r="F6495">
        <v>1233.089965820312</v>
      </c>
      <c r="G6495">
        <v>575390000</v>
      </c>
    </row>
    <row r="6496" spans="1:7" ht="15">
      <c r="A6496" s="963">
        <v>35342</v>
      </c>
      <c r="B6496">
        <v>1240.119995117188</v>
      </c>
      <c r="C6496">
        <v>1247.569946289062</v>
      </c>
      <c r="D6496">
        <v>1240.119995117188</v>
      </c>
      <c r="E6496">
        <v>1247.56005859375</v>
      </c>
      <c r="F6496">
        <v>1247.56005859375</v>
      </c>
      <c r="G6496">
        <v>562730000</v>
      </c>
    </row>
    <row r="6497" spans="1:7" ht="15">
      <c r="A6497" s="963">
        <v>35345</v>
      </c>
      <c r="B6497">
        <v>1247.140014648438</v>
      </c>
      <c r="C6497">
        <v>1252.589965820312</v>
      </c>
      <c r="D6497">
        <v>1246.900024414062</v>
      </c>
      <c r="E6497">
        <v>1250.869995117188</v>
      </c>
      <c r="F6497">
        <v>1250.869995117188</v>
      </c>
      <c r="G6497">
        <v>480670000</v>
      </c>
    </row>
    <row r="6498" spans="1:7" ht="15">
      <c r="A6498" s="963">
        <v>35346</v>
      </c>
      <c r="B6498">
        <v>1253.410034179688</v>
      </c>
      <c r="C6498">
        <v>1256.719970703125</v>
      </c>
      <c r="D6498">
        <v>1239.849975585938</v>
      </c>
      <c r="E6498">
        <v>1240.150024414062</v>
      </c>
      <c r="F6498">
        <v>1240.150024414062</v>
      </c>
      <c r="G6498">
        <v>561770000</v>
      </c>
    </row>
    <row r="6499" spans="1:7" ht="15">
      <c r="A6499" s="963">
        <v>35347</v>
      </c>
      <c r="B6499">
        <v>1247.550048828125</v>
      </c>
      <c r="C6499">
        <v>1249.569946289062</v>
      </c>
      <c r="D6499">
        <v>1235.469970703125</v>
      </c>
      <c r="E6499">
        <v>1237.97998046875</v>
      </c>
      <c r="F6499">
        <v>1237.97998046875</v>
      </c>
      <c r="G6499">
        <v>566240000</v>
      </c>
    </row>
    <row r="6500" spans="1:7" ht="15">
      <c r="A6500" s="963">
        <v>35348</v>
      </c>
      <c r="B6500">
        <v>1235.130004882812</v>
      </c>
      <c r="C6500">
        <v>1243.140014648438</v>
      </c>
      <c r="D6500">
        <v>1232.640014648438</v>
      </c>
      <c r="E6500">
        <v>1236.969970703125</v>
      </c>
      <c r="F6500">
        <v>1236.969970703125</v>
      </c>
      <c r="G6500">
        <v>579110000</v>
      </c>
    </row>
    <row r="6501" spans="1:7" ht="15">
      <c r="A6501" s="963">
        <v>35349</v>
      </c>
      <c r="B6501">
        <v>1241.969970703125</v>
      </c>
      <c r="C6501">
        <v>1248.5</v>
      </c>
      <c r="D6501">
        <v>1241.969970703125</v>
      </c>
      <c r="E6501">
        <v>1248.27001953125</v>
      </c>
      <c r="F6501">
        <v>1248.27001953125</v>
      </c>
      <c r="G6501">
        <v>526810000</v>
      </c>
    </row>
    <row r="6502" spans="1:7" ht="15">
      <c r="A6502" s="963">
        <v>35352</v>
      </c>
      <c r="B6502">
        <v>1250.670043945312</v>
      </c>
      <c r="C6502">
        <v>1256.81005859375</v>
      </c>
      <c r="D6502">
        <v>1250.670043945312</v>
      </c>
      <c r="E6502">
        <v>1256.359985351562</v>
      </c>
      <c r="F6502">
        <v>1256.359985351562</v>
      </c>
      <c r="G6502">
        <v>438410000</v>
      </c>
    </row>
    <row r="6503" spans="1:7" ht="15">
      <c r="A6503" s="963">
        <v>35353</v>
      </c>
      <c r="B6503">
        <v>1267.56005859375</v>
      </c>
      <c r="C6503">
        <v>1269.619995117188</v>
      </c>
      <c r="D6503">
        <v>1252.5400390625</v>
      </c>
      <c r="E6503">
        <v>1258.099975585938</v>
      </c>
      <c r="F6503">
        <v>1258.099975585938</v>
      </c>
      <c r="G6503">
        <v>571220000</v>
      </c>
    </row>
    <row r="6504" spans="1:7" ht="15">
      <c r="A6504" s="963">
        <v>35354</v>
      </c>
      <c r="B6504">
        <v>1256.72998046875</v>
      </c>
      <c r="C6504">
        <v>1256.72998046875</v>
      </c>
      <c r="D6504">
        <v>1244.93994140625</v>
      </c>
      <c r="E6504">
        <v>1250.989990234375</v>
      </c>
      <c r="F6504">
        <v>1250.989990234375</v>
      </c>
      <c r="G6504">
        <v>546750000</v>
      </c>
    </row>
    <row r="6505" spans="1:7" ht="15">
      <c r="A6505" s="963">
        <v>35355</v>
      </c>
      <c r="B6505">
        <v>1253.579956054688</v>
      </c>
      <c r="C6505">
        <v>1255.660034179688</v>
      </c>
      <c r="D6505">
        <v>1241.9599609375</v>
      </c>
      <c r="E6505">
        <v>1241.9599609375</v>
      </c>
      <c r="F6505">
        <v>1241.9599609375</v>
      </c>
      <c r="G6505">
        <v>580140000</v>
      </c>
    </row>
    <row r="6506" spans="1:7" ht="15">
      <c r="A6506" s="963">
        <v>35356</v>
      </c>
      <c r="B6506">
        <v>1242.920043945312</v>
      </c>
      <c r="C6506">
        <v>1243.329956054688</v>
      </c>
      <c r="D6506">
        <v>1238.239990234375</v>
      </c>
      <c r="E6506">
        <v>1242.47998046875</v>
      </c>
      <c r="F6506">
        <v>1242.47998046875</v>
      </c>
      <c r="G6506">
        <v>545880000</v>
      </c>
    </row>
    <row r="6507" spans="1:7" ht="15">
      <c r="A6507" s="963">
        <v>35359</v>
      </c>
      <c r="B6507">
        <v>1241.949951171875</v>
      </c>
      <c r="C6507">
        <v>1253.319946289062</v>
      </c>
      <c r="D6507">
        <v>1233.849975585938</v>
      </c>
      <c r="E6507">
        <v>1236.410034179688</v>
      </c>
      <c r="F6507">
        <v>1236.410034179688</v>
      </c>
      <c r="G6507">
        <v>489140000</v>
      </c>
    </row>
    <row r="6508" spans="1:7" ht="15">
      <c r="A6508" s="963">
        <v>35360</v>
      </c>
      <c r="B6508">
        <v>1233.170043945312</v>
      </c>
      <c r="C6508">
        <v>1236.410034179688</v>
      </c>
      <c r="D6508">
        <v>1215.47998046875</v>
      </c>
      <c r="E6508">
        <v>1220</v>
      </c>
      <c r="F6508">
        <v>1220</v>
      </c>
      <c r="G6508">
        <v>600390000</v>
      </c>
    </row>
    <row r="6509" spans="1:7" ht="15">
      <c r="A6509" s="963">
        <v>35361</v>
      </c>
      <c r="B6509">
        <v>1219.02001953125</v>
      </c>
      <c r="C6509">
        <v>1228.329956054688</v>
      </c>
      <c r="D6509">
        <v>1215.079956054688</v>
      </c>
      <c r="E6509">
        <v>1227.880004882812</v>
      </c>
      <c r="F6509">
        <v>1227.880004882812</v>
      </c>
      <c r="G6509">
        <v>549810000</v>
      </c>
    </row>
    <row r="6510" spans="1:7" ht="15">
      <c r="A6510" s="963">
        <v>35362</v>
      </c>
      <c r="B6510">
        <v>1230.920043945312</v>
      </c>
      <c r="C6510">
        <v>1235.670043945312</v>
      </c>
      <c r="D6510">
        <v>1226.609985351562</v>
      </c>
      <c r="E6510">
        <v>1227</v>
      </c>
      <c r="F6510">
        <v>1227</v>
      </c>
      <c r="G6510">
        <v>541760000</v>
      </c>
    </row>
    <row r="6511" spans="1:7" ht="15">
      <c r="A6511" s="963">
        <v>35363</v>
      </c>
      <c r="B6511">
        <v>1227.130004882812</v>
      </c>
      <c r="C6511">
        <v>1230.369995117188</v>
      </c>
      <c r="D6511">
        <v>1222.380004882812</v>
      </c>
      <c r="E6511">
        <v>1222.599975585938</v>
      </c>
      <c r="F6511">
        <v>1222.599975585938</v>
      </c>
      <c r="G6511">
        <v>551670000</v>
      </c>
    </row>
    <row r="6512" spans="1:7" ht="15">
      <c r="A6512" s="963">
        <v>35366</v>
      </c>
      <c r="B6512">
        <v>1225.390014648438</v>
      </c>
      <c r="C6512">
        <v>1229.630004882812</v>
      </c>
      <c r="D6512">
        <v>1215.719970703125</v>
      </c>
      <c r="E6512">
        <v>1215.890014648438</v>
      </c>
      <c r="F6512">
        <v>1215.890014648438</v>
      </c>
      <c r="G6512">
        <v>502500000</v>
      </c>
    </row>
    <row r="6513" spans="1:7" ht="15">
      <c r="A6513" s="963">
        <v>35367</v>
      </c>
      <c r="B6513">
        <v>1219.93994140625</v>
      </c>
      <c r="C6513">
        <v>1222.130004882812</v>
      </c>
      <c r="D6513">
        <v>1202.359985351562</v>
      </c>
      <c r="E6513">
        <v>1203.050048828125</v>
      </c>
      <c r="F6513">
        <v>1203.050048828125</v>
      </c>
      <c r="G6513">
        <v>549440000</v>
      </c>
    </row>
    <row r="6514" spans="1:7" ht="15">
      <c r="A6514" s="963">
        <v>35368</v>
      </c>
      <c r="B6514">
        <v>1206</v>
      </c>
      <c r="C6514">
        <v>1208.050048828125</v>
      </c>
      <c r="D6514">
        <v>1203.050048828125</v>
      </c>
      <c r="E6514">
        <v>1206.22998046875</v>
      </c>
      <c r="F6514">
        <v>1206.22998046875</v>
      </c>
      <c r="G6514">
        <v>537520000</v>
      </c>
    </row>
    <row r="6515" spans="1:7" ht="15">
      <c r="A6515" s="963">
        <v>35369</v>
      </c>
      <c r="B6515">
        <v>1209.0400390625</v>
      </c>
      <c r="C6515">
        <v>1221.609985351562</v>
      </c>
      <c r="D6515">
        <v>1206.22998046875</v>
      </c>
      <c r="E6515">
        <v>1221.510009765625</v>
      </c>
      <c r="F6515">
        <v>1221.510009765625</v>
      </c>
      <c r="G6515">
        <v>567370000</v>
      </c>
    </row>
    <row r="6516" spans="1:7" ht="15">
      <c r="A6516" s="963">
        <v>35370</v>
      </c>
      <c r="B6516">
        <v>1223.719970703125</v>
      </c>
      <c r="C6516">
        <v>1224.819946289062</v>
      </c>
      <c r="D6516">
        <v>1218.27001953125</v>
      </c>
      <c r="E6516">
        <v>1221.780029296875</v>
      </c>
      <c r="F6516">
        <v>1221.780029296875</v>
      </c>
      <c r="G6516">
        <v>544420000</v>
      </c>
    </row>
    <row r="6517" spans="1:7" ht="15">
      <c r="A6517" s="963">
        <v>35373</v>
      </c>
      <c r="B6517">
        <v>1223.469970703125</v>
      </c>
      <c r="C6517">
        <v>1224.119995117188</v>
      </c>
      <c r="D6517">
        <v>1218.22998046875</v>
      </c>
      <c r="E6517">
        <v>1220.47998046875</v>
      </c>
      <c r="F6517">
        <v>1220.47998046875</v>
      </c>
      <c r="G6517">
        <v>436620000</v>
      </c>
    </row>
    <row r="6518" spans="1:7" ht="15">
      <c r="A6518" s="963">
        <v>35374</v>
      </c>
      <c r="B6518">
        <v>1223.099975585938</v>
      </c>
      <c r="C6518">
        <v>1231.739990234375</v>
      </c>
      <c r="D6518">
        <v>1223.099975585938</v>
      </c>
      <c r="E6518">
        <v>1229.069946289062</v>
      </c>
      <c r="F6518">
        <v>1229.069946289062</v>
      </c>
      <c r="G6518">
        <v>567880000</v>
      </c>
    </row>
    <row r="6519" spans="1:7" ht="15">
      <c r="A6519" s="963">
        <v>35375</v>
      </c>
      <c r="B6519">
        <v>1230.800048828125</v>
      </c>
      <c r="C6519">
        <v>1245.5</v>
      </c>
      <c r="D6519">
        <v>1228.619995117188</v>
      </c>
      <c r="E6519">
        <v>1245.489990234375</v>
      </c>
      <c r="F6519">
        <v>1245.489990234375</v>
      </c>
      <c r="G6519">
        <v>621940000</v>
      </c>
    </row>
    <row r="6520" spans="1:7" ht="15">
      <c r="A6520" s="963">
        <v>35376</v>
      </c>
      <c r="B6520">
        <v>1245.650024414062</v>
      </c>
      <c r="C6520">
        <v>1256.7900390625</v>
      </c>
      <c r="D6520">
        <v>1243.630004882812</v>
      </c>
      <c r="E6520">
        <v>1254.140014648438</v>
      </c>
      <c r="F6520">
        <v>1254.140014648438</v>
      </c>
      <c r="G6520">
        <v>651200000</v>
      </c>
    </row>
    <row r="6521" spans="1:7" ht="15">
      <c r="A6521" s="963">
        <v>35377</v>
      </c>
      <c r="B6521">
        <v>1254.319946289062</v>
      </c>
      <c r="C6521">
        <v>1257.619995117188</v>
      </c>
      <c r="D6521">
        <v>1248.719970703125</v>
      </c>
      <c r="E6521">
        <v>1257.510009765625</v>
      </c>
      <c r="F6521">
        <v>1257.510009765625</v>
      </c>
      <c r="G6521">
        <v>543610000</v>
      </c>
    </row>
    <row r="6522" spans="1:7" ht="15">
      <c r="A6522" s="963">
        <v>35380</v>
      </c>
      <c r="B6522">
        <v>1258.239990234375</v>
      </c>
      <c r="C6522">
        <v>1262.77001953125</v>
      </c>
      <c r="D6522">
        <v>1256.430053710938</v>
      </c>
      <c r="E6522">
        <v>1262.670043945312</v>
      </c>
      <c r="F6522">
        <v>1262.670043945312</v>
      </c>
      <c r="G6522">
        <v>435160000</v>
      </c>
    </row>
    <row r="6523" spans="1:7" ht="15">
      <c r="A6523" s="963">
        <v>35381</v>
      </c>
      <c r="B6523">
        <v>1267.380004882812</v>
      </c>
      <c r="C6523">
        <v>1268.599975585938</v>
      </c>
      <c r="D6523">
        <v>1255.589965820312</v>
      </c>
      <c r="E6523">
        <v>1256.530029296875</v>
      </c>
      <c r="F6523">
        <v>1256.530029296875</v>
      </c>
      <c r="G6523">
        <v>593410000</v>
      </c>
    </row>
    <row r="6524" spans="1:7" ht="15">
      <c r="A6524" s="963">
        <v>35382</v>
      </c>
      <c r="B6524">
        <v>1259.72998046875</v>
      </c>
      <c r="C6524">
        <v>1261.900024414062</v>
      </c>
      <c r="D6524">
        <v>1254.329956054688</v>
      </c>
      <c r="E6524">
        <v>1260.719970703125</v>
      </c>
      <c r="F6524">
        <v>1260.719970703125</v>
      </c>
      <c r="G6524">
        <v>574950000</v>
      </c>
    </row>
    <row r="6525" spans="1:7" ht="15">
      <c r="A6525" s="963">
        <v>35383</v>
      </c>
      <c r="B6525">
        <v>1260.949951171875</v>
      </c>
      <c r="C6525">
        <v>1270.900024414062</v>
      </c>
      <c r="D6525">
        <v>1256.890014648438</v>
      </c>
      <c r="E6525">
        <v>1270.359985351562</v>
      </c>
      <c r="F6525">
        <v>1270.359985351562</v>
      </c>
      <c r="G6525">
        <v>602310000</v>
      </c>
    </row>
    <row r="6526" spans="1:7" ht="15">
      <c r="A6526" s="963">
        <v>35384</v>
      </c>
      <c r="B6526">
        <v>1273.06005859375</v>
      </c>
      <c r="C6526">
        <v>1274.760009765625</v>
      </c>
      <c r="D6526">
        <v>1257.550048828125</v>
      </c>
      <c r="E6526">
        <v>1261.800048828125</v>
      </c>
      <c r="F6526">
        <v>1261.800048828125</v>
      </c>
      <c r="G6526">
        <v>613020000</v>
      </c>
    </row>
    <row r="6527" spans="1:7" ht="15">
      <c r="A6527" s="963">
        <v>35387</v>
      </c>
      <c r="B6527">
        <v>1263.079956054688</v>
      </c>
      <c r="C6527">
        <v>1263.2900390625</v>
      </c>
      <c r="D6527">
        <v>1250.2099609375</v>
      </c>
      <c r="E6527">
        <v>1254.569946289062</v>
      </c>
      <c r="F6527">
        <v>1254.569946289062</v>
      </c>
      <c r="G6527">
        <v>492940000</v>
      </c>
    </row>
    <row r="6528" spans="1:7" ht="15">
      <c r="A6528" s="963">
        <v>35388</v>
      </c>
      <c r="B6528">
        <v>1253.859985351562</v>
      </c>
      <c r="C6528">
        <v>1262.93994140625</v>
      </c>
      <c r="D6528">
        <v>1252.969970703125</v>
      </c>
      <c r="E6528">
        <v>1262.619995117188</v>
      </c>
      <c r="F6528">
        <v>1262.619995117188</v>
      </c>
      <c r="G6528">
        <v>547460000</v>
      </c>
    </row>
    <row r="6529" spans="1:7" ht="15">
      <c r="A6529" s="963">
        <v>35389</v>
      </c>
      <c r="B6529">
        <v>1264.77001953125</v>
      </c>
      <c r="C6529">
        <v>1272.4599609375</v>
      </c>
      <c r="D6529">
        <v>1261.760009765625</v>
      </c>
      <c r="E6529">
        <v>1264.93994140625</v>
      </c>
      <c r="F6529">
        <v>1264.93994140625</v>
      </c>
      <c r="G6529">
        <v>558920000</v>
      </c>
    </row>
    <row r="6530" spans="1:7" ht="15">
      <c r="A6530" s="963">
        <v>35390</v>
      </c>
      <c r="B6530">
        <v>1267.75</v>
      </c>
      <c r="C6530">
        <v>1268.619995117188</v>
      </c>
      <c r="D6530">
        <v>1256.010009765625</v>
      </c>
      <c r="E6530">
        <v>1258.079956054688</v>
      </c>
      <c r="F6530">
        <v>1258.079956054688</v>
      </c>
      <c r="G6530">
        <v>569870000</v>
      </c>
    </row>
    <row r="6531" spans="1:7" ht="15">
      <c r="A6531" s="963">
        <v>35391</v>
      </c>
      <c r="B6531">
        <v>1262.859985351562</v>
      </c>
      <c r="C6531">
        <v>1274.660034179688</v>
      </c>
      <c r="D6531">
        <v>1262.859985351562</v>
      </c>
      <c r="E6531">
        <v>1274.359985351562</v>
      </c>
      <c r="F6531">
        <v>1274.359985351562</v>
      </c>
      <c r="G6531">
        <v>669240000</v>
      </c>
    </row>
    <row r="6532" spans="1:7" ht="15">
      <c r="A6532" s="963">
        <v>35394</v>
      </c>
      <c r="B6532">
        <v>1275.410034179688</v>
      </c>
      <c r="C6532">
        <v>1281.219970703125</v>
      </c>
      <c r="D6532">
        <v>1272.449951171875</v>
      </c>
      <c r="E6532">
        <v>1280.369995117188</v>
      </c>
      <c r="F6532">
        <v>1280.369995117188</v>
      </c>
      <c r="G6532">
        <v>622820000</v>
      </c>
    </row>
    <row r="6533" spans="1:7" ht="15">
      <c r="A6533" s="963">
        <v>35395</v>
      </c>
      <c r="B6533">
        <v>1281.699951171875</v>
      </c>
      <c r="C6533">
        <v>1283.880004882812</v>
      </c>
      <c r="D6533">
        <v>1271.5400390625</v>
      </c>
      <c r="E6533">
        <v>1281.199951171875</v>
      </c>
      <c r="F6533">
        <v>1281.199951171875</v>
      </c>
      <c r="G6533">
        <v>627420000</v>
      </c>
    </row>
    <row r="6534" spans="1:7" ht="15">
      <c r="A6534" s="963">
        <v>35396</v>
      </c>
      <c r="B6534">
        <v>1281.97998046875</v>
      </c>
      <c r="C6534">
        <v>1287.420043945312</v>
      </c>
      <c r="D6534">
        <v>1279.150024414062</v>
      </c>
      <c r="E6534">
        <v>1287.319946289062</v>
      </c>
      <c r="F6534">
        <v>1287.319946289062</v>
      </c>
      <c r="G6534">
        <v>493290000</v>
      </c>
    </row>
    <row r="6535" spans="1:7" ht="15">
      <c r="A6535" s="963">
        <v>35398</v>
      </c>
      <c r="B6535">
        <v>1287.969970703125</v>
      </c>
      <c r="C6535">
        <v>1293.75</v>
      </c>
      <c r="D6535">
        <v>1287.319946289062</v>
      </c>
      <c r="E6535">
        <v>1292.609985351562</v>
      </c>
      <c r="F6535">
        <v>1292.609985351562</v>
      </c>
      <c r="G6535">
        <v>207100000</v>
      </c>
    </row>
    <row r="6536" spans="1:7" ht="15">
      <c r="A6536" s="963">
        <v>35401</v>
      </c>
      <c r="B6536">
        <v>1294.780029296875</v>
      </c>
      <c r="C6536">
        <v>1299.819946289062</v>
      </c>
      <c r="D6536">
        <v>1287.010009765625</v>
      </c>
      <c r="E6536">
        <v>1299.819946289062</v>
      </c>
      <c r="F6536">
        <v>1299.819946289062</v>
      </c>
      <c r="G6536">
        <v>515460000</v>
      </c>
    </row>
    <row r="6537" spans="1:7" ht="15">
      <c r="A6537" s="963">
        <v>35402</v>
      </c>
      <c r="B6537">
        <v>1303.680053710938</v>
      </c>
      <c r="C6537">
        <v>1313.380004882812</v>
      </c>
      <c r="D6537">
        <v>1299.349975585938</v>
      </c>
      <c r="E6537">
        <v>1300.369995117188</v>
      </c>
      <c r="F6537">
        <v>1300.369995117188</v>
      </c>
      <c r="G6537">
        <v>681120000</v>
      </c>
    </row>
    <row r="6538" spans="1:7" ht="15">
      <c r="A6538" s="963">
        <v>35403</v>
      </c>
      <c r="B6538">
        <v>1300.920043945312</v>
      </c>
      <c r="C6538">
        <v>1303.27001953125</v>
      </c>
      <c r="D6538">
        <v>1288.630004882812</v>
      </c>
      <c r="E6538">
        <v>1297.02001953125</v>
      </c>
      <c r="F6538">
        <v>1297.02001953125</v>
      </c>
      <c r="G6538">
        <v>626420000</v>
      </c>
    </row>
    <row r="6539" spans="1:7" ht="15">
      <c r="A6539" s="963">
        <v>35404</v>
      </c>
      <c r="B6539">
        <v>1299.550048828125</v>
      </c>
      <c r="C6539">
        <v>1303.430053710938</v>
      </c>
      <c r="D6539">
        <v>1296.72998046875</v>
      </c>
      <c r="E6539">
        <v>1300.119995117188</v>
      </c>
      <c r="F6539">
        <v>1300.119995117188</v>
      </c>
      <c r="G6539">
        <v>602410000</v>
      </c>
    </row>
    <row r="6540" spans="1:7" ht="15">
      <c r="A6540" s="963">
        <v>35405</v>
      </c>
      <c r="B6540">
        <v>1275.900024414062</v>
      </c>
      <c r="C6540">
        <v>1293.869995117188</v>
      </c>
      <c r="D6540">
        <v>1258.890014648438</v>
      </c>
      <c r="E6540">
        <v>1287.680053710938</v>
      </c>
      <c r="F6540">
        <v>1287.680053710938</v>
      </c>
      <c r="G6540">
        <v>644540000</v>
      </c>
    </row>
    <row r="6541" spans="1:7" ht="15">
      <c r="A6541" s="963">
        <v>35408</v>
      </c>
      <c r="B6541">
        <v>1296.180053710938</v>
      </c>
      <c r="C6541">
        <v>1316.31005859375</v>
      </c>
      <c r="D6541">
        <v>1287.650024414062</v>
      </c>
      <c r="E6541">
        <v>1316.27001953125</v>
      </c>
      <c r="F6541">
        <v>1316.27001953125</v>
      </c>
      <c r="G6541">
        <v>574010000</v>
      </c>
    </row>
    <row r="6542" spans="1:7" ht="15">
      <c r="A6542" s="963">
        <v>35409</v>
      </c>
      <c r="B6542">
        <v>1325.150024414062</v>
      </c>
      <c r="C6542">
        <v>1328.949951171875</v>
      </c>
      <c r="D6542">
        <v>1312.280029296875</v>
      </c>
      <c r="E6542">
        <v>1312.550048828125</v>
      </c>
      <c r="F6542">
        <v>1312.550048828125</v>
      </c>
      <c r="G6542">
        <v>676520000</v>
      </c>
    </row>
    <row r="6543" spans="1:7" ht="15">
      <c r="A6543" s="963">
        <v>35410</v>
      </c>
      <c r="B6543">
        <v>1300.849975585938</v>
      </c>
      <c r="C6543">
        <v>1312.550048828125</v>
      </c>
      <c r="D6543">
        <v>1291.510009765625</v>
      </c>
      <c r="E6543">
        <v>1309.119995117188</v>
      </c>
      <c r="F6543">
        <v>1309.119995117188</v>
      </c>
      <c r="G6543">
        <v>628970000</v>
      </c>
    </row>
    <row r="6544" spans="1:7" ht="15">
      <c r="A6544" s="963">
        <v>35411</v>
      </c>
      <c r="B6544">
        <v>1320.550048828125</v>
      </c>
      <c r="C6544">
        <v>1324.380004882812</v>
      </c>
      <c r="D6544">
        <v>1298.280029296875</v>
      </c>
      <c r="E6544">
        <v>1298.329956054688</v>
      </c>
      <c r="F6544">
        <v>1298.329956054688</v>
      </c>
      <c r="G6544">
        <v>581260000</v>
      </c>
    </row>
    <row r="6545" spans="1:7" ht="15">
      <c r="A6545" s="963">
        <v>35412</v>
      </c>
      <c r="B6545">
        <v>1291.400024414062</v>
      </c>
      <c r="C6545">
        <v>1298.390014648438</v>
      </c>
      <c r="D6545">
        <v>1281.430053710938</v>
      </c>
      <c r="E6545">
        <v>1284.910034179688</v>
      </c>
      <c r="F6545">
        <v>1284.910034179688</v>
      </c>
      <c r="G6545">
        <v>553660000</v>
      </c>
    </row>
    <row r="6546" spans="1:7" ht="15">
      <c r="A6546" s="963">
        <v>35415</v>
      </c>
      <c r="B6546">
        <v>1289.719970703125</v>
      </c>
      <c r="C6546">
        <v>1292.239990234375</v>
      </c>
      <c r="D6546">
        <v>1257.780029296875</v>
      </c>
      <c r="E6546">
        <v>1260.97998046875</v>
      </c>
      <c r="F6546">
        <v>1260.97998046875</v>
      </c>
      <c r="G6546">
        <v>518000000</v>
      </c>
    </row>
    <row r="6547" spans="1:7" ht="15">
      <c r="A6547" s="963">
        <v>35416</v>
      </c>
      <c r="B6547">
        <v>1255.280029296875</v>
      </c>
      <c r="C6547">
        <v>1266.619995117188</v>
      </c>
      <c r="D6547">
        <v>1251.030029296875</v>
      </c>
      <c r="E6547">
        <v>1266.319946289062</v>
      </c>
      <c r="F6547">
        <v>1266.319946289062</v>
      </c>
      <c r="G6547">
        <v>613230000</v>
      </c>
    </row>
    <row r="6548" spans="1:7" ht="15">
      <c r="A6548" s="963">
        <v>35417</v>
      </c>
      <c r="B6548">
        <v>1274.510009765625</v>
      </c>
      <c r="C6548">
        <v>1285.7099609375</v>
      </c>
      <c r="D6548">
        <v>1266.380004882812</v>
      </c>
      <c r="E6548">
        <v>1285.380004882812</v>
      </c>
      <c r="F6548">
        <v>1285.380004882812</v>
      </c>
      <c r="G6548">
        <v>617600000</v>
      </c>
    </row>
    <row r="6549" spans="1:7" ht="15">
      <c r="A6549" s="963">
        <v>35418</v>
      </c>
      <c r="B6549">
        <v>1292.829956054688</v>
      </c>
      <c r="C6549">
        <v>1296.930053710938</v>
      </c>
      <c r="D6549">
        <v>1285.380004882812</v>
      </c>
      <c r="E6549">
        <v>1295.859985351562</v>
      </c>
      <c r="F6549">
        <v>1295.859985351562</v>
      </c>
      <c r="G6549">
        <v>645670000</v>
      </c>
    </row>
    <row r="6550" spans="1:7" ht="15">
      <c r="A6550" s="963">
        <v>35419</v>
      </c>
      <c r="B6550">
        <v>1303.030029296875</v>
      </c>
      <c r="C6550">
        <v>1304.56005859375</v>
      </c>
      <c r="D6550">
        <v>1286.760009765625</v>
      </c>
      <c r="E6550">
        <v>1288.56005859375</v>
      </c>
      <c r="F6550">
        <v>1288.56005859375</v>
      </c>
      <c r="G6550">
        <v>628630000</v>
      </c>
    </row>
    <row r="6551" spans="1:7" ht="15">
      <c r="A6551" s="963">
        <v>35422</v>
      </c>
      <c r="B6551">
        <v>1290.680053710938</v>
      </c>
      <c r="C6551">
        <v>1291.280029296875</v>
      </c>
      <c r="D6551">
        <v>1276.930053710938</v>
      </c>
      <c r="E6551">
        <v>1279.52001953125</v>
      </c>
      <c r="F6551">
        <v>1279.52001953125</v>
      </c>
      <c r="G6551">
        <v>483680000</v>
      </c>
    </row>
    <row r="6552" spans="1:7" ht="15">
      <c r="A6552" s="963">
        <v>35423</v>
      </c>
      <c r="B6552">
        <v>1280.56005859375</v>
      </c>
      <c r="C6552">
        <v>1287.630004882812</v>
      </c>
      <c r="D6552">
        <v>1277.81005859375</v>
      </c>
      <c r="E6552">
        <v>1287.630004882812</v>
      </c>
      <c r="F6552">
        <v>1287.630004882812</v>
      </c>
      <c r="G6552">
        <v>261250000</v>
      </c>
    </row>
    <row r="6553" spans="1:7" ht="15">
      <c r="A6553" s="963">
        <v>35425</v>
      </c>
      <c r="B6553">
        <v>1289.739990234375</v>
      </c>
      <c r="C6553">
        <v>1294.660034179688</v>
      </c>
      <c r="D6553">
        <v>1287.569946289062</v>
      </c>
      <c r="E6553">
        <v>1294.569946289062</v>
      </c>
      <c r="F6553">
        <v>1294.569946289062</v>
      </c>
      <c r="G6553">
        <v>384560000</v>
      </c>
    </row>
    <row r="6554" spans="1:7" ht="15">
      <c r="A6554" s="963">
        <v>35426</v>
      </c>
      <c r="B6554">
        <v>1296.180053710938</v>
      </c>
      <c r="C6554">
        <v>1297.150024414062</v>
      </c>
      <c r="D6554">
        <v>1291.06005859375</v>
      </c>
      <c r="E6554">
        <v>1291.380004882812</v>
      </c>
      <c r="F6554">
        <v>1291.380004882812</v>
      </c>
      <c r="G6554">
        <v>390280000</v>
      </c>
    </row>
    <row r="6555" spans="1:7" ht="15">
      <c r="A6555" s="963">
        <v>35429</v>
      </c>
      <c r="B6555">
        <v>1295.180053710938</v>
      </c>
      <c r="C6555">
        <v>1297.010009765625</v>
      </c>
      <c r="D6555">
        <v>1287.699951171875</v>
      </c>
      <c r="E6555">
        <v>1287.75</v>
      </c>
      <c r="F6555">
        <v>1287.75</v>
      </c>
      <c r="G6555">
        <v>559630000</v>
      </c>
    </row>
    <row r="6556" spans="1:7" ht="15">
      <c r="A6556" s="963">
        <v>35430</v>
      </c>
      <c r="B6556">
        <v>1289.239990234375</v>
      </c>
      <c r="C6556">
        <v>1291.880004882812</v>
      </c>
      <c r="D6556">
        <v>1285.449951171875</v>
      </c>
      <c r="E6556">
        <v>1291.030029296875</v>
      </c>
      <c r="F6556">
        <v>1291.030029296875</v>
      </c>
      <c r="G6556">
        <v>666010000</v>
      </c>
    </row>
    <row r="6557" spans="1:7" ht="15">
      <c r="A6557" s="963">
        <v>35432</v>
      </c>
      <c r="B6557">
        <v>1292.650024414062</v>
      </c>
      <c r="C6557">
        <v>1293.630004882812</v>
      </c>
      <c r="D6557">
        <v>1272.339965820312</v>
      </c>
      <c r="E6557">
        <v>1280.699951171875</v>
      </c>
      <c r="F6557">
        <v>1280.699951171875</v>
      </c>
      <c r="G6557">
        <v>492350000</v>
      </c>
    </row>
    <row r="6558" spans="1:7" ht="15">
      <c r="A6558" s="963">
        <v>35433</v>
      </c>
      <c r="B6558">
        <v>1288.02001953125</v>
      </c>
      <c r="C6558">
        <v>1310.839965820312</v>
      </c>
      <c r="D6558">
        <v>1280.699951171875</v>
      </c>
      <c r="E6558">
        <v>1310.680053710938</v>
      </c>
      <c r="F6558">
        <v>1310.680053710938</v>
      </c>
      <c r="G6558">
        <v>519140000</v>
      </c>
    </row>
    <row r="6559" spans="1:7" ht="15">
      <c r="A6559" s="963">
        <v>35436</v>
      </c>
      <c r="B6559">
        <v>1314.339965820312</v>
      </c>
      <c r="C6559">
        <v>1321.469970703125</v>
      </c>
      <c r="D6559">
        <v>1310.630004882812</v>
      </c>
      <c r="E6559">
        <v>1316.400024414062</v>
      </c>
      <c r="F6559">
        <v>1316.400024414062</v>
      </c>
      <c r="G6559">
        <v>588140000</v>
      </c>
    </row>
    <row r="6560" spans="1:7" ht="15">
      <c r="A6560" s="963">
        <v>35437</v>
      </c>
      <c r="B6560">
        <v>1316.910034179688</v>
      </c>
      <c r="C6560">
        <v>1327.819946289062</v>
      </c>
      <c r="D6560">
        <v>1312.079956054688</v>
      </c>
      <c r="E6560">
        <v>1327.72998046875</v>
      </c>
      <c r="F6560">
        <v>1327.72998046875</v>
      </c>
      <c r="G6560">
        <v>577740000</v>
      </c>
    </row>
    <row r="6561" spans="1:7" ht="15">
      <c r="A6561" s="963">
        <v>35438</v>
      </c>
      <c r="B6561">
        <v>1329.599975585938</v>
      </c>
      <c r="C6561">
        <v>1330.77001953125</v>
      </c>
      <c r="D6561">
        <v>1319.93994140625</v>
      </c>
      <c r="E6561">
        <v>1320.349975585938</v>
      </c>
      <c r="F6561">
        <v>1320.349975585938</v>
      </c>
      <c r="G6561">
        <v>666490000</v>
      </c>
    </row>
    <row r="6562" spans="1:7" ht="15">
      <c r="A6562" s="963">
        <v>35439</v>
      </c>
      <c r="B6562">
        <v>1325.22998046875</v>
      </c>
      <c r="C6562">
        <v>1327.239990234375</v>
      </c>
      <c r="D6562">
        <v>1320.329956054688</v>
      </c>
      <c r="E6562">
        <v>1326.199951171875</v>
      </c>
      <c r="F6562">
        <v>1326.199951171875</v>
      </c>
      <c r="G6562">
        <v>621950000</v>
      </c>
    </row>
    <row r="6563" spans="1:7" ht="15">
      <c r="A6563" s="963">
        <v>35440</v>
      </c>
      <c r="B6563">
        <v>1317.380004882812</v>
      </c>
      <c r="C6563">
        <v>1332.02001953125</v>
      </c>
      <c r="D6563">
        <v>1311.780029296875</v>
      </c>
      <c r="E6563">
        <v>1332.02001953125</v>
      </c>
      <c r="F6563">
        <v>1332.02001953125</v>
      </c>
      <c r="G6563">
        <v>659530000</v>
      </c>
    </row>
    <row r="6564" spans="1:7" ht="15">
      <c r="A6564" s="963">
        <v>35443</v>
      </c>
      <c r="B6564">
        <v>1335.449951171875</v>
      </c>
      <c r="C6564">
        <v>1337.77001953125</v>
      </c>
      <c r="D6564">
        <v>1328.7099609375</v>
      </c>
      <c r="E6564">
        <v>1330.910034179688</v>
      </c>
      <c r="F6564">
        <v>1330.910034179688</v>
      </c>
      <c r="G6564">
        <v>612090000</v>
      </c>
    </row>
    <row r="6565" spans="1:7" ht="15">
      <c r="A6565" s="963">
        <v>35444</v>
      </c>
      <c r="B6565">
        <v>1337.380004882812</v>
      </c>
      <c r="C6565">
        <v>1349.010009765625</v>
      </c>
      <c r="D6565">
        <v>1330.910034179688</v>
      </c>
      <c r="E6565">
        <v>1346.359985351562</v>
      </c>
      <c r="F6565">
        <v>1346.359985351562</v>
      </c>
      <c r="G6565">
        <v>629070000</v>
      </c>
    </row>
    <row r="6566" spans="1:7" ht="15">
      <c r="A6566" s="963">
        <v>35445</v>
      </c>
      <c r="B6566">
        <v>1347.699951171875</v>
      </c>
      <c r="C6566">
        <v>1347.839965820312</v>
      </c>
      <c r="D6566">
        <v>1333.410034179688</v>
      </c>
      <c r="E6566">
        <v>1333.530029296875</v>
      </c>
      <c r="F6566">
        <v>1333.530029296875</v>
      </c>
      <c r="G6566">
        <v>681170000</v>
      </c>
    </row>
    <row r="6567" spans="1:7" ht="15">
      <c r="A6567" s="963">
        <v>35446</v>
      </c>
      <c r="B6567">
        <v>1340.140014648438</v>
      </c>
      <c r="C6567">
        <v>1347.390014648438</v>
      </c>
      <c r="D6567">
        <v>1333.530029296875</v>
      </c>
      <c r="E6567">
        <v>1340.4599609375</v>
      </c>
      <c r="F6567">
        <v>1340.4599609375</v>
      </c>
      <c r="G6567">
        <v>712970000</v>
      </c>
    </row>
    <row r="6568" spans="1:7" ht="15">
      <c r="A6568" s="963">
        <v>35447</v>
      </c>
      <c r="B6568">
        <v>1340.609985351562</v>
      </c>
      <c r="C6568">
        <v>1350.530029296875</v>
      </c>
      <c r="D6568">
        <v>1339.800048828125</v>
      </c>
      <c r="E6568">
        <v>1349.050048828125</v>
      </c>
      <c r="F6568">
        <v>1349.050048828125</v>
      </c>
      <c r="G6568">
        <v>673120000</v>
      </c>
    </row>
    <row r="6569" spans="1:7" ht="15">
      <c r="A6569" s="963">
        <v>35450</v>
      </c>
      <c r="B6569">
        <v>1351.140014648438</v>
      </c>
      <c r="C6569">
        <v>1365.619995117188</v>
      </c>
      <c r="D6569">
        <v>1349.050048828125</v>
      </c>
      <c r="E6569">
        <v>1364.280029296875</v>
      </c>
      <c r="F6569">
        <v>1364.280029296875</v>
      </c>
      <c r="G6569">
        <v>592380000</v>
      </c>
    </row>
    <row r="6570" spans="1:7" ht="15">
      <c r="A6570" s="963">
        <v>35451</v>
      </c>
      <c r="B6570">
        <v>1363.43994140625</v>
      </c>
      <c r="C6570">
        <v>1377.489990234375</v>
      </c>
      <c r="D6570">
        <v>1360.609985351562</v>
      </c>
      <c r="E6570">
        <v>1376.969970703125</v>
      </c>
      <c r="F6570">
        <v>1376.969970703125</v>
      </c>
      <c r="G6570">
        <v>681850000</v>
      </c>
    </row>
    <row r="6571" spans="1:7" ht="15">
      <c r="A6571" s="963">
        <v>35452</v>
      </c>
      <c r="B6571">
        <v>1377.849975585938</v>
      </c>
      <c r="C6571">
        <v>1388.06005859375</v>
      </c>
      <c r="D6571">
        <v>1373.300048828125</v>
      </c>
      <c r="E6571">
        <v>1388.06005859375</v>
      </c>
      <c r="F6571">
        <v>1388.06005859375</v>
      </c>
      <c r="G6571">
        <v>720790000</v>
      </c>
    </row>
    <row r="6572" spans="1:7" ht="15">
      <c r="A6572" s="963">
        <v>35453</v>
      </c>
      <c r="B6572">
        <v>1393.150024414062</v>
      </c>
      <c r="C6572">
        <v>1400.530029296875</v>
      </c>
      <c r="D6572">
        <v>1378.22998046875</v>
      </c>
      <c r="E6572">
        <v>1378.369995117188</v>
      </c>
      <c r="F6572">
        <v>1378.369995117188</v>
      </c>
      <c r="G6572">
        <v>795360000</v>
      </c>
    </row>
    <row r="6573" spans="1:7" ht="15">
      <c r="A6573" s="963">
        <v>35454</v>
      </c>
      <c r="B6573">
        <v>1375.599975585938</v>
      </c>
      <c r="C6573">
        <v>1379.949951171875</v>
      </c>
      <c r="D6573">
        <v>1360.47998046875</v>
      </c>
      <c r="E6573">
        <v>1363.829956054688</v>
      </c>
      <c r="F6573">
        <v>1363.829956054688</v>
      </c>
      <c r="G6573">
        <v>721430000</v>
      </c>
    </row>
    <row r="6574" spans="1:7" ht="15">
      <c r="A6574" s="963">
        <v>35457</v>
      </c>
      <c r="B6574">
        <v>1367.410034179688</v>
      </c>
      <c r="C6574">
        <v>1368</v>
      </c>
      <c r="D6574">
        <v>1352.180053710938</v>
      </c>
      <c r="E6574">
        <v>1352.81005859375</v>
      </c>
      <c r="F6574">
        <v>1352.81005859375</v>
      </c>
      <c r="G6574">
        <v>537780000</v>
      </c>
    </row>
    <row r="6575" spans="1:7" ht="15">
      <c r="A6575" s="963">
        <v>35458</v>
      </c>
      <c r="B6575">
        <v>1365.910034179688</v>
      </c>
      <c r="C6575">
        <v>1370.68994140625</v>
      </c>
      <c r="D6575">
        <v>1349.280029296875</v>
      </c>
      <c r="E6575">
        <v>1354.369995117188</v>
      </c>
      <c r="F6575">
        <v>1354.369995117188</v>
      </c>
      <c r="G6575">
        <v>658960000</v>
      </c>
    </row>
    <row r="6576" spans="1:7" ht="15">
      <c r="A6576" s="963">
        <v>35459</v>
      </c>
      <c r="B6576">
        <v>1359.319946289062</v>
      </c>
      <c r="C6576">
        <v>1360.760009765625</v>
      </c>
      <c r="D6576">
        <v>1349.5400390625</v>
      </c>
      <c r="E6576">
        <v>1355.170043945312</v>
      </c>
      <c r="F6576">
        <v>1355.170043945312</v>
      </c>
      <c r="G6576">
        <v>599260000</v>
      </c>
    </row>
    <row r="6577" spans="1:7" ht="15">
      <c r="A6577" s="963">
        <v>35460</v>
      </c>
      <c r="B6577">
        <v>1362.050048828125</v>
      </c>
      <c r="C6577">
        <v>1371.030029296875</v>
      </c>
      <c r="D6577">
        <v>1360.630004882812</v>
      </c>
      <c r="E6577">
        <v>1371.02001953125</v>
      </c>
      <c r="F6577">
        <v>1371.02001953125</v>
      </c>
      <c r="G6577">
        <v>653640000</v>
      </c>
    </row>
    <row r="6578" spans="1:7" ht="15">
      <c r="A6578" s="963">
        <v>35461</v>
      </c>
      <c r="B6578">
        <v>1374.97998046875</v>
      </c>
      <c r="C6578">
        <v>1381.969970703125</v>
      </c>
      <c r="D6578">
        <v>1374.97998046875</v>
      </c>
      <c r="E6578">
        <v>1379.849975585938</v>
      </c>
      <c r="F6578">
        <v>1379.849975585938</v>
      </c>
      <c r="G6578">
        <v>679190000</v>
      </c>
    </row>
    <row r="6579" spans="1:7" ht="15">
      <c r="A6579" s="963">
        <v>35464</v>
      </c>
      <c r="B6579">
        <v>1383.969970703125</v>
      </c>
      <c r="C6579">
        <v>1384.510009765625</v>
      </c>
      <c r="D6579">
        <v>1374.569946289062</v>
      </c>
      <c r="E6579">
        <v>1376.050048828125</v>
      </c>
      <c r="F6579">
        <v>1376.050048828125</v>
      </c>
      <c r="G6579">
        <v>537540000</v>
      </c>
    </row>
    <row r="6580" spans="1:7" ht="15">
      <c r="A6580" s="963">
        <v>35465</v>
      </c>
      <c r="B6580">
        <v>1376.699951171875</v>
      </c>
      <c r="C6580">
        <v>1377.780029296875</v>
      </c>
      <c r="D6580">
        <v>1362.81005859375</v>
      </c>
      <c r="E6580">
        <v>1373.75</v>
      </c>
      <c r="F6580">
        <v>1373.75</v>
      </c>
      <c r="G6580">
        <v>606160000</v>
      </c>
    </row>
    <row r="6581" spans="1:7" ht="15">
      <c r="A6581" s="963">
        <v>35466</v>
      </c>
      <c r="B6581">
        <v>1373.949951171875</v>
      </c>
      <c r="C6581">
        <v>1375.050048828125</v>
      </c>
      <c r="D6581">
        <v>1339.640014648438</v>
      </c>
      <c r="E6581">
        <v>1348.43994140625</v>
      </c>
      <c r="F6581">
        <v>1348.43994140625</v>
      </c>
      <c r="G6581">
        <v>680460000</v>
      </c>
    </row>
    <row r="6582" spans="1:7" ht="15">
      <c r="A6582" s="963">
        <v>35467</v>
      </c>
      <c r="B6582">
        <v>1351.109985351562</v>
      </c>
      <c r="C6582">
        <v>1351.7099609375</v>
      </c>
      <c r="D6582">
        <v>1340.5400390625</v>
      </c>
      <c r="E6582">
        <v>1346.400024414062</v>
      </c>
      <c r="F6582">
        <v>1346.400024414062</v>
      </c>
      <c r="G6582">
        <v>623490000</v>
      </c>
    </row>
    <row r="6583" spans="1:7" ht="15">
      <c r="A6583" s="963">
        <v>35468</v>
      </c>
      <c r="B6583">
        <v>1354.910034179688</v>
      </c>
      <c r="C6583">
        <v>1360.530029296875</v>
      </c>
      <c r="D6583">
        <v>1346.2900390625</v>
      </c>
      <c r="E6583">
        <v>1357.7099609375</v>
      </c>
      <c r="F6583">
        <v>1357.7099609375</v>
      </c>
      <c r="G6583">
        <v>644310000</v>
      </c>
    </row>
    <row r="6584" spans="1:7" ht="15">
      <c r="A6584" s="963">
        <v>35471</v>
      </c>
      <c r="B6584">
        <v>1360.4599609375</v>
      </c>
      <c r="C6584">
        <v>1362.2099609375</v>
      </c>
      <c r="D6584">
        <v>1335.339965820312</v>
      </c>
      <c r="E6584">
        <v>1335.339965820312</v>
      </c>
      <c r="F6584">
        <v>1335.339965820312</v>
      </c>
      <c r="G6584">
        <v>629500000</v>
      </c>
    </row>
    <row r="6585" spans="1:7" ht="15">
      <c r="A6585" s="963">
        <v>35472</v>
      </c>
      <c r="B6585">
        <v>1342.109985351562</v>
      </c>
      <c r="C6585">
        <v>1342.7099609375</v>
      </c>
      <c r="D6585">
        <v>1319.68994140625</v>
      </c>
      <c r="E6585">
        <v>1331.510009765625</v>
      </c>
      <c r="F6585">
        <v>1331.510009765625</v>
      </c>
      <c r="G6585">
        <v>650980000</v>
      </c>
    </row>
    <row r="6586" spans="1:7" ht="15">
      <c r="A6586" s="963">
        <v>35473</v>
      </c>
      <c r="B6586">
        <v>1337.47998046875</v>
      </c>
      <c r="C6586">
        <v>1358.969970703125</v>
      </c>
      <c r="D6586">
        <v>1336.569946289062</v>
      </c>
      <c r="E6586">
        <v>1358.9599609375</v>
      </c>
      <c r="F6586">
        <v>1358.9599609375</v>
      </c>
      <c r="G6586">
        <v>669230000</v>
      </c>
    </row>
    <row r="6587" spans="1:7" ht="15">
      <c r="A6587" s="963">
        <v>35474</v>
      </c>
      <c r="B6587">
        <v>1364.52001953125</v>
      </c>
      <c r="C6587">
        <v>1373.75</v>
      </c>
      <c r="D6587">
        <v>1358.949951171875</v>
      </c>
      <c r="E6587">
        <v>1370.81005859375</v>
      </c>
      <c r="F6587">
        <v>1370.81005859375</v>
      </c>
      <c r="G6587">
        <v>730410000</v>
      </c>
    </row>
    <row r="6588" spans="1:7" ht="15">
      <c r="A6588" s="963">
        <v>35475</v>
      </c>
      <c r="B6588">
        <v>1370.25</v>
      </c>
      <c r="C6588">
        <v>1373.0400390625</v>
      </c>
      <c r="D6588">
        <v>1364.239990234375</v>
      </c>
      <c r="E6588">
        <v>1367.18994140625</v>
      </c>
      <c r="F6588">
        <v>1367.18994140625</v>
      </c>
      <c r="G6588">
        <v>587210000</v>
      </c>
    </row>
    <row r="6589" spans="1:7" ht="15">
      <c r="A6589" s="963">
        <v>35479</v>
      </c>
      <c r="B6589">
        <v>1369.160034179688</v>
      </c>
      <c r="C6589">
        <v>1370.319946289062</v>
      </c>
      <c r="D6589">
        <v>1358.050048828125</v>
      </c>
      <c r="E6589">
        <v>1365.7900390625</v>
      </c>
      <c r="F6589">
        <v>1365.7900390625</v>
      </c>
      <c r="G6589">
        <v>563710000</v>
      </c>
    </row>
    <row r="6590" spans="1:7" ht="15">
      <c r="A6590" s="963">
        <v>35480</v>
      </c>
      <c r="B6590">
        <v>1366.339965820312</v>
      </c>
      <c r="C6590">
        <v>1370.430053710938</v>
      </c>
      <c r="D6590">
        <v>1362.369995117188</v>
      </c>
      <c r="E6590">
        <v>1365.579956054688</v>
      </c>
      <c r="F6590">
        <v>1365.579956054688</v>
      </c>
      <c r="G6590">
        <v>616100000</v>
      </c>
    </row>
    <row r="6591" spans="1:7" ht="15">
      <c r="A6591" s="963">
        <v>35481</v>
      </c>
      <c r="B6591">
        <v>1362.619995117188</v>
      </c>
      <c r="C6591">
        <v>1365.619995117188</v>
      </c>
      <c r="D6591">
        <v>1345.619995117188</v>
      </c>
      <c r="E6591">
        <v>1347.400024414062</v>
      </c>
      <c r="F6591">
        <v>1347.400024414062</v>
      </c>
      <c r="G6591">
        <v>609670000</v>
      </c>
    </row>
    <row r="6592" spans="1:7" ht="15">
      <c r="A6592" s="963">
        <v>35482</v>
      </c>
      <c r="B6592">
        <v>1346.4599609375</v>
      </c>
      <c r="C6592">
        <v>1347.77001953125</v>
      </c>
      <c r="D6592">
        <v>1332.050048828125</v>
      </c>
      <c r="E6592">
        <v>1334.319946289062</v>
      </c>
      <c r="F6592">
        <v>1334.319946289062</v>
      </c>
      <c r="G6592">
        <v>612770000</v>
      </c>
    </row>
    <row r="6593" spans="1:7" ht="15">
      <c r="A6593" s="963">
        <v>35485</v>
      </c>
      <c r="B6593">
        <v>1328.400024414062</v>
      </c>
      <c r="C6593">
        <v>1345.339965820312</v>
      </c>
      <c r="D6593">
        <v>1325.160034179688</v>
      </c>
      <c r="E6593">
        <v>1345.079956054688</v>
      </c>
      <c r="F6593">
        <v>1345.079956054688</v>
      </c>
      <c r="G6593">
        <v>574060000</v>
      </c>
    </row>
    <row r="6594" spans="1:7" ht="15">
      <c r="A6594" s="963">
        <v>35486</v>
      </c>
      <c r="B6594">
        <v>1349.81005859375</v>
      </c>
      <c r="C6594">
        <v>1355.670043945312</v>
      </c>
      <c r="D6594">
        <v>1342.680053710938</v>
      </c>
      <c r="E6594">
        <v>1347.68994140625</v>
      </c>
      <c r="F6594">
        <v>1347.68994140625</v>
      </c>
      <c r="G6594">
        <v>700880000</v>
      </c>
    </row>
    <row r="6595" spans="1:7" ht="15">
      <c r="A6595" s="963">
        <v>35487</v>
      </c>
      <c r="B6595">
        <v>1350.170043945312</v>
      </c>
      <c r="C6595">
        <v>1351.969970703125</v>
      </c>
      <c r="D6595">
        <v>1333.239990234375</v>
      </c>
      <c r="E6595">
        <v>1340.550048828125</v>
      </c>
      <c r="F6595">
        <v>1340.550048828125</v>
      </c>
      <c r="G6595">
        <v>640940000</v>
      </c>
    </row>
    <row r="6596" spans="1:7" ht="15">
      <c r="A6596" s="963">
        <v>35488</v>
      </c>
      <c r="B6596">
        <v>1339.619995117188</v>
      </c>
      <c r="C6596">
        <v>1340.949951171875</v>
      </c>
      <c r="D6596">
        <v>1312.589965820312</v>
      </c>
      <c r="E6596">
        <v>1312.660034179688</v>
      </c>
      <c r="F6596">
        <v>1312.660034179688</v>
      </c>
      <c r="G6596">
        <v>673500000</v>
      </c>
    </row>
    <row r="6597" spans="1:7" ht="15">
      <c r="A6597" s="963">
        <v>35489</v>
      </c>
      <c r="B6597">
        <v>1310.969970703125</v>
      </c>
      <c r="C6597">
        <v>1313.900024414062</v>
      </c>
      <c r="D6597">
        <v>1296.880004882812</v>
      </c>
      <c r="E6597">
        <v>1309</v>
      </c>
      <c r="F6597">
        <v>1309</v>
      </c>
      <c r="G6597">
        <v>686880000</v>
      </c>
    </row>
    <row r="6598" spans="1:7" ht="15">
      <c r="A6598" s="963">
        <v>35492</v>
      </c>
      <c r="B6598">
        <v>1306.2099609375</v>
      </c>
      <c r="C6598">
        <v>1311.9599609375</v>
      </c>
      <c r="D6598">
        <v>1301.829956054688</v>
      </c>
      <c r="E6598">
        <v>1311.180053710938</v>
      </c>
      <c r="F6598">
        <v>1311.180053710938</v>
      </c>
      <c r="G6598">
        <v>531980000</v>
      </c>
    </row>
    <row r="6599" spans="1:7" ht="15">
      <c r="A6599" s="963">
        <v>35493</v>
      </c>
      <c r="B6599">
        <v>1316.199951171875</v>
      </c>
      <c r="C6599">
        <v>1330.0400390625</v>
      </c>
      <c r="D6599">
        <v>1316.199951171875</v>
      </c>
      <c r="E6599">
        <v>1317.369995117188</v>
      </c>
      <c r="F6599">
        <v>1317.369995117188</v>
      </c>
      <c r="G6599">
        <v>597100000</v>
      </c>
    </row>
    <row r="6600" spans="1:7" ht="15">
      <c r="A6600" s="963">
        <v>35494</v>
      </c>
      <c r="B6600">
        <v>1322.380004882812</v>
      </c>
      <c r="C6600">
        <v>1329.280029296875</v>
      </c>
      <c r="D6600">
        <v>1320.72998046875</v>
      </c>
      <c r="E6600">
        <v>1329.089965820312</v>
      </c>
      <c r="F6600">
        <v>1329.089965820312</v>
      </c>
      <c r="G6600">
        <v>660100000</v>
      </c>
    </row>
    <row r="6601" spans="1:7" ht="15">
      <c r="A6601" s="963">
        <v>35495</v>
      </c>
      <c r="B6601">
        <v>1331.4599609375</v>
      </c>
      <c r="C6601">
        <v>1332.339965820312</v>
      </c>
      <c r="D6601">
        <v>1314.900024414062</v>
      </c>
      <c r="E6601">
        <v>1315.430053710938</v>
      </c>
      <c r="F6601">
        <v>1315.430053710938</v>
      </c>
      <c r="G6601">
        <v>641410000</v>
      </c>
    </row>
    <row r="6602" spans="1:7" ht="15">
      <c r="A6602" s="963">
        <v>35496</v>
      </c>
      <c r="B6602">
        <v>1319.739990234375</v>
      </c>
      <c r="C6602">
        <v>1324.22998046875</v>
      </c>
      <c r="D6602">
        <v>1308.9599609375</v>
      </c>
      <c r="E6602">
        <v>1311.800048828125</v>
      </c>
      <c r="F6602">
        <v>1311.800048828125</v>
      </c>
      <c r="G6602">
        <v>636330000</v>
      </c>
    </row>
    <row r="6603" spans="1:7" ht="15">
      <c r="A6603" s="963">
        <v>35499</v>
      </c>
      <c r="B6603">
        <v>1312.719970703125</v>
      </c>
      <c r="C6603">
        <v>1322.719970703125</v>
      </c>
      <c r="D6603">
        <v>1306.7900390625</v>
      </c>
      <c r="E6603">
        <v>1322.719970703125</v>
      </c>
      <c r="F6603">
        <v>1322.719970703125</v>
      </c>
      <c r="G6603">
        <v>562650000</v>
      </c>
    </row>
    <row r="6604" spans="1:7" ht="15">
      <c r="A6604" s="963">
        <v>35500</v>
      </c>
      <c r="B6604">
        <v>1323.910034179688</v>
      </c>
      <c r="C6604">
        <v>1326.079956054688</v>
      </c>
      <c r="D6604">
        <v>1314.420043945312</v>
      </c>
      <c r="E6604">
        <v>1316.760009765625</v>
      </c>
      <c r="F6604">
        <v>1316.760009765625</v>
      </c>
      <c r="G6604">
        <v>573770000</v>
      </c>
    </row>
    <row r="6605" spans="1:7" ht="15">
      <c r="A6605" s="963">
        <v>35501</v>
      </c>
      <c r="B6605">
        <v>1314.969970703125</v>
      </c>
      <c r="C6605">
        <v>1314.969970703125</v>
      </c>
      <c r="D6605">
        <v>1300.77001953125</v>
      </c>
      <c r="E6605">
        <v>1304.130004882812</v>
      </c>
      <c r="F6605">
        <v>1304.130004882812</v>
      </c>
      <c r="G6605">
        <v>564220000</v>
      </c>
    </row>
    <row r="6606" spans="1:7" ht="15">
      <c r="A6606" s="963">
        <v>35502</v>
      </c>
      <c r="B6606">
        <v>1302.47998046875</v>
      </c>
      <c r="C6606">
        <v>1307.660034179688</v>
      </c>
      <c r="D6606">
        <v>1291.699951171875</v>
      </c>
      <c r="E6606">
        <v>1293.280029296875</v>
      </c>
      <c r="F6606">
        <v>1293.280029296875</v>
      </c>
      <c r="G6606">
        <v>553470000</v>
      </c>
    </row>
    <row r="6607" spans="1:7" ht="15">
      <c r="A6607" s="963">
        <v>35503</v>
      </c>
      <c r="B6607">
        <v>1299.72998046875</v>
      </c>
      <c r="C6607">
        <v>1303</v>
      </c>
      <c r="D6607">
        <v>1291.859985351562</v>
      </c>
      <c r="E6607">
        <v>1292.969970703125</v>
      </c>
      <c r="F6607">
        <v>1292.969970703125</v>
      </c>
      <c r="G6607">
        <v>589900000</v>
      </c>
    </row>
    <row r="6608" spans="1:7" ht="15">
      <c r="A6608" s="963">
        <v>35506</v>
      </c>
      <c r="B6608">
        <v>1289.359985351562</v>
      </c>
      <c r="C6608">
        <v>1292.969970703125</v>
      </c>
      <c r="D6608">
        <v>1265.170043945312</v>
      </c>
      <c r="E6608">
        <v>1279.430053710938</v>
      </c>
      <c r="F6608">
        <v>1279.430053710938</v>
      </c>
      <c r="G6608">
        <v>580850000</v>
      </c>
    </row>
    <row r="6609" spans="1:7" ht="15">
      <c r="A6609" s="963">
        <v>35507</v>
      </c>
      <c r="B6609">
        <v>1282.599975585938</v>
      </c>
      <c r="C6609">
        <v>1283.010009765625</v>
      </c>
      <c r="D6609">
        <v>1264.52001953125</v>
      </c>
      <c r="E6609">
        <v>1269.339965820312</v>
      </c>
      <c r="F6609">
        <v>1269.339965820312</v>
      </c>
      <c r="G6609">
        <v>540270000</v>
      </c>
    </row>
    <row r="6610" spans="1:7" ht="15">
      <c r="A6610" s="963">
        <v>35508</v>
      </c>
      <c r="B6610">
        <v>1264.349975585938</v>
      </c>
      <c r="C6610">
        <v>1264.349975585938</v>
      </c>
      <c r="D6610">
        <v>1239.760009765625</v>
      </c>
      <c r="E6610">
        <v>1249.2900390625</v>
      </c>
      <c r="F6610">
        <v>1249.2900390625</v>
      </c>
      <c r="G6610">
        <v>704760000</v>
      </c>
    </row>
    <row r="6611" spans="1:7" ht="15">
      <c r="A6611" s="963">
        <v>35509</v>
      </c>
      <c r="B6611">
        <v>1252.530029296875</v>
      </c>
      <c r="C6611">
        <v>1262.660034179688</v>
      </c>
      <c r="D6611">
        <v>1243.0400390625</v>
      </c>
      <c r="E6611">
        <v>1259.260009765625</v>
      </c>
      <c r="F6611">
        <v>1259.260009765625</v>
      </c>
      <c r="G6611">
        <v>632060000</v>
      </c>
    </row>
    <row r="6612" spans="1:7" ht="15">
      <c r="A6612" s="963">
        <v>35510</v>
      </c>
      <c r="B6612">
        <v>1263.609985351562</v>
      </c>
      <c r="C6612">
        <v>1267.280029296875</v>
      </c>
      <c r="D6612">
        <v>1253.7099609375</v>
      </c>
      <c r="E6612">
        <v>1254.069946289062</v>
      </c>
      <c r="F6612">
        <v>1254.069946289062</v>
      </c>
      <c r="G6612">
        <v>571120000</v>
      </c>
    </row>
    <row r="6613" spans="1:7" ht="15">
      <c r="A6613" s="963">
        <v>35513</v>
      </c>
      <c r="B6613">
        <v>1251.069946289062</v>
      </c>
      <c r="C6613">
        <v>1251.069946289062</v>
      </c>
      <c r="D6613">
        <v>1230.9599609375</v>
      </c>
      <c r="E6613">
        <v>1242.640014648438</v>
      </c>
      <c r="F6613">
        <v>1242.640014648438</v>
      </c>
      <c r="G6613">
        <v>594970000</v>
      </c>
    </row>
    <row r="6614" spans="1:7" ht="15">
      <c r="A6614" s="963">
        <v>35514</v>
      </c>
      <c r="B6614">
        <v>1247.109985351562</v>
      </c>
      <c r="C6614">
        <v>1253.869995117188</v>
      </c>
      <c r="D6614">
        <v>1241.52001953125</v>
      </c>
      <c r="E6614">
        <v>1248.06005859375</v>
      </c>
      <c r="F6614">
        <v>1248.06005859375</v>
      </c>
      <c r="G6614">
        <v>544050000</v>
      </c>
    </row>
    <row r="6615" spans="1:7" ht="15">
      <c r="A6615" s="963">
        <v>35515</v>
      </c>
      <c r="B6615">
        <v>1252.869995117188</v>
      </c>
      <c r="C6615">
        <v>1269.079956054688</v>
      </c>
      <c r="D6615">
        <v>1248.06005859375</v>
      </c>
      <c r="E6615">
        <v>1269.079956054688</v>
      </c>
      <c r="F6615">
        <v>1269.079956054688</v>
      </c>
      <c r="G6615">
        <v>591610000</v>
      </c>
    </row>
    <row r="6616" spans="1:7" ht="15">
      <c r="A6616" s="963">
        <v>35516</v>
      </c>
      <c r="B6616">
        <v>1274.829956054688</v>
      </c>
      <c r="C6616">
        <v>1277.359985351562</v>
      </c>
      <c r="D6616">
        <v>1241.239990234375</v>
      </c>
      <c r="E6616">
        <v>1249.510009765625</v>
      </c>
      <c r="F6616">
        <v>1249.510009765625</v>
      </c>
      <c r="G6616">
        <v>579950000</v>
      </c>
    </row>
    <row r="6617" spans="1:7" ht="15">
      <c r="A6617" s="963">
        <v>35520</v>
      </c>
      <c r="B6617">
        <v>1246.349975585938</v>
      </c>
      <c r="C6617">
        <v>1246.349975585938</v>
      </c>
      <c r="D6617">
        <v>1220.400024414062</v>
      </c>
      <c r="E6617">
        <v>1221.699951171875</v>
      </c>
      <c r="F6617">
        <v>1221.699951171875</v>
      </c>
      <c r="G6617">
        <v>583640000</v>
      </c>
    </row>
    <row r="6618" spans="1:7" ht="15">
      <c r="A6618" s="963">
        <v>35521</v>
      </c>
      <c r="B6618">
        <v>1211.280029296875</v>
      </c>
      <c r="C6618">
        <v>1222.260009765625</v>
      </c>
      <c r="D6618">
        <v>1206.719970703125</v>
      </c>
      <c r="E6618">
        <v>1216.930053710938</v>
      </c>
      <c r="F6618">
        <v>1216.930053710938</v>
      </c>
      <c r="G6618">
        <v>599440000</v>
      </c>
    </row>
    <row r="6619" spans="1:7" ht="15">
      <c r="A6619" s="963">
        <v>35522</v>
      </c>
      <c r="B6619">
        <v>1217.43994140625</v>
      </c>
      <c r="C6619">
        <v>1217.43994140625</v>
      </c>
      <c r="D6619">
        <v>1199.410034179688</v>
      </c>
      <c r="E6619">
        <v>1201</v>
      </c>
      <c r="F6619">
        <v>1201</v>
      </c>
      <c r="G6619">
        <v>583250000</v>
      </c>
    </row>
    <row r="6620" spans="1:7" ht="15">
      <c r="A6620" s="963">
        <v>35523</v>
      </c>
      <c r="B6620">
        <v>1199.119995117188</v>
      </c>
      <c r="C6620">
        <v>1213.77001953125</v>
      </c>
      <c r="D6620">
        <v>1196.219970703125</v>
      </c>
      <c r="E6620">
        <v>1213.760009765625</v>
      </c>
      <c r="F6620">
        <v>1213.760009765625</v>
      </c>
      <c r="G6620">
        <v>580490000</v>
      </c>
    </row>
    <row r="6621" spans="1:7" ht="15">
      <c r="A6621" s="963">
        <v>35524</v>
      </c>
      <c r="B6621">
        <v>1208.650024414062</v>
      </c>
      <c r="C6621">
        <v>1236.72998046875</v>
      </c>
      <c r="D6621">
        <v>1206.510009765625</v>
      </c>
      <c r="E6621">
        <v>1236.72998046875</v>
      </c>
      <c r="F6621">
        <v>1236.72998046875</v>
      </c>
      <c r="G6621">
        <v>667640000</v>
      </c>
    </row>
    <row r="6622" spans="1:7" ht="15">
      <c r="A6622" s="963">
        <v>35527</v>
      </c>
      <c r="B6622">
        <v>1245.829956054688</v>
      </c>
      <c r="C6622">
        <v>1256.119995117188</v>
      </c>
      <c r="D6622">
        <v>1245.829956054688</v>
      </c>
      <c r="E6622">
        <v>1251.349975585938</v>
      </c>
      <c r="F6622">
        <v>1251.349975585938</v>
      </c>
      <c r="G6622">
        <v>568270000</v>
      </c>
    </row>
    <row r="6623" spans="1:7" ht="15">
      <c r="A6623" s="963">
        <v>35528</v>
      </c>
      <c r="B6623">
        <v>1253.050048828125</v>
      </c>
      <c r="C6623">
        <v>1257.400024414062</v>
      </c>
      <c r="D6623">
        <v>1245.569946289062</v>
      </c>
      <c r="E6623">
        <v>1257.369995117188</v>
      </c>
      <c r="F6623">
        <v>1257.369995117188</v>
      </c>
      <c r="G6623">
        <v>522450000</v>
      </c>
    </row>
    <row r="6624" spans="1:7" ht="15">
      <c r="A6624" s="963">
        <v>35529</v>
      </c>
      <c r="B6624">
        <v>1263.949951171875</v>
      </c>
      <c r="C6624">
        <v>1267.410034179688</v>
      </c>
      <c r="D6624">
        <v>1248.43994140625</v>
      </c>
      <c r="E6624">
        <v>1249.430053710938</v>
      </c>
      <c r="F6624">
        <v>1249.430053710938</v>
      </c>
      <c r="G6624">
        <v>564040000</v>
      </c>
    </row>
    <row r="6625" spans="1:7" ht="15">
      <c r="A6625" s="963">
        <v>35530</v>
      </c>
      <c r="B6625">
        <v>1248.31005859375</v>
      </c>
      <c r="C6625">
        <v>1248.31005859375</v>
      </c>
      <c r="D6625">
        <v>1235.569946289062</v>
      </c>
      <c r="E6625">
        <v>1235.77001953125</v>
      </c>
      <c r="F6625">
        <v>1235.77001953125</v>
      </c>
      <c r="G6625">
        <v>520770000</v>
      </c>
    </row>
    <row r="6626" spans="1:7" ht="15">
      <c r="A6626" s="963">
        <v>35531</v>
      </c>
      <c r="B6626">
        <v>1224.349975585938</v>
      </c>
      <c r="C6626">
        <v>1224.349975585938</v>
      </c>
      <c r="D6626">
        <v>1206.900024414062</v>
      </c>
      <c r="E6626">
        <v>1206.900024414062</v>
      </c>
      <c r="F6626">
        <v>1206.900024414062</v>
      </c>
      <c r="G6626">
        <v>533990000</v>
      </c>
    </row>
    <row r="6627" spans="1:7" ht="15">
      <c r="A6627" s="963">
        <v>35534</v>
      </c>
      <c r="B6627">
        <v>1209.0400390625</v>
      </c>
      <c r="C6627">
        <v>1216.420043945312</v>
      </c>
      <c r="D6627">
        <v>1199.680053710938</v>
      </c>
      <c r="E6627">
        <v>1216.410034179688</v>
      </c>
      <c r="F6627">
        <v>1216.410034179688</v>
      </c>
      <c r="G6627">
        <v>471240000</v>
      </c>
    </row>
    <row r="6628" spans="1:7" ht="15">
      <c r="A6628" s="963">
        <v>35535</v>
      </c>
      <c r="B6628">
        <v>1221.949951171875</v>
      </c>
      <c r="C6628">
        <v>1228.5</v>
      </c>
      <c r="D6628">
        <v>1205.930053710938</v>
      </c>
      <c r="E6628">
        <v>1212.880004882812</v>
      </c>
      <c r="F6628">
        <v>1212.880004882812</v>
      </c>
      <c r="G6628">
        <v>572050000</v>
      </c>
    </row>
    <row r="6629" spans="1:7" ht="15">
      <c r="A6629" s="963">
        <v>35536</v>
      </c>
      <c r="B6629">
        <v>1209.329956054688</v>
      </c>
      <c r="C6629">
        <v>1215.43994140625</v>
      </c>
      <c r="D6629">
        <v>1202.77001953125</v>
      </c>
      <c r="E6629">
        <v>1210.27001953125</v>
      </c>
      <c r="F6629">
        <v>1210.27001953125</v>
      </c>
      <c r="G6629">
        <v>575510000</v>
      </c>
    </row>
    <row r="6630" spans="1:7" ht="15">
      <c r="A6630" s="963">
        <v>35537</v>
      </c>
      <c r="B6630">
        <v>1214.099975585938</v>
      </c>
      <c r="C6630">
        <v>1224.140014648438</v>
      </c>
      <c r="D6630">
        <v>1210.27001953125</v>
      </c>
      <c r="E6630">
        <v>1217.069946289062</v>
      </c>
      <c r="F6630">
        <v>1217.069946289062</v>
      </c>
      <c r="G6630">
        <v>600610000</v>
      </c>
    </row>
    <row r="6631" spans="1:7" ht="15">
      <c r="A6631" s="963">
        <v>35538</v>
      </c>
      <c r="B6631">
        <v>1232.4599609375</v>
      </c>
      <c r="C6631">
        <v>1233.010009765625</v>
      </c>
      <c r="D6631">
        <v>1217.069946289062</v>
      </c>
      <c r="E6631">
        <v>1222.569946289062</v>
      </c>
      <c r="F6631">
        <v>1222.569946289062</v>
      </c>
      <c r="G6631">
        <v>574960000</v>
      </c>
    </row>
    <row r="6632" spans="1:7" ht="15">
      <c r="A6632" s="963">
        <v>35541</v>
      </c>
      <c r="B6632">
        <v>1221.97998046875</v>
      </c>
      <c r="C6632">
        <v>1223.420043945312</v>
      </c>
      <c r="D6632">
        <v>1202.599975585938</v>
      </c>
      <c r="E6632">
        <v>1203.949951171875</v>
      </c>
      <c r="F6632">
        <v>1203.949951171875</v>
      </c>
      <c r="G6632">
        <v>546340000</v>
      </c>
    </row>
    <row r="6633" spans="1:7" ht="15">
      <c r="A6633" s="963">
        <v>35542</v>
      </c>
      <c r="B6633">
        <v>1205.22998046875</v>
      </c>
      <c r="C6633">
        <v>1212.739990234375</v>
      </c>
      <c r="D6633">
        <v>1194.160034179688</v>
      </c>
      <c r="E6633">
        <v>1212.739990234375</v>
      </c>
      <c r="F6633">
        <v>1212.739990234375</v>
      </c>
      <c r="G6633">
        <v>619440000</v>
      </c>
    </row>
    <row r="6634" spans="1:7" ht="15">
      <c r="A6634" s="963">
        <v>35543</v>
      </c>
      <c r="B6634">
        <v>1214.640014648438</v>
      </c>
      <c r="C6634">
        <v>1228.329956054688</v>
      </c>
      <c r="D6634">
        <v>1213.0400390625</v>
      </c>
      <c r="E6634">
        <v>1227.140014648438</v>
      </c>
      <c r="F6634">
        <v>1227.140014648438</v>
      </c>
      <c r="G6634">
        <v>584320000</v>
      </c>
    </row>
    <row r="6635" spans="1:7" ht="15">
      <c r="A6635" s="963">
        <v>35544</v>
      </c>
      <c r="B6635">
        <v>1238</v>
      </c>
      <c r="C6635">
        <v>1242.160034179688</v>
      </c>
      <c r="D6635">
        <v>1227.930053710938</v>
      </c>
      <c r="E6635">
        <v>1228.099975585938</v>
      </c>
      <c r="F6635">
        <v>1228.099975585938</v>
      </c>
      <c r="G6635">
        <v>586820000</v>
      </c>
    </row>
    <row r="6636" spans="1:7" ht="15">
      <c r="A6636" s="963">
        <v>35545</v>
      </c>
      <c r="B6636">
        <v>1224.420043945312</v>
      </c>
      <c r="C6636">
        <v>1228.27001953125</v>
      </c>
      <c r="D6636">
        <v>1209.18994140625</v>
      </c>
      <c r="E6636">
        <v>1209.2900390625</v>
      </c>
      <c r="F6636">
        <v>1209.2900390625</v>
      </c>
      <c r="G6636">
        <v>497290000</v>
      </c>
    </row>
    <row r="6637" spans="1:7" ht="15">
      <c r="A6637" s="963">
        <v>35548</v>
      </c>
      <c r="B6637">
        <v>1211.869995117188</v>
      </c>
      <c r="C6637">
        <v>1220.079956054688</v>
      </c>
      <c r="D6637">
        <v>1203.969970703125</v>
      </c>
      <c r="E6637">
        <v>1217.030029296875</v>
      </c>
      <c r="F6637">
        <v>1217.030029296875</v>
      </c>
      <c r="G6637">
        <v>453000000</v>
      </c>
    </row>
    <row r="6638" spans="1:7" ht="15">
      <c r="A6638" s="963">
        <v>35549</v>
      </c>
      <c r="B6638">
        <v>1233.25</v>
      </c>
      <c r="C6638">
        <v>1242.640014648438</v>
      </c>
      <c r="D6638">
        <v>1233.25</v>
      </c>
      <c r="E6638">
        <v>1242.630004882812</v>
      </c>
      <c r="F6638">
        <v>1242.630004882812</v>
      </c>
      <c r="G6638">
        <v>573420000</v>
      </c>
    </row>
    <row r="6639" spans="1:7" ht="15">
      <c r="A6639" s="963">
        <v>35550</v>
      </c>
      <c r="B6639">
        <v>1238.949951171875</v>
      </c>
      <c r="C6639">
        <v>1263.989990234375</v>
      </c>
      <c r="D6639">
        <v>1237.81005859375</v>
      </c>
      <c r="E6639">
        <v>1260.760009765625</v>
      </c>
      <c r="F6639">
        <v>1260.760009765625</v>
      </c>
      <c r="G6639">
        <v>657060000</v>
      </c>
    </row>
    <row r="6640" spans="1:7" ht="15">
      <c r="A6640" s="963">
        <v>35551</v>
      </c>
      <c r="B6640">
        <v>1263.930053710938</v>
      </c>
      <c r="C6640">
        <v>1273</v>
      </c>
      <c r="D6640">
        <v>1260.93994140625</v>
      </c>
      <c r="E6640">
        <v>1270.5</v>
      </c>
      <c r="F6640">
        <v>1270.5</v>
      </c>
      <c r="G6640">
        <v>615620000</v>
      </c>
    </row>
    <row r="6641" spans="1:7" ht="15">
      <c r="A6641" s="963">
        <v>35552</v>
      </c>
      <c r="B6641">
        <v>1275.510009765625</v>
      </c>
      <c r="C6641">
        <v>1305.380004882812</v>
      </c>
      <c r="D6641">
        <v>1275.510009765625</v>
      </c>
      <c r="E6641">
        <v>1305.329956054688</v>
      </c>
      <c r="F6641">
        <v>1305.329956054688</v>
      </c>
      <c r="G6641">
        <v>723590000</v>
      </c>
    </row>
    <row r="6642" spans="1:7" ht="15">
      <c r="A6642" s="963">
        <v>35555</v>
      </c>
      <c r="B6642">
        <v>1311.699951171875</v>
      </c>
      <c r="C6642">
        <v>1339.859985351562</v>
      </c>
      <c r="D6642">
        <v>1311.699951171875</v>
      </c>
      <c r="E6642">
        <v>1339.239990234375</v>
      </c>
      <c r="F6642">
        <v>1339.239990234375</v>
      </c>
      <c r="G6642">
        <v>835140000</v>
      </c>
    </row>
    <row r="6643" spans="1:7" ht="15">
      <c r="A6643" s="963">
        <v>35556</v>
      </c>
      <c r="B6643">
        <v>1334.449951171875</v>
      </c>
      <c r="C6643">
        <v>1334.449951171875</v>
      </c>
      <c r="D6643">
        <v>1324.25</v>
      </c>
      <c r="E6643">
        <v>1328.300048828125</v>
      </c>
      <c r="F6643">
        <v>1328.300048828125</v>
      </c>
      <c r="G6643">
        <v>741910000</v>
      </c>
    </row>
    <row r="6644" spans="1:7" ht="15">
      <c r="A6644" s="963">
        <v>35557</v>
      </c>
      <c r="B6644">
        <v>1321.829956054688</v>
      </c>
      <c r="C6644">
        <v>1333.56005859375</v>
      </c>
      <c r="D6644">
        <v>1319.75</v>
      </c>
      <c r="E6644">
        <v>1322.910034179688</v>
      </c>
      <c r="F6644">
        <v>1322.910034179688</v>
      </c>
      <c r="G6644">
        <v>610710000</v>
      </c>
    </row>
    <row r="6645" spans="1:7" ht="15">
      <c r="A6645" s="963">
        <v>35558</v>
      </c>
      <c r="B6645">
        <v>1317.760009765625</v>
      </c>
      <c r="C6645">
        <v>1337.739990234375</v>
      </c>
      <c r="D6645">
        <v>1316.050048828125</v>
      </c>
      <c r="E6645">
        <v>1330.829956054688</v>
      </c>
      <c r="F6645">
        <v>1330.829956054688</v>
      </c>
      <c r="G6645">
        <v>620050000</v>
      </c>
    </row>
    <row r="6646" spans="1:7" ht="15">
      <c r="A6646" s="963">
        <v>35559</v>
      </c>
      <c r="B6646">
        <v>1338.800048828125</v>
      </c>
      <c r="C6646">
        <v>1343.010009765625</v>
      </c>
      <c r="D6646">
        <v>1325.609985351562</v>
      </c>
      <c r="E6646">
        <v>1335.050048828125</v>
      </c>
      <c r="F6646">
        <v>1335.050048828125</v>
      </c>
      <c r="G6646">
        <v>544810000</v>
      </c>
    </row>
    <row r="6647" spans="1:7" ht="15">
      <c r="A6647" s="963">
        <v>35562</v>
      </c>
      <c r="B6647">
        <v>1339.050048828125</v>
      </c>
      <c r="C6647">
        <v>1345.109985351562</v>
      </c>
      <c r="D6647">
        <v>1339.050048828125</v>
      </c>
      <c r="E6647">
        <v>1344.18994140625</v>
      </c>
      <c r="F6647">
        <v>1344.18994140625</v>
      </c>
      <c r="G6647">
        <v>529710000</v>
      </c>
    </row>
    <row r="6648" spans="1:7" ht="15">
      <c r="A6648" s="963">
        <v>35563</v>
      </c>
      <c r="B6648">
        <v>1343.829956054688</v>
      </c>
      <c r="C6648">
        <v>1346.219970703125</v>
      </c>
      <c r="D6648">
        <v>1332.099975585938</v>
      </c>
      <c r="E6648">
        <v>1333.589965820312</v>
      </c>
      <c r="F6648">
        <v>1333.589965820312</v>
      </c>
      <c r="G6648">
        <v>578610000</v>
      </c>
    </row>
    <row r="6649" spans="1:7" ht="15">
      <c r="A6649" s="963">
        <v>35564</v>
      </c>
      <c r="B6649">
        <v>1337.339965820312</v>
      </c>
      <c r="C6649">
        <v>1339.97998046875</v>
      </c>
      <c r="D6649">
        <v>1328.069946289062</v>
      </c>
      <c r="E6649">
        <v>1335.550048828125</v>
      </c>
      <c r="F6649">
        <v>1335.550048828125</v>
      </c>
      <c r="G6649">
        <v>612480000</v>
      </c>
    </row>
    <row r="6650" spans="1:7" ht="15">
      <c r="A6650" s="963">
        <v>35565</v>
      </c>
      <c r="B6650">
        <v>1335.56005859375</v>
      </c>
      <c r="C6650">
        <v>1353.97998046875</v>
      </c>
      <c r="D6650">
        <v>1334.920043945312</v>
      </c>
      <c r="E6650">
        <v>1353.579956054688</v>
      </c>
      <c r="F6650">
        <v>1353.579956054688</v>
      </c>
      <c r="G6650">
        <v>595400000</v>
      </c>
    </row>
    <row r="6651" spans="1:7" ht="15">
      <c r="A6651" s="963">
        <v>35566</v>
      </c>
      <c r="B6651">
        <v>1347.530029296875</v>
      </c>
      <c r="C6651">
        <v>1347.530029296875</v>
      </c>
      <c r="D6651">
        <v>1339.93994140625</v>
      </c>
      <c r="E6651">
        <v>1340.72998046875</v>
      </c>
      <c r="F6651">
        <v>1340.72998046875</v>
      </c>
      <c r="G6651">
        <v>562760000</v>
      </c>
    </row>
    <row r="6652" spans="1:7" ht="15">
      <c r="A6652" s="963">
        <v>35569</v>
      </c>
      <c r="B6652">
        <v>1343.319946289062</v>
      </c>
      <c r="C6652">
        <v>1344.910034179688</v>
      </c>
      <c r="D6652">
        <v>1335.949951171875</v>
      </c>
      <c r="E6652">
        <v>1341.239990234375</v>
      </c>
      <c r="F6652">
        <v>1341.239990234375</v>
      </c>
      <c r="G6652">
        <v>451060000</v>
      </c>
    </row>
    <row r="6653" spans="1:7" ht="15">
      <c r="A6653" s="963">
        <v>35570</v>
      </c>
      <c r="B6653">
        <v>1342.170043945312</v>
      </c>
      <c r="C6653">
        <v>1363.890014648438</v>
      </c>
      <c r="D6653">
        <v>1338.420043945312</v>
      </c>
      <c r="E6653">
        <v>1363.880004882812</v>
      </c>
      <c r="F6653">
        <v>1363.880004882812</v>
      </c>
      <c r="G6653">
        <v>531940000</v>
      </c>
    </row>
    <row r="6654" spans="1:7" ht="15">
      <c r="A6654" s="963">
        <v>35571</v>
      </c>
      <c r="B6654">
        <v>1373.150024414062</v>
      </c>
      <c r="C6654">
        <v>1380.900024414062</v>
      </c>
      <c r="D6654">
        <v>1373.150024414062</v>
      </c>
      <c r="E6654">
        <v>1373.75</v>
      </c>
      <c r="F6654">
        <v>1373.75</v>
      </c>
      <c r="G6654">
        <v>654890000</v>
      </c>
    </row>
    <row r="6655" spans="1:7" ht="15">
      <c r="A6655" s="963">
        <v>35572</v>
      </c>
      <c r="B6655">
        <v>1376.180053710938</v>
      </c>
      <c r="C6655">
        <v>1378.260009765625</v>
      </c>
      <c r="D6655">
        <v>1366.760009765625</v>
      </c>
      <c r="E6655">
        <v>1372.599975585938</v>
      </c>
      <c r="F6655">
        <v>1372.599975585938</v>
      </c>
      <c r="G6655">
        <v>551360000</v>
      </c>
    </row>
    <row r="6656" spans="1:7" ht="15">
      <c r="A6656" s="963">
        <v>35573</v>
      </c>
      <c r="B6656">
        <v>1377.72998046875</v>
      </c>
      <c r="C6656">
        <v>1389.75</v>
      </c>
      <c r="D6656">
        <v>1377.72998046875</v>
      </c>
      <c r="E6656">
        <v>1389.719970703125</v>
      </c>
      <c r="F6656">
        <v>1389.719970703125</v>
      </c>
      <c r="G6656">
        <v>539440000</v>
      </c>
    </row>
    <row r="6657" spans="1:7" ht="15">
      <c r="A6657" s="963">
        <v>35577</v>
      </c>
      <c r="B6657">
        <v>1388</v>
      </c>
      <c r="C6657">
        <v>1409.390014648438</v>
      </c>
      <c r="D6657">
        <v>1386.829956054688</v>
      </c>
      <c r="E6657">
        <v>1409.2099609375</v>
      </c>
      <c r="F6657">
        <v>1409.2099609375</v>
      </c>
      <c r="G6657">
        <v>634040000</v>
      </c>
    </row>
    <row r="6658" spans="1:7" ht="15">
      <c r="A6658" s="963">
        <v>35578</v>
      </c>
      <c r="B6658">
        <v>1411.650024414062</v>
      </c>
      <c r="C6658">
        <v>1414.260009765625</v>
      </c>
      <c r="D6658">
        <v>1403.72998046875</v>
      </c>
      <c r="E6658">
        <v>1410.180053710938</v>
      </c>
      <c r="F6658">
        <v>1410.180053710938</v>
      </c>
      <c r="G6658">
        <v>646840000</v>
      </c>
    </row>
    <row r="6659" spans="1:7" ht="15">
      <c r="A6659" s="963">
        <v>35579</v>
      </c>
      <c r="B6659">
        <v>1412.489990234375</v>
      </c>
      <c r="C6659">
        <v>1414.25</v>
      </c>
      <c r="D6659">
        <v>1401.849975585938</v>
      </c>
      <c r="E6659">
        <v>1403.0400390625</v>
      </c>
      <c r="F6659">
        <v>1403.0400390625</v>
      </c>
      <c r="G6659">
        <v>611460000</v>
      </c>
    </row>
    <row r="6660" spans="1:7" ht="15">
      <c r="A6660" s="963">
        <v>35580</v>
      </c>
      <c r="B6660">
        <v>1355.800048828125</v>
      </c>
      <c r="C6660">
        <v>1403.25</v>
      </c>
      <c r="D6660">
        <v>1352.650024414062</v>
      </c>
      <c r="E6660">
        <v>1400.319946289062</v>
      </c>
      <c r="F6660">
        <v>1400.319946289062</v>
      </c>
      <c r="G6660">
        <v>713770000</v>
      </c>
    </row>
    <row r="6661" spans="1:7" ht="15">
      <c r="A6661" s="963">
        <v>35583</v>
      </c>
      <c r="B6661">
        <v>1407.069946289062</v>
      </c>
      <c r="C6661">
        <v>1408.489990234375</v>
      </c>
      <c r="D6661">
        <v>1394.719970703125</v>
      </c>
      <c r="E6661">
        <v>1404.7900390625</v>
      </c>
      <c r="F6661">
        <v>1404.7900390625</v>
      </c>
      <c r="G6661">
        <v>555220000</v>
      </c>
    </row>
    <row r="6662" spans="1:7" ht="15">
      <c r="A6662" s="963">
        <v>35584</v>
      </c>
      <c r="B6662">
        <v>1397.489990234375</v>
      </c>
      <c r="C6662">
        <v>1397.489990234375</v>
      </c>
      <c r="D6662">
        <v>1384.670043945312</v>
      </c>
      <c r="E6662">
        <v>1384.910034179688</v>
      </c>
      <c r="F6662">
        <v>1384.910034179688</v>
      </c>
      <c r="G6662">
        <v>586410000</v>
      </c>
    </row>
    <row r="6663" spans="1:7" ht="15">
      <c r="A6663" s="963">
        <v>35585</v>
      </c>
      <c r="B6663">
        <v>1387.4599609375</v>
      </c>
      <c r="C6663">
        <v>1392.989990234375</v>
      </c>
      <c r="D6663">
        <v>1375.449951171875</v>
      </c>
      <c r="E6663">
        <v>1379.670043945312</v>
      </c>
      <c r="F6663">
        <v>1379.670043945312</v>
      </c>
      <c r="G6663">
        <v>594220000</v>
      </c>
    </row>
    <row r="6664" spans="1:7" ht="15">
      <c r="A6664" s="963">
        <v>35586</v>
      </c>
      <c r="B6664">
        <v>1385.739990234375</v>
      </c>
      <c r="C6664">
        <v>1393.7900390625</v>
      </c>
      <c r="D6664">
        <v>1385.739990234375</v>
      </c>
      <c r="E6664">
        <v>1390.050048828125</v>
      </c>
      <c r="F6664">
        <v>1390.050048828125</v>
      </c>
      <c r="G6664">
        <v>560950000</v>
      </c>
    </row>
    <row r="6665" spans="1:7" ht="15">
      <c r="A6665" s="963">
        <v>35587</v>
      </c>
      <c r="B6665">
        <v>1390.130004882812</v>
      </c>
      <c r="C6665">
        <v>1405.2900390625</v>
      </c>
      <c r="D6665">
        <v>1387.630004882812</v>
      </c>
      <c r="E6665">
        <v>1404.839965820312</v>
      </c>
      <c r="F6665">
        <v>1404.839965820312</v>
      </c>
      <c r="G6665">
        <v>586010000</v>
      </c>
    </row>
    <row r="6666" spans="1:7" ht="15">
      <c r="A6666" s="963">
        <v>35590</v>
      </c>
      <c r="B6666">
        <v>1410.68994140625</v>
      </c>
      <c r="C6666">
        <v>1416.77001953125</v>
      </c>
      <c r="D6666">
        <v>1410.68994140625</v>
      </c>
      <c r="E6666">
        <v>1412.0400390625</v>
      </c>
      <c r="F6666">
        <v>1412.0400390625</v>
      </c>
      <c r="G6666">
        <v>558860000</v>
      </c>
    </row>
    <row r="6667" spans="1:7" ht="15">
      <c r="A6667" s="963">
        <v>35591</v>
      </c>
      <c r="B6667">
        <v>1410.31005859375</v>
      </c>
      <c r="C6667">
        <v>1415.660034179688</v>
      </c>
      <c r="D6667">
        <v>1398.219970703125</v>
      </c>
      <c r="E6667">
        <v>1401.68994140625</v>
      </c>
      <c r="F6667">
        <v>1401.68994140625</v>
      </c>
      <c r="G6667">
        <v>664990000</v>
      </c>
    </row>
    <row r="6668" spans="1:7" ht="15">
      <c r="A6668" s="963">
        <v>35592</v>
      </c>
      <c r="B6668">
        <v>1401.140014648438</v>
      </c>
      <c r="C6668">
        <v>1408.010009765625</v>
      </c>
      <c r="D6668">
        <v>1394.43994140625</v>
      </c>
      <c r="E6668">
        <v>1407.849975585938</v>
      </c>
      <c r="F6668">
        <v>1407.849975585938</v>
      </c>
      <c r="G6668">
        <v>623700000</v>
      </c>
    </row>
    <row r="6669" spans="1:7" ht="15">
      <c r="A6669" s="963">
        <v>35593</v>
      </c>
      <c r="B6669">
        <v>1404.530029296875</v>
      </c>
      <c r="C6669">
        <v>1414.630004882812</v>
      </c>
      <c r="D6669">
        <v>1399.670043945312</v>
      </c>
      <c r="E6669">
        <v>1411.319946289062</v>
      </c>
      <c r="F6669">
        <v>1411.319946289062</v>
      </c>
      <c r="G6669">
        <v>630230000</v>
      </c>
    </row>
    <row r="6670" spans="1:7" ht="15">
      <c r="A6670" s="963">
        <v>35594</v>
      </c>
      <c r="B6670">
        <v>1411.7099609375</v>
      </c>
      <c r="C6670">
        <v>1426.72998046875</v>
      </c>
      <c r="D6670">
        <v>1410.760009765625</v>
      </c>
      <c r="E6670">
        <v>1423.030029296875</v>
      </c>
      <c r="F6670">
        <v>1423.030029296875</v>
      </c>
      <c r="G6670">
        <v>593870000</v>
      </c>
    </row>
    <row r="6671" spans="1:7" ht="15">
      <c r="A6671" s="963">
        <v>35597</v>
      </c>
      <c r="B6671">
        <v>1423.739990234375</v>
      </c>
      <c r="C6671">
        <v>1432</v>
      </c>
      <c r="D6671">
        <v>1421.739990234375</v>
      </c>
      <c r="E6671">
        <v>1431.949951171875</v>
      </c>
      <c r="F6671">
        <v>1431.949951171875</v>
      </c>
      <c r="G6671">
        <v>500070000</v>
      </c>
    </row>
    <row r="6672" spans="1:7" ht="15">
      <c r="A6672" s="963">
        <v>35598</v>
      </c>
      <c r="B6672">
        <v>1429.640014648438</v>
      </c>
      <c r="C6672">
        <v>1445.599975585938</v>
      </c>
      <c r="D6672">
        <v>1426.260009765625</v>
      </c>
      <c r="E6672">
        <v>1443.109985351562</v>
      </c>
      <c r="F6672">
        <v>1443.109985351562</v>
      </c>
      <c r="G6672">
        <v>618760000</v>
      </c>
    </row>
    <row r="6673" spans="1:7" ht="15">
      <c r="A6673" s="963">
        <v>35599</v>
      </c>
      <c r="B6673">
        <v>1433.469970703125</v>
      </c>
      <c r="C6673">
        <v>1433.469970703125</v>
      </c>
      <c r="D6673">
        <v>1428.839965820312</v>
      </c>
      <c r="E6673">
        <v>1432.430053710938</v>
      </c>
      <c r="F6673">
        <v>1432.430053710938</v>
      </c>
      <c r="G6673">
        <v>588340000</v>
      </c>
    </row>
    <row r="6674" spans="1:7" ht="15">
      <c r="A6674" s="963">
        <v>35600</v>
      </c>
      <c r="B6674">
        <v>1433.359985351562</v>
      </c>
      <c r="C6674">
        <v>1448.449951171875</v>
      </c>
      <c r="D6674">
        <v>1432.430053710938</v>
      </c>
      <c r="E6674">
        <v>1447.140014648438</v>
      </c>
      <c r="F6674">
        <v>1447.140014648438</v>
      </c>
      <c r="G6674">
        <v>651740000</v>
      </c>
    </row>
    <row r="6675" spans="1:7" ht="15">
      <c r="A6675" s="963">
        <v>35601</v>
      </c>
      <c r="B6675">
        <v>1447.449951171875</v>
      </c>
      <c r="C6675">
        <v>1453.390014648438</v>
      </c>
      <c r="D6675">
        <v>1444.420043945312</v>
      </c>
      <c r="E6675">
        <v>1447.099975585938</v>
      </c>
      <c r="F6675">
        <v>1447.099975585938</v>
      </c>
      <c r="G6675">
        <v>612260000</v>
      </c>
    </row>
    <row r="6676" spans="1:7" ht="15">
      <c r="A6676" s="963">
        <v>35604</v>
      </c>
      <c r="B6676">
        <v>1444.839965820312</v>
      </c>
      <c r="C6676">
        <v>1451.069946289062</v>
      </c>
      <c r="D6676">
        <v>1433.329956054688</v>
      </c>
      <c r="E6676">
        <v>1434.319946289062</v>
      </c>
      <c r="F6676">
        <v>1434.319946289062</v>
      </c>
      <c r="G6676">
        <v>553910000</v>
      </c>
    </row>
    <row r="6677" spans="1:7" ht="15">
      <c r="A6677" s="963">
        <v>35605</v>
      </c>
      <c r="B6677">
        <v>1443.930053710938</v>
      </c>
      <c r="C6677">
        <v>1452.680053710938</v>
      </c>
      <c r="D6677">
        <v>1443.930053710938</v>
      </c>
      <c r="E6677">
        <v>1452.430053710938</v>
      </c>
      <c r="F6677">
        <v>1452.430053710938</v>
      </c>
      <c r="G6677">
        <v>630080000</v>
      </c>
    </row>
    <row r="6678" spans="1:7" ht="15">
      <c r="A6678" s="963">
        <v>35606</v>
      </c>
      <c r="B6678">
        <v>1453.880004882812</v>
      </c>
      <c r="C6678">
        <v>1467.2900390625</v>
      </c>
      <c r="D6678">
        <v>1439.099975585938</v>
      </c>
      <c r="E6678">
        <v>1446.239990234375</v>
      </c>
      <c r="F6678">
        <v>1446.239990234375</v>
      </c>
      <c r="G6678">
        <v>672870000</v>
      </c>
    </row>
    <row r="6679" spans="1:7" ht="15">
      <c r="A6679" s="963">
        <v>35607</v>
      </c>
      <c r="B6679">
        <v>1442.5</v>
      </c>
      <c r="C6679">
        <v>1447.819946289062</v>
      </c>
      <c r="D6679">
        <v>1435.099975585938</v>
      </c>
      <c r="E6679">
        <v>1436.380004882812</v>
      </c>
      <c r="F6679">
        <v>1436.380004882812</v>
      </c>
      <c r="G6679">
        <v>612940000</v>
      </c>
    </row>
    <row r="6680" spans="1:7" ht="15">
      <c r="A6680" s="963">
        <v>35608</v>
      </c>
      <c r="B6680">
        <v>1441.2900390625</v>
      </c>
      <c r="C6680">
        <v>1444.949951171875</v>
      </c>
      <c r="D6680">
        <v>1436.380004882812</v>
      </c>
      <c r="E6680">
        <v>1438.150024414062</v>
      </c>
      <c r="F6680">
        <v>1438.150024414062</v>
      </c>
      <c r="G6680">
        <v>548480000</v>
      </c>
    </row>
    <row r="6681" spans="1:7" ht="15">
      <c r="A6681" s="963">
        <v>35611</v>
      </c>
      <c r="B6681">
        <v>1439.469970703125</v>
      </c>
      <c r="C6681">
        <v>1448.680053710938</v>
      </c>
      <c r="D6681">
        <v>1432.069946289062</v>
      </c>
      <c r="E6681">
        <v>1442.069946289062</v>
      </c>
      <c r="F6681">
        <v>1442.069946289062</v>
      </c>
      <c r="G6681">
        <v>637020000</v>
      </c>
    </row>
    <row r="6682" spans="1:7" ht="15">
      <c r="A6682" s="963">
        <v>35612</v>
      </c>
      <c r="B6682">
        <v>1442.650024414062</v>
      </c>
      <c r="C6682">
        <v>1444.119995117188</v>
      </c>
      <c r="D6682">
        <v>1432.420043945312</v>
      </c>
      <c r="E6682">
        <v>1438.25</v>
      </c>
      <c r="F6682">
        <v>1438.25</v>
      </c>
      <c r="G6682">
        <v>589030000</v>
      </c>
    </row>
    <row r="6683" spans="1:7" ht="15">
      <c r="A6683" s="963">
        <v>35613</v>
      </c>
      <c r="B6683">
        <v>1443.239990234375</v>
      </c>
      <c r="C6683">
        <v>1455.800048828125</v>
      </c>
      <c r="D6683">
        <v>1437.150024414062</v>
      </c>
      <c r="E6683">
        <v>1455.609985351562</v>
      </c>
      <c r="F6683">
        <v>1455.609985351562</v>
      </c>
      <c r="G6683">
        <v>622390000</v>
      </c>
    </row>
    <row r="6684" spans="1:7" ht="15">
      <c r="A6684" s="963">
        <v>35614</v>
      </c>
      <c r="B6684">
        <v>1464.069946289062</v>
      </c>
      <c r="C6684">
        <v>1469.359985351562</v>
      </c>
      <c r="D6684">
        <v>1464.069946289062</v>
      </c>
      <c r="E6684">
        <v>1467.609985351562</v>
      </c>
      <c r="F6684">
        <v>1467.609985351562</v>
      </c>
      <c r="G6684">
        <v>371760000</v>
      </c>
    </row>
    <row r="6685" spans="1:7" ht="15">
      <c r="A6685" s="963">
        <v>35618</v>
      </c>
      <c r="B6685">
        <v>1472.609985351562</v>
      </c>
      <c r="C6685">
        <v>1477.25</v>
      </c>
      <c r="D6685">
        <v>1466.569946289062</v>
      </c>
      <c r="E6685">
        <v>1470.739990234375</v>
      </c>
      <c r="F6685">
        <v>1470.739990234375</v>
      </c>
      <c r="G6685">
        <v>546110000</v>
      </c>
    </row>
    <row r="6686" spans="1:7" ht="15">
      <c r="A6686" s="963">
        <v>35619</v>
      </c>
      <c r="B6686">
        <v>1471.449951171875</v>
      </c>
      <c r="C6686">
        <v>1485.160034179688</v>
      </c>
      <c r="D6686">
        <v>1469.93994140625</v>
      </c>
      <c r="E6686">
        <v>1485.099975585938</v>
      </c>
      <c r="F6686">
        <v>1485.099975585938</v>
      </c>
      <c r="G6686">
        <v>635390000</v>
      </c>
    </row>
    <row r="6687" spans="1:7" ht="15">
      <c r="A6687" s="963">
        <v>35620</v>
      </c>
      <c r="B6687">
        <v>1491.839965820312</v>
      </c>
      <c r="C6687">
        <v>1494.890014648438</v>
      </c>
      <c r="D6687">
        <v>1483.2099609375</v>
      </c>
      <c r="E6687">
        <v>1486.630004882812</v>
      </c>
      <c r="F6687">
        <v>1486.630004882812</v>
      </c>
      <c r="G6687">
        <v>707870000</v>
      </c>
    </row>
    <row r="6688" spans="1:7" ht="15">
      <c r="A6688" s="963">
        <v>35621</v>
      </c>
      <c r="B6688">
        <v>1485.670043945312</v>
      </c>
      <c r="C6688">
        <v>1491.969970703125</v>
      </c>
      <c r="D6688">
        <v>1476.2099609375</v>
      </c>
      <c r="E6688">
        <v>1490.930053710938</v>
      </c>
      <c r="F6688">
        <v>1490.930053710938</v>
      </c>
      <c r="G6688">
        <v>637320000</v>
      </c>
    </row>
    <row r="6689" spans="1:7" ht="15">
      <c r="A6689" s="963">
        <v>35622</v>
      </c>
      <c r="B6689">
        <v>1489.7099609375</v>
      </c>
      <c r="C6689">
        <v>1503.31005859375</v>
      </c>
      <c r="D6689">
        <v>1485.31005859375</v>
      </c>
      <c r="E6689">
        <v>1502.619995117188</v>
      </c>
      <c r="F6689">
        <v>1502.619995117188</v>
      </c>
      <c r="G6689">
        <v>651460000</v>
      </c>
    </row>
    <row r="6690" spans="1:7" ht="15">
      <c r="A6690" s="963">
        <v>35625</v>
      </c>
      <c r="B6690">
        <v>1506.969970703125</v>
      </c>
      <c r="C6690">
        <v>1523.880004882812</v>
      </c>
      <c r="D6690">
        <v>1506.969970703125</v>
      </c>
      <c r="E6690">
        <v>1523.880004882812</v>
      </c>
      <c r="F6690">
        <v>1523.880004882812</v>
      </c>
      <c r="G6690">
        <v>677580000</v>
      </c>
    </row>
    <row r="6691" spans="1:7" ht="15">
      <c r="A6691" s="963">
        <v>35626</v>
      </c>
      <c r="B6691">
        <v>1534.569946289062</v>
      </c>
      <c r="C6691">
        <v>1543.18994140625</v>
      </c>
      <c r="D6691">
        <v>1523.880004882812</v>
      </c>
      <c r="E6691">
        <v>1542.109985351562</v>
      </c>
      <c r="F6691">
        <v>1542.109985351562</v>
      </c>
      <c r="G6691">
        <v>726930000</v>
      </c>
    </row>
    <row r="6692" spans="1:7" ht="15">
      <c r="A6692" s="963">
        <v>35627</v>
      </c>
      <c r="B6692">
        <v>1561.410034179688</v>
      </c>
      <c r="C6692">
        <v>1581.449951171875</v>
      </c>
      <c r="D6692">
        <v>1561.410034179688</v>
      </c>
      <c r="E6692">
        <v>1580.630004882812</v>
      </c>
      <c r="F6692">
        <v>1580.630004882812</v>
      </c>
      <c r="G6692">
        <v>836200000</v>
      </c>
    </row>
    <row r="6693" spans="1:7" ht="15">
      <c r="A6693" s="963">
        <v>35628</v>
      </c>
      <c r="B6693">
        <v>1581.25</v>
      </c>
      <c r="C6693">
        <v>1582.630004882812</v>
      </c>
      <c r="D6693">
        <v>1564.569946289062</v>
      </c>
      <c r="E6693">
        <v>1568.849975585938</v>
      </c>
      <c r="F6693">
        <v>1568.849975585938</v>
      </c>
      <c r="G6693">
        <v>750890000</v>
      </c>
    </row>
    <row r="6694" spans="1:7" ht="15">
      <c r="A6694" s="963">
        <v>35629</v>
      </c>
      <c r="B6694">
        <v>1559.5</v>
      </c>
      <c r="C6694">
        <v>1559.5</v>
      </c>
      <c r="D6694">
        <v>1535.739990234375</v>
      </c>
      <c r="E6694">
        <v>1547.989990234375</v>
      </c>
      <c r="F6694">
        <v>1547.989990234375</v>
      </c>
      <c r="G6694">
        <v>668550000</v>
      </c>
    </row>
    <row r="6695" spans="1:7" ht="15">
      <c r="A6695" s="963">
        <v>35632</v>
      </c>
      <c r="B6695">
        <v>1548.099975585938</v>
      </c>
      <c r="C6695">
        <v>1549.22998046875</v>
      </c>
      <c r="D6695">
        <v>1530.22998046875</v>
      </c>
      <c r="E6695">
        <v>1536.22998046875</v>
      </c>
      <c r="F6695">
        <v>1536.22998046875</v>
      </c>
      <c r="G6695">
        <v>535710000</v>
      </c>
    </row>
    <row r="6696" spans="1:7" ht="15">
      <c r="A6696" s="963">
        <v>35633</v>
      </c>
      <c r="B6696">
        <v>1539</v>
      </c>
      <c r="C6696">
        <v>1564.010009765625</v>
      </c>
      <c r="D6696">
        <v>1538.550048828125</v>
      </c>
      <c r="E6696">
        <v>1563.859985351562</v>
      </c>
      <c r="F6696">
        <v>1563.859985351562</v>
      </c>
      <c r="G6696">
        <v>647960000</v>
      </c>
    </row>
    <row r="6697" spans="1:7" ht="15">
      <c r="A6697" s="963">
        <v>35634</v>
      </c>
      <c r="B6697">
        <v>1571.329956054688</v>
      </c>
      <c r="C6697">
        <v>1578.030029296875</v>
      </c>
      <c r="D6697">
        <v>1562.369995117188</v>
      </c>
      <c r="E6697">
        <v>1567.650024414062</v>
      </c>
      <c r="F6697">
        <v>1567.650024414062</v>
      </c>
      <c r="G6697">
        <v>693280000</v>
      </c>
    </row>
    <row r="6698" spans="1:7" ht="15">
      <c r="A6698" s="963">
        <v>35635</v>
      </c>
      <c r="B6698">
        <v>1565.869995117188</v>
      </c>
      <c r="C6698">
        <v>1571.030029296875</v>
      </c>
      <c r="D6698">
        <v>1553.22998046875</v>
      </c>
      <c r="E6698">
        <v>1569.130004882812</v>
      </c>
      <c r="F6698">
        <v>1569.130004882812</v>
      </c>
      <c r="G6698">
        <v>742100000</v>
      </c>
    </row>
    <row r="6699" spans="1:7" ht="15">
      <c r="A6699" s="963">
        <v>35636</v>
      </c>
      <c r="B6699">
        <v>1571.68994140625</v>
      </c>
      <c r="C6699">
        <v>1576.949951171875</v>
      </c>
      <c r="D6699">
        <v>1561.420043945312</v>
      </c>
      <c r="E6699">
        <v>1569.579956054688</v>
      </c>
      <c r="F6699">
        <v>1569.579956054688</v>
      </c>
      <c r="G6699">
        <v>666600000</v>
      </c>
    </row>
    <row r="6700" spans="1:7" ht="15">
      <c r="A6700" s="963">
        <v>35639</v>
      </c>
      <c r="B6700">
        <v>1573.089965820312</v>
      </c>
      <c r="C6700">
        <v>1574.130004882812</v>
      </c>
      <c r="D6700">
        <v>1560.510009765625</v>
      </c>
      <c r="E6700">
        <v>1563.530029296875</v>
      </c>
      <c r="F6700">
        <v>1563.530029296875</v>
      </c>
      <c r="G6700">
        <v>589500000</v>
      </c>
    </row>
    <row r="6701" spans="1:7" ht="15">
      <c r="A6701" s="963">
        <v>35640</v>
      </c>
      <c r="B6701">
        <v>1560.469970703125</v>
      </c>
      <c r="C6701">
        <v>1572.319946289062</v>
      </c>
      <c r="D6701">
        <v>1557.56005859375</v>
      </c>
      <c r="E6701">
        <v>1572.319946289062</v>
      </c>
      <c r="F6701">
        <v>1572.319946289062</v>
      </c>
      <c r="G6701">
        <v>632300000</v>
      </c>
    </row>
    <row r="6702" spans="1:7" ht="15">
      <c r="A6702" s="963">
        <v>35641</v>
      </c>
      <c r="B6702">
        <v>1573.130004882812</v>
      </c>
      <c r="C6702">
        <v>1589.81005859375</v>
      </c>
      <c r="D6702">
        <v>1570.7900390625</v>
      </c>
      <c r="E6702">
        <v>1588.050048828125</v>
      </c>
      <c r="F6702">
        <v>1588.050048828125</v>
      </c>
      <c r="G6702">
        <v>724950000</v>
      </c>
    </row>
    <row r="6703" spans="1:7" ht="15">
      <c r="A6703" s="963">
        <v>35642</v>
      </c>
      <c r="B6703">
        <v>1591.56005859375</v>
      </c>
      <c r="C6703">
        <v>1595.760009765625</v>
      </c>
      <c r="D6703">
        <v>1585.089965820312</v>
      </c>
      <c r="E6703">
        <v>1593.81005859375</v>
      </c>
      <c r="F6703">
        <v>1593.81005859375</v>
      </c>
      <c r="G6703">
        <v>677690000</v>
      </c>
    </row>
    <row r="6704" spans="1:7" ht="15">
      <c r="A6704" s="963">
        <v>35643</v>
      </c>
      <c r="B6704">
        <v>1594.670043945312</v>
      </c>
      <c r="C6704">
        <v>1599.030029296875</v>
      </c>
      <c r="D6704">
        <v>1580.5</v>
      </c>
      <c r="E6704">
        <v>1594.329956054688</v>
      </c>
      <c r="F6704">
        <v>1594.329956054688</v>
      </c>
      <c r="G6704">
        <v>584020000</v>
      </c>
    </row>
    <row r="6705" spans="1:7" ht="15">
      <c r="A6705" s="963">
        <v>35646</v>
      </c>
      <c r="B6705">
        <v>1593.089965820312</v>
      </c>
      <c r="C6705">
        <v>1605.739990234375</v>
      </c>
      <c r="D6705">
        <v>1593.089965820312</v>
      </c>
      <c r="E6705">
        <v>1605.449951171875</v>
      </c>
      <c r="F6705">
        <v>1605.449951171875</v>
      </c>
      <c r="G6705">
        <v>593300000</v>
      </c>
    </row>
    <row r="6706" spans="1:7" ht="15">
      <c r="A6706" s="963">
        <v>35647</v>
      </c>
      <c r="B6706">
        <v>1610.2099609375</v>
      </c>
      <c r="C6706">
        <v>1621.77001953125</v>
      </c>
      <c r="D6706">
        <v>1587.25</v>
      </c>
      <c r="E6706">
        <v>1621.530029296875</v>
      </c>
      <c r="F6706">
        <v>1621.530029296875</v>
      </c>
      <c r="G6706">
        <v>731870000</v>
      </c>
    </row>
    <row r="6707" spans="1:7" ht="15">
      <c r="A6707" s="963">
        <v>35648</v>
      </c>
      <c r="B6707">
        <v>1623.239990234375</v>
      </c>
      <c r="C6707">
        <v>1635.030029296875</v>
      </c>
      <c r="D6707">
        <v>1617.2099609375</v>
      </c>
      <c r="E6707">
        <v>1630.43994140625</v>
      </c>
      <c r="F6707">
        <v>1630.43994140625</v>
      </c>
      <c r="G6707">
        <v>780350000</v>
      </c>
    </row>
    <row r="6708" spans="1:7" ht="15">
      <c r="A6708" s="963">
        <v>35649</v>
      </c>
      <c r="B6708">
        <v>1637.140014648438</v>
      </c>
      <c r="C6708">
        <v>1638.260009765625</v>
      </c>
      <c r="D6708">
        <v>1623.800048828125</v>
      </c>
      <c r="E6708">
        <v>1624.180053710938</v>
      </c>
      <c r="F6708">
        <v>1624.180053710938</v>
      </c>
      <c r="G6708">
        <v>747460000</v>
      </c>
    </row>
    <row r="6709" spans="1:7" ht="15">
      <c r="A6709" s="963">
        <v>35650</v>
      </c>
      <c r="B6709">
        <v>1612.369995117188</v>
      </c>
      <c r="C6709">
        <v>1614.859985351562</v>
      </c>
      <c r="D6709">
        <v>1586.599975585938</v>
      </c>
      <c r="E6709">
        <v>1598.52001953125</v>
      </c>
      <c r="F6709">
        <v>1598.52001953125</v>
      </c>
      <c r="G6709">
        <v>691650000</v>
      </c>
    </row>
    <row r="6710" spans="1:7" ht="15">
      <c r="A6710" s="963">
        <v>35653</v>
      </c>
      <c r="B6710">
        <v>1599.160034179688</v>
      </c>
      <c r="C6710">
        <v>1601.089965820312</v>
      </c>
      <c r="D6710">
        <v>1570.5</v>
      </c>
      <c r="E6710">
        <v>1586.739990234375</v>
      </c>
      <c r="F6710">
        <v>1586.739990234375</v>
      </c>
      <c r="G6710">
        <v>613980000</v>
      </c>
    </row>
    <row r="6711" spans="1:7" ht="15">
      <c r="A6711" s="963">
        <v>35654</v>
      </c>
      <c r="B6711">
        <v>1592.650024414062</v>
      </c>
      <c r="C6711">
        <v>1601.150024414062</v>
      </c>
      <c r="D6711">
        <v>1575.890014648438</v>
      </c>
      <c r="E6711">
        <v>1576.239990234375</v>
      </c>
      <c r="F6711">
        <v>1576.239990234375</v>
      </c>
      <c r="G6711">
        <v>637480000</v>
      </c>
    </row>
    <row r="6712" spans="1:7" ht="15">
      <c r="A6712" s="963">
        <v>35655</v>
      </c>
      <c r="B6712">
        <v>1594.25</v>
      </c>
      <c r="C6712">
        <v>1597.47998046875</v>
      </c>
      <c r="D6712">
        <v>1571.589965820312</v>
      </c>
      <c r="E6712">
        <v>1583.400024414062</v>
      </c>
      <c r="F6712">
        <v>1583.400024414062</v>
      </c>
      <c r="G6712">
        <v>648370000</v>
      </c>
    </row>
    <row r="6713" spans="1:7" ht="15">
      <c r="A6713" s="963">
        <v>35656</v>
      </c>
      <c r="B6713">
        <v>1587.119995117188</v>
      </c>
      <c r="C6713">
        <v>1591.569946289062</v>
      </c>
      <c r="D6713">
        <v>1577.949951171875</v>
      </c>
      <c r="E6713">
        <v>1586.68994140625</v>
      </c>
      <c r="F6713">
        <v>1586.68994140625</v>
      </c>
      <c r="G6713">
        <v>575880000</v>
      </c>
    </row>
    <row r="6714" spans="1:7" ht="15">
      <c r="A6714" s="963">
        <v>35657</v>
      </c>
      <c r="B6714">
        <v>1583.27001953125</v>
      </c>
      <c r="C6714">
        <v>1583.27001953125</v>
      </c>
      <c r="D6714">
        <v>1561.849975585938</v>
      </c>
      <c r="E6714">
        <v>1562.030029296875</v>
      </c>
      <c r="F6714">
        <v>1562.030029296875</v>
      </c>
      <c r="G6714">
        <v>540240000</v>
      </c>
    </row>
    <row r="6715" spans="1:7" ht="15">
      <c r="A6715" s="963">
        <v>35660</v>
      </c>
      <c r="B6715">
        <v>1563.449951171875</v>
      </c>
      <c r="C6715">
        <v>1569.530029296875</v>
      </c>
      <c r="D6715">
        <v>1545.130004882812</v>
      </c>
      <c r="E6715">
        <v>1569.52001953125</v>
      </c>
      <c r="F6715">
        <v>1569.52001953125</v>
      </c>
      <c r="G6715">
        <v>545600000</v>
      </c>
    </row>
    <row r="6716" spans="1:7" ht="15">
      <c r="A6716" s="963">
        <v>35661</v>
      </c>
      <c r="B6716">
        <v>1579.380004882812</v>
      </c>
      <c r="C6716">
        <v>1600.719970703125</v>
      </c>
      <c r="D6716">
        <v>1579.380004882812</v>
      </c>
      <c r="E6716">
        <v>1600.7099609375</v>
      </c>
      <c r="F6716">
        <v>1600.7099609375</v>
      </c>
      <c r="G6716">
        <v>654020000</v>
      </c>
    </row>
    <row r="6717" spans="1:7" ht="15">
      <c r="A6717" s="963">
        <v>35662</v>
      </c>
      <c r="B6717">
        <v>1603.2900390625</v>
      </c>
      <c r="C6717">
        <v>1628.81005859375</v>
      </c>
      <c r="D6717">
        <v>1599.109985351562</v>
      </c>
      <c r="E6717">
        <v>1628.699951171875</v>
      </c>
      <c r="F6717">
        <v>1628.699951171875</v>
      </c>
      <c r="G6717">
        <v>713530000</v>
      </c>
    </row>
    <row r="6718" spans="1:7" ht="15">
      <c r="A6718" s="963">
        <v>35663</v>
      </c>
      <c r="B6718">
        <v>1626.880004882812</v>
      </c>
      <c r="C6718">
        <v>1628.800048828125</v>
      </c>
      <c r="D6718">
        <v>1605.819946289062</v>
      </c>
      <c r="E6718">
        <v>1607.359985351562</v>
      </c>
      <c r="F6718">
        <v>1607.359985351562</v>
      </c>
      <c r="G6718">
        <v>703630000</v>
      </c>
    </row>
    <row r="6719" spans="1:7" ht="15">
      <c r="A6719" s="963">
        <v>35664</v>
      </c>
      <c r="B6719">
        <v>1581.680053710938</v>
      </c>
      <c r="C6719">
        <v>1607.359985351562</v>
      </c>
      <c r="D6719">
        <v>1574.77001953125</v>
      </c>
      <c r="E6719">
        <v>1598.68994140625</v>
      </c>
      <c r="F6719">
        <v>1598.68994140625</v>
      </c>
      <c r="G6719">
        <v>628780000</v>
      </c>
    </row>
    <row r="6720" spans="1:7" ht="15">
      <c r="A6720" s="963">
        <v>35667</v>
      </c>
      <c r="B6720">
        <v>1601.109985351562</v>
      </c>
      <c r="C6720">
        <v>1610.900024414062</v>
      </c>
      <c r="D6720">
        <v>1596.380004882812</v>
      </c>
      <c r="E6720">
        <v>1601.569946289062</v>
      </c>
      <c r="F6720">
        <v>1601.569946289062</v>
      </c>
      <c r="G6720">
        <v>567740000</v>
      </c>
    </row>
    <row r="6721" spans="1:7" ht="15">
      <c r="A6721" s="963">
        <v>35668</v>
      </c>
      <c r="B6721">
        <v>1596.0400390625</v>
      </c>
      <c r="C6721">
        <v>1601.93994140625</v>
      </c>
      <c r="D6721">
        <v>1591.0400390625</v>
      </c>
      <c r="E6721">
        <v>1591.300048828125</v>
      </c>
      <c r="F6721">
        <v>1591.300048828125</v>
      </c>
      <c r="G6721">
        <v>664840000</v>
      </c>
    </row>
    <row r="6722" spans="1:7" ht="15">
      <c r="A6722" s="963">
        <v>35669</v>
      </c>
      <c r="B6722">
        <v>1593.72998046875</v>
      </c>
      <c r="C6722">
        <v>1598.25</v>
      </c>
      <c r="D6722">
        <v>1583.119995117188</v>
      </c>
      <c r="E6722">
        <v>1595.5400390625</v>
      </c>
      <c r="F6722">
        <v>1595.5400390625</v>
      </c>
      <c r="G6722">
        <v>635430000</v>
      </c>
    </row>
    <row r="6723" spans="1:7" ht="15">
      <c r="A6723" s="963">
        <v>35670</v>
      </c>
      <c r="B6723">
        <v>1586.099975585938</v>
      </c>
      <c r="C6723">
        <v>1586.099975585938</v>
      </c>
      <c r="D6723">
        <v>1572.089965820312</v>
      </c>
      <c r="E6723">
        <v>1581.319946289062</v>
      </c>
      <c r="F6723">
        <v>1581.319946289062</v>
      </c>
      <c r="G6723">
        <v>664030000</v>
      </c>
    </row>
    <row r="6724" spans="1:7" ht="15">
      <c r="A6724" s="963">
        <v>35671</v>
      </c>
      <c r="B6724">
        <v>1580</v>
      </c>
      <c r="C6724">
        <v>1591.319946289062</v>
      </c>
      <c r="D6724">
        <v>1578.969970703125</v>
      </c>
      <c r="E6724">
        <v>1587.319946289062</v>
      </c>
      <c r="F6724">
        <v>1587.319946289062</v>
      </c>
      <c r="G6724">
        <v>498240000</v>
      </c>
    </row>
    <row r="6725" spans="1:7" ht="15">
      <c r="A6725" s="963">
        <v>35675</v>
      </c>
      <c r="B6725">
        <v>1595.069946289062</v>
      </c>
      <c r="C6725">
        <v>1618.380004882812</v>
      </c>
      <c r="D6725">
        <v>1595.069946289062</v>
      </c>
      <c r="E6725">
        <v>1618.089965820312</v>
      </c>
      <c r="F6725">
        <v>1618.089965820312</v>
      </c>
      <c r="G6725">
        <v>583880000</v>
      </c>
    </row>
    <row r="6726" spans="1:7" ht="15">
      <c r="A6726" s="963">
        <v>35676</v>
      </c>
      <c r="B6726">
        <v>1619.9599609375</v>
      </c>
      <c r="C6726">
        <v>1629.400024414062</v>
      </c>
      <c r="D6726">
        <v>1616.400024414062</v>
      </c>
      <c r="E6726">
        <v>1618.239990234375</v>
      </c>
      <c r="F6726">
        <v>1618.239990234375</v>
      </c>
      <c r="G6726">
        <v>652520000</v>
      </c>
    </row>
    <row r="6727" spans="1:7" ht="15">
      <c r="A6727" s="963">
        <v>35677</v>
      </c>
      <c r="B6727">
        <v>1618</v>
      </c>
      <c r="C6727">
        <v>1625.989990234375</v>
      </c>
      <c r="D6727">
        <v>1616.550048828125</v>
      </c>
      <c r="E6727">
        <v>1624.630004882812</v>
      </c>
      <c r="F6727">
        <v>1624.630004882812</v>
      </c>
      <c r="G6727">
        <v>669770000</v>
      </c>
    </row>
    <row r="6728" spans="1:7" ht="15">
      <c r="A6728" s="963">
        <v>35678</v>
      </c>
      <c r="B6728">
        <v>1633.010009765625</v>
      </c>
      <c r="C6728">
        <v>1639.900024414062</v>
      </c>
      <c r="D6728">
        <v>1633.010009765625</v>
      </c>
      <c r="E6728">
        <v>1635.77001953125</v>
      </c>
      <c r="F6728">
        <v>1635.77001953125</v>
      </c>
      <c r="G6728">
        <v>644380000</v>
      </c>
    </row>
    <row r="6729" spans="1:7" ht="15">
      <c r="A6729" s="963">
        <v>35681</v>
      </c>
      <c r="B6729">
        <v>1641.719970703125</v>
      </c>
      <c r="C6729">
        <v>1648.699951171875</v>
      </c>
      <c r="D6729">
        <v>1641.719970703125</v>
      </c>
      <c r="E6729">
        <v>1645.349975585938</v>
      </c>
      <c r="F6729">
        <v>1645.349975585938</v>
      </c>
      <c r="G6729">
        <v>648040000</v>
      </c>
    </row>
    <row r="6730" spans="1:7" ht="15">
      <c r="A6730" s="963">
        <v>35682</v>
      </c>
      <c r="B6730">
        <v>1646.589965820312</v>
      </c>
      <c r="C6730">
        <v>1659.369995117188</v>
      </c>
      <c r="D6730">
        <v>1645.0400390625</v>
      </c>
      <c r="E6730">
        <v>1656.219970703125</v>
      </c>
      <c r="F6730">
        <v>1656.219970703125</v>
      </c>
      <c r="G6730">
        <v>711410000</v>
      </c>
    </row>
    <row r="6731" spans="1:7" ht="15">
      <c r="A6731" s="963">
        <v>35683</v>
      </c>
      <c r="B6731">
        <v>1655.670043945312</v>
      </c>
      <c r="C6731">
        <v>1655.670043945312</v>
      </c>
      <c r="D6731">
        <v>1639.160034179688</v>
      </c>
      <c r="E6731">
        <v>1639.25</v>
      </c>
      <c r="F6731">
        <v>1639.25</v>
      </c>
      <c r="G6731">
        <v>724200000</v>
      </c>
    </row>
    <row r="6732" spans="1:7" ht="15">
      <c r="A6732" s="963">
        <v>35684</v>
      </c>
      <c r="B6732">
        <v>1635.31005859375</v>
      </c>
      <c r="C6732">
        <v>1640.890014648438</v>
      </c>
      <c r="D6732">
        <v>1620.52001953125</v>
      </c>
      <c r="E6732">
        <v>1639.859985351562</v>
      </c>
      <c r="F6732">
        <v>1639.859985351562</v>
      </c>
      <c r="G6732">
        <v>708040000</v>
      </c>
    </row>
    <row r="6733" spans="1:7" ht="15">
      <c r="A6733" s="963">
        <v>35685</v>
      </c>
      <c r="B6733">
        <v>1642.97998046875</v>
      </c>
      <c r="C6733">
        <v>1649.890014648438</v>
      </c>
      <c r="D6733">
        <v>1633.650024414062</v>
      </c>
      <c r="E6733">
        <v>1649.329956054688</v>
      </c>
      <c r="F6733">
        <v>1649.329956054688</v>
      </c>
      <c r="G6733">
        <v>690960000</v>
      </c>
    </row>
    <row r="6734" spans="1:7" ht="15">
      <c r="A6734" s="963">
        <v>35688</v>
      </c>
      <c r="B6734">
        <v>1649.760009765625</v>
      </c>
      <c r="C6734">
        <v>1654.739990234375</v>
      </c>
      <c r="D6734">
        <v>1634.760009765625</v>
      </c>
      <c r="E6734">
        <v>1634.920043945312</v>
      </c>
      <c r="F6734">
        <v>1634.920043945312</v>
      </c>
      <c r="G6734">
        <v>663570000</v>
      </c>
    </row>
    <row r="6735" spans="1:7" ht="15">
      <c r="A6735" s="963">
        <v>35689</v>
      </c>
      <c r="B6735">
        <v>1643.7900390625</v>
      </c>
      <c r="C6735">
        <v>1669.180053710938</v>
      </c>
      <c r="D6735">
        <v>1643.7900390625</v>
      </c>
      <c r="E6735">
        <v>1668.599975585938</v>
      </c>
      <c r="F6735">
        <v>1668.599975585938</v>
      </c>
      <c r="G6735">
        <v>745330000</v>
      </c>
    </row>
    <row r="6736" spans="1:7" ht="15">
      <c r="A6736" s="963">
        <v>35690</v>
      </c>
      <c r="B6736">
        <v>1673.660034179688</v>
      </c>
      <c r="C6736">
        <v>1675.68994140625</v>
      </c>
      <c r="D6736">
        <v>1662.530029296875</v>
      </c>
      <c r="E6736">
        <v>1666.469970703125</v>
      </c>
      <c r="F6736">
        <v>1666.469970703125</v>
      </c>
      <c r="G6736">
        <v>770020000</v>
      </c>
    </row>
    <row r="6737" spans="1:7" ht="15">
      <c r="A6737" s="963">
        <v>35691</v>
      </c>
      <c r="B6737">
        <v>1671.569946289062</v>
      </c>
      <c r="C6737">
        <v>1680.180053710938</v>
      </c>
      <c r="D6737">
        <v>1667.7099609375</v>
      </c>
      <c r="E6737">
        <v>1670.02001953125</v>
      </c>
      <c r="F6737">
        <v>1670.02001953125</v>
      </c>
      <c r="G6737">
        <v>718240000</v>
      </c>
    </row>
    <row r="6738" spans="1:7" ht="15">
      <c r="A6738" s="963">
        <v>35692</v>
      </c>
      <c r="B6738">
        <v>1668.869995117188</v>
      </c>
      <c r="C6738">
        <v>1680.369995117188</v>
      </c>
      <c r="D6738">
        <v>1666.910034179688</v>
      </c>
      <c r="E6738">
        <v>1680.359985351562</v>
      </c>
      <c r="F6738">
        <v>1680.359985351562</v>
      </c>
      <c r="G6738">
        <v>679860000</v>
      </c>
    </row>
    <row r="6739" spans="1:7" ht="15">
      <c r="A6739" s="963">
        <v>35695</v>
      </c>
      <c r="B6739">
        <v>1684.31005859375</v>
      </c>
      <c r="C6739">
        <v>1697.319946289062</v>
      </c>
      <c r="D6739">
        <v>1684.31005859375</v>
      </c>
      <c r="E6739">
        <v>1689.449951171875</v>
      </c>
      <c r="F6739">
        <v>1689.449951171875</v>
      </c>
      <c r="G6739">
        <v>703720000</v>
      </c>
    </row>
    <row r="6740" spans="1:7" ht="15">
      <c r="A6740" s="963">
        <v>35696</v>
      </c>
      <c r="B6740">
        <v>1691.97998046875</v>
      </c>
      <c r="C6740">
        <v>1697.359985351562</v>
      </c>
      <c r="D6740">
        <v>1686.380004882812</v>
      </c>
      <c r="E6740">
        <v>1697.359985351562</v>
      </c>
      <c r="F6740">
        <v>1697.359985351562</v>
      </c>
      <c r="G6740">
        <v>755210000</v>
      </c>
    </row>
    <row r="6741" spans="1:7" ht="15">
      <c r="A6741" s="963">
        <v>35697</v>
      </c>
      <c r="B6741">
        <v>1700.68994140625</v>
      </c>
      <c r="C6741">
        <v>1702.489990234375</v>
      </c>
      <c r="D6741">
        <v>1686.52001953125</v>
      </c>
      <c r="E6741">
        <v>1687.410034179688</v>
      </c>
      <c r="F6741">
        <v>1687.410034179688</v>
      </c>
      <c r="G6741">
        <v>784480000</v>
      </c>
    </row>
    <row r="6742" spans="1:7" ht="15">
      <c r="A6742" s="963">
        <v>35698</v>
      </c>
      <c r="B6742">
        <v>1685.780029296875</v>
      </c>
      <c r="C6742">
        <v>1688.81005859375</v>
      </c>
      <c r="D6742">
        <v>1675.56005859375</v>
      </c>
      <c r="E6742">
        <v>1678.890014648438</v>
      </c>
      <c r="F6742">
        <v>1678.890014648438</v>
      </c>
      <c r="G6742">
        <v>732460000</v>
      </c>
    </row>
    <row r="6743" spans="1:7" ht="15">
      <c r="A6743" s="963">
        <v>35699</v>
      </c>
      <c r="B6743">
        <v>1686</v>
      </c>
      <c r="C6743">
        <v>1689.180053710938</v>
      </c>
      <c r="D6743">
        <v>1677.68994140625</v>
      </c>
      <c r="E6743">
        <v>1682.239990234375</v>
      </c>
      <c r="F6743">
        <v>1682.239990234375</v>
      </c>
      <c r="G6743">
        <v>678780000</v>
      </c>
    </row>
    <row r="6744" spans="1:7" ht="15">
      <c r="A6744" s="963">
        <v>35702</v>
      </c>
      <c r="B6744">
        <v>1685.300048828125</v>
      </c>
      <c r="C6744">
        <v>1695.530029296875</v>
      </c>
      <c r="D6744">
        <v>1680.619995117188</v>
      </c>
      <c r="E6744">
        <v>1694.97998046875</v>
      </c>
      <c r="F6744">
        <v>1694.97998046875</v>
      </c>
      <c r="G6744">
        <v>635550000</v>
      </c>
    </row>
    <row r="6745" spans="1:7" ht="15">
      <c r="A6745" s="963">
        <v>35703</v>
      </c>
      <c r="B6745">
        <v>1691.180053710938</v>
      </c>
      <c r="C6745">
        <v>1694.010009765625</v>
      </c>
      <c r="D6745">
        <v>1685.510009765625</v>
      </c>
      <c r="E6745">
        <v>1685.68994140625</v>
      </c>
      <c r="F6745">
        <v>1685.68994140625</v>
      </c>
      <c r="G6745">
        <v>779730000</v>
      </c>
    </row>
    <row r="6746" spans="1:7" ht="15">
      <c r="A6746" s="963">
        <v>35704</v>
      </c>
      <c r="B6746">
        <v>1690.7900390625</v>
      </c>
      <c r="C6746">
        <v>1696.630004882812</v>
      </c>
      <c r="D6746">
        <v>1680.760009765625</v>
      </c>
      <c r="E6746">
        <v>1690.300048828125</v>
      </c>
      <c r="F6746">
        <v>1690.300048828125</v>
      </c>
      <c r="G6746">
        <v>970680000</v>
      </c>
    </row>
    <row r="6747" spans="1:7" ht="15">
      <c r="A6747" s="963">
        <v>35705</v>
      </c>
      <c r="B6747">
        <v>1693.339965820312</v>
      </c>
      <c r="C6747">
        <v>1702.930053710938</v>
      </c>
      <c r="D6747">
        <v>1692.109985351562</v>
      </c>
      <c r="E6747">
        <v>1702.410034179688</v>
      </c>
      <c r="F6747">
        <v>1702.410034179688</v>
      </c>
      <c r="G6747">
        <v>704980000</v>
      </c>
    </row>
    <row r="6748" spans="1:7" ht="15">
      <c r="A6748" s="963">
        <v>35706</v>
      </c>
      <c r="B6748">
        <v>1718.170043945312</v>
      </c>
      <c r="C6748">
        <v>1726.589965820312</v>
      </c>
      <c r="D6748">
        <v>1706.22998046875</v>
      </c>
      <c r="E6748">
        <v>1715.869995117188</v>
      </c>
      <c r="F6748">
        <v>1715.869995117188</v>
      </c>
      <c r="G6748">
        <v>765240000</v>
      </c>
    </row>
    <row r="6749" spans="1:7" ht="15">
      <c r="A6749" s="963">
        <v>35709</v>
      </c>
      <c r="B6749">
        <v>1722.390014648438</v>
      </c>
      <c r="C6749">
        <v>1724.469970703125</v>
      </c>
      <c r="D6749">
        <v>1716.599975585938</v>
      </c>
      <c r="E6749">
        <v>1721.910034179688</v>
      </c>
      <c r="F6749">
        <v>1721.910034179688</v>
      </c>
      <c r="G6749">
        <v>715450000</v>
      </c>
    </row>
    <row r="6750" spans="1:7" ht="15">
      <c r="A6750" s="963">
        <v>35710</v>
      </c>
      <c r="B6750">
        <v>1725.849975585938</v>
      </c>
      <c r="C6750">
        <v>1739.859985351562</v>
      </c>
      <c r="D6750">
        <v>1725.849975585938</v>
      </c>
      <c r="E6750">
        <v>1737.27001953125</v>
      </c>
      <c r="F6750">
        <v>1737.27001953125</v>
      </c>
      <c r="G6750">
        <v>777300000</v>
      </c>
    </row>
    <row r="6751" spans="1:7" ht="15">
      <c r="A6751" s="963">
        <v>35711</v>
      </c>
      <c r="B6751">
        <v>1739.910034179688</v>
      </c>
      <c r="C6751">
        <v>1741.81005859375</v>
      </c>
      <c r="D6751">
        <v>1727.579956054688</v>
      </c>
      <c r="E6751">
        <v>1741.77001953125</v>
      </c>
      <c r="F6751">
        <v>1741.77001953125</v>
      </c>
      <c r="G6751">
        <v>786410000</v>
      </c>
    </row>
    <row r="6752" spans="1:7" ht="15">
      <c r="A6752" s="963">
        <v>35712</v>
      </c>
      <c r="B6752">
        <v>1734.989990234375</v>
      </c>
      <c r="C6752">
        <v>1748.780029296875</v>
      </c>
      <c r="D6752">
        <v>1731.339965820312</v>
      </c>
      <c r="E6752">
        <v>1745.849975585938</v>
      </c>
      <c r="F6752">
        <v>1745.849975585938</v>
      </c>
      <c r="G6752">
        <v>780590000</v>
      </c>
    </row>
    <row r="6753" spans="1:7" ht="15">
      <c r="A6753" s="963">
        <v>35713</v>
      </c>
      <c r="B6753">
        <v>1739.199951171875</v>
      </c>
      <c r="C6753">
        <v>1745.849975585938</v>
      </c>
      <c r="D6753">
        <v>1736.109985351562</v>
      </c>
      <c r="E6753">
        <v>1739.030029296875</v>
      </c>
      <c r="F6753">
        <v>1739.030029296875</v>
      </c>
      <c r="G6753">
        <v>707020000</v>
      </c>
    </row>
    <row r="6754" spans="1:7" ht="15">
      <c r="A6754" s="963">
        <v>35716</v>
      </c>
      <c r="B6754">
        <v>1744.880004882812</v>
      </c>
      <c r="C6754">
        <v>1747.849975585938</v>
      </c>
      <c r="D6754">
        <v>1739.030029296875</v>
      </c>
      <c r="E6754">
        <v>1742.119995117188</v>
      </c>
      <c r="F6754">
        <v>1742.119995117188</v>
      </c>
      <c r="G6754">
        <v>653120000</v>
      </c>
    </row>
    <row r="6755" spans="1:7" ht="15">
      <c r="A6755" s="963">
        <v>35717</v>
      </c>
      <c r="B6755">
        <v>1744.829956054688</v>
      </c>
      <c r="C6755">
        <v>1747.050048828125</v>
      </c>
      <c r="D6755">
        <v>1723.280029296875</v>
      </c>
      <c r="E6755">
        <v>1732.7900390625</v>
      </c>
      <c r="F6755">
        <v>1732.7900390625</v>
      </c>
      <c r="G6755">
        <v>749290000</v>
      </c>
    </row>
    <row r="6756" spans="1:7" ht="15">
      <c r="A6756" s="963">
        <v>35718</v>
      </c>
      <c r="B6756">
        <v>1715.300048828125</v>
      </c>
      <c r="C6756">
        <v>1732.7900390625</v>
      </c>
      <c r="D6756">
        <v>1713.910034179688</v>
      </c>
      <c r="E6756">
        <v>1723.369995117188</v>
      </c>
      <c r="F6756">
        <v>1723.369995117188</v>
      </c>
      <c r="G6756">
        <v>816140000</v>
      </c>
    </row>
    <row r="6757" spans="1:7" ht="15">
      <c r="A6757" s="963">
        <v>35719</v>
      </c>
      <c r="B6757">
        <v>1730.849975585938</v>
      </c>
      <c r="C6757">
        <v>1732.530029296875</v>
      </c>
      <c r="D6757">
        <v>1691.920043945312</v>
      </c>
      <c r="E6757">
        <v>1699.660034179688</v>
      </c>
      <c r="F6757">
        <v>1699.660034179688</v>
      </c>
      <c r="G6757">
        <v>833830000</v>
      </c>
    </row>
    <row r="6758" spans="1:7" ht="15">
      <c r="A6758" s="963">
        <v>35720</v>
      </c>
      <c r="B6758">
        <v>1699.660034179688</v>
      </c>
      <c r="C6758">
        <v>1699.660034179688</v>
      </c>
      <c r="D6758">
        <v>1645.869995117188</v>
      </c>
      <c r="E6758">
        <v>1666.849975585938</v>
      </c>
      <c r="F6758">
        <v>1666.849975585938</v>
      </c>
      <c r="G6758">
        <v>921830000</v>
      </c>
    </row>
    <row r="6759" spans="1:7" ht="15">
      <c r="A6759" s="963">
        <v>35723</v>
      </c>
      <c r="B6759">
        <v>1675.160034179688</v>
      </c>
      <c r="C6759">
        <v>1686.449951171875</v>
      </c>
      <c r="D6759">
        <v>1666.780029296875</v>
      </c>
      <c r="E6759">
        <v>1685.449951171875</v>
      </c>
      <c r="F6759">
        <v>1685.449951171875</v>
      </c>
      <c r="G6759">
        <v>683660000</v>
      </c>
    </row>
    <row r="6760" spans="1:7" ht="15">
      <c r="A6760" s="963">
        <v>35724</v>
      </c>
      <c r="B6760">
        <v>1699.760009765625</v>
      </c>
      <c r="C6760">
        <v>1712.900024414062</v>
      </c>
      <c r="D6760">
        <v>1699.760009765625</v>
      </c>
      <c r="E6760">
        <v>1712.5400390625</v>
      </c>
      <c r="F6760">
        <v>1712.5400390625</v>
      </c>
      <c r="G6760">
        <v>789340000</v>
      </c>
    </row>
    <row r="6761" spans="1:7" ht="15">
      <c r="A6761" s="963">
        <v>35725</v>
      </c>
      <c r="B6761">
        <v>1716.489990234375</v>
      </c>
      <c r="C6761">
        <v>1717.300048828125</v>
      </c>
      <c r="D6761">
        <v>1704.829956054688</v>
      </c>
      <c r="E6761">
        <v>1708.079956054688</v>
      </c>
      <c r="F6761">
        <v>1708.079956054688</v>
      </c>
      <c r="G6761">
        <v>774910000</v>
      </c>
    </row>
    <row r="6762" spans="1:7" ht="15">
      <c r="A6762" s="963">
        <v>35726</v>
      </c>
      <c r="B6762">
        <v>1708.079956054688</v>
      </c>
      <c r="C6762">
        <v>1708.079956054688</v>
      </c>
      <c r="D6762">
        <v>1662.989990234375</v>
      </c>
      <c r="E6762">
        <v>1671.25</v>
      </c>
      <c r="F6762">
        <v>1671.25</v>
      </c>
      <c r="G6762">
        <v>818880000</v>
      </c>
    </row>
    <row r="6763" spans="1:7" ht="15">
      <c r="A6763" s="963">
        <v>35727</v>
      </c>
      <c r="B6763">
        <v>1686.069946289062</v>
      </c>
      <c r="C6763">
        <v>1691.599975585938</v>
      </c>
      <c r="D6763">
        <v>1642.68994140625</v>
      </c>
      <c r="E6763">
        <v>1650.920043945312</v>
      </c>
      <c r="F6763">
        <v>1650.920043945312</v>
      </c>
      <c r="G6763">
        <v>936240000</v>
      </c>
    </row>
    <row r="6764" spans="1:7" ht="15">
      <c r="A6764" s="963">
        <v>35730</v>
      </c>
      <c r="B6764">
        <v>1650.920043945312</v>
      </c>
      <c r="C6764">
        <v>1650.920043945312</v>
      </c>
      <c r="D6764">
        <v>1531.56005859375</v>
      </c>
      <c r="E6764">
        <v>1532.75</v>
      </c>
      <c r="F6764">
        <v>1532.75</v>
      </c>
      <c r="G6764">
        <v>906360000</v>
      </c>
    </row>
    <row r="6765" spans="1:7" ht="15">
      <c r="A6765" s="963">
        <v>35731</v>
      </c>
      <c r="B6765">
        <v>1484.719970703125</v>
      </c>
      <c r="C6765">
        <v>1603.219970703125</v>
      </c>
      <c r="D6765">
        <v>1465.839965820312</v>
      </c>
      <c r="E6765">
        <v>1603.02001953125</v>
      </c>
      <c r="F6765">
        <v>1603.02001953125</v>
      </c>
      <c r="G6765">
        <v>1395000000</v>
      </c>
    </row>
    <row r="6766" spans="1:7" ht="15">
      <c r="A6766" s="963">
        <v>35732</v>
      </c>
      <c r="B6766">
        <v>1614.589965820312</v>
      </c>
      <c r="C6766">
        <v>1626.239990234375</v>
      </c>
      <c r="D6766">
        <v>1596.93994140625</v>
      </c>
      <c r="E6766">
        <v>1602.75</v>
      </c>
      <c r="F6766">
        <v>1602.75</v>
      </c>
      <c r="G6766">
        <v>900600000</v>
      </c>
    </row>
    <row r="6767" spans="1:7" ht="15">
      <c r="A6767" s="963">
        <v>35733</v>
      </c>
      <c r="B6767">
        <v>1572.890014648438</v>
      </c>
      <c r="C6767">
        <v>1596.219970703125</v>
      </c>
      <c r="D6767">
        <v>1564.650024414062</v>
      </c>
      <c r="E6767">
        <v>1570.410034179688</v>
      </c>
      <c r="F6767">
        <v>1570.410034179688</v>
      </c>
      <c r="G6767">
        <v>754110000</v>
      </c>
    </row>
    <row r="6768" spans="1:7" ht="15">
      <c r="A6768" s="963">
        <v>35734</v>
      </c>
      <c r="B6768">
        <v>1594.119995117188</v>
      </c>
      <c r="C6768">
        <v>1599.7099609375</v>
      </c>
      <c r="D6768">
        <v>1570.410034179688</v>
      </c>
      <c r="E6768">
        <v>1593.609985351562</v>
      </c>
      <c r="F6768">
        <v>1593.609985351562</v>
      </c>
      <c r="G6768">
        <v>710010000</v>
      </c>
    </row>
    <row r="6769" spans="1:7" ht="15">
      <c r="A6769" s="963">
        <v>35737</v>
      </c>
      <c r="B6769">
        <v>1609.619995117188</v>
      </c>
      <c r="C6769">
        <v>1630.160034179688</v>
      </c>
      <c r="D6769">
        <v>1609.619995117188</v>
      </c>
      <c r="E6769">
        <v>1629.97998046875</v>
      </c>
      <c r="F6769">
        <v>1629.97998046875</v>
      </c>
      <c r="G6769">
        <v>642760000</v>
      </c>
    </row>
    <row r="6770" spans="1:7" ht="15">
      <c r="A6770" s="963">
        <v>35738</v>
      </c>
      <c r="B6770">
        <v>1627.239990234375</v>
      </c>
      <c r="C6770">
        <v>1634.489990234375</v>
      </c>
      <c r="D6770">
        <v>1622.2099609375</v>
      </c>
      <c r="E6770">
        <v>1631.150024414062</v>
      </c>
      <c r="F6770">
        <v>1631.150024414062</v>
      </c>
      <c r="G6770">
        <v>631090000</v>
      </c>
    </row>
    <row r="6771" spans="1:7" ht="15">
      <c r="A6771" s="963">
        <v>35739</v>
      </c>
      <c r="B6771">
        <v>1639.93994140625</v>
      </c>
      <c r="C6771">
        <v>1644.420043945312</v>
      </c>
      <c r="D6771">
        <v>1634.119995117188</v>
      </c>
      <c r="E6771">
        <v>1637.329956054688</v>
      </c>
      <c r="F6771">
        <v>1637.329956054688</v>
      </c>
      <c r="G6771">
        <v>695500000</v>
      </c>
    </row>
    <row r="6772" spans="1:7" ht="15">
      <c r="A6772" s="963">
        <v>35740</v>
      </c>
      <c r="B6772">
        <v>1638.140014648438</v>
      </c>
      <c r="C6772">
        <v>1638.140014648438</v>
      </c>
      <c r="D6772">
        <v>1622.359985351562</v>
      </c>
      <c r="E6772">
        <v>1623.43994140625</v>
      </c>
      <c r="F6772">
        <v>1623.43994140625</v>
      </c>
      <c r="G6772">
        <v>629490000</v>
      </c>
    </row>
    <row r="6773" spans="1:7" ht="15">
      <c r="A6773" s="963">
        <v>35741</v>
      </c>
      <c r="B6773">
        <v>1597.27001953125</v>
      </c>
      <c r="C6773">
        <v>1623.430053710938</v>
      </c>
      <c r="D6773">
        <v>1587.31005859375</v>
      </c>
      <c r="E6773">
        <v>1602.400024414062</v>
      </c>
      <c r="F6773">
        <v>1602.400024414062</v>
      </c>
      <c r="G6773">
        <v>673200000</v>
      </c>
    </row>
    <row r="6774" spans="1:7" ht="15">
      <c r="A6774" s="963">
        <v>35744</v>
      </c>
      <c r="B6774">
        <v>1609.77001953125</v>
      </c>
      <c r="C6774">
        <v>1616.819946289062</v>
      </c>
      <c r="D6774">
        <v>1589.760009765625</v>
      </c>
      <c r="E6774">
        <v>1590.719970703125</v>
      </c>
      <c r="F6774">
        <v>1590.719970703125</v>
      </c>
      <c r="G6774">
        <v>589740000</v>
      </c>
    </row>
    <row r="6775" spans="1:7" ht="15">
      <c r="A6775" s="963">
        <v>35745</v>
      </c>
      <c r="B6775">
        <v>1594.449951171875</v>
      </c>
      <c r="C6775">
        <v>1596.180053710938</v>
      </c>
      <c r="D6775">
        <v>1580.52001953125</v>
      </c>
      <c r="E6775">
        <v>1584.859985351562</v>
      </c>
      <c r="F6775">
        <v>1584.859985351562</v>
      </c>
      <c r="G6775">
        <v>567560000</v>
      </c>
    </row>
    <row r="6776" spans="1:7" ht="15">
      <c r="A6776" s="963">
        <v>35746</v>
      </c>
      <c r="B6776">
        <v>1584.859985351562</v>
      </c>
      <c r="C6776">
        <v>1584.859985351562</v>
      </c>
      <c r="D6776">
        <v>1540.589965820312</v>
      </c>
      <c r="E6776">
        <v>1541.7099609375</v>
      </c>
      <c r="F6776">
        <v>1541.7099609375</v>
      </c>
      <c r="G6776">
        <v>706290000</v>
      </c>
    </row>
    <row r="6777" spans="1:7" ht="15">
      <c r="A6777" s="963">
        <v>35747</v>
      </c>
      <c r="B6777">
        <v>1554.7900390625</v>
      </c>
      <c r="C6777">
        <v>1559.25</v>
      </c>
      <c r="D6777">
        <v>1508.410034179688</v>
      </c>
      <c r="E6777">
        <v>1559.25</v>
      </c>
      <c r="F6777">
        <v>1559.25</v>
      </c>
      <c r="G6777">
        <v>772650000</v>
      </c>
    </row>
    <row r="6778" spans="1:7" ht="15">
      <c r="A6778" s="963">
        <v>35748</v>
      </c>
      <c r="B6778">
        <v>1565.680053710938</v>
      </c>
      <c r="C6778">
        <v>1585.43994140625</v>
      </c>
      <c r="D6778">
        <v>1565.680053710938</v>
      </c>
      <c r="E6778">
        <v>1583.510009765625</v>
      </c>
      <c r="F6778">
        <v>1583.510009765625</v>
      </c>
      <c r="G6778">
        <v>705390000</v>
      </c>
    </row>
    <row r="6779" spans="1:7" ht="15">
      <c r="A6779" s="963">
        <v>35751</v>
      </c>
      <c r="B6779">
        <v>1601.949951171875</v>
      </c>
      <c r="C6779">
        <v>1631.4599609375</v>
      </c>
      <c r="D6779">
        <v>1583.469970703125</v>
      </c>
      <c r="E6779">
        <v>1614.109985351562</v>
      </c>
      <c r="F6779">
        <v>1614.109985351562</v>
      </c>
      <c r="G6779">
        <v>652880000</v>
      </c>
    </row>
    <row r="6780" spans="1:7" ht="15">
      <c r="A6780" s="963">
        <v>35752</v>
      </c>
      <c r="B6780">
        <v>1614.670043945312</v>
      </c>
      <c r="C6780">
        <v>1616.420043945312</v>
      </c>
      <c r="D6780">
        <v>1600.199951171875</v>
      </c>
      <c r="E6780">
        <v>1600.43994140625</v>
      </c>
      <c r="F6780">
        <v>1600.43994140625</v>
      </c>
      <c r="G6780">
        <v>575210000</v>
      </c>
    </row>
    <row r="6781" spans="1:7" ht="15">
      <c r="A6781" s="963">
        <v>35753</v>
      </c>
      <c r="B6781">
        <v>1596.2900390625</v>
      </c>
      <c r="C6781">
        <v>1603.109985351562</v>
      </c>
      <c r="D6781">
        <v>1594.050048828125</v>
      </c>
      <c r="E6781">
        <v>1601.219970703125</v>
      </c>
      <c r="F6781">
        <v>1601.219970703125</v>
      </c>
      <c r="G6781">
        <v>552580000</v>
      </c>
    </row>
    <row r="6782" spans="1:7" ht="15">
      <c r="A6782" s="963">
        <v>35754</v>
      </c>
      <c r="B6782">
        <v>1607.660034179688</v>
      </c>
      <c r="C6782">
        <v>1627.47998046875</v>
      </c>
      <c r="D6782">
        <v>1607.660034179688</v>
      </c>
      <c r="E6782">
        <v>1626.56005859375</v>
      </c>
      <c r="F6782">
        <v>1626.56005859375</v>
      </c>
      <c r="G6782">
        <v>687990000</v>
      </c>
    </row>
    <row r="6783" spans="1:7" ht="15">
      <c r="A6783" s="963">
        <v>35755</v>
      </c>
      <c r="B6783">
        <v>1636.579956054688</v>
      </c>
      <c r="C6783">
        <v>1654.430053710938</v>
      </c>
      <c r="D6783">
        <v>1616.390014648438</v>
      </c>
      <c r="E6783">
        <v>1620.75</v>
      </c>
      <c r="F6783">
        <v>1620.75</v>
      </c>
      <c r="G6783">
        <v>679100000</v>
      </c>
    </row>
    <row r="6784" spans="1:7" ht="15">
      <c r="A6784" s="963">
        <v>35758</v>
      </c>
      <c r="B6784">
        <v>1612.93994140625</v>
      </c>
      <c r="C6784">
        <v>1620.75</v>
      </c>
      <c r="D6784">
        <v>1584.56005859375</v>
      </c>
      <c r="E6784">
        <v>1586.989990234375</v>
      </c>
      <c r="F6784">
        <v>1586.989990234375</v>
      </c>
      <c r="G6784">
        <v>556720000</v>
      </c>
    </row>
    <row r="6785" spans="1:7" ht="15">
      <c r="A6785" s="963">
        <v>35759</v>
      </c>
      <c r="B6785">
        <v>1593.300048828125</v>
      </c>
      <c r="C6785">
        <v>1596.56005859375</v>
      </c>
      <c r="D6785">
        <v>1580.27001953125</v>
      </c>
      <c r="E6785">
        <v>1589.0400390625</v>
      </c>
      <c r="F6785">
        <v>1589.0400390625</v>
      </c>
      <c r="G6785">
        <v>642000000</v>
      </c>
    </row>
    <row r="6786" spans="1:7" ht="15">
      <c r="A6786" s="963">
        <v>35760</v>
      </c>
      <c r="B6786">
        <v>1593.569946289062</v>
      </c>
      <c r="C6786">
        <v>1597.7900390625</v>
      </c>
      <c r="D6786">
        <v>1591.550048828125</v>
      </c>
      <c r="E6786">
        <v>1594.5</v>
      </c>
      <c r="F6786">
        <v>1594.5</v>
      </c>
      <c r="G6786">
        <v>517560000</v>
      </c>
    </row>
    <row r="6787" spans="1:7" ht="15">
      <c r="A6787" s="963">
        <v>35762</v>
      </c>
      <c r="B6787">
        <v>1595.839965820312</v>
      </c>
      <c r="C6787">
        <v>1604.239990234375</v>
      </c>
      <c r="D6787">
        <v>1595.839965820312</v>
      </c>
      <c r="E6787">
        <v>1600.550048828125</v>
      </c>
      <c r="F6787">
        <v>1600.550048828125</v>
      </c>
      <c r="G6787">
        <v>209930000</v>
      </c>
    </row>
    <row r="6788" spans="1:7" ht="15">
      <c r="A6788" s="963">
        <v>35765</v>
      </c>
      <c r="B6788">
        <v>1608.56005859375</v>
      </c>
      <c r="C6788">
        <v>1630.719970703125</v>
      </c>
      <c r="D6788">
        <v>1608.56005859375</v>
      </c>
      <c r="E6788">
        <v>1630.719970703125</v>
      </c>
      <c r="F6788">
        <v>1630.719970703125</v>
      </c>
      <c r="G6788">
        <v>610620000</v>
      </c>
    </row>
    <row r="6789" spans="1:7" ht="15">
      <c r="A6789" s="963">
        <v>35766</v>
      </c>
      <c r="B6789">
        <v>1625.47998046875</v>
      </c>
      <c r="C6789">
        <v>1625.47998046875</v>
      </c>
      <c r="D6789">
        <v>1605.119995117188</v>
      </c>
      <c r="E6789">
        <v>1606.369995117188</v>
      </c>
      <c r="F6789">
        <v>1606.369995117188</v>
      </c>
      <c r="G6789">
        <v>650360000</v>
      </c>
    </row>
    <row r="6790" spans="1:7" ht="15">
      <c r="A6790" s="963">
        <v>35767</v>
      </c>
      <c r="B6790">
        <v>1603.989990234375</v>
      </c>
      <c r="C6790">
        <v>1615.140014648438</v>
      </c>
      <c r="D6790">
        <v>1591.050048828125</v>
      </c>
      <c r="E6790">
        <v>1615.130004882812</v>
      </c>
      <c r="F6790">
        <v>1615.130004882812</v>
      </c>
      <c r="G6790">
        <v>717890000</v>
      </c>
    </row>
    <row r="6791" spans="1:7" ht="15">
      <c r="A6791" s="963">
        <v>35768</v>
      </c>
      <c r="B6791">
        <v>1621.719970703125</v>
      </c>
      <c r="C6791">
        <v>1624.640014648438</v>
      </c>
      <c r="D6791">
        <v>1610.680053710938</v>
      </c>
      <c r="E6791">
        <v>1613.420043945312</v>
      </c>
      <c r="F6791">
        <v>1613.420043945312</v>
      </c>
      <c r="G6791">
        <v>695120000</v>
      </c>
    </row>
    <row r="6792" spans="1:7" ht="15">
      <c r="A6792" s="963">
        <v>35769</v>
      </c>
      <c r="B6792">
        <v>1608.030029296875</v>
      </c>
      <c r="C6792">
        <v>1633.910034179688</v>
      </c>
      <c r="D6792">
        <v>1606.920043945312</v>
      </c>
      <c r="E6792">
        <v>1633.900024414062</v>
      </c>
      <c r="F6792">
        <v>1633.900024414062</v>
      </c>
      <c r="G6792">
        <v>663220000</v>
      </c>
    </row>
    <row r="6793" spans="1:7" ht="15">
      <c r="A6793" s="963">
        <v>35772</v>
      </c>
      <c r="B6793">
        <v>1639.390014648438</v>
      </c>
      <c r="C6793">
        <v>1652.839965820312</v>
      </c>
      <c r="D6793">
        <v>1639</v>
      </c>
      <c r="E6793">
        <v>1651.5400390625</v>
      </c>
      <c r="F6793">
        <v>1651.5400390625</v>
      </c>
      <c r="G6793">
        <v>634420000</v>
      </c>
    </row>
    <row r="6794" spans="1:7" ht="15">
      <c r="A6794" s="963">
        <v>35773</v>
      </c>
      <c r="B6794">
        <v>1636.969970703125</v>
      </c>
      <c r="C6794">
        <v>1636.969970703125</v>
      </c>
      <c r="D6794">
        <v>1619.829956054688</v>
      </c>
      <c r="E6794">
        <v>1620.550048828125</v>
      </c>
      <c r="F6794">
        <v>1620.550048828125</v>
      </c>
      <c r="G6794">
        <v>802080000</v>
      </c>
    </row>
    <row r="6795" spans="1:7" ht="15">
      <c r="A6795" s="963">
        <v>35774</v>
      </c>
      <c r="B6795">
        <v>1611.880004882812</v>
      </c>
      <c r="C6795">
        <v>1621.18994140625</v>
      </c>
      <c r="D6795">
        <v>1585.150024414062</v>
      </c>
      <c r="E6795">
        <v>1596.609985351562</v>
      </c>
      <c r="F6795">
        <v>1596.609985351562</v>
      </c>
      <c r="G6795">
        <v>741630000</v>
      </c>
    </row>
    <row r="6796" spans="1:7" ht="15">
      <c r="A6796" s="963">
        <v>35775</v>
      </c>
      <c r="B6796">
        <v>1577.550048828125</v>
      </c>
      <c r="C6796">
        <v>1596.599975585938</v>
      </c>
      <c r="D6796">
        <v>1550.760009765625</v>
      </c>
      <c r="E6796">
        <v>1558.5400390625</v>
      </c>
      <c r="F6796">
        <v>1558.5400390625</v>
      </c>
      <c r="G6796">
        <v>823740000</v>
      </c>
    </row>
    <row r="6797" spans="1:7" ht="15">
      <c r="A6797" s="963">
        <v>35776</v>
      </c>
      <c r="B6797">
        <v>1564.06005859375</v>
      </c>
      <c r="C6797">
        <v>1567.819946289062</v>
      </c>
      <c r="D6797">
        <v>1533.619995117188</v>
      </c>
      <c r="E6797">
        <v>1536.579956054688</v>
      </c>
      <c r="F6797">
        <v>1536.579956054688</v>
      </c>
      <c r="G6797">
        <v>760430000</v>
      </c>
    </row>
    <row r="6798" spans="1:7" ht="15">
      <c r="A6798" s="963">
        <v>35779</v>
      </c>
      <c r="B6798">
        <v>1540.410034179688</v>
      </c>
      <c r="C6798">
        <v>1542.719970703125</v>
      </c>
      <c r="D6798">
        <v>1515.68994140625</v>
      </c>
      <c r="E6798">
        <v>1536.56005859375</v>
      </c>
      <c r="F6798">
        <v>1536.56005859375</v>
      </c>
      <c r="G6798">
        <v>792570000</v>
      </c>
    </row>
    <row r="6799" spans="1:7" ht="15">
      <c r="A6799" s="963">
        <v>35780</v>
      </c>
      <c r="B6799">
        <v>1541.25</v>
      </c>
      <c r="C6799">
        <v>1561.180053710938</v>
      </c>
      <c r="D6799">
        <v>1539.069946289062</v>
      </c>
      <c r="E6799">
        <v>1553</v>
      </c>
      <c r="F6799">
        <v>1553</v>
      </c>
      <c r="G6799">
        <v>784930000</v>
      </c>
    </row>
    <row r="6800" spans="1:7" ht="15">
      <c r="A6800" s="963">
        <v>35781</v>
      </c>
      <c r="B6800">
        <v>1563.530029296875</v>
      </c>
      <c r="C6800">
        <v>1568.5400390625</v>
      </c>
      <c r="D6800">
        <v>1546.56005859375</v>
      </c>
      <c r="E6800">
        <v>1547.369995117188</v>
      </c>
      <c r="F6800">
        <v>1547.369995117188</v>
      </c>
      <c r="G6800">
        <v>757460000</v>
      </c>
    </row>
    <row r="6801" spans="1:7" ht="15">
      <c r="A6801" s="963">
        <v>35782</v>
      </c>
      <c r="B6801">
        <v>1548.670043945312</v>
      </c>
      <c r="C6801">
        <v>1549.550048828125</v>
      </c>
      <c r="D6801">
        <v>1516.410034179688</v>
      </c>
      <c r="E6801">
        <v>1523.18994140625</v>
      </c>
      <c r="F6801">
        <v>1523.18994140625</v>
      </c>
      <c r="G6801">
        <v>740420000</v>
      </c>
    </row>
    <row r="6802" spans="1:7" ht="15">
      <c r="A6802" s="963">
        <v>35783</v>
      </c>
      <c r="B6802">
        <v>1506.859985351562</v>
      </c>
      <c r="C6802">
        <v>1525.880004882812</v>
      </c>
      <c r="D6802">
        <v>1486.510009765625</v>
      </c>
      <c r="E6802">
        <v>1524.739990234375</v>
      </c>
      <c r="F6802">
        <v>1524.739990234375</v>
      </c>
      <c r="G6802">
        <v>794540000</v>
      </c>
    </row>
    <row r="6803" spans="1:7" ht="15">
      <c r="A6803" s="963">
        <v>35786</v>
      </c>
      <c r="B6803">
        <v>1533.4599609375</v>
      </c>
      <c r="C6803">
        <v>1544.449951171875</v>
      </c>
      <c r="D6803">
        <v>1526.819946289062</v>
      </c>
      <c r="E6803">
        <v>1532.06005859375</v>
      </c>
      <c r="F6803">
        <v>1532.06005859375</v>
      </c>
      <c r="G6803">
        <v>627100000</v>
      </c>
    </row>
    <row r="6804" spans="1:7" ht="15">
      <c r="A6804" s="963">
        <v>35787</v>
      </c>
      <c r="B6804">
        <v>1531.599975585938</v>
      </c>
      <c r="C6804">
        <v>1533.109985351562</v>
      </c>
      <c r="D6804">
        <v>1509.25</v>
      </c>
      <c r="E6804">
        <v>1509.910034179688</v>
      </c>
      <c r="F6804">
        <v>1509.910034179688</v>
      </c>
      <c r="G6804">
        <v>614300000</v>
      </c>
    </row>
    <row r="6805" spans="1:7" ht="15">
      <c r="A6805" s="963">
        <v>35788</v>
      </c>
      <c r="B6805">
        <v>1516.660034179688</v>
      </c>
      <c r="C6805">
        <v>1518.2099609375</v>
      </c>
      <c r="D6805">
        <v>1497.670043945312</v>
      </c>
      <c r="E6805">
        <v>1499.530029296875</v>
      </c>
      <c r="F6805">
        <v>1499.530029296875</v>
      </c>
      <c r="G6805">
        <v>312170000</v>
      </c>
    </row>
    <row r="6806" spans="1:7" ht="15">
      <c r="A6806" s="963">
        <v>35790</v>
      </c>
      <c r="B6806">
        <v>1501.150024414062</v>
      </c>
      <c r="C6806">
        <v>1511.380004882812</v>
      </c>
      <c r="D6806">
        <v>1501.150024414062</v>
      </c>
      <c r="E6806">
        <v>1511.380004882812</v>
      </c>
      <c r="F6806">
        <v>1511.380004882812</v>
      </c>
      <c r="G6806">
        <v>204700000</v>
      </c>
    </row>
    <row r="6807" spans="1:7" ht="15">
      <c r="A6807" s="963">
        <v>35793</v>
      </c>
      <c r="B6807">
        <v>1521.7900390625</v>
      </c>
      <c r="C6807">
        <v>1537.489990234375</v>
      </c>
      <c r="D6807">
        <v>1521.7900390625</v>
      </c>
      <c r="E6807">
        <v>1537.449951171875</v>
      </c>
      <c r="F6807">
        <v>1537.449951171875</v>
      </c>
      <c r="G6807">
        <v>645090000</v>
      </c>
    </row>
    <row r="6808" spans="1:7" ht="15">
      <c r="A6808" s="963">
        <v>35794</v>
      </c>
      <c r="B6808">
        <v>1539.550048828125</v>
      </c>
      <c r="C6808">
        <v>1565.47998046875</v>
      </c>
      <c r="D6808">
        <v>1539.550048828125</v>
      </c>
      <c r="E6808">
        <v>1565.030029296875</v>
      </c>
      <c r="F6808">
        <v>1565.030029296875</v>
      </c>
      <c r="G6808">
        <v>758360000</v>
      </c>
    </row>
    <row r="6809" spans="1:7" ht="15">
      <c r="A6809" s="963">
        <v>35795</v>
      </c>
      <c r="B6809">
        <v>1565.869995117188</v>
      </c>
      <c r="C6809">
        <v>1580.72998046875</v>
      </c>
      <c r="D6809">
        <v>1560.93994140625</v>
      </c>
      <c r="E6809">
        <v>1570.349975585938</v>
      </c>
      <c r="F6809">
        <v>1570.349975585938</v>
      </c>
      <c r="G6809">
        <v>795460000</v>
      </c>
    </row>
    <row r="6810" spans="1:7" ht="15">
      <c r="A6810" s="963">
        <v>35797</v>
      </c>
      <c r="B6810">
        <v>1574.099975585938</v>
      </c>
      <c r="C6810">
        <v>1581.530029296875</v>
      </c>
      <c r="D6810">
        <v>1563.77001953125</v>
      </c>
      <c r="E6810">
        <v>1581.530029296875</v>
      </c>
      <c r="F6810">
        <v>1581.530029296875</v>
      </c>
      <c r="G6810">
        <v>434140000</v>
      </c>
    </row>
    <row r="6811" spans="1:7" ht="15">
      <c r="A6811" s="963">
        <v>35800</v>
      </c>
      <c r="B6811">
        <v>1585.77001953125</v>
      </c>
      <c r="C6811">
        <v>1602.510009765625</v>
      </c>
      <c r="D6811">
        <v>1582.989990234375</v>
      </c>
      <c r="E6811">
        <v>1594.119995117188</v>
      </c>
      <c r="F6811">
        <v>1594.119995117188</v>
      </c>
      <c r="G6811">
        <v>681560000</v>
      </c>
    </row>
    <row r="6812" spans="1:7" ht="15">
      <c r="A6812" s="963">
        <v>35801</v>
      </c>
      <c r="B6812">
        <v>1588.069946289062</v>
      </c>
      <c r="C6812">
        <v>1594.119995117188</v>
      </c>
      <c r="D6812">
        <v>1576.260009765625</v>
      </c>
      <c r="E6812">
        <v>1580.140014648438</v>
      </c>
      <c r="F6812">
        <v>1580.140014648438</v>
      </c>
      <c r="G6812">
        <v>635700000</v>
      </c>
    </row>
    <row r="6813" spans="1:7" ht="15">
      <c r="A6813" s="963">
        <v>35802</v>
      </c>
      <c r="B6813">
        <v>1574.010009765625</v>
      </c>
      <c r="C6813">
        <v>1580.140014648438</v>
      </c>
      <c r="D6813">
        <v>1547.52001953125</v>
      </c>
      <c r="E6813">
        <v>1561.699951171875</v>
      </c>
      <c r="F6813">
        <v>1561.699951171875</v>
      </c>
      <c r="G6813">
        <v>691340000</v>
      </c>
    </row>
    <row r="6814" spans="1:7" ht="15">
      <c r="A6814" s="963">
        <v>35803</v>
      </c>
      <c r="B6814">
        <v>1555.910034179688</v>
      </c>
      <c r="C6814">
        <v>1566.56005859375</v>
      </c>
      <c r="D6814">
        <v>1550.699951171875</v>
      </c>
      <c r="E6814">
        <v>1555.5400390625</v>
      </c>
      <c r="F6814">
        <v>1555.5400390625</v>
      </c>
      <c r="G6814">
        <v>645050000</v>
      </c>
    </row>
    <row r="6815" spans="1:7" ht="15">
      <c r="A6815" s="963">
        <v>35804</v>
      </c>
      <c r="B6815">
        <v>1555.5400390625</v>
      </c>
      <c r="C6815">
        <v>1555.660034179688</v>
      </c>
      <c r="D6815">
        <v>1497.369995117188</v>
      </c>
      <c r="E6815">
        <v>1503.219970703125</v>
      </c>
      <c r="F6815">
        <v>1503.219970703125</v>
      </c>
      <c r="G6815">
        <v>813460000</v>
      </c>
    </row>
    <row r="6816" spans="1:7" ht="15">
      <c r="A6816" s="963">
        <v>35807</v>
      </c>
      <c r="B6816">
        <v>1482.010009765625</v>
      </c>
      <c r="C6816">
        <v>1507.719970703125</v>
      </c>
      <c r="D6816">
        <v>1465.609985351562</v>
      </c>
      <c r="E6816">
        <v>1507.579956054688</v>
      </c>
      <c r="F6816">
        <v>1507.579956054688</v>
      </c>
      <c r="G6816">
        <v>698330000</v>
      </c>
    </row>
    <row r="6817" spans="1:7" ht="15">
      <c r="A6817" s="963">
        <v>35808</v>
      </c>
      <c r="B6817">
        <v>1519.619995117188</v>
      </c>
      <c r="C6817">
        <v>1542.180053710938</v>
      </c>
      <c r="D6817">
        <v>1519.619995117188</v>
      </c>
      <c r="E6817">
        <v>1541.630004882812</v>
      </c>
      <c r="F6817">
        <v>1541.630004882812</v>
      </c>
      <c r="G6817">
        <v>742030000</v>
      </c>
    </row>
    <row r="6818" spans="1:7" ht="15">
      <c r="A6818" s="963">
        <v>35809</v>
      </c>
      <c r="B6818">
        <v>1549.800048828125</v>
      </c>
      <c r="C6818">
        <v>1550.7099609375</v>
      </c>
      <c r="D6818">
        <v>1535.97998046875</v>
      </c>
      <c r="E6818">
        <v>1548.760009765625</v>
      </c>
      <c r="F6818">
        <v>1548.760009765625</v>
      </c>
      <c r="G6818">
        <v>691680000</v>
      </c>
    </row>
    <row r="6819" spans="1:7" ht="15">
      <c r="A6819" s="963">
        <v>35810</v>
      </c>
      <c r="B6819">
        <v>1545.819946289062</v>
      </c>
      <c r="C6819">
        <v>1554.849975585938</v>
      </c>
      <c r="D6819">
        <v>1541.2900390625</v>
      </c>
      <c r="E6819">
        <v>1547.06005859375</v>
      </c>
      <c r="F6819">
        <v>1547.06005859375</v>
      </c>
      <c r="G6819">
        <v>659450000</v>
      </c>
    </row>
    <row r="6820" spans="1:7" ht="15">
      <c r="A6820" s="963">
        <v>35811</v>
      </c>
      <c r="B6820">
        <v>1557.68994140625</v>
      </c>
      <c r="C6820">
        <v>1564.9599609375</v>
      </c>
      <c r="D6820">
        <v>1557.68994140625</v>
      </c>
      <c r="E6820">
        <v>1562.880004882812</v>
      </c>
      <c r="F6820">
        <v>1562.880004882812</v>
      </c>
      <c r="G6820">
        <v>701230000</v>
      </c>
    </row>
    <row r="6821" spans="1:7" ht="15">
      <c r="A6821" s="963">
        <v>35815</v>
      </c>
      <c r="B6821">
        <v>1567.800048828125</v>
      </c>
      <c r="C6821">
        <v>1590.140014648438</v>
      </c>
      <c r="D6821">
        <v>1567.800048828125</v>
      </c>
      <c r="E6821">
        <v>1590.140014648438</v>
      </c>
      <c r="F6821">
        <v>1590.140014648438</v>
      </c>
      <c r="G6821">
        <v>715490000</v>
      </c>
    </row>
    <row r="6822" spans="1:7" ht="15">
      <c r="A6822" s="963">
        <v>35816</v>
      </c>
      <c r="B6822">
        <v>1583.400024414062</v>
      </c>
      <c r="C6822">
        <v>1590.47998046875</v>
      </c>
      <c r="D6822">
        <v>1578.430053710938</v>
      </c>
      <c r="E6822">
        <v>1587.920043945312</v>
      </c>
      <c r="F6822">
        <v>1587.920043945312</v>
      </c>
      <c r="G6822">
        <v>716850000</v>
      </c>
    </row>
    <row r="6823" spans="1:7" ht="15">
      <c r="A6823" s="963">
        <v>35817</v>
      </c>
      <c r="B6823">
        <v>1577.880004882812</v>
      </c>
      <c r="C6823">
        <v>1585.050048828125</v>
      </c>
      <c r="D6823">
        <v>1573.280029296875</v>
      </c>
      <c r="E6823">
        <v>1576.510009765625</v>
      </c>
      <c r="F6823">
        <v>1576.510009765625</v>
      </c>
      <c r="G6823">
        <v>660500000</v>
      </c>
    </row>
    <row r="6824" spans="1:7" ht="15">
      <c r="A6824" s="963">
        <v>35818</v>
      </c>
      <c r="B6824">
        <v>1582.52001953125</v>
      </c>
      <c r="C6824">
        <v>1584.949951171875</v>
      </c>
      <c r="D6824">
        <v>1568.180053710938</v>
      </c>
      <c r="E6824">
        <v>1575.930053710938</v>
      </c>
      <c r="F6824">
        <v>1575.930053710938</v>
      </c>
      <c r="G6824">
        <v>647390000</v>
      </c>
    </row>
    <row r="6825" spans="1:7" ht="15">
      <c r="A6825" s="963">
        <v>35821</v>
      </c>
      <c r="B6825">
        <v>1578.329956054688</v>
      </c>
      <c r="C6825">
        <v>1579.31005859375</v>
      </c>
      <c r="D6825">
        <v>1556.910034179688</v>
      </c>
      <c r="E6825">
        <v>1561.4599609375</v>
      </c>
      <c r="F6825">
        <v>1561.4599609375</v>
      </c>
      <c r="G6825">
        <v>588240000</v>
      </c>
    </row>
    <row r="6826" spans="1:7" ht="15">
      <c r="A6826" s="963">
        <v>35822</v>
      </c>
      <c r="B6826">
        <v>1562.22998046875</v>
      </c>
      <c r="C6826">
        <v>1580.0400390625</v>
      </c>
      <c r="D6826">
        <v>1559.260009765625</v>
      </c>
      <c r="E6826">
        <v>1578.900024414062</v>
      </c>
      <c r="F6826">
        <v>1578.900024414062</v>
      </c>
      <c r="G6826">
        <v>680550000</v>
      </c>
    </row>
    <row r="6827" spans="1:7" ht="15">
      <c r="A6827" s="963">
        <v>35823</v>
      </c>
      <c r="B6827">
        <v>1586.489990234375</v>
      </c>
      <c r="C6827">
        <v>1611.5</v>
      </c>
      <c r="D6827">
        <v>1586.489990234375</v>
      </c>
      <c r="E6827">
        <v>1610.819946289062</v>
      </c>
      <c r="F6827">
        <v>1610.819946289062</v>
      </c>
      <c r="G6827">
        <v>777610000</v>
      </c>
    </row>
    <row r="6828" spans="1:7" ht="15">
      <c r="A6828" s="963">
        <v>35824</v>
      </c>
      <c r="B6828">
        <v>1609.079956054688</v>
      </c>
      <c r="C6828">
        <v>1629.5400390625</v>
      </c>
      <c r="D6828">
        <v>1608.349975585938</v>
      </c>
      <c r="E6828">
        <v>1619.489990234375</v>
      </c>
      <c r="F6828">
        <v>1619.489990234375</v>
      </c>
      <c r="G6828">
        <v>827970000</v>
      </c>
    </row>
    <row r="6829" spans="1:7" ht="15">
      <c r="A6829" s="963">
        <v>35825</v>
      </c>
      <c r="B6829">
        <v>1624.530029296875</v>
      </c>
      <c r="C6829">
        <v>1628.199951171875</v>
      </c>
      <c r="D6829">
        <v>1615.420043945312</v>
      </c>
      <c r="E6829">
        <v>1619.359985351562</v>
      </c>
      <c r="F6829">
        <v>1619.359985351562</v>
      </c>
      <c r="G6829">
        <v>729510000</v>
      </c>
    </row>
    <row r="6830" spans="1:7" ht="15">
      <c r="A6830" s="963">
        <v>35828</v>
      </c>
      <c r="B6830">
        <v>1640.06005859375</v>
      </c>
      <c r="C6830">
        <v>1653.93994140625</v>
      </c>
      <c r="D6830">
        <v>1640.06005859375</v>
      </c>
      <c r="E6830">
        <v>1652.890014648438</v>
      </c>
      <c r="F6830">
        <v>1652.890014648438</v>
      </c>
      <c r="G6830">
        <v>808120000</v>
      </c>
    </row>
    <row r="6831" spans="1:7" ht="15">
      <c r="A6831" s="963">
        <v>35829</v>
      </c>
      <c r="B6831">
        <v>1654.22998046875</v>
      </c>
      <c r="C6831">
        <v>1666.5400390625</v>
      </c>
      <c r="D6831">
        <v>1649.31005859375</v>
      </c>
      <c r="E6831">
        <v>1666.339965820312</v>
      </c>
      <c r="F6831">
        <v>1666.339965820312</v>
      </c>
      <c r="G6831">
        <v>764140000</v>
      </c>
    </row>
    <row r="6832" spans="1:7" ht="15">
      <c r="A6832" s="963">
        <v>35830</v>
      </c>
      <c r="B6832">
        <v>1663.4599609375</v>
      </c>
      <c r="C6832">
        <v>1681.170043945312</v>
      </c>
      <c r="D6832">
        <v>1661.109985351562</v>
      </c>
      <c r="E6832">
        <v>1680.43994140625</v>
      </c>
      <c r="F6832">
        <v>1680.43994140625</v>
      </c>
      <c r="G6832">
        <v>820450000</v>
      </c>
    </row>
    <row r="6833" spans="1:7" ht="15">
      <c r="A6833" s="963">
        <v>35831</v>
      </c>
      <c r="B6833">
        <v>1692.219970703125</v>
      </c>
      <c r="C6833">
        <v>1701.199951171875</v>
      </c>
      <c r="D6833">
        <v>1675.099975585938</v>
      </c>
      <c r="E6833">
        <v>1676.900024414062</v>
      </c>
      <c r="F6833">
        <v>1676.900024414062</v>
      </c>
      <c r="G6833">
        <v>865990000</v>
      </c>
    </row>
    <row r="6834" spans="1:7" ht="15">
      <c r="A6834" s="963">
        <v>35832</v>
      </c>
      <c r="B6834">
        <v>1675.510009765625</v>
      </c>
      <c r="C6834">
        <v>1694.56005859375</v>
      </c>
      <c r="D6834">
        <v>1675.400024414062</v>
      </c>
      <c r="E6834">
        <v>1694.349975585938</v>
      </c>
      <c r="F6834">
        <v>1694.349975585938</v>
      </c>
      <c r="G6834">
        <v>753820000</v>
      </c>
    </row>
    <row r="6835" spans="1:7" ht="15">
      <c r="A6835" s="963">
        <v>35835</v>
      </c>
      <c r="B6835">
        <v>1699.920043945312</v>
      </c>
      <c r="C6835">
        <v>1701.579956054688</v>
      </c>
      <c r="D6835">
        <v>1686.2099609375</v>
      </c>
      <c r="E6835">
        <v>1690.430053710938</v>
      </c>
      <c r="F6835">
        <v>1690.430053710938</v>
      </c>
      <c r="G6835">
        <v>688620000</v>
      </c>
    </row>
    <row r="6836" spans="1:7" ht="15">
      <c r="A6836" s="963">
        <v>35836</v>
      </c>
      <c r="B6836">
        <v>1692.2900390625</v>
      </c>
      <c r="C6836">
        <v>1713.5400390625</v>
      </c>
      <c r="D6836">
        <v>1692.109985351562</v>
      </c>
      <c r="E6836">
        <v>1709.0400390625</v>
      </c>
      <c r="F6836">
        <v>1709.0400390625</v>
      </c>
      <c r="G6836">
        <v>835560000</v>
      </c>
    </row>
    <row r="6837" spans="1:7" ht="15">
      <c r="A6837" s="963">
        <v>35837</v>
      </c>
      <c r="B6837">
        <v>1708.989990234375</v>
      </c>
      <c r="C6837">
        <v>1714.150024414062</v>
      </c>
      <c r="D6837">
        <v>1703.780029296875</v>
      </c>
      <c r="E6837">
        <v>1708.550048828125</v>
      </c>
      <c r="F6837">
        <v>1708.550048828125</v>
      </c>
      <c r="G6837">
        <v>760090000</v>
      </c>
    </row>
    <row r="6838" spans="1:7" ht="15">
      <c r="A6838" s="963">
        <v>35838</v>
      </c>
      <c r="B6838">
        <v>1702.890014648438</v>
      </c>
      <c r="C6838">
        <v>1714.619995117188</v>
      </c>
      <c r="D6838">
        <v>1692.369995117188</v>
      </c>
      <c r="E6838">
        <v>1714.339965820312</v>
      </c>
      <c r="F6838">
        <v>1714.339965820312</v>
      </c>
      <c r="G6838">
        <v>769560000</v>
      </c>
    </row>
    <row r="6839" spans="1:7" ht="15">
      <c r="A6839" s="963">
        <v>35839</v>
      </c>
      <c r="B6839">
        <v>1709.400024414062</v>
      </c>
      <c r="C6839">
        <v>1715.109985351562</v>
      </c>
      <c r="D6839">
        <v>1707.599975585938</v>
      </c>
      <c r="E6839">
        <v>1710.420043945312</v>
      </c>
      <c r="F6839">
        <v>1710.420043945312</v>
      </c>
      <c r="G6839">
        <v>683180000</v>
      </c>
    </row>
    <row r="6840" spans="1:7" ht="15">
      <c r="A6840" s="963">
        <v>35843</v>
      </c>
      <c r="B6840">
        <v>1721.02001953125</v>
      </c>
      <c r="C6840">
        <v>1723.400024414062</v>
      </c>
      <c r="D6840">
        <v>1700.910034179688</v>
      </c>
      <c r="E6840">
        <v>1703.430053710938</v>
      </c>
      <c r="F6840">
        <v>1703.430053710938</v>
      </c>
      <c r="G6840">
        <v>691970000</v>
      </c>
    </row>
    <row r="6841" spans="1:7" ht="15">
      <c r="A6841" s="963">
        <v>35844</v>
      </c>
      <c r="B6841">
        <v>1702.7900390625</v>
      </c>
      <c r="C6841">
        <v>1715.739990234375</v>
      </c>
      <c r="D6841">
        <v>1701.359985351562</v>
      </c>
      <c r="E6841">
        <v>1715.72998046875</v>
      </c>
      <c r="F6841">
        <v>1715.72998046875</v>
      </c>
      <c r="G6841">
        <v>687480000</v>
      </c>
    </row>
    <row r="6842" spans="1:7" ht="15">
      <c r="A6842" s="963">
        <v>35845</v>
      </c>
      <c r="B6842">
        <v>1723.900024414062</v>
      </c>
      <c r="C6842">
        <v>1730.880004882812</v>
      </c>
      <c r="D6842">
        <v>1717.469970703125</v>
      </c>
      <c r="E6842">
        <v>1727.010009765625</v>
      </c>
      <c r="F6842">
        <v>1727.010009765625</v>
      </c>
      <c r="G6842">
        <v>738870000</v>
      </c>
    </row>
    <row r="6843" spans="1:7" ht="15">
      <c r="A6843" s="963">
        <v>35846</v>
      </c>
      <c r="B6843">
        <v>1731.839965820312</v>
      </c>
      <c r="C6843">
        <v>1731.839965820312</v>
      </c>
      <c r="D6843">
        <v>1713.839965820312</v>
      </c>
      <c r="E6843">
        <v>1728.130004882812</v>
      </c>
      <c r="F6843">
        <v>1728.130004882812</v>
      </c>
      <c r="G6843">
        <v>745760000</v>
      </c>
    </row>
    <row r="6844" spans="1:7" ht="15">
      <c r="A6844" s="963">
        <v>35849</v>
      </c>
      <c r="B6844">
        <v>1744.2099609375</v>
      </c>
      <c r="C6844">
        <v>1751.760009765625</v>
      </c>
      <c r="D6844">
        <v>1735.569946289062</v>
      </c>
      <c r="E6844">
        <v>1751.760009765625</v>
      </c>
      <c r="F6844">
        <v>1751.760009765625</v>
      </c>
      <c r="G6844">
        <v>731710000</v>
      </c>
    </row>
    <row r="6845" spans="1:7" ht="15">
      <c r="A6845" s="963">
        <v>35850</v>
      </c>
      <c r="B6845">
        <v>1755.75</v>
      </c>
      <c r="C6845">
        <v>1757.9599609375</v>
      </c>
      <c r="D6845">
        <v>1738.7099609375</v>
      </c>
      <c r="E6845">
        <v>1738.7099609375</v>
      </c>
      <c r="F6845">
        <v>1738.7099609375</v>
      </c>
      <c r="G6845">
        <v>774920000</v>
      </c>
    </row>
    <row r="6846" spans="1:7" ht="15">
      <c r="A6846" s="963">
        <v>35851</v>
      </c>
      <c r="B6846">
        <v>1746.839965820312</v>
      </c>
      <c r="C6846">
        <v>1766.660034179688</v>
      </c>
      <c r="D6846">
        <v>1746.72998046875</v>
      </c>
      <c r="E6846">
        <v>1766.47998046875</v>
      </c>
      <c r="F6846">
        <v>1766.47998046875</v>
      </c>
      <c r="G6846">
        <v>845060000</v>
      </c>
    </row>
    <row r="6847" spans="1:7" ht="15">
      <c r="A6847" s="963">
        <v>35852</v>
      </c>
      <c r="B6847">
        <v>1766.7099609375</v>
      </c>
      <c r="C6847">
        <v>1777.130004882812</v>
      </c>
      <c r="D6847">
        <v>1763.859985351562</v>
      </c>
      <c r="E6847">
        <v>1777.109985351562</v>
      </c>
      <c r="F6847">
        <v>1777.109985351562</v>
      </c>
      <c r="G6847">
        <v>782680000</v>
      </c>
    </row>
    <row r="6848" spans="1:7" ht="15">
      <c r="A6848" s="963">
        <v>35853</v>
      </c>
      <c r="B6848">
        <v>1778.02001953125</v>
      </c>
      <c r="C6848">
        <v>1783.739990234375</v>
      </c>
      <c r="D6848">
        <v>1769.989990234375</v>
      </c>
      <c r="E6848">
        <v>1770.510009765625</v>
      </c>
      <c r="F6848">
        <v>1770.510009765625</v>
      </c>
      <c r="G6848">
        <v>816160000</v>
      </c>
    </row>
    <row r="6849" spans="1:7" ht="15">
      <c r="A6849" s="963">
        <v>35856</v>
      </c>
      <c r="B6849">
        <v>1778.719970703125</v>
      </c>
      <c r="C6849">
        <v>1781.069946289062</v>
      </c>
      <c r="D6849">
        <v>1756.93994140625</v>
      </c>
      <c r="E6849">
        <v>1758.5400390625</v>
      </c>
      <c r="F6849">
        <v>1758.5400390625</v>
      </c>
      <c r="G6849">
        <v>747030000</v>
      </c>
    </row>
    <row r="6850" spans="1:7" ht="15">
      <c r="A6850" s="963">
        <v>35857</v>
      </c>
      <c r="B6850">
        <v>1748.9599609375</v>
      </c>
      <c r="C6850">
        <v>1757.180053710938</v>
      </c>
      <c r="D6850">
        <v>1741.150024414062</v>
      </c>
      <c r="E6850">
        <v>1757.140014648438</v>
      </c>
      <c r="F6850">
        <v>1757.140014648438</v>
      </c>
      <c r="G6850">
        <v>783120000</v>
      </c>
    </row>
    <row r="6851" spans="1:7" ht="15">
      <c r="A6851" s="963">
        <v>35858</v>
      </c>
      <c r="B6851">
        <v>1750.47998046875</v>
      </c>
      <c r="C6851">
        <v>1762.319946289062</v>
      </c>
      <c r="D6851">
        <v>1748.569946289062</v>
      </c>
      <c r="E6851">
        <v>1759.699951171875</v>
      </c>
      <c r="F6851">
        <v>1759.699951171875</v>
      </c>
      <c r="G6851">
        <v>731200000</v>
      </c>
    </row>
    <row r="6852" spans="1:7" ht="15">
      <c r="A6852" s="963">
        <v>35859</v>
      </c>
      <c r="B6852">
        <v>1714.589965820312</v>
      </c>
      <c r="C6852">
        <v>1714.589965820312</v>
      </c>
      <c r="D6852">
        <v>1708.47998046875</v>
      </c>
      <c r="E6852">
        <v>1711.920043945312</v>
      </c>
      <c r="F6852">
        <v>1711.920043945312</v>
      </c>
      <c r="G6852">
        <v>874260000</v>
      </c>
    </row>
    <row r="6853" spans="1:7" ht="15">
      <c r="A6853" s="963">
        <v>35860</v>
      </c>
      <c r="B6853">
        <v>1722.589965820312</v>
      </c>
      <c r="C6853">
        <v>1753.489990234375</v>
      </c>
      <c r="D6853">
        <v>1722.589965820312</v>
      </c>
      <c r="E6853">
        <v>1753.489990234375</v>
      </c>
      <c r="F6853">
        <v>1753.489990234375</v>
      </c>
      <c r="G6853">
        <v>791520000</v>
      </c>
    </row>
    <row r="6854" spans="1:7" ht="15">
      <c r="A6854" s="963">
        <v>35863</v>
      </c>
      <c r="B6854">
        <v>1747.93994140625</v>
      </c>
      <c r="C6854">
        <v>1747.93994140625</v>
      </c>
      <c r="D6854">
        <v>1725.160034179688</v>
      </c>
      <c r="E6854">
        <v>1725.160034179688</v>
      </c>
      <c r="F6854">
        <v>1725.160034179688</v>
      </c>
      <c r="G6854">
        <v>739340000</v>
      </c>
    </row>
    <row r="6855" spans="1:7" ht="15">
      <c r="A6855" s="963">
        <v>35864</v>
      </c>
      <c r="B6855">
        <v>1741.579956054688</v>
      </c>
      <c r="C6855">
        <v>1748.660034179688</v>
      </c>
      <c r="D6855">
        <v>1741.579956054688</v>
      </c>
      <c r="E6855">
        <v>1748.510009765625</v>
      </c>
      <c r="F6855">
        <v>1748.510009765625</v>
      </c>
      <c r="G6855">
        <v>799920000</v>
      </c>
    </row>
    <row r="6856" spans="1:7" ht="15">
      <c r="A6856" s="963">
        <v>35865</v>
      </c>
      <c r="B6856">
        <v>1756.030029296875</v>
      </c>
      <c r="C6856">
        <v>1763.400024414062</v>
      </c>
      <c r="D6856">
        <v>1756.030029296875</v>
      </c>
      <c r="E6856">
        <v>1756.849975585938</v>
      </c>
      <c r="F6856">
        <v>1756.849975585938</v>
      </c>
      <c r="G6856">
        <v>838450000</v>
      </c>
    </row>
    <row r="6857" spans="1:7" ht="15">
      <c r="A6857" s="963">
        <v>35866</v>
      </c>
      <c r="B6857">
        <v>1763.7099609375</v>
      </c>
      <c r="C6857">
        <v>1766.22998046875</v>
      </c>
      <c r="D6857">
        <v>1749.780029296875</v>
      </c>
      <c r="E6857">
        <v>1764.06005859375</v>
      </c>
      <c r="F6857">
        <v>1764.06005859375</v>
      </c>
      <c r="G6857">
        <v>756150000</v>
      </c>
    </row>
    <row r="6858" spans="1:7" ht="15">
      <c r="A6858" s="963">
        <v>35867</v>
      </c>
      <c r="B6858">
        <v>1775.010009765625</v>
      </c>
      <c r="C6858">
        <v>1780.900024414062</v>
      </c>
      <c r="D6858">
        <v>1768.619995117188</v>
      </c>
      <c r="E6858">
        <v>1771.660034179688</v>
      </c>
      <c r="F6858">
        <v>1771.660034179688</v>
      </c>
      <c r="G6858">
        <v>752290000</v>
      </c>
    </row>
    <row r="6859" spans="1:7" ht="15">
      <c r="A6859" s="963">
        <v>35870</v>
      </c>
      <c r="B6859">
        <v>1779.410034179688</v>
      </c>
      <c r="C6859">
        <v>1788.400024414062</v>
      </c>
      <c r="D6859">
        <v>1779.410034179688</v>
      </c>
      <c r="E6859">
        <v>1788.180053710938</v>
      </c>
      <c r="F6859">
        <v>1788.180053710938</v>
      </c>
      <c r="G6859">
        <v>690210000</v>
      </c>
    </row>
    <row r="6860" spans="1:7" ht="15">
      <c r="A6860" s="963">
        <v>35871</v>
      </c>
      <c r="B6860">
        <v>1787.93994140625</v>
      </c>
      <c r="C6860">
        <v>1788.81005859375</v>
      </c>
      <c r="D6860">
        <v>1769.930053710938</v>
      </c>
      <c r="E6860">
        <v>1779.300048828125</v>
      </c>
      <c r="F6860">
        <v>1779.300048828125</v>
      </c>
      <c r="G6860">
        <v>799940000</v>
      </c>
    </row>
    <row r="6861" spans="1:7" ht="15">
      <c r="A6861" s="963">
        <v>35872</v>
      </c>
      <c r="B6861">
        <v>1772.739990234375</v>
      </c>
      <c r="C6861">
        <v>1788.739990234375</v>
      </c>
      <c r="D6861">
        <v>1768.780029296875</v>
      </c>
      <c r="E6861">
        <v>1788.280029296875</v>
      </c>
      <c r="F6861">
        <v>1788.280029296875</v>
      </c>
      <c r="G6861">
        <v>757120000</v>
      </c>
    </row>
    <row r="6862" spans="1:7" ht="15">
      <c r="A6862" s="963">
        <v>35873</v>
      </c>
      <c r="B6862">
        <v>1789.550048828125</v>
      </c>
      <c r="C6862">
        <v>1799.97998046875</v>
      </c>
      <c r="D6862">
        <v>1789.550048828125</v>
      </c>
      <c r="E6862">
        <v>1799.97998046875</v>
      </c>
      <c r="F6862">
        <v>1799.97998046875</v>
      </c>
      <c r="G6862">
        <v>789290000</v>
      </c>
    </row>
    <row r="6863" spans="1:7" ht="15">
      <c r="A6863" s="963">
        <v>35874</v>
      </c>
      <c r="B6863">
        <v>1803.280029296875</v>
      </c>
      <c r="C6863">
        <v>1807.030029296875</v>
      </c>
      <c r="D6863">
        <v>1788.859985351562</v>
      </c>
      <c r="E6863">
        <v>1789.160034179688</v>
      </c>
      <c r="F6863">
        <v>1789.160034179688</v>
      </c>
      <c r="G6863">
        <v>756320000</v>
      </c>
    </row>
    <row r="6864" spans="1:7" ht="15">
      <c r="A6864" s="963">
        <v>35877</v>
      </c>
      <c r="B6864">
        <v>1784.949951171875</v>
      </c>
      <c r="C6864">
        <v>1798.319946289062</v>
      </c>
      <c r="D6864">
        <v>1783.18994140625</v>
      </c>
      <c r="E6864">
        <v>1792.510009765625</v>
      </c>
      <c r="F6864">
        <v>1792.510009765625</v>
      </c>
      <c r="G6864">
        <v>731510000</v>
      </c>
    </row>
    <row r="6865" spans="1:7" ht="15">
      <c r="A6865" s="963">
        <v>35878</v>
      </c>
      <c r="B6865">
        <v>1796.839965820312</v>
      </c>
      <c r="C6865">
        <v>1813.449951171875</v>
      </c>
      <c r="D6865">
        <v>1796.839965820312</v>
      </c>
      <c r="E6865">
        <v>1812.43994140625</v>
      </c>
      <c r="F6865">
        <v>1812.43994140625</v>
      </c>
      <c r="G6865">
        <v>803810000</v>
      </c>
    </row>
    <row r="6866" spans="1:7" ht="15">
      <c r="A6866" s="963">
        <v>35879</v>
      </c>
      <c r="B6866">
        <v>1837.619995117188</v>
      </c>
      <c r="C6866">
        <v>1840.829956054688</v>
      </c>
      <c r="D6866">
        <v>1812.760009765625</v>
      </c>
      <c r="E6866">
        <v>1824.510009765625</v>
      </c>
      <c r="F6866">
        <v>1824.510009765625</v>
      </c>
      <c r="G6866">
        <v>871650000</v>
      </c>
    </row>
    <row r="6867" spans="1:7" ht="15">
      <c r="A6867" s="963">
        <v>35880</v>
      </c>
      <c r="B6867">
        <v>1822.239990234375</v>
      </c>
      <c r="C6867">
        <v>1832.599975585938</v>
      </c>
      <c r="D6867">
        <v>1816.02001953125</v>
      </c>
      <c r="E6867">
        <v>1828.5400390625</v>
      </c>
      <c r="F6867">
        <v>1828.5400390625</v>
      </c>
      <c r="G6867">
        <v>725070000</v>
      </c>
    </row>
    <row r="6868" spans="1:7" ht="15">
      <c r="A6868" s="963">
        <v>35881</v>
      </c>
      <c r="B6868">
        <v>1837.109985351562</v>
      </c>
      <c r="C6868">
        <v>1839.760009765625</v>
      </c>
      <c r="D6868">
        <v>1818.47998046875</v>
      </c>
      <c r="E6868">
        <v>1823.619995117188</v>
      </c>
      <c r="F6868">
        <v>1823.619995117188</v>
      </c>
      <c r="G6868">
        <v>738420000</v>
      </c>
    </row>
    <row r="6869" spans="1:7" ht="15">
      <c r="A6869" s="963">
        <v>35884</v>
      </c>
      <c r="B6869">
        <v>1823.7900390625</v>
      </c>
      <c r="C6869">
        <v>1826.630004882812</v>
      </c>
      <c r="D6869">
        <v>1814.410034179688</v>
      </c>
      <c r="E6869">
        <v>1818.699951171875</v>
      </c>
      <c r="F6869">
        <v>1818.699951171875</v>
      </c>
      <c r="G6869">
        <v>655780000</v>
      </c>
    </row>
    <row r="6870" spans="1:7" ht="15">
      <c r="A6870" s="963">
        <v>35885</v>
      </c>
      <c r="B6870">
        <v>1823.47998046875</v>
      </c>
      <c r="C6870">
        <v>1839.77001953125</v>
      </c>
      <c r="D6870">
        <v>1818.609985351562</v>
      </c>
      <c r="E6870">
        <v>1835.680053710938</v>
      </c>
      <c r="F6870">
        <v>1835.680053710938</v>
      </c>
      <c r="G6870">
        <v>841000000</v>
      </c>
    </row>
    <row r="6871" spans="1:7" ht="15">
      <c r="A6871" s="963">
        <v>35886</v>
      </c>
      <c r="B6871">
        <v>1838.150024414062</v>
      </c>
      <c r="C6871">
        <v>1848.949951171875</v>
      </c>
      <c r="D6871">
        <v>1826.119995117188</v>
      </c>
      <c r="E6871">
        <v>1847.660034179688</v>
      </c>
      <c r="F6871">
        <v>1847.660034179688</v>
      </c>
      <c r="G6871">
        <v>835580000</v>
      </c>
    </row>
    <row r="6872" spans="1:7" ht="15">
      <c r="A6872" s="963">
        <v>35887</v>
      </c>
      <c r="B6872">
        <v>1847.9599609375</v>
      </c>
      <c r="C6872">
        <v>1858.2099609375</v>
      </c>
      <c r="D6872">
        <v>1845.719970703125</v>
      </c>
      <c r="E6872">
        <v>1852.9599609375</v>
      </c>
      <c r="F6872">
        <v>1852.9599609375</v>
      </c>
      <c r="G6872">
        <v>918090000</v>
      </c>
    </row>
    <row r="6873" spans="1:7" ht="15">
      <c r="A6873" s="963">
        <v>35888</v>
      </c>
      <c r="B6873">
        <v>1857.349975585938</v>
      </c>
      <c r="C6873">
        <v>1865.800048828125</v>
      </c>
      <c r="D6873">
        <v>1850.630004882812</v>
      </c>
      <c r="E6873">
        <v>1855.400024414062</v>
      </c>
      <c r="F6873">
        <v>1855.400024414062</v>
      </c>
      <c r="G6873">
        <v>863080000</v>
      </c>
    </row>
    <row r="6874" spans="1:7" ht="15">
      <c r="A6874" s="963">
        <v>35891</v>
      </c>
      <c r="B6874">
        <v>1859.239990234375</v>
      </c>
      <c r="C6874">
        <v>1861.119995117188</v>
      </c>
      <c r="D6874">
        <v>1828.719970703125</v>
      </c>
      <c r="E6874">
        <v>1829.140014648438</v>
      </c>
      <c r="F6874">
        <v>1829.140014648438</v>
      </c>
      <c r="G6874">
        <v>761070000</v>
      </c>
    </row>
    <row r="6875" spans="1:7" ht="15">
      <c r="A6875" s="963">
        <v>35892</v>
      </c>
      <c r="B6875">
        <v>1823.5400390625</v>
      </c>
      <c r="C6875">
        <v>1823.5400390625</v>
      </c>
      <c r="D6875">
        <v>1788.739990234375</v>
      </c>
      <c r="E6875">
        <v>1798.7099609375</v>
      </c>
      <c r="F6875">
        <v>1798.7099609375</v>
      </c>
      <c r="G6875">
        <v>776480000</v>
      </c>
    </row>
    <row r="6876" spans="1:7" ht="15">
      <c r="A6876" s="963">
        <v>35893</v>
      </c>
      <c r="B6876">
        <v>1801.109985351562</v>
      </c>
      <c r="C6876">
        <v>1816.329956054688</v>
      </c>
      <c r="D6876">
        <v>1798.349975585938</v>
      </c>
      <c r="E6876">
        <v>1807.010009765625</v>
      </c>
      <c r="F6876">
        <v>1807.010009765625</v>
      </c>
      <c r="G6876">
        <v>719600000</v>
      </c>
    </row>
    <row r="6877" spans="1:7" ht="15">
      <c r="A6877" s="963">
        <v>35894</v>
      </c>
      <c r="B6877">
        <v>1814.510009765625</v>
      </c>
      <c r="C6877">
        <v>1821.75</v>
      </c>
      <c r="D6877">
        <v>1814.43994140625</v>
      </c>
      <c r="E6877">
        <v>1820.239990234375</v>
      </c>
      <c r="F6877">
        <v>1820.239990234375</v>
      </c>
      <c r="G6877">
        <v>755840000</v>
      </c>
    </row>
    <row r="6878" spans="1:7" ht="15">
      <c r="A6878" s="963">
        <v>35898</v>
      </c>
      <c r="B6878">
        <v>1824.069946289062</v>
      </c>
      <c r="C6878">
        <v>1826.97998046875</v>
      </c>
      <c r="D6878">
        <v>1810.260009765625</v>
      </c>
      <c r="E6878">
        <v>1824.949951171875</v>
      </c>
      <c r="F6878">
        <v>1824.949951171875</v>
      </c>
      <c r="G6878">
        <v>631850000</v>
      </c>
    </row>
    <row r="6879" spans="1:7" ht="15">
      <c r="A6879" s="963">
        <v>35899</v>
      </c>
      <c r="B6879">
        <v>1825.400024414062</v>
      </c>
      <c r="C6879">
        <v>1844.760009765625</v>
      </c>
      <c r="D6879">
        <v>1825.400024414062</v>
      </c>
      <c r="E6879">
        <v>1843.030029296875</v>
      </c>
      <c r="F6879">
        <v>1843.030029296875</v>
      </c>
      <c r="G6879">
        <v>777690000</v>
      </c>
    </row>
    <row r="6880" spans="1:7" ht="15">
      <c r="A6880" s="963">
        <v>35900</v>
      </c>
      <c r="B6880">
        <v>1852.890014648438</v>
      </c>
      <c r="C6880">
        <v>1866.920043945312</v>
      </c>
      <c r="D6880">
        <v>1852.890014648438</v>
      </c>
      <c r="E6880">
        <v>1863.260009765625</v>
      </c>
      <c r="F6880">
        <v>1863.260009765625</v>
      </c>
      <c r="G6880">
        <v>901950000</v>
      </c>
    </row>
    <row r="6881" spans="1:7" ht="15">
      <c r="A6881" s="963">
        <v>35901</v>
      </c>
      <c r="B6881">
        <v>1857.27001953125</v>
      </c>
      <c r="C6881">
        <v>1863.339965820312</v>
      </c>
      <c r="D6881">
        <v>1849.099975585938</v>
      </c>
      <c r="E6881">
        <v>1858.239990234375</v>
      </c>
      <c r="F6881">
        <v>1858.239990234375</v>
      </c>
      <c r="G6881">
        <v>854830000</v>
      </c>
    </row>
    <row r="6882" spans="1:7" ht="15">
      <c r="A6882" s="963">
        <v>35902</v>
      </c>
      <c r="B6882">
        <v>1854.5</v>
      </c>
      <c r="C6882">
        <v>1866.829956054688</v>
      </c>
      <c r="D6882">
        <v>1849.579956054688</v>
      </c>
      <c r="E6882">
        <v>1866.599975585938</v>
      </c>
      <c r="F6882">
        <v>1866.599975585938</v>
      </c>
      <c r="G6882">
        <v>811930000</v>
      </c>
    </row>
    <row r="6883" spans="1:7" ht="15">
      <c r="A6883" s="963">
        <v>35905</v>
      </c>
      <c r="B6883">
        <v>1869.010009765625</v>
      </c>
      <c r="C6883">
        <v>1888</v>
      </c>
      <c r="D6883">
        <v>1869.010009765625</v>
      </c>
      <c r="E6883">
        <v>1887.140014648438</v>
      </c>
      <c r="F6883">
        <v>1887.140014648438</v>
      </c>
      <c r="G6883">
        <v>808730000</v>
      </c>
    </row>
    <row r="6884" spans="1:7" ht="15">
      <c r="A6884" s="963">
        <v>35906</v>
      </c>
      <c r="B6884">
        <v>1894.989990234375</v>
      </c>
      <c r="C6884">
        <v>1904.180053710938</v>
      </c>
      <c r="D6884">
        <v>1882.699951171875</v>
      </c>
      <c r="E6884">
        <v>1903.869995117188</v>
      </c>
      <c r="F6884">
        <v>1903.869995117188</v>
      </c>
      <c r="G6884">
        <v>938570000</v>
      </c>
    </row>
    <row r="6885" spans="1:7" ht="15">
      <c r="A6885" s="963">
        <v>35907</v>
      </c>
      <c r="B6885">
        <v>1907.4599609375</v>
      </c>
      <c r="C6885">
        <v>1931.829956054688</v>
      </c>
      <c r="D6885">
        <v>1907.4599609375</v>
      </c>
      <c r="E6885">
        <v>1917.609985351562</v>
      </c>
      <c r="F6885">
        <v>1917.609985351562</v>
      </c>
      <c r="G6885">
        <v>1026050000</v>
      </c>
    </row>
    <row r="6886" spans="1:7" ht="15">
      <c r="A6886" s="963">
        <v>35908</v>
      </c>
      <c r="B6886">
        <v>1913.140014648438</v>
      </c>
      <c r="C6886">
        <v>1913.140014648438</v>
      </c>
      <c r="D6886">
        <v>1880.170043945312</v>
      </c>
      <c r="E6886">
        <v>1881.390014648438</v>
      </c>
      <c r="F6886">
        <v>1881.390014648438</v>
      </c>
      <c r="G6886">
        <v>891510000</v>
      </c>
    </row>
    <row r="6887" spans="1:7" ht="15">
      <c r="A6887" s="963">
        <v>35909</v>
      </c>
      <c r="B6887">
        <v>1878.569946289062</v>
      </c>
      <c r="C6887">
        <v>1891.72998046875</v>
      </c>
      <c r="D6887">
        <v>1860.260009765625</v>
      </c>
      <c r="E6887">
        <v>1868.9599609375</v>
      </c>
      <c r="F6887">
        <v>1868.9599609375</v>
      </c>
      <c r="G6887">
        <v>806250000</v>
      </c>
    </row>
    <row r="6888" spans="1:7" ht="15">
      <c r="A6888" s="963">
        <v>35912</v>
      </c>
      <c r="B6888">
        <v>1868.9599609375</v>
      </c>
      <c r="C6888">
        <v>1868.9599609375</v>
      </c>
      <c r="D6888">
        <v>1804.140014648438</v>
      </c>
      <c r="E6888">
        <v>1820.31005859375</v>
      </c>
      <c r="F6888">
        <v>1820.31005859375</v>
      </c>
      <c r="G6888">
        <v>796370000</v>
      </c>
    </row>
    <row r="6889" spans="1:7" ht="15">
      <c r="A6889" s="963">
        <v>35913</v>
      </c>
      <c r="B6889">
        <v>1842.489990234375</v>
      </c>
      <c r="C6889">
        <v>1848.890014648438</v>
      </c>
      <c r="D6889">
        <v>1820.300048828125</v>
      </c>
      <c r="E6889">
        <v>1831.77001953125</v>
      </c>
      <c r="F6889">
        <v>1831.77001953125</v>
      </c>
      <c r="G6889">
        <v>782220000</v>
      </c>
    </row>
    <row r="6890" spans="1:7" ht="15">
      <c r="A6890" s="963">
        <v>35914</v>
      </c>
      <c r="B6890">
        <v>1837.170043945312</v>
      </c>
      <c r="C6890">
        <v>1854.22998046875</v>
      </c>
      <c r="D6890">
        <v>1837.170043945312</v>
      </c>
      <c r="E6890">
        <v>1851.640014648438</v>
      </c>
      <c r="F6890">
        <v>1851.640014648438</v>
      </c>
      <c r="G6890">
        <v>792740000</v>
      </c>
    </row>
    <row r="6891" spans="1:7" ht="15">
      <c r="A6891" s="963">
        <v>35915</v>
      </c>
      <c r="B6891">
        <v>1868.119995117188</v>
      </c>
      <c r="C6891">
        <v>1874.4599609375</v>
      </c>
      <c r="D6891">
        <v>1868.119995117188</v>
      </c>
      <c r="E6891">
        <v>1868.410034179688</v>
      </c>
      <c r="F6891">
        <v>1868.410034179688</v>
      </c>
      <c r="G6891">
        <v>842050000</v>
      </c>
    </row>
    <row r="6892" spans="1:7" ht="15">
      <c r="A6892" s="963">
        <v>35916</v>
      </c>
      <c r="B6892">
        <v>1871.81005859375</v>
      </c>
      <c r="C6892">
        <v>1875.52001953125</v>
      </c>
      <c r="D6892">
        <v>1864.43994140625</v>
      </c>
      <c r="E6892">
        <v>1873.43994140625</v>
      </c>
      <c r="F6892">
        <v>1873.43994140625</v>
      </c>
      <c r="G6892">
        <v>774600000</v>
      </c>
    </row>
    <row r="6893" spans="1:7" ht="15">
      <c r="A6893" s="963">
        <v>35919</v>
      </c>
      <c r="B6893">
        <v>1880.119995117188</v>
      </c>
      <c r="C6893">
        <v>1890.800048828125</v>
      </c>
      <c r="D6893">
        <v>1873.430053710938</v>
      </c>
      <c r="E6893">
        <v>1878.859985351562</v>
      </c>
      <c r="F6893">
        <v>1878.859985351562</v>
      </c>
      <c r="G6893">
        <v>770840000</v>
      </c>
    </row>
    <row r="6894" spans="1:7" ht="15">
      <c r="A6894" s="963">
        <v>35920</v>
      </c>
      <c r="B6894">
        <v>1876.260009765625</v>
      </c>
      <c r="C6894">
        <v>1876.260009765625</v>
      </c>
      <c r="D6894">
        <v>1862.920043945312</v>
      </c>
      <c r="E6894">
        <v>1864.910034179688</v>
      </c>
      <c r="F6894">
        <v>1864.910034179688</v>
      </c>
      <c r="G6894">
        <v>767370000</v>
      </c>
    </row>
    <row r="6895" spans="1:7" ht="15">
      <c r="A6895" s="963">
        <v>35921</v>
      </c>
      <c r="B6895">
        <v>1872.589965820312</v>
      </c>
      <c r="C6895">
        <v>1874.109985351562</v>
      </c>
      <c r="D6895">
        <v>1855.599975585938</v>
      </c>
      <c r="E6895">
        <v>1856.680053710938</v>
      </c>
      <c r="F6895">
        <v>1856.680053710938</v>
      </c>
      <c r="G6895">
        <v>752820000</v>
      </c>
    </row>
    <row r="6896" spans="1:7" ht="15">
      <c r="A6896" s="963">
        <v>35922</v>
      </c>
      <c r="B6896">
        <v>1858.410034179688</v>
      </c>
      <c r="C6896">
        <v>1859.569946289062</v>
      </c>
      <c r="D6896">
        <v>1835.089965820312</v>
      </c>
      <c r="E6896">
        <v>1835.140014648438</v>
      </c>
      <c r="F6896">
        <v>1835.140014648438</v>
      </c>
      <c r="G6896">
        <v>716270000</v>
      </c>
    </row>
    <row r="6897" spans="1:7" ht="15">
      <c r="A6897" s="963">
        <v>35923</v>
      </c>
      <c r="B6897">
        <v>1832.170043945312</v>
      </c>
      <c r="C6897">
        <v>1864.7099609375</v>
      </c>
      <c r="D6897">
        <v>1832.170043945312</v>
      </c>
      <c r="E6897">
        <v>1864.369995117188</v>
      </c>
      <c r="F6897">
        <v>1864.369995117188</v>
      </c>
      <c r="G6897">
        <v>718440000</v>
      </c>
    </row>
    <row r="6898" spans="1:7" ht="15">
      <c r="A6898" s="963">
        <v>35926</v>
      </c>
      <c r="B6898">
        <v>1870.010009765625</v>
      </c>
      <c r="C6898">
        <v>1877.650024414062</v>
      </c>
      <c r="D6898">
        <v>1847.97998046875</v>
      </c>
      <c r="E6898">
        <v>1848.069946289062</v>
      </c>
      <c r="F6898">
        <v>1848.069946289062</v>
      </c>
      <c r="G6898">
        <v>723610000</v>
      </c>
    </row>
    <row r="6899" spans="1:7" ht="15">
      <c r="A6899" s="963">
        <v>35927</v>
      </c>
      <c r="B6899">
        <v>1847.43994140625</v>
      </c>
      <c r="C6899">
        <v>1860.160034179688</v>
      </c>
      <c r="D6899">
        <v>1839.2099609375</v>
      </c>
      <c r="E6899">
        <v>1860.160034179688</v>
      </c>
      <c r="F6899">
        <v>1860.160034179688</v>
      </c>
      <c r="G6899">
        <v>735840000</v>
      </c>
    </row>
    <row r="6900" spans="1:7" ht="15">
      <c r="A6900" s="963">
        <v>35928</v>
      </c>
      <c r="B6900">
        <v>1869.849975585938</v>
      </c>
      <c r="C6900">
        <v>1871.77001953125</v>
      </c>
      <c r="D6900">
        <v>1866.180053710938</v>
      </c>
      <c r="E6900">
        <v>1866.180053710938</v>
      </c>
      <c r="F6900">
        <v>1866.180053710938</v>
      </c>
      <c r="G6900">
        <v>783840000</v>
      </c>
    </row>
    <row r="6901" spans="1:7" ht="15">
      <c r="A6901" s="963">
        <v>35929</v>
      </c>
      <c r="B6901">
        <v>1857.77001953125</v>
      </c>
      <c r="C6901">
        <v>1878.5</v>
      </c>
      <c r="D6901">
        <v>1854.2099609375</v>
      </c>
      <c r="E6901">
        <v>1865.359985351562</v>
      </c>
      <c r="F6901">
        <v>1865.359985351562</v>
      </c>
      <c r="G6901">
        <v>741310000</v>
      </c>
    </row>
    <row r="6902" spans="1:7" ht="15">
      <c r="A6902" s="963">
        <v>35930</v>
      </c>
      <c r="B6902">
        <v>1869.359985351562</v>
      </c>
      <c r="C6902">
        <v>1870.75</v>
      </c>
      <c r="D6902">
        <v>1844.719970703125</v>
      </c>
      <c r="E6902">
        <v>1846.77001953125</v>
      </c>
      <c r="F6902">
        <v>1846.77001953125</v>
      </c>
      <c r="G6902">
        <v>755970000</v>
      </c>
    </row>
    <row r="6903" spans="1:7" ht="15">
      <c r="A6903" s="963">
        <v>35933</v>
      </c>
      <c r="B6903">
        <v>1838.530029296875</v>
      </c>
      <c r="C6903">
        <v>1850.630004882812</v>
      </c>
      <c r="D6903">
        <v>1822.56005859375</v>
      </c>
      <c r="E6903">
        <v>1831.619995117188</v>
      </c>
      <c r="F6903">
        <v>1831.619995117188</v>
      </c>
      <c r="G6903">
        <v>685930000</v>
      </c>
    </row>
    <row r="6904" spans="1:7" ht="15">
      <c r="A6904" s="963">
        <v>35934</v>
      </c>
      <c r="B6904">
        <v>1840.619995117188</v>
      </c>
      <c r="C6904">
        <v>1849.550048828125</v>
      </c>
      <c r="D6904">
        <v>1840.619995117188</v>
      </c>
      <c r="E6904">
        <v>1845.869995117188</v>
      </c>
      <c r="F6904">
        <v>1845.869995117188</v>
      </c>
      <c r="G6904">
        <v>678040000</v>
      </c>
    </row>
    <row r="6905" spans="1:7" ht="15">
      <c r="A6905" s="963">
        <v>35935</v>
      </c>
      <c r="B6905">
        <v>1850.160034179688</v>
      </c>
      <c r="C6905">
        <v>1852.27001953125</v>
      </c>
      <c r="D6905">
        <v>1827.489990234375</v>
      </c>
      <c r="E6905">
        <v>1831.75</v>
      </c>
      <c r="F6905">
        <v>1831.75</v>
      </c>
      <c r="G6905">
        <v>674390000</v>
      </c>
    </row>
    <row r="6906" spans="1:7" ht="15">
      <c r="A6906" s="963">
        <v>35936</v>
      </c>
      <c r="B6906">
        <v>1834.489990234375</v>
      </c>
      <c r="C6906">
        <v>1840.760009765625</v>
      </c>
      <c r="D6906">
        <v>1817.890014648438</v>
      </c>
      <c r="E6906">
        <v>1820.989990234375</v>
      </c>
      <c r="F6906">
        <v>1820.989990234375</v>
      </c>
      <c r="G6906">
        <v>681880000</v>
      </c>
    </row>
    <row r="6907" spans="1:7" ht="15">
      <c r="A6907" s="963">
        <v>35937</v>
      </c>
      <c r="B6907">
        <v>1810.819946289062</v>
      </c>
      <c r="C6907">
        <v>1834.239990234375</v>
      </c>
      <c r="D6907">
        <v>1801.619995117188</v>
      </c>
      <c r="E6907">
        <v>1805</v>
      </c>
      <c r="F6907">
        <v>1805</v>
      </c>
      <c r="G6907">
        <v>637350000</v>
      </c>
    </row>
    <row r="6908" spans="1:7" ht="15">
      <c r="A6908" s="963">
        <v>35941</v>
      </c>
      <c r="B6908">
        <v>1813.530029296875</v>
      </c>
      <c r="C6908">
        <v>1817.920043945312</v>
      </c>
      <c r="D6908">
        <v>1777.680053710938</v>
      </c>
      <c r="E6908">
        <v>1778.089965820312</v>
      </c>
      <c r="F6908">
        <v>1778.089965820312</v>
      </c>
      <c r="G6908">
        <v>676260000</v>
      </c>
    </row>
    <row r="6909" spans="1:7" ht="15">
      <c r="A6909" s="963">
        <v>35942</v>
      </c>
      <c r="B6909">
        <v>1759.630004882812</v>
      </c>
      <c r="C6909">
        <v>1781.300048828125</v>
      </c>
      <c r="D6909">
        <v>1742.050048828125</v>
      </c>
      <c r="E6909">
        <v>1781.099975585938</v>
      </c>
      <c r="F6909">
        <v>1781.099975585938</v>
      </c>
      <c r="G6909">
        <v>793890000</v>
      </c>
    </row>
    <row r="6910" spans="1:7" ht="15">
      <c r="A6910" s="963">
        <v>35943</v>
      </c>
      <c r="B6910">
        <v>1782.75</v>
      </c>
      <c r="C6910">
        <v>1796.72998046875</v>
      </c>
      <c r="D6910">
        <v>1775.430053710938</v>
      </c>
      <c r="E6910">
        <v>1794.619995117188</v>
      </c>
      <c r="F6910">
        <v>1794.619995117188</v>
      </c>
      <c r="G6910">
        <v>644880000</v>
      </c>
    </row>
    <row r="6911" spans="1:7" ht="15">
      <c r="A6911" s="963">
        <v>35944</v>
      </c>
      <c r="B6911">
        <v>1800.329956054688</v>
      </c>
      <c r="C6911">
        <v>1803.069946289062</v>
      </c>
      <c r="D6911">
        <v>1778.089965820312</v>
      </c>
      <c r="E6911">
        <v>1778.869995117188</v>
      </c>
      <c r="F6911">
        <v>1778.869995117188</v>
      </c>
      <c r="G6911">
        <v>664240000</v>
      </c>
    </row>
    <row r="6912" spans="1:7" ht="15">
      <c r="A6912" s="963">
        <v>35947</v>
      </c>
      <c r="B6912">
        <v>1770.369995117188</v>
      </c>
      <c r="C6912">
        <v>1779.339965820312</v>
      </c>
      <c r="D6912">
        <v>1741.099975585938</v>
      </c>
      <c r="E6912">
        <v>1746.819946289062</v>
      </c>
      <c r="F6912">
        <v>1746.819946289062</v>
      </c>
      <c r="G6912">
        <v>645550000</v>
      </c>
    </row>
    <row r="6913" spans="1:7" ht="15">
      <c r="A6913" s="963">
        <v>35948</v>
      </c>
      <c r="B6913">
        <v>1757.920043945312</v>
      </c>
      <c r="C6913">
        <v>1764.839965820312</v>
      </c>
      <c r="D6913">
        <v>1746.819946289062</v>
      </c>
      <c r="E6913">
        <v>1761.7900390625</v>
      </c>
      <c r="F6913">
        <v>1761.7900390625</v>
      </c>
      <c r="G6913">
        <v>701070000</v>
      </c>
    </row>
    <row r="6914" spans="1:7" ht="15">
      <c r="A6914" s="963">
        <v>35949</v>
      </c>
      <c r="B6914">
        <v>1771.18994140625</v>
      </c>
      <c r="C6914">
        <v>1774.579956054688</v>
      </c>
      <c r="D6914">
        <v>1742.010009765625</v>
      </c>
      <c r="E6914">
        <v>1742.31005859375</v>
      </c>
      <c r="F6914">
        <v>1742.31005859375</v>
      </c>
      <c r="G6914">
        <v>727000000</v>
      </c>
    </row>
    <row r="6915" spans="1:7" ht="15">
      <c r="A6915" s="963">
        <v>35950</v>
      </c>
      <c r="B6915">
        <v>1753.329956054688</v>
      </c>
      <c r="C6915">
        <v>1769.949951171875</v>
      </c>
      <c r="D6915">
        <v>1753.329956054688</v>
      </c>
      <c r="E6915">
        <v>1769.949951171875</v>
      </c>
      <c r="F6915">
        <v>1769.949951171875</v>
      </c>
      <c r="G6915">
        <v>725200000</v>
      </c>
    </row>
    <row r="6916" spans="1:7" ht="15">
      <c r="A6916" s="963">
        <v>35951</v>
      </c>
      <c r="B6916">
        <v>1772.900024414062</v>
      </c>
      <c r="C6916">
        <v>1782.920043945312</v>
      </c>
      <c r="D6916">
        <v>1766.31005859375</v>
      </c>
      <c r="E6916">
        <v>1782.920043945312</v>
      </c>
      <c r="F6916">
        <v>1782.920043945312</v>
      </c>
      <c r="G6916">
        <v>679590000</v>
      </c>
    </row>
    <row r="6917" spans="1:7" ht="15">
      <c r="A6917" s="963">
        <v>35954</v>
      </c>
      <c r="B6917">
        <v>1783.469970703125</v>
      </c>
      <c r="C6917">
        <v>1791.5400390625</v>
      </c>
      <c r="D6917">
        <v>1778.5400390625</v>
      </c>
      <c r="E6917">
        <v>1787.77001953125</v>
      </c>
      <c r="F6917">
        <v>1787.77001953125</v>
      </c>
      <c r="G6917">
        <v>610090000</v>
      </c>
    </row>
    <row r="6918" spans="1:7" ht="15">
      <c r="A6918" s="963">
        <v>35955</v>
      </c>
      <c r="B6918">
        <v>1787.660034179688</v>
      </c>
      <c r="C6918">
        <v>1801.0400390625</v>
      </c>
      <c r="D6918">
        <v>1786.910034179688</v>
      </c>
      <c r="E6918">
        <v>1800.760009765625</v>
      </c>
      <c r="F6918">
        <v>1800.760009765625</v>
      </c>
      <c r="G6918">
        <v>709090000</v>
      </c>
    </row>
    <row r="6919" spans="1:7" ht="15">
      <c r="A6919" s="963">
        <v>35956</v>
      </c>
      <c r="B6919">
        <v>1791.25</v>
      </c>
      <c r="C6919">
        <v>1797.199951171875</v>
      </c>
      <c r="D6919">
        <v>1773.25</v>
      </c>
      <c r="E6919">
        <v>1773.25</v>
      </c>
      <c r="F6919">
        <v>1773.25</v>
      </c>
      <c r="G6919">
        <v>707460000</v>
      </c>
    </row>
    <row r="6920" spans="1:7" ht="15">
      <c r="A6920" s="963">
        <v>35957</v>
      </c>
      <c r="B6920">
        <v>1776.609985351562</v>
      </c>
      <c r="C6920">
        <v>1779.880004882812</v>
      </c>
      <c r="D6920">
        <v>1747.510009765625</v>
      </c>
      <c r="E6920">
        <v>1749.75</v>
      </c>
      <c r="F6920">
        <v>1749.75</v>
      </c>
      <c r="G6920">
        <v>718210000</v>
      </c>
    </row>
    <row r="6921" spans="1:7" ht="15">
      <c r="A6921" s="963">
        <v>35958</v>
      </c>
      <c r="B6921">
        <v>1748.4599609375</v>
      </c>
      <c r="C6921">
        <v>1748.4599609375</v>
      </c>
      <c r="D6921">
        <v>1715.7099609375</v>
      </c>
      <c r="E6921">
        <v>1745.050048828125</v>
      </c>
      <c r="F6921">
        <v>1745.050048828125</v>
      </c>
      <c r="G6921">
        <v>745640000</v>
      </c>
    </row>
    <row r="6922" spans="1:7" ht="15">
      <c r="A6922" s="963">
        <v>35961</v>
      </c>
      <c r="B6922">
        <v>1726.569946289062</v>
      </c>
      <c r="C6922">
        <v>1745.050048828125</v>
      </c>
      <c r="D6922">
        <v>1715.0400390625</v>
      </c>
      <c r="E6922">
        <v>1715.75</v>
      </c>
      <c r="F6922">
        <v>1715.75</v>
      </c>
      <c r="G6922">
        <v>629030000</v>
      </c>
    </row>
    <row r="6923" spans="1:7" ht="15">
      <c r="A6923" s="963">
        <v>35962</v>
      </c>
      <c r="B6923">
        <v>1728.739990234375</v>
      </c>
      <c r="C6923">
        <v>1753.31005859375</v>
      </c>
      <c r="D6923">
        <v>1715.75</v>
      </c>
      <c r="E6923">
        <v>1753.119995117188</v>
      </c>
      <c r="F6923">
        <v>1753.119995117188</v>
      </c>
      <c r="G6923">
        <v>680420000</v>
      </c>
    </row>
    <row r="6924" spans="1:7" ht="15">
      <c r="A6924" s="963">
        <v>35963</v>
      </c>
      <c r="B6924">
        <v>1762.18994140625</v>
      </c>
      <c r="C6924">
        <v>1787.06005859375</v>
      </c>
      <c r="D6924">
        <v>1762.18994140625</v>
      </c>
      <c r="E6924">
        <v>1776.400024414062</v>
      </c>
      <c r="F6924">
        <v>1776.400024414062</v>
      </c>
      <c r="G6924">
        <v>830790000</v>
      </c>
    </row>
    <row r="6925" spans="1:7" ht="15">
      <c r="A6925" s="963">
        <v>35964</v>
      </c>
      <c r="B6925">
        <v>1776.349975585938</v>
      </c>
      <c r="C6925">
        <v>1778.449951171875</v>
      </c>
      <c r="D6925">
        <v>1767.949951171875</v>
      </c>
      <c r="E6925">
        <v>1772.699951171875</v>
      </c>
      <c r="F6925">
        <v>1772.699951171875</v>
      </c>
      <c r="G6925">
        <v>721700000</v>
      </c>
    </row>
    <row r="6926" spans="1:7" ht="15">
      <c r="A6926" s="963">
        <v>35965</v>
      </c>
      <c r="B6926">
        <v>1783.630004882812</v>
      </c>
      <c r="C6926">
        <v>1785.25</v>
      </c>
      <c r="D6926">
        <v>1773.900024414062</v>
      </c>
      <c r="E6926">
        <v>1781.2900390625</v>
      </c>
      <c r="F6926">
        <v>1781.2900390625</v>
      </c>
      <c r="G6926">
        <v>712690000</v>
      </c>
    </row>
    <row r="6927" spans="1:7" ht="15">
      <c r="A6927" s="963">
        <v>35968</v>
      </c>
      <c r="B6927">
        <v>1782.56005859375</v>
      </c>
      <c r="C6927">
        <v>1807.56005859375</v>
      </c>
      <c r="D6927">
        <v>1777.22998046875</v>
      </c>
      <c r="E6927">
        <v>1805.819946289062</v>
      </c>
      <c r="F6927">
        <v>1805.819946289062</v>
      </c>
      <c r="G6927">
        <v>645910000</v>
      </c>
    </row>
    <row r="6928" spans="1:7" ht="15">
      <c r="A6928" s="963">
        <v>35969</v>
      </c>
      <c r="B6928">
        <v>1813.239990234375</v>
      </c>
      <c r="C6928">
        <v>1844.579956054688</v>
      </c>
      <c r="D6928">
        <v>1806.349975585938</v>
      </c>
      <c r="E6928">
        <v>1844.569946289062</v>
      </c>
      <c r="F6928">
        <v>1844.569946289062</v>
      </c>
      <c r="G6928">
        <v>807790000</v>
      </c>
    </row>
    <row r="6929" spans="1:7" ht="15">
      <c r="A6929" s="963">
        <v>35970</v>
      </c>
      <c r="B6929">
        <v>1858.359985351562</v>
      </c>
      <c r="C6929">
        <v>1878.56005859375</v>
      </c>
      <c r="D6929">
        <v>1837.160034179688</v>
      </c>
      <c r="E6929">
        <v>1877.760009765625</v>
      </c>
      <c r="F6929">
        <v>1877.760009765625</v>
      </c>
      <c r="G6929">
        <v>927390000</v>
      </c>
    </row>
    <row r="6930" spans="1:7" ht="15">
      <c r="A6930" s="963">
        <v>35971</v>
      </c>
      <c r="B6930">
        <v>1886.329956054688</v>
      </c>
      <c r="C6930">
        <v>1894.7099609375</v>
      </c>
      <c r="D6930">
        <v>1860.400024414062</v>
      </c>
      <c r="E6930">
        <v>1863.25</v>
      </c>
      <c r="F6930">
        <v>1863.25</v>
      </c>
      <c r="G6930">
        <v>838580000</v>
      </c>
    </row>
    <row r="6931" spans="1:7" ht="15">
      <c r="A6931" s="963">
        <v>35972</v>
      </c>
      <c r="B6931">
        <v>1865.349975585938</v>
      </c>
      <c r="C6931">
        <v>1872.22998046875</v>
      </c>
      <c r="D6931">
        <v>1862.75</v>
      </c>
      <c r="E6931">
        <v>1869.530029296875</v>
      </c>
      <c r="F6931">
        <v>1869.530029296875</v>
      </c>
      <c r="G6931">
        <v>614630000</v>
      </c>
    </row>
    <row r="6932" spans="1:7" ht="15">
      <c r="A6932" s="963">
        <v>35975</v>
      </c>
      <c r="B6932">
        <v>1880.589965820312</v>
      </c>
      <c r="C6932">
        <v>1891.670043945312</v>
      </c>
      <c r="D6932">
        <v>1880.589965820312</v>
      </c>
      <c r="E6932">
        <v>1891.079956054688</v>
      </c>
      <c r="F6932">
        <v>1891.079956054688</v>
      </c>
      <c r="G6932">
        <v>659280000</v>
      </c>
    </row>
    <row r="6933" spans="1:7" ht="15">
      <c r="A6933" s="963">
        <v>35976</v>
      </c>
      <c r="B6933">
        <v>1882.72998046875</v>
      </c>
      <c r="C6933">
        <v>1898.619995117188</v>
      </c>
      <c r="D6933">
        <v>1878.869995117188</v>
      </c>
      <c r="E6933">
        <v>1894.739990234375</v>
      </c>
      <c r="F6933">
        <v>1894.739990234375</v>
      </c>
      <c r="G6933">
        <v>862200000</v>
      </c>
    </row>
    <row r="6934" spans="1:7" ht="15">
      <c r="A6934" s="963">
        <v>35977</v>
      </c>
      <c r="B6934">
        <v>1904.239990234375</v>
      </c>
      <c r="C6934">
        <v>1914.4599609375</v>
      </c>
      <c r="D6934">
        <v>1893.06005859375</v>
      </c>
      <c r="E6934">
        <v>1914.4599609375</v>
      </c>
      <c r="F6934">
        <v>1914.4599609375</v>
      </c>
      <c r="G6934">
        <v>857360000</v>
      </c>
    </row>
    <row r="6935" spans="1:7" ht="15">
      <c r="A6935" s="963">
        <v>35978</v>
      </c>
      <c r="B6935">
        <v>1908.75</v>
      </c>
      <c r="C6935">
        <v>1908.9599609375</v>
      </c>
      <c r="D6935">
        <v>1891.099975585938</v>
      </c>
      <c r="E6935">
        <v>1894</v>
      </c>
      <c r="F6935">
        <v>1894</v>
      </c>
      <c r="G6935">
        <v>793330000</v>
      </c>
    </row>
    <row r="6936" spans="1:7" ht="15">
      <c r="A6936" s="963">
        <v>35982</v>
      </c>
      <c r="B6936">
        <v>1898.630004882812</v>
      </c>
      <c r="C6936">
        <v>1909.869995117188</v>
      </c>
      <c r="D6936">
        <v>1893.31005859375</v>
      </c>
      <c r="E6936">
        <v>1909.469970703125</v>
      </c>
      <c r="F6936">
        <v>1909.469970703125</v>
      </c>
      <c r="G6936">
        <v>691810000</v>
      </c>
    </row>
    <row r="6937" spans="1:7" ht="15">
      <c r="A6937" s="963">
        <v>35983</v>
      </c>
      <c r="B6937">
        <v>1912.260009765625</v>
      </c>
      <c r="C6937">
        <v>1912.260009765625</v>
      </c>
      <c r="D6937">
        <v>1897.339965820312</v>
      </c>
      <c r="E6937">
        <v>1908.109985351562</v>
      </c>
      <c r="F6937">
        <v>1908.109985351562</v>
      </c>
      <c r="G6937">
        <v>806450000</v>
      </c>
    </row>
    <row r="6938" spans="1:7" ht="15">
      <c r="A6938" s="963">
        <v>35984</v>
      </c>
      <c r="B6938">
        <v>1909.410034179688</v>
      </c>
      <c r="C6938">
        <v>1935.900024414062</v>
      </c>
      <c r="D6938">
        <v>1906.609985351562</v>
      </c>
      <c r="E6938">
        <v>1935.390014648438</v>
      </c>
      <c r="F6938">
        <v>1935.390014648438</v>
      </c>
      <c r="G6938">
        <v>841820000</v>
      </c>
    </row>
    <row r="6939" spans="1:7" ht="15">
      <c r="A6939" s="963">
        <v>35985</v>
      </c>
      <c r="B6939">
        <v>1935.550048828125</v>
      </c>
      <c r="C6939">
        <v>1951.069946289062</v>
      </c>
      <c r="D6939">
        <v>1931.989990234375</v>
      </c>
      <c r="E6939">
        <v>1939.819946289062</v>
      </c>
      <c r="F6939">
        <v>1939.819946289062</v>
      </c>
      <c r="G6939">
        <v>844840000</v>
      </c>
    </row>
    <row r="6940" spans="1:7" ht="15">
      <c r="A6940" s="963">
        <v>35986</v>
      </c>
      <c r="B6940">
        <v>1938.9599609375</v>
      </c>
      <c r="C6940">
        <v>1943.890014648438</v>
      </c>
      <c r="D6940">
        <v>1925.119995117188</v>
      </c>
      <c r="E6940">
        <v>1943.0400390625</v>
      </c>
      <c r="F6940">
        <v>1943.0400390625</v>
      </c>
      <c r="G6940">
        <v>709610000</v>
      </c>
    </row>
    <row r="6941" spans="1:7" ht="15">
      <c r="A6941" s="963">
        <v>35989</v>
      </c>
      <c r="B6941">
        <v>1948.319946289062</v>
      </c>
      <c r="C6941">
        <v>1965.719970703125</v>
      </c>
      <c r="D6941">
        <v>1946.630004882812</v>
      </c>
      <c r="E6941">
        <v>1965.530029296875</v>
      </c>
      <c r="F6941">
        <v>1965.530029296875</v>
      </c>
      <c r="G6941">
        <v>776950000</v>
      </c>
    </row>
    <row r="6942" spans="1:7" ht="15">
      <c r="A6942" s="963">
        <v>35990</v>
      </c>
      <c r="B6942">
        <v>1972.68994140625</v>
      </c>
      <c r="C6942">
        <v>1979.640014648438</v>
      </c>
      <c r="D6942">
        <v>1963.619995117188</v>
      </c>
      <c r="E6942">
        <v>1968.410034179688</v>
      </c>
      <c r="F6942">
        <v>1968.410034179688</v>
      </c>
      <c r="G6942">
        <v>843960000</v>
      </c>
    </row>
    <row r="6943" spans="1:7" ht="15">
      <c r="A6943" s="963">
        <v>35991</v>
      </c>
      <c r="B6943">
        <v>1974.56005859375</v>
      </c>
      <c r="C6943">
        <v>1994.989990234375</v>
      </c>
      <c r="D6943">
        <v>1926.43994140625</v>
      </c>
      <c r="E6943">
        <v>1994.5400390625</v>
      </c>
      <c r="F6943">
        <v>1994.5400390625</v>
      </c>
      <c r="G6943">
        <v>920300000</v>
      </c>
    </row>
    <row r="6944" spans="1:7" ht="15">
      <c r="A6944" s="963">
        <v>35992</v>
      </c>
      <c r="B6944">
        <v>2000.900024414062</v>
      </c>
      <c r="C6944">
        <v>2004.920043945312</v>
      </c>
      <c r="D6944">
        <v>1982.47998046875</v>
      </c>
      <c r="E6944">
        <v>2000.56005859375</v>
      </c>
      <c r="F6944">
        <v>2000.56005859375</v>
      </c>
      <c r="G6944">
        <v>904820000</v>
      </c>
    </row>
    <row r="6945" spans="1:7" ht="15">
      <c r="A6945" s="963">
        <v>35993</v>
      </c>
      <c r="B6945">
        <v>2005.579956054688</v>
      </c>
      <c r="C6945">
        <v>2010.609985351562</v>
      </c>
      <c r="D6945">
        <v>1994.400024414062</v>
      </c>
      <c r="E6945">
        <v>2008.760009765625</v>
      </c>
      <c r="F6945">
        <v>2008.760009765625</v>
      </c>
      <c r="G6945">
        <v>798320000</v>
      </c>
    </row>
    <row r="6946" spans="1:7" ht="15">
      <c r="A6946" s="963">
        <v>35996</v>
      </c>
      <c r="B6946">
        <v>2013.47998046875</v>
      </c>
      <c r="C6946">
        <v>2022.400024414062</v>
      </c>
      <c r="D6946">
        <v>2006.329956054688</v>
      </c>
      <c r="E6946">
        <v>2014.25</v>
      </c>
      <c r="F6946">
        <v>2014.25</v>
      </c>
      <c r="G6946">
        <v>722060000</v>
      </c>
    </row>
    <row r="6947" spans="1:7" ht="15">
      <c r="A6947" s="963">
        <v>35997</v>
      </c>
      <c r="B6947">
        <v>2018.4599609375</v>
      </c>
      <c r="C6947">
        <v>2028.180053710938</v>
      </c>
      <c r="D6947">
        <v>1977.619995117188</v>
      </c>
      <c r="E6947">
        <v>1979.140014648438</v>
      </c>
      <c r="F6947">
        <v>1979.140014648438</v>
      </c>
      <c r="G6947">
        <v>854220000</v>
      </c>
    </row>
    <row r="6948" spans="1:7" ht="15">
      <c r="A6948" s="963">
        <v>35998</v>
      </c>
      <c r="B6948">
        <v>1969.099975585938</v>
      </c>
      <c r="C6948">
        <v>1980.420043945312</v>
      </c>
      <c r="D6948">
        <v>1950.77001953125</v>
      </c>
      <c r="E6948">
        <v>1969.75</v>
      </c>
      <c r="F6948">
        <v>1969.75</v>
      </c>
      <c r="G6948">
        <v>828750000</v>
      </c>
    </row>
    <row r="6949" spans="1:7" ht="15">
      <c r="A6949" s="963">
        <v>35999</v>
      </c>
      <c r="B6949">
        <v>1970.829956054688</v>
      </c>
      <c r="C6949">
        <v>1981.050048828125</v>
      </c>
      <c r="D6949">
        <v>1935.219970703125</v>
      </c>
      <c r="E6949">
        <v>1935.219970703125</v>
      </c>
      <c r="F6949">
        <v>1935.219970703125</v>
      </c>
      <c r="G6949">
        <v>868000000</v>
      </c>
    </row>
    <row r="6950" spans="1:7" ht="15">
      <c r="A6950" s="963">
        <v>36000</v>
      </c>
      <c r="B6950">
        <v>1947.859985351562</v>
      </c>
      <c r="C6950">
        <v>1974.329956054688</v>
      </c>
      <c r="D6950">
        <v>1909.56005859375</v>
      </c>
      <c r="E6950">
        <v>1930.989990234375</v>
      </c>
      <c r="F6950">
        <v>1930.989990234375</v>
      </c>
      <c r="G6950">
        <v>805610000</v>
      </c>
    </row>
    <row r="6951" spans="1:7" ht="15">
      <c r="A6951" s="963">
        <v>36003</v>
      </c>
      <c r="B6951">
        <v>1916.31005859375</v>
      </c>
      <c r="C6951">
        <v>1933.300048828125</v>
      </c>
      <c r="D6951">
        <v>1887.47998046875</v>
      </c>
      <c r="E6951">
        <v>1933.260009765625</v>
      </c>
      <c r="F6951">
        <v>1933.260009765625</v>
      </c>
      <c r="G6951">
        <v>715580000</v>
      </c>
    </row>
    <row r="6952" spans="1:7" ht="15">
      <c r="A6952" s="963">
        <v>36004</v>
      </c>
      <c r="B6952">
        <v>1931.829956054688</v>
      </c>
      <c r="C6952">
        <v>1937.930053710938</v>
      </c>
      <c r="D6952">
        <v>1893.339965820312</v>
      </c>
      <c r="E6952">
        <v>1896.530029296875</v>
      </c>
      <c r="F6952">
        <v>1896.530029296875</v>
      </c>
      <c r="G6952">
        <v>803040000</v>
      </c>
    </row>
    <row r="6953" spans="1:7" ht="15">
      <c r="A6953" s="963">
        <v>36005</v>
      </c>
      <c r="B6953">
        <v>1908.27001953125</v>
      </c>
      <c r="C6953">
        <v>1915.0400390625</v>
      </c>
      <c r="D6953">
        <v>1878.160034179688</v>
      </c>
      <c r="E6953">
        <v>1881.489990234375</v>
      </c>
      <c r="F6953">
        <v>1881.489990234375</v>
      </c>
      <c r="G6953">
        <v>730540000</v>
      </c>
    </row>
    <row r="6954" spans="1:7" ht="15">
      <c r="A6954" s="963">
        <v>36006</v>
      </c>
      <c r="B6954">
        <v>1897.030029296875</v>
      </c>
      <c r="C6954">
        <v>1919.640014648438</v>
      </c>
      <c r="D6954">
        <v>1890.140014648438</v>
      </c>
      <c r="E6954">
        <v>1919.579956054688</v>
      </c>
      <c r="F6954">
        <v>1919.579956054688</v>
      </c>
      <c r="G6954">
        <v>739540000</v>
      </c>
    </row>
    <row r="6955" spans="1:7" ht="15">
      <c r="A6955" s="963">
        <v>36007</v>
      </c>
      <c r="B6955">
        <v>1920.089965820312</v>
      </c>
      <c r="C6955">
        <v>1920.660034179688</v>
      </c>
      <c r="D6955">
        <v>1871.719970703125</v>
      </c>
      <c r="E6955">
        <v>1872.390014648438</v>
      </c>
      <c r="F6955">
        <v>1872.390014648438</v>
      </c>
      <c r="G6955">
        <v>740540000</v>
      </c>
    </row>
    <row r="6956" spans="1:7" ht="15">
      <c r="A6956" s="963">
        <v>36010</v>
      </c>
      <c r="B6956">
        <v>1869.719970703125</v>
      </c>
      <c r="C6956">
        <v>1870.650024414062</v>
      </c>
      <c r="D6956">
        <v>1849.869995117188</v>
      </c>
      <c r="E6956">
        <v>1851.099975585938</v>
      </c>
      <c r="F6956">
        <v>1851.099975585938</v>
      </c>
      <c r="G6956">
        <v>655140000</v>
      </c>
    </row>
    <row r="6957" spans="1:7" ht="15">
      <c r="A6957" s="963">
        <v>36011</v>
      </c>
      <c r="B6957">
        <v>1863.77001953125</v>
      </c>
      <c r="C6957">
        <v>1869.819946289062</v>
      </c>
      <c r="D6957">
        <v>1784.400024414062</v>
      </c>
      <c r="E6957">
        <v>1785.640014648438</v>
      </c>
      <c r="F6957">
        <v>1785.640014648438</v>
      </c>
      <c r="G6957">
        <v>914990000</v>
      </c>
    </row>
    <row r="6958" spans="1:7" ht="15">
      <c r="A6958" s="963">
        <v>36012</v>
      </c>
      <c r="B6958">
        <v>1790.150024414062</v>
      </c>
      <c r="C6958">
        <v>1804.599975585938</v>
      </c>
      <c r="D6958">
        <v>1750.81005859375</v>
      </c>
      <c r="E6958">
        <v>1788.199951171875</v>
      </c>
      <c r="F6958">
        <v>1788.199951171875</v>
      </c>
      <c r="G6958">
        <v>902440000</v>
      </c>
    </row>
    <row r="6959" spans="1:7" ht="15">
      <c r="A6959" s="963">
        <v>36013</v>
      </c>
      <c r="B6959">
        <v>1777.880004882812</v>
      </c>
      <c r="C6959">
        <v>1829.510009765625</v>
      </c>
      <c r="D6959">
        <v>1776.819946289062</v>
      </c>
      <c r="E6959">
        <v>1829.510009765625</v>
      </c>
      <c r="F6959">
        <v>1829.510009765625</v>
      </c>
      <c r="G6959">
        <v>782280000</v>
      </c>
    </row>
    <row r="6960" spans="1:7" ht="15">
      <c r="A6960" s="963">
        <v>36014</v>
      </c>
      <c r="B6960">
        <v>1842.47998046875</v>
      </c>
      <c r="C6960">
        <v>1864.900024414062</v>
      </c>
      <c r="D6960">
        <v>1838.06005859375</v>
      </c>
      <c r="E6960">
        <v>1846.77001953125</v>
      </c>
      <c r="F6960">
        <v>1846.77001953125</v>
      </c>
      <c r="G6960">
        <v>810860000</v>
      </c>
    </row>
    <row r="6961" spans="1:7" ht="15">
      <c r="A6961" s="963">
        <v>36017</v>
      </c>
      <c r="B6961">
        <v>1847.2099609375</v>
      </c>
      <c r="C6961">
        <v>1850.099975585938</v>
      </c>
      <c r="D6961">
        <v>1834.880004882812</v>
      </c>
      <c r="E6961">
        <v>1839.2099609375</v>
      </c>
      <c r="F6961">
        <v>1839.2099609375</v>
      </c>
      <c r="G6961">
        <v>547010000</v>
      </c>
    </row>
    <row r="6962" spans="1:7" ht="15">
      <c r="A6962" s="963">
        <v>36018</v>
      </c>
      <c r="B6962">
        <v>1801.670043945312</v>
      </c>
      <c r="C6962">
        <v>1801.670043945312</v>
      </c>
      <c r="D6962">
        <v>1775.239990234375</v>
      </c>
      <c r="E6962">
        <v>1792.699951171875</v>
      </c>
      <c r="F6962">
        <v>1792.699951171875</v>
      </c>
      <c r="G6962">
        <v>732920000</v>
      </c>
    </row>
    <row r="6963" spans="1:7" ht="15">
      <c r="A6963" s="963">
        <v>36019</v>
      </c>
      <c r="B6963">
        <v>1809.670043945312</v>
      </c>
      <c r="C6963">
        <v>1826.489990234375</v>
      </c>
      <c r="D6963">
        <v>1809.670043945312</v>
      </c>
      <c r="E6963">
        <v>1825.530029296875</v>
      </c>
      <c r="F6963">
        <v>1825.530029296875</v>
      </c>
      <c r="G6963">
        <v>713640000</v>
      </c>
    </row>
    <row r="6964" spans="1:7" ht="15">
      <c r="A6964" s="963">
        <v>36020</v>
      </c>
      <c r="B6964">
        <v>1820.530029296875</v>
      </c>
      <c r="C6964">
        <v>1831.489990234375</v>
      </c>
      <c r="D6964">
        <v>1802.43994140625</v>
      </c>
      <c r="E6964">
        <v>1802.5400390625</v>
      </c>
      <c r="F6964">
        <v>1802.5400390625</v>
      </c>
      <c r="G6964">
        <v>636440000</v>
      </c>
    </row>
    <row r="6965" spans="1:7" ht="15">
      <c r="A6965" s="963">
        <v>36021</v>
      </c>
      <c r="B6965">
        <v>1815.739990234375</v>
      </c>
      <c r="C6965">
        <v>1818</v>
      </c>
      <c r="D6965">
        <v>1782.369995117188</v>
      </c>
      <c r="E6965">
        <v>1790.18994140625</v>
      </c>
      <c r="F6965">
        <v>1790.18994140625</v>
      </c>
      <c r="G6965">
        <v>669100000</v>
      </c>
    </row>
    <row r="6966" spans="1:7" ht="15">
      <c r="A6966" s="963">
        <v>36024</v>
      </c>
      <c r="B6966">
        <v>1784.910034179688</v>
      </c>
      <c r="C6966">
        <v>1818.119995117188</v>
      </c>
      <c r="D6966">
        <v>1778.550048828125</v>
      </c>
      <c r="E6966">
        <v>1818.0400390625</v>
      </c>
      <c r="F6966">
        <v>1818.0400390625</v>
      </c>
      <c r="G6966">
        <v>626440000</v>
      </c>
    </row>
    <row r="6967" spans="1:7" ht="15">
      <c r="A6967" s="963">
        <v>36025</v>
      </c>
      <c r="B6967">
        <v>1826.880004882812</v>
      </c>
      <c r="C6967">
        <v>1858.219970703125</v>
      </c>
      <c r="D6967">
        <v>1826.880004882812</v>
      </c>
      <c r="E6967">
        <v>1855.119995117188</v>
      </c>
      <c r="F6967">
        <v>1855.119995117188</v>
      </c>
      <c r="G6967">
        <v>751830000</v>
      </c>
    </row>
    <row r="6968" spans="1:7" ht="15">
      <c r="A6968" s="963">
        <v>36026</v>
      </c>
      <c r="B6968">
        <v>1872.380004882812</v>
      </c>
      <c r="C6968">
        <v>1874.31005859375</v>
      </c>
      <c r="D6968">
        <v>1840.77001953125</v>
      </c>
      <c r="E6968">
        <v>1842.68994140625</v>
      </c>
      <c r="F6968">
        <v>1842.68994140625</v>
      </c>
      <c r="G6968">
        <v>735600000</v>
      </c>
    </row>
    <row r="6969" spans="1:7" ht="15">
      <c r="A6969" s="963">
        <v>36027</v>
      </c>
      <c r="B6969">
        <v>1835.119995117188</v>
      </c>
      <c r="C6969">
        <v>1843.199951171875</v>
      </c>
      <c r="D6969">
        <v>1828.930053710938</v>
      </c>
      <c r="E6969">
        <v>1832.449951171875</v>
      </c>
      <c r="F6969">
        <v>1832.449951171875</v>
      </c>
      <c r="G6969">
        <v>651590000</v>
      </c>
    </row>
    <row r="6970" spans="1:7" ht="15">
      <c r="A6970" s="963">
        <v>36028</v>
      </c>
      <c r="B6970">
        <v>1816.47998046875</v>
      </c>
      <c r="C6970">
        <v>1816.47998046875</v>
      </c>
      <c r="D6970">
        <v>1767.109985351562</v>
      </c>
      <c r="E6970">
        <v>1797.609985351562</v>
      </c>
      <c r="F6970">
        <v>1797.609985351562</v>
      </c>
      <c r="G6970">
        <v>785140000</v>
      </c>
    </row>
    <row r="6971" spans="1:7" ht="15">
      <c r="A6971" s="963">
        <v>36031</v>
      </c>
      <c r="B6971">
        <v>1803.77001953125</v>
      </c>
      <c r="C6971">
        <v>1815.239990234375</v>
      </c>
      <c r="D6971">
        <v>1787.949951171875</v>
      </c>
      <c r="E6971">
        <v>1790.819946289062</v>
      </c>
      <c r="F6971">
        <v>1790.819946289062</v>
      </c>
      <c r="G6971">
        <v>588240000</v>
      </c>
    </row>
    <row r="6972" spans="1:7" ht="15">
      <c r="A6972" s="963">
        <v>36032</v>
      </c>
      <c r="B6972">
        <v>1807.119995117188</v>
      </c>
      <c r="C6972">
        <v>1818.030029296875</v>
      </c>
      <c r="D6972">
        <v>1786.75</v>
      </c>
      <c r="E6972">
        <v>1798.170043945312</v>
      </c>
      <c r="F6972">
        <v>1798.170043945312</v>
      </c>
      <c r="G6972">
        <v>688040000</v>
      </c>
    </row>
    <row r="6973" spans="1:7" ht="15">
      <c r="A6973" s="963">
        <v>36033</v>
      </c>
      <c r="B6973">
        <v>1776.910034179688</v>
      </c>
      <c r="C6973">
        <v>1783.489990234375</v>
      </c>
      <c r="D6973">
        <v>1762.420043945312</v>
      </c>
      <c r="E6973">
        <v>1768.130004882812</v>
      </c>
      <c r="F6973">
        <v>1768.130004882812</v>
      </c>
      <c r="G6973">
        <v>685860000</v>
      </c>
    </row>
    <row r="6974" spans="1:7" ht="15">
      <c r="A6974" s="963">
        <v>36034</v>
      </c>
      <c r="B6974">
        <v>1742.130004882812</v>
      </c>
      <c r="C6974">
        <v>1742.130004882812</v>
      </c>
      <c r="D6974">
        <v>1673.609985351562</v>
      </c>
      <c r="E6974">
        <v>1686.410034179688</v>
      </c>
      <c r="F6974">
        <v>1686.410034179688</v>
      </c>
      <c r="G6974">
        <v>959260000</v>
      </c>
    </row>
    <row r="6975" spans="1:7" ht="15">
      <c r="A6975" s="963">
        <v>36035</v>
      </c>
      <c r="B6975">
        <v>1690.069946289062</v>
      </c>
      <c r="C6975">
        <v>1699.2099609375</v>
      </c>
      <c r="D6975">
        <v>1624</v>
      </c>
      <c r="E6975">
        <v>1639.680053710938</v>
      </c>
      <c r="F6975">
        <v>1639.680053710938</v>
      </c>
      <c r="G6975">
        <v>905540000</v>
      </c>
    </row>
    <row r="6976" spans="1:7" ht="15">
      <c r="A6976" s="963">
        <v>36038</v>
      </c>
      <c r="B6976">
        <v>1646.75</v>
      </c>
      <c r="C6976">
        <v>1655.18994140625</v>
      </c>
      <c r="D6976">
        <v>1498.72998046875</v>
      </c>
      <c r="E6976">
        <v>1499.25</v>
      </c>
      <c r="F6976">
        <v>1499.25</v>
      </c>
      <c r="G6976">
        <v>1003780000</v>
      </c>
    </row>
    <row r="6977" spans="1:7" ht="15">
      <c r="A6977" s="963">
        <v>36039</v>
      </c>
      <c r="B6977">
        <v>1509.010009765625</v>
      </c>
      <c r="C6977">
        <v>1577.510009765625</v>
      </c>
      <c r="D6977">
        <v>1475.489990234375</v>
      </c>
      <c r="E6977">
        <v>1575.089965820312</v>
      </c>
      <c r="F6977">
        <v>1575.089965820312</v>
      </c>
      <c r="G6977">
        <v>1258680000</v>
      </c>
    </row>
    <row r="6978" spans="1:7" ht="15">
      <c r="A6978" s="963">
        <v>36040</v>
      </c>
      <c r="B6978">
        <v>1590.02001953125</v>
      </c>
      <c r="C6978">
        <v>1627.089965820312</v>
      </c>
      <c r="D6978">
        <v>1590.02001953125</v>
      </c>
      <c r="E6978">
        <v>1592.849975585938</v>
      </c>
      <c r="F6978">
        <v>1592.849975585938</v>
      </c>
      <c r="G6978">
        <v>938300000</v>
      </c>
    </row>
    <row r="6979" spans="1:7" ht="15">
      <c r="A6979" s="963">
        <v>36041</v>
      </c>
      <c r="B6979">
        <v>1572.43994140625</v>
      </c>
      <c r="C6979">
        <v>1594.550048828125</v>
      </c>
      <c r="D6979">
        <v>1552.27001953125</v>
      </c>
      <c r="E6979">
        <v>1571.859985351562</v>
      </c>
      <c r="F6979">
        <v>1571.859985351562</v>
      </c>
      <c r="G6979">
        <v>752250000</v>
      </c>
    </row>
    <row r="6980" spans="1:7" ht="15">
      <c r="A6980" s="963">
        <v>36042</v>
      </c>
      <c r="B6980">
        <v>1586.329956054688</v>
      </c>
      <c r="C6980">
        <v>1593.920043945312</v>
      </c>
      <c r="D6980">
        <v>1543.859985351562</v>
      </c>
      <c r="E6980">
        <v>1566.52001953125</v>
      </c>
      <c r="F6980">
        <v>1566.52001953125</v>
      </c>
      <c r="G6980">
        <v>623410000</v>
      </c>
    </row>
    <row r="6981" spans="1:7" ht="15">
      <c r="A6981" s="963">
        <v>36046</v>
      </c>
      <c r="B6981">
        <v>1566.52001953125</v>
      </c>
      <c r="C6981">
        <v>1660.920043945312</v>
      </c>
      <c r="D6981">
        <v>1566.52001953125</v>
      </c>
      <c r="E6981">
        <v>1660.859985351562</v>
      </c>
      <c r="F6981">
        <v>1660.859985351562</v>
      </c>
      <c r="G6981">
        <v>780330000</v>
      </c>
    </row>
    <row r="6982" spans="1:7" ht="15">
      <c r="A6982" s="963">
        <v>36047</v>
      </c>
      <c r="B6982">
        <v>1658.5</v>
      </c>
      <c r="C6982">
        <v>1680.7099609375</v>
      </c>
      <c r="D6982">
        <v>1624.550048828125</v>
      </c>
      <c r="E6982">
        <v>1624.550048828125</v>
      </c>
      <c r="F6982">
        <v>1624.550048828125</v>
      </c>
      <c r="G6982">
        <v>695170000</v>
      </c>
    </row>
    <row r="6983" spans="1:7" ht="15">
      <c r="A6983" s="963">
        <v>36048</v>
      </c>
      <c r="B6983">
        <v>1624.5400390625</v>
      </c>
      <c r="C6983">
        <v>1624.5400390625</v>
      </c>
      <c r="D6983">
        <v>1568.22998046875</v>
      </c>
      <c r="E6983">
        <v>1585.329956054688</v>
      </c>
      <c r="F6983">
        <v>1585.329956054688</v>
      </c>
      <c r="G6983">
        <v>762920000</v>
      </c>
    </row>
    <row r="6984" spans="1:7" ht="15">
      <c r="A6984" s="963">
        <v>36049</v>
      </c>
      <c r="B6984">
        <v>1599.800048828125</v>
      </c>
      <c r="C6984">
        <v>1642.079956054688</v>
      </c>
      <c r="D6984">
        <v>1585.280029296875</v>
      </c>
      <c r="E6984">
        <v>1641.640014648438</v>
      </c>
      <c r="F6984">
        <v>1641.640014648438</v>
      </c>
      <c r="G6984">
        <v>706720000</v>
      </c>
    </row>
    <row r="6985" spans="1:7" ht="15">
      <c r="A6985" s="963">
        <v>36052</v>
      </c>
      <c r="B6985">
        <v>1660.31005859375</v>
      </c>
      <c r="C6985">
        <v>1677.900024414062</v>
      </c>
      <c r="D6985">
        <v>1641.640014648438</v>
      </c>
      <c r="E6985">
        <v>1665.68994140625</v>
      </c>
      <c r="F6985">
        <v>1665.68994140625</v>
      </c>
      <c r="G6985">
        <v>686720000</v>
      </c>
    </row>
    <row r="6986" spans="1:7" ht="15">
      <c r="A6986" s="963">
        <v>36053</v>
      </c>
      <c r="B6986">
        <v>1658.650024414062</v>
      </c>
      <c r="C6986">
        <v>1678.239990234375</v>
      </c>
      <c r="D6986">
        <v>1651.910034179688</v>
      </c>
      <c r="E6986">
        <v>1678.109985351562</v>
      </c>
      <c r="F6986">
        <v>1678.109985351562</v>
      </c>
      <c r="G6986">
        <v>664830000</v>
      </c>
    </row>
    <row r="6987" spans="1:7" ht="15">
      <c r="A6987" s="963">
        <v>36054</v>
      </c>
      <c r="B6987">
        <v>1684.030029296875</v>
      </c>
      <c r="C6987">
        <v>1693.800048828125</v>
      </c>
      <c r="D6987">
        <v>1672.319946289062</v>
      </c>
      <c r="E6987">
        <v>1689.910034179688</v>
      </c>
      <c r="F6987">
        <v>1689.910034179688</v>
      </c>
      <c r="G6987">
        <v>716800000</v>
      </c>
    </row>
    <row r="6988" spans="1:7" ht="15">
      <c r="A6988" s="963">
        <v>36055</v>
      </c>
      <c r="B6988">
        <v>1646.18994140625</v>
      </c>
      <c r="C6988">
        <v>1689.910034179688</v>
      </c>
      <c r="D6988">
        <v>1637.050048828125</v>
      </c>
      <c r="E6988">
        <v>1646.25</v>
      </c>
      <c r="F6988">
        <v>1646.25</v>
      </c>
      <c r="G6988">
        <v>683670000</v>
      </c>
    </row>
    <row r="6989" spans="1:7" ht="15">
      <c r="A6989" s="963">
        <v>36056</v>
      </c>
      <c r="B6989">
        <v>1658.079956054688</v>
      </c>
      <c r="C6989">
        <v>1664.619995117188</v>
      </c>
      <c r="D6989">
        <v>1644.4599609375</v>
      </c>
      <c r="E6989">
        <v>1663.77001953125</v>
      </c>
      <c r="F6989">
        <v>1663.77001953125</v>
      </c>
      <c r="G6989">
        <v>647160000</v>
      </c>
    </row>
    <row r="6990" spans="1:7" ht="15">
      <c r="A6990" s="963">
        <v>36059</v>
      </c>
      <c r="B6990">
        <v>1630.109985351562</v>
      </c>
      <c r="C6990">
        <v>1680.430053710938</v>
      </c>
      <c r="D6990">
        <v>1615.329956054688</v>
      </c>
      <c r="E6990">
        <v>1680.430053710938</v>
      </c>
      <c r="F6990">
        <v>1680.430053710938</v>
      </c>
      <c r="G6990">
        <v>548670000</v>
      </c>
    </row>
    <row r="6991" spans="1:7" ht="15">
      <c r="A6991" s="963">
        <v>36060</v>
      </c>
      <c r="B6991">
        <v>1693.530029296875</v>
      </c>
      <c r="C6991">
        <v>1702.93994140625</v>
      </c>
      <c r="D6991">
        <v>1680.430053710938</v>
      </c>
      <c r="E6991">
        <v>1697.800048828125</v>
      </c>
      <c r="F6991">
        <v>1697.800048828125</v>
      </c>
      <c r="G6991">
        <v>755180000</v>
      </c>
    </row>
    <row r="6992" spans="1:7" ht="15">
      <c r="A6992" s="963">
        <v>36061</v>
      </c>
      <c r="B6992">
        <v>1711.670043945312</v>
      </c>
      <c r="C6992">
        <v>1760.349975585938</v>
      </c>
      <c r="D6992">
        <v>1697.81005859375</v>
      </c>
      <c r="E6992">
        <v>1760.27001953125</v>
      </c>
      <c r="F6992">
        <v>1760.27001953125</v>
      </c>
      <c r="G6992">
        <v>932780000</v>
      </c>
    </row>
    <row r="6993" spans="1:7" ht="15">
      <c r="A6993" s="963">
        <v>36062</v>
      </c>
      <c r="B6993">
        <v>1753.18994140625</v>
      </c>
      <c r="C6993">
        <v>1768.359985351562</v>
      </c>
      <c r="D6993">
        <v>1713.77001953125</v>
      </c>
      <c r="E6993">
        <v>1720.339965820312</v>
      </c>
      <c r="F6993">
        <v>1720.339965820312</v>
      </c>
      <c r="G6993">
        <v>814080000</v>
      </c>
    </row>
    <row r="6994" spans="1:7" ht="15">
      <c r="A6994" s="963">
        <v>36063</v>
      </c>
      <c r="B6994">
        <v>1705.489990234375</v>
      </c>
      <c r="C6994">
        <v>1744.06005859375</v>
      </c>
      <c r="D6994">
        <v>1697.640014648438</v>
      </c>
      <c r="E6994">
        <v>1743.589965820312</v>
      </c>
      <c r="F6994">
        <v>1743.589965820312</v>
      </c>
      <c r="G6994">
        <v>700230000</v>
      </c>
    </row>
    <row r="6995" spans="1:7" ht="15">
      <c r="A6995" s="963">
        <v>36066</v>
      </c>
      <c r="B6995">
        <v>1757.900024414062</v>
      </c>
      <c r="C6995">
        <v>1769.7099609375</v>
      </c>
      <c r="D6995">
        <v>1725.650024414062</v>
      </c>
      <c r="E6995">
        <v>1739.219970703125</v>
      </c>
      <c r="F6995">
        <v>1739.219970703125</v>
      </c>
      <c r="G6995">
        <v>696680000</v>
      </c>
    </row>
    <row r="6996" spans="1:7" ht="15">
      <c r="A6996" s="963">
        <v>36067</v>
      </c>
      <c r="B6996">
        <v>1745.400024414062</v>
      </c>
      <c r="C6996">
        <v>1750.099975585938</v>
      </c>
      <c r="D6996">
        <v>1719.949951171875</v>
      </c>
      <c r="E6996">
        <v>1734.050048828125</v>
      </c>
      <c r="F6996">
        <v>1734.050048828125</v>
      </c>
      <c r="G6996">
        <v>781710000</v>
      </c>
    </row>
    <row r="6997" spans="1:7" ht="15">
      <c r="A6997" s="963">
        <v>36068</v>
      </c>
      <c r="B6997">
        <v>1716.7099609375</v>
      </c>
      <c r="C6997">
        <v>1734.050048828125</v>
      </c>
      <c r="D6997">
        <v>1686.099975585938</v>
      </c>
      <c r="E6997">
        <v>1693.839965820312</v>
      </c>
      <c r="F6997">
        <v>1693.839965820312</v>
      </c>
      <c r="G6997">
        <v>737760000</v>
      </c>
    </row>
    <row r="6998" spans="1:7" ht="15">
      <c r="A6998" s="963">
        <v>36069</v>
      </c>
      <c r="B6998">
        <v>1663.300048828125</v>
      </c>
      <c r="C6998">
        <v>1693.839965820312</v>
      </c>
      <c r="D6998">
        <v>1606.609985351562</v>
      </c>
      <c r="E6998">
        <v>1612.329956054688</v>
      </c>
      <c r="F6998">
        <v>1612.329956054688</v>
      </c>
      <c r="G6998">
        <v>856960000</v>
      </c>
    </row>
    <row r="6999" spans="1:7" ht="15">
      <c r="A6999" s="963">
        <v>36070</v>
      </c>
      <c r="B6999">
        <v>1609.449951171875</v>
      </c>
      <c r="C6999">
        <v>1623.420043945312</v>
      </c>
      <c r="D6999">
        <v>1569.06005859375</v>
      </c>
      <c r="E6999">
        <v>1614.97998046875</v>
      </c>
      <c r="F6999">
        <v>1614.97998046875</v>
      </c>
      <c r="G6999">
        <v>871450000</v>
      </c>
    </row>
    <row r="7000" spans="1:7" ht="15">
      <c r="A7000" s="963">
        <v>36073</v>
      </c>
      <c r="B7000">
        <v>1591.170043945312</v>
      </c>
      <c r="C7000">
        <v>1614.97998046875</v>
      </c>
      <c r="D7000">
        <v>1511.150024414062</v>
      </c>
      <c r="E7000">
        <v>1536.68994140625</v>
      </c>
      <c r="F7000">
        <v>1536.68994140625</v>
      </c>
      <c r="G7000">
        <v>877180000</v>
      </c>
    </row>
    <row r="7001" spans="1:7" ht="15">
      <c r="A7001" s="963">
        <v>36074</v>
      </c>
      <c r="B7001">
        <v>1570.5</v>
      </c>
      <c r="C7001">
        <v>1577.869995117188</v>
      </c>
      <c r="D7001">
        <v>1500.599975585938</v>
      </c>
      <c r="E7001">
        <v>1510.890014648438</v>
      </c>
      <c r="F7001">
        <v>1510.890014648438</v>
      </c>
      <c r="G7001">
        <v>887180000</v>
      </c>
    </row>
    <row r="7002" spans="1:7" ht="15">
      <c r="A7002" s="963">
        <v>36075</v>
      </c>
      <c r="B7002">
        <v>1504.579956054688</v>
      </c>
      <c r="C7002">
        <v>1523.030029296875</v>
      </c>
      <c r="D7002">
        <v>1449.06005859375</v>
      </c>
      <c r="E7002">
        <v>1462.609985351562</v>
      </c>
      <c r="F7002">
        <v>1462.609985351562</v>
      </c>
      <c r="G7002">
        <v>940230000</v>
      </c>
    </row>
    <row r="7003" spans="1:7" ht="15">
      <c r="A7003" s="963">
        <v>36076</v>
      </c>
      <c r="B7003">
        <v>1420.93994140625</v>
      </c>
      <c r="C7003">
        <v>1462.599975585938</v>
      </c>
      <c r="D7003">
        <v>1343.869995117188</v>
      </c>
      <c r="E7003">
        <v>1419.119995117188</v>
      </c>
      <c r="F7003">
        <v>1419.119995117188</v>
      </c>
      <c r="G7003">
        <v>1209510000</v>
      </c>
    </row>
    <row r="7004" spans="1:7" ht="15">
      <c r="A7004" s="963">
        <v>36077</v>
      </c>
      <c r="B7004">
        <v>1447.339965820312</v>
      </c>
      <c r="C7004">
        <v>1493.5400390625</v>
      </c>
      <c r="D7004">
        <v>1419.109985351562</v>
      </c>
      <c r="E7004">
        <v>1492.489990234375</v>
      </c>
      <c r="F7004">
        <v>1492.489990234375</v>
      </c>
      <c r="G7004">
        <v>892830000</v>
      </c>
    </row>
    <row r="7005" spans="1:7" ht="15">
      <c r="A7005" s="963">
        <v>36080</v>
      </c>
      <c r="B7005">
        <v>1528.489990234375</v>
      </c>
      <c r="C7005">
        <v>1560.25</v>
      </c>
      <c r="D7005">
        <v>1492.489990234375</v>
      </c>
      <c r="E7005">
        <v>1546.079956054688</v>
      </c>
      <c r="F7005">
        <v>1546.079956054688</v>
      </c>
      <c r="G7005">
        <v>764820000</v>
      </c>
    </row>
    <row r="7006" spans="1:7" ht="15">
      <c r="A7006" s="963">
        <v>36081</v>
      </c>
      <c r="B7006">
        <v>1541.130004882812</v>
      </c>
      <c r="C7006">
        <v>1547.050048828125</v>
      </c>
      <c r="D7006">
        <v>1504.699951171875</v>
      </c>
      <c r="E7006">
        <v>1509.449951171875</v>
      </c>
      <c r="F7006">
        <v>1509.449951171875</v>
      </c>
      <c r="G7006">
        <v>663540000</v>
      </c>
    </row>
    <row r="7007" spans="1:7" ht="15">
      <c r="A7007" s="963">
        <v>36082</v>
      </c>
      <c r="B7007">
        <v>1502.180053710938</v>
      </c>
      <c r="C7007">
        <v>1553</v>
      </c>
      <c r="D7007">
        <v>1496.589965820312</v>
      </c>
      <c r="E7007">
        <v>1540.969970703125</v>
      </c>
      <c r="F7007">
        <v>1540.969970703125</v>
      </c>
      <c r="G7007">
        <v>750050000</v>
      </c>
    </row>
    <row r="7008" spans="1:7" ht="15">
      <c r="A7008" s="963">
        <v>36083</v>
      </c>
      <c r="B7008">
        <v>1541.800048828125</v>
      </c>
      <c r="C7008">
        <v>1611.430053710938</v>
      </c>
      <c r="D7008">
        <v>1538.589965820312</v>
      </c>
      <c r="E7008">
        <v>1611.010009765625</v>
      </c>
      <c r="F7008">
        <v>1611.010009765625</v>
      </c>
      <c r="G7008">
        <v>841670000</v>
      </c>
    </row>
    <row r="7009" spans="1:7" ht="15">
      <c r="A7009" s="963">
        <v>36084</v>
      </c>
      <c r="B7009">
        <v>1625.239990234375</v>
      </c>
      <c r="C7009">
        <v>1634.739990234375</v>
      </c>
      <c r="D7009">
        <v>1611.02001953125</v>
      </c>
      <c r="E7009">
        <v>1620.949951171875</v>
      </c>
      <c r="F7009">
        <v>1620.949951171875</v>
      </c>
      <c r="G7009">
        <v>977090000</v>
      </c>
    </row>
    <row r="7010" spans="1:7" ht="15">
      <c r="A7010" s="963">
        <v>36087</v>
      </c>
      <c r="B7010">
        <v>1618.140014648438</v>
      </c>
      <c r="C7010">
        <v>1649.5400390625</v>
      </c>
      <c r="D7010">
        <v>1613.849975585938</v>
      </c>
      <c r="E7010">
        <v>1648.72998046875</v>
      </c>
      <c r="F7010">
        <v>1648.72998046875</v>
      </c>
      <c r="G7010">
        <v>840920000</v>
      </c>
    </row>
    <row r="7011" spans="1:7" ht="15">
      <c r="A7011" s="963">
        <v>36088</v>
      </c>
      <c r="B7011">
        <v>1661.829956054688</v>
      </c>
      <c r="C7011">
        <v>1688.160034179688</v>
      </c>
      <c r="D7011">
        <v>1638.530029296875</v>
      </c>
      <c r="E7011">
        <v>1639.18994140625</v>
      </c>
      <c r="F7011">
        <v>1639.18994140625</v>
      </c>
      <c r="G7011">
        <v>1087340000</v>
      </c>
    </row>
    <row r="7012" spans="1:7" ht="15">
      <c r="A7012" s="963">
        <v>36089</v>
      </c>
      <c r="B7012">
        <v>1657.75</v>
      </c>
      <c r="C7012">
        <v>1675.400024414062</v>
      </c>
      <c r="D7012">
        <v>1635.589965820312</v>
      </c>
      <c r="E7012">
        <v>1674.75</v>
      </c>
      <c r="F7012">
        <v>1674.75</v>
      </c>
      <c r="G7012">
        <v>831480000</v>
      </c>
    </row>
    <row r="7013" spans="1:7" ht="15">
      <c r="A7013" s="963">
        <v>36090</v>
      </c>
      <c r="B7013">
        <v>1672.030029296875</v>
      </c>
      <c r="C7013">
        <v>1702.72998046875</v>
      </c>
      <c r="D7013">
        <v>1659.670043945312</v>
      </c>
      <c r="E7013">
        <v>1702.640014648438</v>
      </c>
      <c r="F7013">
        <v>1702.640014648438</v>
      </c>
      <c r="G7013">
        <v>894000000</v>
      </c>
    </row>
    <row r="7014" spans="1:7" ht="15">
      <c r="A7014" s="963">
        <v>36091</v>
      </c>
      <c r="B7014">
        <v>1699.18994140625</v>
      </c>
      <c r="C7014">
        <v>1710.650024414062</v>
      </c>
      <c r="D7014">
        <v>1690.31005859375</v>
      </c>
      <c r="E7014">
        <v>1693.859985351562</v>
      </c>
      <c r="F7014">
        <v>1693.859985351562</v>
      </c>
      <c r="G7014">
        <v>826670000</v>
      </c>
    </row>
    <row r="7015" spans="1:7" ht="15">
      <c r="A7015" s="963">
        <v>36094</v>
      </c>
      <c r="B7015">
        <v>1706.180053710938</v>
      </c>
      <c r="C7015">
        <v>1725.339965820312</v>
      </c>
      <c r="D7015">
        <v>1693.859985351562</v>
      </c>
      <c r="E7015">
        <v>1724.97998046875</v>
      </c>
      <c r="F7015">
        <v>1724.97998046875</v>
      </c>
      <c r="G7015">
        <v>815570000</v>
      </c>
    </row>
    <row r="7016" spans="1:7" ht="15">
      <c r="A7016" s="963">
        <v>36095</v>
      </c>
      <c r="B7016">
        <v>1740.839965820312</v>
      </c>
      <c r="C7016">
        <v>1769.0400390625</v>
      </c>
      <c r="D7016">
        <v>1717.219970703125</v>
      </c>
      <c r="E7016">
        <v>1717.630004882812</v>
      </c>
      <c r="F7016">
        <v>1717.630004882812</v>
      </c>
      <c r="G7016">
        <v>965910000</v>
      </c>
    </row>
    <row r="7017" spans="1:7" ht="15">
      <c r="A7017" s="963">
        <v>36096</v>
      </c>
      <c r="B7017">
        <v>1710.280029296875</v>
      </c>
      <c r="C7017">
        <v>1738.369995117188</v>
      </c>
      <c r="D7017">
        <v>1708.400024414062</v>
      </c>
      <c r="E7017">
        <v>1737.349975585938</v>
      </c>
      <c r="F7017">
        <v>1737.349975585938</v>
      </c>
      <c r="G7017">
        <v>783820000</v>
      </c>
    </row>
    <row r="7018" spans="1:7" ht="15">
      <c r="A7018" s="963">
        <v>36097</v>
      </c>
      <c r="B7018">
        <v>1734.9599609375</v>
      </c>
      <c r="C7018">
        <v>1758.140014648438</v>
      </c>
      <c r="D7018">
        <v>1729.2900390625</v>
      </c>
      <c r="E7018">
        <v>1757.18994140625</v>
      </c>
      <c r="F7018">
        <v>1757.18994140625</v>
      </c>
      <c r="G7018">
        <v>899640000</v>
      </c>
    </row>
    <row r="7019" spans="1:7" ht="15">
      <c r="A7019" s="963">
        <v>36098</v>
      </c>
      <c r="B7019">
        <v>1768.699951171875</v>
      </c>
      <c r="C7019">
        <v>1781.630004882812</v>
      </c>
      <c r="D7019">
        <v>1766.050048828125</v>
      </c>
      <c r="E7019">
        <v>1771.390014648438</v>
      </c>
      <c r="F7019">
        <v>1771.390014648438</v>
      </c>
      <c r="G7019">
        <v>920010000</v>
      </c>
    </row>
    <row r="7020" spans="1:7" ht="15">
      <c r="A7020" s="963">
        <v>36101</v>
      </c>
      <c r="B7020">
        <v>1783.7099609375</v>
      </c>
      <c r="C7020">
        <v>1801.27001953125</v>
      </c>
      <c r="D7020">
        <v>1771.400024414062</v>
      </c>
      <c r="E7020">
        <v>1800.910034179688</v>
      </c>
      <c r="F7020">
        <v>1800.910034179688</v>
      </c>
      <c r="G7020">
        <v>889150000</v>
      </c>
    </row>
    <row r="7021" spans="1:7" ht="15">
      <c r="A7021" s="963">
        <v>36102</v>
      </c>
      <c r="B7021">
        <v>1798.280029296875</v>
      </c>
      <c r="C7021">
        <v>1800.920043945312</v>
      </c>
      <c r="D7021">
        <v>1779.380004882812</v>
      </c>
      <c r="E7021">
        <v>1788.430053710938</v>
      </c>
      <c r="F7021">
        <v>1788.430053710938</v>
      </c>
      <c r="G7021">
        <v>889000000</v>
      </c>
    </row>
    <row r="7022" spans="1:7" ht="15">
      <c r="A7022" s="963">
        <v>36103</v>
      </c>
      <c r="B7022">
        <v>1807.880004882812</v>
      </c>
      <c r="C7022">
        <v>1828.43994140625</v>
      </c>
      <c r="D7022">
        <v>1788.2099609375</v>
      </c>
      <c r="E7022">
        <v>1823.569946289062</v>
      </c>
      <c r="F7022">
        <v>1823.569946289062</v>
      </c>
      <c r="G7022">
        <v>1050450000</v>
      </c>
    </row>
    <row r="7023" spans="1:7" ht="15">
      <c r="A7023" s="963">
        <v>36104</v>
      </c>
      <c r="B7023">
        <v>1812.68994140625</v>
      </c>
      <c r="C7023">
        <v>1838.5</v>
      </c>
      <c r="D7023">
        <v>1808.079956054688</v>
      </c>
      <c r="E7023">
        <v>1837.099975585938</v>
      </c>
      <c r="F7023">
        <v>1837.099975585938</v>
      </c>
      <c r="G7023">
        <v>918930000</v>
      </c>
    </row>
    <row r="7024" spans="1:7" ht="15">
      <c r="A7024" s="963">
        <v>36105</v>
      </c>
      <c r="B7024">
        <v>1834.800048828125</v>
      </c>
      <c r="C7024">
        <v>1857.949951171875</v>
      </c>
      <c r="D7024">
        <v>1833.75</v>
      </c>
      <c r="E7024">
        <v>1856.56005859375</v>
      </c>
      <c r="F7024">
        <v>1856.56005859375</v>
      </c>
      <c r="G7024">
        <v>937630000</v>
      </c>
    </row>
    <row r="7025" spans="1:7" ht="15">
      <c r="A7025" s="963">
        <v>36108</v>
      </c>
      <c r="B7025">
        <v>1857.650024414062</v>
      </c>
      <c r="C7025">
        <v>1867.5</v>
      </c>
      <c r="D7025">
        <v>1843.97998046875</v>
      </c>
      <c r="E7025">
        <v>1861.050048828125</v>
      </c>
      <c r="F7025">
        <v>1861.050048828125</v>
      </c>
      <c r="G7025">
        <v>845730000</v>
      </c>
    </row>
    <row r="7026" spans="1:7" ht="15">
      <c r="A7026" s="963">
        <v>36109</v>
      </c>
      <c r="B7026">
        <v>1859.22998046875</v>
      </c>
      <c r="C7026">
        <v>1875.569946289062</v>
      </c>
      <c r="D7026">
        <v>1847.010009765625</v>
      </c>
      <c r="E7026">
        <v>1865.619995117188</v>
      </c>
      <c r="F7026">
        <v>1865.619995117188</v>
      </c>
      <c r="G7026">
        <v>910480000</v>
      </c>
    </row>
    <row r="7027" spans="1:7" ht="15">
      <c r="A7027" s="963">
        <v>36110</v>
      </c>
      <c r="B7027">
        <v>1888.219970703125</v>
      </c>
      <c r="C7027">
        <v>1892.5400390625</v>
      </c>
      <c r="D7027">
        <v>1859.359985351562</v>
      </c>
      <c r="E7027">
        <v>1862.109985351562</v>
      </c>
      <c r="F7027">
        <v>1862.109985351562</v>
      </c>
      <c r="G7027">
        <v>935350000</v>
      </c>
    </row>
    <row r="7028" spans="1:7" ht="15">
      <c r="A7028" s="963">
        <v>36111</v>
      </c>
      <c r="B7028">
        <v>1853.239990234375</v>
      </c>
      <c r="C7028">
        <v>1862.109985351562</v>
      </c>
      <c r="D7028">
        <v>1843.5400390625</v>
      </c>
      <c r="E7028">
        <v>1851.06005859375</v>
      </c>
      <c r="F7028">
        <v>1851.06005859375</v>
      </c>
      <c r="G7028">
        <v>804300000</v>
      </c>
    </row>
    <row r="7029" spans="1:7" ht="15">
      <c r="A7029" s="963">
        <v>36112</v>
      </c>
      <c r="B7029">
        <v>1843.670043945312</v>
      </c>
      <c r="C7029">
        <v>1859.969970703125</v>
      </c>
      <c r="D7029">
        <v>1842.52001953125</v>
      </c>
      <c r="E7029">
        <v>1847.989990234375</v>
      </c>
      <c r="F7029">
        <v>1847.989990234375</v>
      </c>
      <c r="G7029">
        <v>804340000</v>
      </c>
    </row>
    <row r="7030" spans="1:7" ht="15">
      <c r="A7030" s="963">
        <v>36115</v>
      </c>
      <c r="B7030">
        <v>1868.43994140625</v>
      </c>
      <c r="C7030">
        <v>1877.849975585938</v>
      </c>
      <c r="D7030">
        <v>1844.069946289062</v>
      </c>
      <c r="E7030">
        <v>1861.680053710938</v>
      </c>
      <c r="F7030">
        <v>1861.680053710938</v>
      </c>
      <c r="G7030">
        <v>754180000</v>
      </c>
    </row>
    <row r="7031" spans="1:7" ht="15">
      <c r="A7031" s="963">
        <v>36116</v>
      </c>
      <c r="B7031">
        <v>1857.599975585938</v>
      </c>
      <c r="C7031">
        <v>1887.530029296875</v>
      </c>
      <c r="D7031">
        <v>1845.81005859375</v>
      </c>
      <c r="E7031">
        <v>1878.52001953125</v>
      </c>
      <c r="F7031">
        <v>1878.52001953125</v>
      </c>
      <c r="G7031">
        <v>823450000</v>
      </c>
    </row>
    <row r="7032" spans="1:7" ht="15">
      <c r="A7032" s="963">
        <v>36117</v>
      </c>
      <c r="B7032">
        <v>1878.260009765625</v>
      </c>
      <c r="C7032">
        <v>1898.239990234375</v>
      </c>
      <c r="D7032">
        <v>1848.18994140625</v>
      </c>
      <c r="E7032">
        <v>1897.43994140625</v>
      </c>
      <c r="F7032">
        <v>1897.43994140625</v>
      </c>
      <c r="G7032">
        <v>899110000</v>
      </c>
    </row>
    <row r="7033" spans="1:7" ht="15">
      <c r="A7033" s="963">
        <v>36118</v>
      </c>
      <c r="B7033">
        <v>1904</v>
      </c>
      <c r="C7033">
        <v>1930.339965820312</v>
      </c>
      <c r="D7033">
        <v>1897.420043945312</v>
      </c>
      <c r="E7033">
        <v>1919.680053710938</v>
      </c>
      <c r="F7033">
        <v>1919.680053710938</v>
      </c>
      <c r="G7033">
        <v>981680000</v>
      </c>
    </row>
    <row r="7034" spans="1:7" ht="15">
      <c r="A7034" s="963">
        <v>36119</v>
      </c>
      <c r="B7034">
        <v>1935.650024414062</v>
      </c>
      <c r="C7034">
        <v>1936.099975585938</v>
      </c>
      <c r="D7034">
        <v>1915.75</v>
      </c>
      <c r="E7034">
        <v>1928.2099609375</v>
      </c>
      <c r="F7034">
        <v>1928.2099609375</v>
      </c>
      <c r="G7034">
        <v>871040000</v>
      </c>
    </row>
    <row r="7035" spans="1:7" ht="15">
      <c r="A7035" s="963">
        <v>36122</v>
      </c>
      <c r="B7035">
        <v>1937.819946289062</v>
      </c>
      <c r="C7035">
        <v>1977.81005859375</v>
      </c>
      <c r="D7035">
        <v>1928.199951171875</v>
      </c>
      <c r="E7035">
        <v>1977.420043945312</v>
      </c>
      <c r="F7035">
        <v>1977.420043945312</v>
      </c>
      <c r="G7035">
        <v>951040000</v>
      </c>
    </row>
    <row r="7036" spans="1:7" ht="15">
      <c r="A7036" s="963">
        <v>36123</v>
      </c>
      <c r="B7036">
        <v>1972.910034179688</v>
      </c>
      <c r="C7036">
        <v>1988.449951171875</v>
      </c>
      <c r="D7036">
        <v>1965.380004882812</v>
      </c>
      <c r="E7036">
        <v>1965.880004882812</v>
      </c>
      <c r="F7036">
        <v>1965.880004882812</v>
      </c>
      <c r="G7036">
        <v>996810000</v>
      </c>
    </row>
    <row r="7037" spans="1:7" ht="15">
      <c r="A7037" s="963">
        <v>36124</v>
      </c>
      <c r="B7037">
        <v>1973.640014648438</v>
      </c>
      <c r="C7037">
        <v>1985.2099609375</v>
      </c>
      <c r="D7037">
        <v>1957.97998046875</v>
      </c>
      <c r="E7037">
        <v>1985.2099609375</v>
      </c>
      <c r="F7037">
        <v>1985.2099609375</v>
      </c>
      <c r="G7037">
        <v>815540000</v>
      </c>
    </row>
    <row r="7038" spans="1:7" ht="15">
      <c r="A7038" s="963">
        <v>36126</v>
      </c>
      <c r="B7038">
        <v>1994.910034179688</v>
      </c>
      <c r="C7038">
        <v>2016.52001953125</v>
      </c>
      <c r="D7038">
        <v>1985.2099609375</v>
      </c>
      <c r="E7038">
        <v>2016.43994140625</v>
      </c>
      <c r="F7038">
        <v>2016.43994140625</v>
      </c>
      <c r="G7038">
        <v>512930000</v>
      </c>
    </row>
    <row r="7039" spans="1:7" ht="15">
      <c r="A7039" s="963">
        <v>36129</v>
      </c>
      <c r="B7039">
        <v>2023.660034179688</v>
      </c>
      <c r="C7039">
        <v>2025.0400390625</v>
      </c>
      <c r="D7039">
        <v>1949.5400390625</v>
      </c>
      <c r="E7039">
        <v>1949.5400390625</v>
      </c>
      <c r="F7039">
        <v>1949.5400390625</v>
      </c>
      <c r="G7039">
        <v>1106520000</v>
      </c>
    </row>
    <row r="7040" spans="1:7" ht="15">
      <c r="A7040" s="963">
        <v>36130</v>
      </c>
      <c r="B7040">
        <v>1928.510009765625</v>
      </c>
      <c r="C7040">
        <v>2003.880004882812</v>
      </c>
      <c r="D7040">
        <v>1924.150024414062</v>
      </c>
      <c r="E7040">
        <v>2003.75</v>
      </c>
      <c r="F7040">
        <v>2003.75</v>
      </c>
      <c r="G7040">
        <v>1026050000</v>
      </c>
    </row>
    <row r="7041" spans="1:7" ht="15">
      <c r="A7041" s="963">
        <v>36131</v>
      </c>
      <c r="B7041">
        <v>1995.9599609375</v>
      </c>
      <c r="C7041">
        <v>2005.7900390625</v>
      </c>
      <c r="D7041">
        <v>1973.199951171875</v>
      </c>
      <c r="E7041">
        <v>1995.2099609375</v>
      </c>
      <c r="F7041">
        <v>1995.2099609375</v>
      </c>
      <c r="G7041">
        <v>982390000</v>
      </c>
    </row>
    <row r="7042" spans="1:7" ht="15">
      <c r="A7042" s="963">
        <v>36132</v>
      </c>
      <c r="B7042">
        <v>1995.2900390625</v>
      </c>
      <c r="C7042">
        <v>2012.7900390625</v>
      </c>
      <c r="D7042">
        <v>1954.31005859375</v>
      </c>
      <c r="E7042">
        <v>1954.329956054688</v>
      </c>
      <c r="F7042">
        <v>1954.329956054688</v>
      </c>
      <c r="G7042">
        <v>1040490000</v>
      </c>
    </row>
    <row r="7043" spans="1:7" ht="15">
      <c r="A7043" s="963">
        <v>36133</v>
      </c>
      <c r="B7043">
        <v>1984.390014648438</v>
      </c>
      <c r="C7043">
        <v>2003.160034179688</v>
      </c>
      <c r="D7043">
        <v>1975.06005859375</v>
      </c>
      <c r="E7043">
        <v>2003.160034179688</v>
      </c>
      <c r="F7043">
        <v>2003.160034179688</v>
      </c>
      <c r="G7043">
        <v>890580000</v>
      </c>
    </row>
    <row r="7044" spans="1:7" ht="15">
      <c r="A7044" s="963">
        <v>36136</v>
      </c>
      <c r="B7044">
        <v>2009.97998046875</v>
      </c>
      <c r="C7044">
        <v>2040.880004882812</v>
      </c>
      <c r="D7044">
        <v>2007.349975585938</v>
      </c>
      <c r="E7044">
        <v>2040.640014648438</v>
      </c>
      <c r="F7044">
        <v>2040.640014648438</v>
      </c>
      <c r="G7044">
        <v>810730000</v>
      </c>
    </row>
    <row r="7045" spans="1:7" ht="15">
      <c r="A7045" s="963">
        <v>36137</v>
      </c>
      <c r="B7045">
        <v>2042.599975585938</v>
      </c>
      <c r="C7045">
        <v>2060.97998046875</v>
      </c>
      <c r="D7045">
        <v>2018.150024414062</v>
      </c>
      <c r="E7045">
        <v>2034.75</v>
      </c>
      <c r="F7045">
        <v>2034.75</v>
      </c>
      <c r="G7045">
        <v>918890000</v>
      </c>
    </row>
    <row r="7046" spans="1:7" ht="15">
      <c r="A7046" s="963">
        <v>36138</v>
      </c>
      <c r="B7046">
        <v>2045.160034179688</v>
      </c>
      <c r="C7046">
        <v>2052.7099609375</v>
      </c>
      <c r="D7046">
        <v>2031.880004882812</v>
      </c>
      <c r="E7046">
        <v>2050.419921875</v>
      </c>
      <c r="F7046">
        <v>2050.419921875</v>
      </c>
      <c r="G7046">
        <v>855750000</v>
      </c>
    </row>
    <row r="7047" spans="1:7" ht="15">
      <c r="A7047" s="963">
        <v>36139</v>
      </c>
      <c r="B7047">
        <v>2051.590087890625</v>
      </c>
      <c r="C7047">
        <v>2058.3701171875</v>
      </c>
      <c r="D7047">
        <v>2015.719970703125</v>
      </c>
      <c r="E7047">
        <v>2015.9599609375</v>
      </c>
      <c r="F7047">
        <v>2015.9599609375</v>
      </c>
      <c r="G7047">
        <v>870690000</v>
      </c>
    </row>
    <row r="7048" spans="1:7" ht="15">
      <c r="A7048" s="963">
        <v>36140</v>
      </c>
      <c r="B7048">
        <v>2012.869995117188</v>
      </c>
      <c r="C7048">
        <v>2035.030029296875</v>
      </c>
      <c r="D7048">
        <v>2004.989990234375</v>
      </c>
      <c r="E7048">
        <v>2029.31005859375</v>
      </c>
      <c r="F7048">
        <v>2029.31005859375</v>
      </c>
      <c r="G7048">
        <v>783340000</v>
      </c>
    </row>
    <row r="7049" spans="1:7" ht="15">
      <c r="A7049" s="963">
        <v>36143</v>
      </c>
      <c r="B7049">
        <v>2013.430053710938</v>
      </c>
      <c r="C7049">
        <v>2029.359985351562</v>
      </c>
      <c r="D7049">
        <v>1962.06005859375</v>
      </c>
      <c r="E7049">
        <v>1966.920043945312</v>
      </c>
      <c r="F7049">
        <v>1966.920043945312</v>
      </c>
      <c r="G7049">
        <v>742440000</v>
      </c>
    </row>
    <row r="7050" spans="1:7" ht="15">
      <c r="A7050" s="963">
        <v>36144</v>
      </c>
      <c r="B7050">
        <v>1984.910034179688</v>
      </c>
      <c r="C7050">
        <v>2012.650024414062</v>
      </c>
      <c r="D7050">
        <v>1981.260009765625</v>
      </c>
      <c r="E7050">
        <v>2012.599975585938</v>
      </c>
      <c r="F7050">
        <v>2012.599975585938</v>
      </c>
      <c r="G7050">
        <v>766690000</v>
      </c>
    </row>
    <row r="7051" spans="1:7" ht="15">
      <c r="A7051" s="963">
        <v>36145</v>
      </c>
      <c r="B7051">
        <v>2023.319946289062</v>
      </c>
      <c r="C7051">
        <v>2027.18994140625</v>
      </c>
      <c r="D7051">
        <v>1996.839965820312</v>
      </c>
      <c r="E7051">
        <v>2009.359985351562</v>
      </c>
      <c r="F7051">
        <v>2009.359985351562</v>
      </c>
      <c r="G7051">
        <v>840980000</v>
      </c>
    </row>
    <row r="7052" spans="1:7" ht="15">
      <c r="A7052" s="963">
        <v>36146</v>
      </c>
      <c r="B7052">
        <v>2014.780029296875</v>
      </c>
      <c r="C7052">
        <v>2043.890014648438</v>
      </c>
      <c r="D7052">
        <v>2014.780029296875</v>
      </c>
      <c r="E7052">
        <v>2043.880004882812</v>
      </c>
      <c r="F7052">
        <v>2043.880004882812</v>
      </c>
      <c r="G7052">
        <v>791620000</v>
      </c>
    </row>
    <row r="7053" spans="1:7" ht="15">
      <c r="A7053" s="963">
        <v>36147</v>
      </c>
      <c r="B7053">
        <v>2057.77001953125</v>
      </c>
      <c r="C7053">
        <v>2086.139892578125</v>
      </c>
      <c r="D7053">
        <v>2055.830078125</v>
      </c>
      <c r="E7053">
        <v>2086.139892578125</v>
      </c>
      <c r="F7053">
        <v>2086.139892578125</v>
      </c>
      <c r="G7053">
        <v>901530000</v>
      </c>
    </row>
    <row r="7054" spans="1:7" ht="15">
      <c r="A7054" s="963">
        <v>36150</v>
      </c>
      <c r="B7054">
        <v>2107.239990234375</v>
      </c>
      <c r="C7054">
        <v>2143.81005859375</v>
      </c>
      <c r="D7054">
        <v>2104.18994140625</v>
      </c>
      <c r="E7054">
        <v>2138.030029296875</v>
      </c>
      <c r="F7054">
        <v>2138.030029296875</v>
      </c>
      <c r="G7054">
        <v>958380000</v>
      </c>
    </row>
    <row r="7055" spans="1:7" ht="15">
      <c r="A7055" s="963">
        <v>36151</v>
      </c>
      <c r="B7055">
        <v>2144.219970703125</v>
      </c>
      <c r="C7055">
        <v>2144.610107421875</v>
      </c>
      <c r="D7055">
        <v>2105.5400390625</v>
      </c>
      <c r="E7055">
        <v>2120.97998046875</v>
      </c>
      <c r="F7055">
        <v>2120.97998046875</v>
      </c>
      <c r="G7055">
        <v>906740000</v>
      </c>
    </row>
    <row r="7056" spans="1:7" ht="15">
      <c r="A7056" s="963">
        <v>36152</v>
      </c>
      <c r="B7056">
        <v>2149.280029296875</v>
      </c>
      <c r="C7056">
        <v>2172.570068359375</v>
      </c>
      <c r="D7056">
        <v>2134.260009765625</v>
      </c>
      <c r="E7056">
        <v>2172.5400390625</v>
      </c>
      <c r="F7056">
        <v>2172.5400390625</v>
      </c>
      <c r="G7056">
        <v>965290000</v>
      </c>
    </row>
    <row r="7057" spans="1:7" ht="15">
      <c r="A7057" s="963">
        <v>36153</v>
      </c>
      <c r="B7057">
        <v>2171.300048828125</v>
      </c>
      <c r="C7057">
        <v>2171.300048828125</v>
      </c>
      <c r="D7057">
        <v>2162.669921875</v>
      </c>
      <c r="E7057">
        <v>2163.0400390625</v>
      </c>
      <c r="F7057">
        <v>2163.0400390625</v>
      </c>
      <c r="G7057">
        <v>443630000</v>
      </c>
    </row>
    <row r="7058" spans="1:7" ht="15">
      <c r="A7058" s="963">
        <v>36157</v>
      </c>
      <c r="B7058">
        <v>2178.239990234375</v>
      </c>
      <c r="C7058">
        <v>2190.110107421875</v>
      </c>
      <c r="D7058">
        <v>2163.0400390625</v>
      </c>
      <c r="E7058">
        <v>2180.300048828125</v>
      </c>
      <c r="F7058">
        <v>2180.300048828125</v>
      </c>
      <c r="G7058">
        <v>861880000</v>
      </c>
    </row>
    <row r="7059" spans="1:7" ht="15">
      <c r="A7059" s="963">
        <v>36158</v>
      </c>
      <c r="B7059">
        <v>2184.429931640625</v>
      </c>
      <c r="C7059">
        <v>2186.14990234375</v>
      </c>
      <c r="D7059">
        <v>2161.830078125</v>
      </c>
      <c r="E7059">
        <v>2181.77001953125</v>
      </c>
      <c r="F7059">
        <v>2181.77001953125</v>
      </c>
      <c r="G7059">
        <v>911180000</v>
      </c>
    </row>
    <row r="7060" spans="1:7" ht="15">
      <c r="A7060" s="963">
        <v>36159</v>
      </c>
      <c r="B7060">
        <v>2181.340087890625</v>
      </c>
      <c r="C7060">
        <v>2196.639892578125</v>
      </c>
      <c r="D7060">
        <v>2160.929931640625</v>
      </c>
      <c r="E7060">
        <v>2166.949951171875</v>
      </c>
      <c r="F7060">
        <v>2166.949951171875</v>
      </c>
      <c r="G7060">
        <v>919770000</v>
      </c>
    </row>
    <row r="7061" spans="1:7" ht="15">
      <c r="A7061" s="963">
        <v>36160</v>
      </c>
      <c r="B7061">
        <v>2169.3798828125</v>
      </c>
      <c r="C7061">
        <v>2200.6298828125</v>
      </c>
      <c r="D7061">
        <v>2165.739990234375</v>
      </c>
      <c r="E7061">
        <v>2192.68994140625</v>
      </c>
      <c r="F7061">
        <v>2192.68994140625</v>
      </c>
      <c r="G7061">
        <v>886630000</v>
      </c>
    </row>
    <row r="7062" spans="1:7" ht="15">
      <c r="A7062" s="963">
        <v>36164</v>
      </c>
      <c r="B7062">
        <v>2207.5400390625</v>
      </c>
      <c r="C7062">
        <v>2233.570068359375</v>
      </c>
      <c r="D7062">
        <v>2192.679931640625</v>
      </c>
      <c r="E7062">
        <v>2208.050048828125</v>
      </c>
      <c r="F7062">
        <v>2208.050048828125</v>
      </c>
      <c r="G7062">
        <v>936660000</v>
      </c>
    </row>
    <row r="7063" spans="1:7" ht="15">
      <c r="A7063" s="963">
        <v>36165</v>
      </c>
      <c r="B7063">
        <v>2207.75</v>
      </c>
      <c r="C7063">
        <v>2251.77001953125</v>
      </c>
      <c r="D7063">
        <v>2206.489990234375</v>
      </c>
      <c r="E7063">
        <v>2251.27001953125</v>
      </c>
      <c r="F7063">
        <v>2251.27001953125</v>
      </c>
      <c r="G7063">
        <v>948350000</v>
      </c>
    </row>
    <row r="7064" spans="1:7" ht="15">
      <c r="A7064" s="963">
        <v>36166</v>
      </c>
      <c r="B7064">
        <v>2286.1298828125</v>
      </c>
      <c r="C7064">
        <v>2320.949951171875</v>
      </c>
      <c r="D7064">
        <v>2286.1298828125</v>
      </c>
      <c r="E7064">
        <v>2320.860107421875</v>
      </c>
      <c r="F7064">
        <v>2320.860107421875</v>
      </c>
      <c r="G7064">
        <v>1252650000</v>
      </c>
    </row>
    <row r="7065" spans="1:7" ht="15">
      <c r="A7065" s="963">
        <v>36167</v>
      </c>
      <c r="B7065">
        <v>2293.27001953125</v>
      </c>
      <c r="C7065">
        <v>2333.699951171875</v>
      </c>
      <c r="D7065">
        <v>2284.239990234375</v>
      </c>
      <c r="E7065">
        <v>2326.090087890625</v>
      </c>
      <c r="F7065">
        <v>2326.090087890625</v>
      </c>
      <c r="G7065">
        <v>1200900000</v>
      </c>
    </row>
    <row r="7066" spans="1:7" ht="15">
      <c r="A7066" s="963">
        <v>36168</v>
      </c>
      <c r="B7066">
        <v>2363.800048828125</v>
      </c>
      <c r="C7066">
        <v>2369.550048828125</v>
      </c>
      <c r="D7066">
        <v>2314.949951171875</v>
      </c>
      <c r="E7066">
        <v>2344.409912109375</v>
      </c>
      <c r="F7066">
        <v>2344.409912109375</v>
      </c>
      <c r="G7066">
        <v>1286690000</v>
      </c>
    </row>
    <row r="7067" spans="1:7" ht="15">
      <c r="A7067" s="963">
        <v>36171</v>
      </c>
      <c r="B7067">
        <v>2373.969970703125</v>
      </c>
      <c r="C7067">
        <v>2384.719970703125</v>
      </c>
      <c r="D7067">
        <v>2348.239990234375</v>
      </c>
      <c r="E7067">
        <v>2384.590087890625</v>
      </c>
      <c r="F7067">
        <v>2384.590087890625</v>
      </c>
      <c r="G7067">
        <v>1140930000</v>
      </c>
    </row>
    <row r="7068" spans="1:7" ht="15">
      <c r="A7068" s="963">
        <v>36172</v>
      </c>
      <c r="B7068">
        <v>2395.89990234375</v>
      </c>
      <c r="C7068">
        <v>2396.300048828125</v>
      </c>
      <c r="D7068">
        <v>2320.2099609375</v>
      </c>
      <c r="E7068">
        <v>2320.75</v>
      </c>
      <c r="F7068">
        <v>2320.75</v>
      </c>
      <c r="G7068">
        <v>1107300000</v>
      </c>
    </row>
    <row r="7069" spans="1:7" ht="15">
      <c r="A7069" s="963">
        <v>36173</v>
      </c>
      <c r="B7069">
        <v>2222.280029296875</v>
      </c>
      <c r="C7069">
        <v>2353.330078125</v>
      </c>
      <c r="D7069">
        <v>2205.68994140625</v>
      </c>
      <c r="E7069">
        <v>2316.81005859375</v>
      </c>
      <c r="F7069">
        <v>2316.81005859375</v>
      </c>
      <c r="G7069">
        <v>1195470000</v>
      </c>
    </row>
    <row r="7070" spans="1:7" ht="15">
      <c r="A7070" s="963">
        <v>36174</v>
      </c>
      <c r="B7070">
        <v>2337.31005859375</v>
      </c>
      <c r="C7070">
        <v>2338.2900390625</v>
      </c>
      <c r="D7070">
        <v>2276.360107421875</v>
      </c>
      <c r="E7070">
        <v>2276.820068359375</v>
      </c>
      <c r="F7070">
        <v>2276.820068359375</v>
      </c>
      <c r="G7070">
        <v>1012270000</v>
      </c>
    </row>
    <row r="7071" spans="1:7" ht="15">
      <c r="A7071" s="963">
        <v>36175</v>
      </c>
      <c r="B7071">
        <v>2292.300048828125</v>
      </c>
      <c r="C7071">
        <v>2348.719970703125</v>
      </c>
      <c r="D7071">
        <v>2276.820068359375</v>
      </c>
      <c r="E7071">
        <v>2348.199951171875</v>
      </c>
      <c r="F7071">
        <v>2348.199951171875</v>
      </c>
      <c r="G7071">
        <v>1001160000</v>
      </c>
    </row>
    <row r="7072" spans="1:7" ht="15">
      <c r="A7072" s="963">
        <v>36179</v>
      </c>
      <c r="B7072">
        <v>2390.929931640625</v>
      </c>
      <c r="C7072">
        <v>2408.429931640625</v>
      </c>
      <c r="D7072">
        <v>2348.199951171875</v>
      </c>
      <c r="E7072">
        <v>2408.169921875</v>
      </c>
      <c r="F7072">
        <v>2408.169921875</v>
      </c>
      <c r="G7072">
        <v>1057490000</v>
      </c>
    </row>
    <row r="7073" spans="1:7" ht="15">
      <c r="A7073" s="963">
        <v>36180</v>
      </c>
      <c r="B7073">
        <v>2451.429931640625</v>
      </c>
      <c r="C7073">
        <v>2474.3798828125</v>
      </c>
      <c r="D7073">
        <v>2414.81005859375</v>
      </c>
      <c r="E7073">
        <v>2415.489990234375</v>
      </c>
      <c r="F7073">
        <v>2415.489990234375</v>
      </c>
      <c r="G7073">
        <v>1280980000</v>
      </c>
    </row>
    <row r="7074" spans="1:7" ht="15">
      <c r="A7074" s="963">
        <v>36181</v>
      </c>
      <c r="B7074">
        <v>2403.52001953125</v>
      </c>
      <c r="C7074">
        <v>2403.52001953125</v>
      </c>
      <c r="D7074">
        <v>2335.75</v>
      </c>
      <c r="E7074">
        <v>2344.719970703125</v>
      </c>
      <c r="F7074">
        <v>2344.719970703125</v>
      </c>
      <c r="G7074">
        <v>1083860000</v>
      </c>
    </row>
    <row r="7075" spans="1:7" ht="15">
      <c r="A7075" s="963">
        <v>36182</v>
      </c>
      <c r="B7075">
        <v>2309.340087890625</v>
      </c>
      <c r="C7075">
        <v>2365.110107421875</v>
      </c>
      <c r="D7075">
        <v>2303.820068359375</v>
      </c>
      <c r="E7075">
        <v>2338.8798828125</v>
      </c>
      <c r="F7075">
        <v>2338.8798828125</v>
      </c>
      <c r="G7075">
        <v>1014740000</v>
      </c>
    </row>
    <row r="7076" spans="1:7" ht="15">
      <c r="A7076" s="963">
        <v>36185</v>
      </c>
      <c r="B7076">
        <v>2363.47998046875</v>
      </c>
      <c r="C7076">
        <v>2369.68994140625</v>
      </c>
      <c r="D7076">
        <v>2328.739990234375</v>
      </c>
      <c r="E7076">
        <v>2369.31005859375</v>
      </c>
      <c r="F7076">
        <v>2369.31005859375</v>
      </c>
      <c r="G7076">
        <v>870960000</v>
      </c>
    </row>
    <row r="7077" spans="1:7" ht="15">
      <c r="A7077" s="963">
        <v>36186</v>
      </c>
      <c r="B7077">
        <v>2388.969970703125</v>
      </c>
      <c r="C7077">
        <v>2434.3701171875</v>
      </c>
      <c r="D7077">
        <v>2384.6298828125</v>
      </c>
      <c r="E7077">
        <v>2433.409912109375</v>
      </c>
      <c r="F7077">
        <v>2433.409912109375</v>
      </c>
      <c r="G7077">
        <v>1030160000</v>
      </c>
    </row>
    <row r="7078" spans="1:7" ht="15">
      <c r="A7078" s="963">
        <v>36187</v>
      </c>
      <c r="B7078">
        <v>2455.25</v>
      </c>
      <c r="C7078">
        <v>2464.1201171875</v>
      </c>
      <c r="D7078">
        <v>2406.780029296875</v>
      </c>
      <c r="E7078">
        <v>2407.139892578125</v>
      </c>
      <c r="F7078">
        <v>2407.139892578125</v>
      </c>
      <c r="G7078">
        <v>1034480000</v>
      </c>
    </row>
    <row r="7079" spans="1:7" ht="15">
      <c r="A7079" s="963">
        <v>36188</v>
      </c>
      <c r="B7079">
        <v>2442.52001953125</v>
      </c>
      <c r="C7079">
        <v>2477.469970703125</v>
      </c>
      <c r="D7079">
        <v>2407.139892578125</v>
      </c>
      <c r="E7079">
        <v>2477.340087890625</v>
      </c>
      <c r="F7079">
        <v>2477.340087890625</v>
      </c>
      <c r="G7079">
        <v>1013890000</v>
      </c>
    </row>
    <row r="7080" spans="1:7" ht="15">
      <c r="A7080" s="963">
        <v>36189</v>
      </c>
      <c r="B7080">
        <v>2486.280029296875</v>
      </c>
      <c r="C7080">
        <v>2506.679931640625</v>
      </c>
      <c r="D7080">
        <v>2454.7099609375</v>
      </c>
      <c r="E7080">
        <v>2505.889892578125</v>
      </c>
      <c r="F7080">
        <v>2505.889892578125</v>
      </c>
      <c r="G7080">
        <v>1057120000</v>
      </c>
    </row>
    <row r="7081" spans="1:7" ht="15">
      <c r="A7081" s="963">
        <v>36192</v>
      </c>
      <c r="B7081">
        <v>2522.3798828125</v>
      </c>
      <c r="C7081">
        <v>2533.43994140625</v>
      </c>
      <c r="D7081">
        <v>2500.35009765625</v>
      </c>
      <c r="E7081">
        <v>2510.090087890625</v>
      </c>
      <c r="F7081">
        <v>2510.090087890625</v>
      </c>
      <c r="G7081">
        <v>957110000</v>
      </c>
    </row>
    <row r="7082" spans="1:7" ht="15">
      <c r="A7082" s="963">
        <v>36193</v>
      </c>
      <c r="B7082">
        <v>2512.1201171875</v>
      </c>
      <c r="C7082">
        <v>2512.1201171875</v>
      </c>
      <c r="D7082">
        <v>2442.929931640625</v>
      </c>
      <c r="E7082">
        <v>2463.419921875</v>
      </c>
      <c r="F7082">
        <v>2463.419921875</v>
      </c>
      <c r="G7082">
        <v>963710000</v>
      </c>
    </row>
    <row r="7083" spans="1:7" ht="15">
      <c r="A7083" s="963">
        <v>36194</v>
      </c>
      <c r="B7083">
        <v>2453.22998046875</v>
      </c>
      <c r="C7083">
        <v>2493.580078125</v>
      </c>
      <c r="D7083">
        <v>2448.550048828125</v>
      </c>
      <c r="E7083">
        <v>2493.409912109375</v>
      </c>
      <c r="F7083">
        <v>2493.409912109375</v>
      </c>
      <c r="G7083">
        <v>1057010000</v>
      </c>
    </row>
    <row r="7084" spans="1:7" ht="15">
      <c r="A7084" s="963">
        <v>36195</v>
      </c>
      <c r="B7084">
        <v>2496.489990234375</v>
      </c>
      <c r="C7084">
        <v>2496.52001953125</v>
      </c>
      <c r="D7084">
        <v>2409.989990234375</v>
      </c>
      <c r="E7084">
        <v>2410.070068359375</v>
      </c>
      <c r="F7084">
        <v>2410.070068359375</v>
      </c>
      <c r="G7084">
        <v>1099190000</v>
      </c>
    </row>
    <row r="7085" spans="1:7" ht="15">
      <c r="A7085" s="963">
        <v>36196</v>
      </c>
      <c r="B7085">
        <v>2419.929931640625</v>
      </c>
      <c r="C7085">
        <v>2421.429931640625</v>
      </c>
      <c r="D7085">
        <v>2346.820068359375</v>
      </c>
      <c r="E7085">
        <v>2373.6201171875</v>
      </c>
      <c r="F7085">
        <v>2373.6201171875</v>
      </c>
      <c r="G7085">
        <v>1013740000</v>
      </c>
    </row>
    <row r="7086" spans="1:7" ht="15">
      <c r="A7086" s="963">
        <v>36199</v>
      </c>
      <c r="B7086">
        <v>2405.31005859375</v>
      </c>
      <c r="C7086">
        <v>2414.97998046875</v>
      </c>
      <c r="D7086">
        <v>2358.050048828125</v>
      </c>
      <c r="E7086">
        <v>2404.919921875</v>
      </c>
      <c r="F7086">
        <v>2404.919921875</v>
      </c>
      <c r="G7086">
        <v>881780000</v>
      </c>
    </row>
    <row r="7087" spans="1:7" ht="15">
      <c r="A7087" s="963">
        <v>36200</v>
      </c>
      <c r="B7087">
        <v>2403.949951171875</v>
      </c>
      <c r="C7087">
        <v>2403.949951171875</v>
      </c>
      <c r="D7087">
        <v>2310.639892578125</v>
      </c>
      <c r="E7087">
        <v>2310.7900390625</v>
      </c>
      <c r="F7087">
        <v>2310.7900390625</v>
      </c>
      <c r="G7087">
        <v>909780000</v>
      </c>
    </row>
    <row r="7088" spans="1:7" ht="15">
      <c r="A7088" s="963">
        <v>36201</v>
      </c>
      <c r="B7088">
        <v>2304.25</v>
      </c>
      <c r="C7088">
        <v>2338.14990234375</v>
      </c>
      <c r="D7088">
        <v>2289.89990234375</v>
      </c>
      <c r="E7088">
        <v>2309.5</v>
      </c>
      <c r="F7088">
        <v>2309.5</v>
      </c>
      <c r="G7088">
        <v>915620000</v>
      </c>
    </row>
    <row r="7089" spans="1:7" ht="15">
      <c r="A7089" s="963">
        <v>36202</v>
      </c>
      <c r="B7089">
        <v>2339.02001953125</v>
      </c>
      <c r="C7089">
        <v>2405.760009765625</v>
      </c>
      <c r="D7089">
        <v>2326.18994140625</v>
      </c>
      <c r="E7089">
        <v>2405.550048828125</v>
      </c>
      <c r="F7089">
        <v>2405.550048828125</v>
      </c>
      <c r="G7089">
        <v>961760000</v>
      </c>
    </row>
    <row r="7090" spans="1:7" ht="15">
      <c r="A7090" s="963">
        <v>36203</v>
      </c>
      <c r="B7090">
        <v>2375.989990234375</v>
      </c>
      <c r="C7090">
        <v>2379</v>
      </c>
      <c r="D7090">
        <v>2319.739990234375</v>
      </c>
      <c r="E7090">
        <v>2321.889892578125</v>
      </c>
      <c r="F7090">
        <v>2321.889892578125</v>
      </c>
      <c r="G7090">
        <v>837560000</v>
      </c>
    </row>
    <row r="7091" spans="1:7" ht="15">
      <c r="A7091" s="963">
        <v>36207</v>
      </c>
      <c r="B7091">
        <v>2361.219970703125</v>
      </c>
      <c r="C7091">
        <v>2368.409912109375</v>
      </c>
      <c r="D7091">
        <v>2300.52001953125</v>
      </c>
      <c r="E7091">
        <v>2313.8701171875</v>
      </c>
      <c r="F7091">
        <v>2313.8701171875</v>
      </c>
      <c r="G7091">
        <v>819240000</v>
      </c>
    </row>
    <row r="7092" spans="1:7" ht="15">
      <c r="A7092" s="963">
        <v>36208</v>
      </c>
      <c r="B7092">
        <v>2277.580078125</v>
      </c>
      <c r="C7092">
        <v>2304.719970703125</v>
      </c>
      <c r="D7092">
        <v>2242.27001953125</v>
      </c>
      <c r="E7092">
        <v>2248.909912109375</v>
      </c>
      <c r="F7092">
        <v>2248.909912109375</v>
      </c>
      <c r="G7092">
        <v>902780000</v>
      </c>
    </row>
    <row r="7093" spans="1:7" ht="15">
      <c r="A7093" s="963">
        <v>36209</v>
      </c>
      <c r="B7093">
        <v>2269.030029296875</v>
      </c>
      <c r="C7093">
        <v>2273.080078125</v>
      </c>
      <c r="D7093">
        <v>2224.2099609375</v>
      </c>
      <c r="E7093">
        <v>2260.550048828125</v>
      </c>
      <c r="F7093">
        <v>2260.550048828125</v>
      </c>
      <c r="G7093">
        <v>859910000</v>
      </c>
    </row>
    <row r="7094" spans="1:7" ht="15">
      <c r="A7094" s="963">
        <v>36210</v>
      </c>
      <c r="B7094">
        <v>2276.610107421875</v>
      </c>
      <c r="C7094">
        <v>2291.409912109375</v>
      </c>
      <c r="D7094">
        <v>2260.550048828125</v>
      </c>
      <c r="E7094">
        <v>2283.60009765625</v>
      </c>
      <c r="F7094">
        <v>2283.60009765625</v>
      </c>
      <c r="G7094">
        <v>813480000</v>
      </c>
    </row>
    <row r="7095" spans="1:7" ht="15">
      <c r="A7095" s="963">
        <v>36213</v>
      </c>
      <c r="B7095">
        <v>2293.330078125</v>
      </c>
      <c r="C7095">
        <v>2342.409912109375</v>
      </c>
      <c r="D7095">
        <v>2275.60009765625</v>
      </c>
      <c r="E7095">
        <v>2342.010009765625</v>
      </c>
      <c r="F7095">
        <v>2342.010009765625</v>
      </c>
      <c r="G7095">
        <v>843510000</v>
      </c>
    </row>
    <row r="7096" spans="1:7" ht="15">
      <c r="A7096" s="963">
        <v>36214</v>
      </c>
      <c r="B7096">
        <v>2360.679931640625</v>
      </c>
      <c r="C7096">
        <v>2386.47998046875</v>
      </c>
      <c r="D7096">
        <v>2342.010009765625</v>
      </c>
      <c r="E7096">
        <v>2376.35009765625</v>
      </c>
      <c r="F7096">
        <v>2376.35009765625</v>
      </c>
      <c r="G7096">
        <v>912110000</v>
      </c>
    </row>
    <row r="7097" spans="1:7" ht="15">
      <c r="A7097" s="963">
        <v>36215</v>
      </c>
      <c r="B7097">
        <v>2389.75</v>
      </c>
      <c r="C7097">
        <v>2405.2900390625</v>
      </c>
      <c r="D7097">
        <v>2338.89990234375</v>
      </c>
      <c r="E7097">
        <v>2339.3798828125</v>
      </c>
      <c r="F7097">
        <v>2339.3798828125</v>
      </c>
      <c r="G7097">
        <v>931090000</v>
      </c>
    </row>
    <row r="7098" spans="1:7" ht="15">
      <c r="A7098" s="963">
        <v>36216</v>
      </c>
      <c r="B7098">
        <v>2329.389892578125</v>
      </c>
      <c r="C7098">
        <v>2339.3798828125</v>
      </c>
      <c r="D7098">
        <v>2286.909912109375</v>
      </c>
      <c r="E7098">
        <v>2326.820068359375</v>
      </c>
      <c r="F7098">
        <v>2326.820068359375</v>
      </c>
      <c r="G7098">
        <v>858700000</v>
      </c>
    </row>
    <row r="7099" spans="1:7" ht="15">
      <c r="A7099" s="963">
        <v>36217</v>
      </c>
      <c r="B7099">
        <v>2320.489990234375</v>
      </c>
      <c r="C7099">
        <v>2326.820068359375</v>
      </c>
      <c r="D7099">
        <v>2277.179931640625</v>
      </c>
      <c r="E7099">
        <v>2288.030029296875</v>
      </c>
      <c r="F7099">
        <v>2288.030029296875</v>
      </c>
      <c r="G7099">
        <v>901170000</v>
      </c>
    </row>
    <row r="7100" spans="1:7" ht="15">
      <c r="A7100" s="963">
        <v>36220</v>
      </c>
      <c r="B7100">
        <v>2286.830078125</v>
      </c>
      <c r="C7100">
        <v>2300.820068359375</v>
      </c>
      <c r="D7100">
        <v>2264.320068359375</v>
      </c>
      <c r="E7100">
        <v>2295.179931640625</v>
      </c>
      <c r="F7100">
        <v>2295.179931640625</v>
      </c>
      <c r="G7100">
        <v>770800000</v>
      </c>
    </row>
    <row r="7101" spans="1:7" ht="15">
      <c r="A7101" s="963">
        <v>36221</v>
      </c>
      <c r="B7101">
        <v>2303.6201171875</v>
      </c>
      <c r="C7101">
        <v>2317.570068359375</v>
      </c>
      <c r="D7101">
        <v>2257.070068359375</v>
      </c>
      <c r="E7101">
        <v>2259.030029296875</v>
      </c>
      <c r="F7101">
        <v>2259.030029296875</v>
      </c>
      <c r="G7101">
        <v>894020000</v>
      </c>
    </row>
    <row r="7102" spans="1:7" ht="15">
      <c r="A7102" s="963">
        <v>36222</v>
      </c>
      <c r="B7102">
        <v>2274.0400390625</v>
      </c>
      <c r="C7102">
        <v>2280.969970703125</v>
      </c>
      <c r="D7102">
        <v>2235.18994140625</v>
      </c>
      <c r="E7102">
        <v>2265.199951171875</v>
      </c>
      <c r="F7102">
        <v>2265.199951171875</v>
      </c>
      <c r="G7102">
        <v>864380000</v>
      </c>
    </row>
    <row r="7103" spans="1:7" ht="15">
      <c r="A7103" s="963">
        <v>36223</v>
      </c>
      <c r="B7103">
        <v>2286.2900390625</v>
      </c>
      <c r="C7103">
        <v>2311.179931640625</v>
      </c>
      <c r="D7103">
        <v>2250.6298828125</v>
      </c>
      <c r="E7103">
        <v>2292.889892578125</v>
      </c>
      <c r="F7103">
        <v>2292.889892578125</v>
      </c>
      <c r="G7103">
        <v>889430000</v>
      </c>
    </row>
    <row r="7104" spans="1:7" ht="15">
      <c r="A7104" s="963">
        <v>36224</v>
      </c>
      <c r="B7104">
        <v>2329.580078125</v>
      </c>
      <c r="C7104">
        <v>2339.2099609375</v>
      </c>
      <c r="D7104">
        <v>2292.889892578125</v>
      </c>
      <c r="E7104">
        <v>2337.110107421875</v>
      </c>
      <c r="F7104">
        <v>2337.110107421875</v>
      </c>
      <c r="G7104">
        <v>859200000</v>
      </c>
    </row>
    <row r="7105" spans="1:7" ht="15">
      <c r="A7105" s="963">
        <v>36227</v>
      </c>
      <c r="B7105">
        <v>2357.320068359375</v>
      </c>
      <c r="C7105">
        <v>2398.18994140625</v>
      </c>
      <c r="D7105">
        <v>2353.739990234375</v>
      </c>
      <c r="E7105">
        <v>2397.6201171875</v>
      </c>
      <c r="F7105">
        <v>2397.6201171875</v>
      </c>
      <c r="G7105">
        <v>970750000</v>
      </c>
    </row>
    <row r="7106" spans="1:7" ht="15">
      <c r="A7106" s="963">
        <v>36228</v>
      </c>
      <c r="B7106">
        <v>2396.52001953125</v>
      </c>
      <c r="C7106">
        <v>2433.3701171875</v>
      </c>
      <c r="D7106">
        <v>2385.52001953125</v>
      </c>
      <c r="E7106">
        <v>2392.93994140625</v>
      </c>
      <c r="F7106">
        <v>2392.93994140625</v>
      </c>
      <c r="G7106">
        <v>1032900000</v>
      </c>
    </row>
    <row r="7107" spans="1:7" ht="15">
      <c r="A7107" s="963">
        <v>36229</v>
      </c>
      <c r="B7107">
        <v>2407.10009765625</v>
      </c>
      <c r="C7107">
        <v>2408.949951171875</v>
      </c>
      <c r="D7107">
        <v>2378.81005859375</v>
      </c>
      <c r="E7107">
        <v>2406</v>
      </c>
      <c r="F7107">
        <v>2406</v>
      </c>
      <c r="G7107">
        <v>936670000</v>
      </c>
    </row>
    <row r="7108" spans="1:7" ht="15">
      <c r="A7108" s="963">
        <v>36230</v>
      </c>
      <c r="B7108">
        <v>2419.1201171875</v>
      </c>
      <c r="C7108">
        <v>2437.389892578125</v>
      </c>
      <c r="D7108">
        <v>2391.550048828125</v>
      </c>
      <c r="E7108">
        <v>2412.25</v>
      </c>
      <c r="F7108">
        <v>2412.25</v>
      </c>
      <c r="G7108">
        <v>1033580000</v>
      </c>
    </row>
    <row r="7109" spans="1:7" ht="15">
      <c r="A7109" s="963">
        <v>36231</v>
      </c>
      <c r="B7109">
        <v>2411.47998046875</v>
      </c>
      <c r="C7109">
        <v>2412.25</v>
      </c>
      <c r="D7109">
        <v>2362.8701171875</v>
      </c>
      <c r="E7109">
        <v>2381.530029296875</v>
      </c>
      <c r="F7109">
        <v>2381.530029296875</v>
      </c>
      <c r="G7109">
        <v>918410000</v>
      </c>
    </row>
    <row r="7110" spans="1:7" ht="15">
      <c r="A7110" s="963">
        <v>36234</v>
      </c>
      <c r="B7110">
        <v>2392.5400390625</v>
      </c>
      <c r="C7110">
        <v>2431.449951171875</v>
      </c>
      <c r="D7110">
        <v>2375.830078125</v>
      </c>
      <c r="E7110">
        <v>2431.43994140625</v>
      </c>
      <c r="F7110">
        <v>2431.43994140625</v>
      </c>
      <c r="G7110">
        <v>851480000</v>
      </c>
    </row>
    <row r="7111" spans="1:7" ht="15">
      <c r="A7111" s="963">
        <v>36235</v>
      </c>
      <c r="B7111">
        <v>2437.97998046875</v>
      </c>
      <c r="C7111">
        <v>2450.010009765625</v>
      </c>
      <c r="D7111">
        <v>2423.81005859375</v>
      </c>
      <c r="E7111">
        <v>2439.27001953125</v>
      </c>
      <c r="F7111">
        <v>2439.27001953125</v>
      </c>
      <c r="G7111">
        <v>977210000</v>
      </c>
    </row>
    <row r="7112" spans="1:7" ht="15">
      <c r="A7112" s="963">
        <v>36236</v>
      </c>
      <c r="B7112">
        <v>2440.219970703125</v>
      </c>
      <c r="C7112">
        <v>2441.719970703125</v>
      </c>
      <c r="D7112">
        <v>2419.85009765625</v>
      </c>
      <c r="E7112">
        <v>2428.969970703125</v>
      </c>
      <c r="F7112">
        <v>2428.969970703125</v>
      </c>
      <c r="G7112">
        <v>854320000</v>
      </c>
    </row>
    <row r="7113" spans="1:7" ht="15">
      <c r="A7113" s="963">
        <v>36237</v>
      </c>
      <c r="B7113">
        <v>2425.360107421875</v>
      </c>
      <c r="C7113">
        <v>2463.010009765625</v>
      </c>
      <c r="D7113">
        <v>2423.5400390625</v>
      </c>
      <c r="E7113">
        <v>2462.9599609375</v>
      </c>
      <c r="F7113">
        <v>2462.9599609375</v>
      </c>
      <c r="G7113">
        <v>937430000</v>
      </c>
    </row>
    <row r="7114" spans="1:7" ht="15">
      <c r="A7114" s="963">
        <v>36238</v>
      </c>
      <c r="B7114">
        <v>2480.389892578125</v>
      </c>
      <c r="C7114">
        <v>2480.6298828125</v>
      </c>
      <c r="D7114">
        <v>2420.2099609375</v>
      </c>
      <c r="E7114">
        <v>2421.27001953125</v>
      </c>
      <c r="F7114">
        <v>2421.27001953125</v>
      </c>
      <c r="G7114">
        <v>1054880000</v>
      </c>
    </row>
    <row r="7115" spans="1:7" ht="15">
      <c r="A7115" s="963">
        <v>36241</v>
      </c>
      <c r="B7115">
        <v>2428.389892578125</v>
      </c>
      <c r="C7115">
        <v>2430.85009765625</v>
      </c>
      <c r="D7115">
        <v>2395.2900390625</v>
      </c>
      <c r="E7115">
        <v>2395.93994140625</v>
      </c>
      <c r="F7115">
        <v>2395.93994140625</v>
      </c>
      <c r="G7115">
        <v>874200000</v>
      </c>
    </row>
    <row r="7116" spans="1:7" ht="15">
      <c r="A7116" s="963">
        <v>36242</v>
      </c>
      <c r="B7116">
        <v>2388.0400390625</v>
      </c>
      <c r="C7116">
        <v>2395.93994140625</v>
      </c>
      <c r="D7116">
        <v>2319.9599609375</v>
      </c>
      <c r="E7116">
        <v>2322.840087890625</v>
      </c>
      <c r="F7116">
        <v>2322.840087890625</v>
      </c>
      <c r="G7116">
        <v>976000000</v>
      </c>
    </row>
    <row r="7117" spans="1:7" ht="15">
      <c r="A7117" s="963">
        <v>36243</v>
      </c>
      <c r="B7117">
        <v>2326.6298828125</v>
      </c>
      <c r="C7117">
        <v>2365.35009765625</v>
      </c>
      <c r="D7117">
        <v>2305.639892578125</v>
      </c>
      <c r="E7117">
        <v>2365.280029296875</v>
      </c>
      <c r="F7117">
        <v>2365.280029296875</v>
      </c>
      <c r="G7117">
        <v>856520000</v>
      </c>
    </row>
    <row r="7118" spans="1:7" ht="15">
      <c r="A7118" s="963">
        <v>36244</v>
      </c>
      <c r="B7118">
        <v>2399.719970703125</v>
      </c>
      <c r="C7118">
        <v>2434.889892578125</v>
      </c>
      <c r="D7118">
        <v>2399.719970703125</v>
      </c>
      <c r="E7118">
        <v>2434.800048828125</v>
      </c>
      <c r="F7118">
        <v>2434.800048828125</v>
      </c>
      <c r="G7118">
        <v>939490000</v>
      </c>
    </row>
    <row r="7119" spans="1:7" ht="15">
      <c r="A7119" s="963">
        <v>36245</v>
      </c>
      <c r="B7119">
        <v>2425.050048828125</v>
      </c>
      <c r="C7119">
        <v>2445.719970703125</v>
      </c>
      <c r="D7119">
        <v>2410.4599609375</v>
      </c>
      <c r="E7119">
        <v>2419.169921875</v>
      </c>
      <c r="F7119">
        <v>2419.169921875</v>
      </c>
      <c r="G7119">
        <v>831140000</v>
      </c>
    </row>
    <row r="7120" spans="1:7" ht="15">
      <c r="A7120" s="963">
        <v>36248</v>
      </c>
      <c r="B7120">
        <v>2442.590087890625</v>
      </c>
      <c r="C7120">
        <v>2492.840087890625</v>
      </c>
      <c r="D7120">
        <v>2419.169921875</v>
      </c>
      <c r="E7120">
        <v>2492.840087890625</v>
      </c>
      <c r="F7120">
        <v>2492.840087890625</v>
      </c>
      <c r="G7120">
        <v>876200000</v>
      </c>
    </row>
    <row r="7121" spans="1:7" ht="15">
      <c r="A7121" s="963">
        <v>36249</v>
      </c>
      <c r="B7121">
        <v>2492.169921875</v>
      </c>
      <c r="C7121">
        <v>2506.7900390625</v>
      </c>
      <c r="D7121">
        <v>2477.6201171875</v>
      </c>
      <c r="E7121">
        <v>2480.2900390625</v>
      </c>
      <c r="F7121">
        <v>2480.2900390625</v>
      </c>
      <c r="G7121">
        <v>896110000</v>
      </c>
    </row>
    <row r="7122" spans="1:7" ht="15">
      <c r="A7122" s="963">
        <v>36250</v>
      </c>
      <c r="B7122">
        <v>2508.340087890625</v>
      </c>
      <c r="C7122">
        <v>2520.6298828125</v>
      </c>
      <c r="D7122">
        <v>2458.77001953125</v>
      </c>
      <c r="E7122">
        <v>2461.39990234375</v>
      </c>
      <c r="F7122">
        <v>2461.39990234375</v>
      </c>
      <c r="G7122">
        <v>1101200000</v>
      </c>
    </row>
    <row r="7123" spans="1:7" ht="15">
      <c r="A7123" s="963">
        <v>36251</v>
      </c>
      <c r="B7123">
        <v>2493.070068359375</v>
      </c>
      <c r="C7123">
        <v>2502.4599609375</v>
      </c>
      <c r="D7123">
        <v>2460.239990234375</v>
      </c>
      <c r="E7123">
        <v>2493.3701171875</v>
      </c>
      <c r="F7123">
        <v>2493.3701171875</v>
      </c>
      <c r="G7123">
        <v>848680000</v>
      </c>
    </row>
    <row r="7124" spans="1:7" ht="15">
      <c r="A7124" s="963">
        <v>36255</v>
      </c>
      <c r="B7124">
        <v>2523.97998046875</v>
      </c>
      <c r="C7124">
        <v>2560.10009765625</v>
      </c>
      <c r="D7124">
        <v>2515.699951171875</v>
      </c>
      <c r="E7124">
        <v>2560.06005859375</v>
      </c>
      <c r="F7124">
        <v>2560.06005859375</v>
      </c>
      <c r="G7124">
        <v>977920000</v>
      </c>
    </row>
    <row r="7125" spans="1:7" ht="15">
      <c r="A7125" s="963">
        <v>36256</v>
      </c>
      <c r="B7125">
        <v>2555.47998046875</v>
      </c>
      <c r="C7125">
        <v>2582.3701171875</v>
      </c>
      <c r="D7125">
        <v>2544.0400390625</v>
      </c>
      <c r="E7125">
        <v>2563.169921875</v>
      </c>
      <c r="F7125">
        <v>2563.169921875</v>
      </c>
      <c r="G7125">
        <v>1113990000</v>
      </c>
    </row>
    <row r="7126" spans="1:7" ht="15">
      <c r="A7126" s="963">
        <v>36257</v>
      </c>
      <c r="B7126">
        <v>2594.780029296875</v>
      </c>
      <c r="C7126">
        <v>2596.25</v>
      </c>
      <c r="D7126">
        <v>2511.389892578125</v>
      </c>
      <c r="E7126">
        <v>2544.429931640625</v>
      </c>
      <c r="F7126">
        <v>2544.429931640625</v>
      </c>
      <c r="G7126">
        <v>1272750000</v>
      </c>
    </row>
    <row r="7127" spans="1:7" ht="15">
      <c r="A7127" s="963">
        <v>36258</v>
      </c>
      <c r="B7127">
        <v>2553.449951171875</v>
      </c>
      <c r="C7127">
        <v>2573.969970703125</v>
      </c>
      <c r="D7127">
        <v>2514.27001953125</v>
      </c>
      <c r="E7127">
        <v>2573.389892578125</v>
      </c>
      <c r="F7127">
        <v>2573.389892578125</v>
      </c>
      <c r="G7127">
        <v>1145880000</v>
      </c>
    </row>
    <row r="7128" spans="1:7" ht="15">
      <c r="A7128" s="963">
        <v>36259</v>
      </c>
      <c r="B7128">
        <v>2574.97998046875</v>
      </c>
      <c r="C7128">
        <v>2599.199951171875</v>
      </c>
      <c r="D7128">
        <v>2561.510009765625</v>
      </c>
      <c r="E7128">
        <v>2593.050048828125</v>
      </c>
      <c r="F7128">
        <v>2593.050048828125</v>
      </c>
      <c r="G7128">
        <v>1091380000</v>
      </c>
    </row>
    <row r="7129" spans="1:7" ht="15">
      <c r="A7129" s="963">
        <v>36262</v>
      </c>
      <c r="B7129">
        <v>2530.989990234375</v>
      </c>
      <c r="C7129">
        <v>2606.239990234375</v>
      </c>
      <c r="D7129">
        <v>2526.840087890625</v>
      </c>
      <c r="E7129">
        <v>2598.81005859375</v>
      </c>
      <c r="F7129">
        <v>2598.81005859375</v>
      </c>
      <c r="G7129">
        <v>1143330000</v>
      </c>
    </row>
    <row r="7130" spans="1:7" ht="15">
      <c r="A7130" s="963">
        <v>36263</v>
      </c>
      <c r="B7130">
        <v>2626.85009765625</v>
      </c>
      <c r="C7130">
        <v>2632.510009765625</v>
      </c>
      <c r="D7130">
        <v>2575.050048828125</v>
      </c>
      <c r="E7130">
        <v>2583.5</v>
      </c>
      <c r="F7130">
        <v>2583.5</v>
      </c>
      <c r="G7130">
        <v>1341700000</v>
      </c>
    </row>
    <row r="7131" spans="1:7" ht="15">
      <c r="A7131" s="963">
        <v>36264</v>
      </c>
      <c r="B7131">
        <v>2621.52001953125</v>
      </c>
      <c r="C7131">
        <v>2628.18994140625</v>
      </c>
      <c r="D7131">
        <v>2507.280029296875</v>
      </c>
      <c r="E7131">
        <v>2507.280029296875</v>
      </c>
      <c r="F7131">
        <v>2507.280029296875</v>
      </c>
      <c r="G7131">
        <v>1416190000</v>
      </c>
    </row>
    <row r="7132" spans="1:7" ht="15">
      <c r="A7132" s="963">
        <v>36265</v>
      </c>
      <c r="B7132">
        <v>2535.18994140625</v>
      </c>
      <c r="C7132">
        <v>2536.340087890625</v>
      </c>
      <c r="D7132">
        <v>2443.02001953125</v>
      </c>
      <c r="E7132">
        <v>2521.77001953125</v>
      </c>
      <c r="F7132">
        <v>2521.77001953125</v>
      </c>
      <c r="G7132">
        <v>1233960000</v>
      </c>
    </row>
    <row r="7133" spans="1:7" ht="15">
      <c r="A7133" s="963">
        <v>36266</v>
      </c>
      <c r="B7133">
        <v>2528.510009765625</v>
      </c>
      <c r="C7133">
        <v>2528.510009765625</v>
      </c>
      <c r="D7133">
        <v>2476.929931640625</v>
      </c>
      <c r="E7133">
        <v>2484.0400390625</v>
      </c>
      <c r="F7133">
        <v>2484.0400390625</v>
      </c>
      <c r="G7133">
        <v>1027070000</v>
      </c>
    </row>
    <row r="7134" spans="1:7" ht="15">
      <c r="A7134" s="963">
        <v>36269</v>
      </c>
      <c r="B7134">
        <v>2501.7099609375</v>
      </c>
      <c r="C7134">
        <v>2501.7099609375</v>
      </c>
      <c r="D7134">
        <v>2341.35009765625</v>
      </c>
      <c r="E7134">
        <v>2345.610107421875</v>
      </c>
      <c r="F7134">
        <v>2345.610107421875</v>
      </c>
      <c r="G7134">
        <v>1200990000</v>
      </c>
    </row>
    <row r="7135" spans="1:7" ht="15">
      <c r="A7135" s="963">
        <v>36270</v>
      </c>
      <c r="B7135">
        <v>2355.260009765625</v>
      </c>
      <c r="C7135">
        <v>2409.780029296875</v>
      </c>
      <c r="D7135">
        <v>2329.8701171875</v>
      </c>
      <c r="E7135">
        <v>2409.639892578125</v>
      </c>
      <c r="F7135">
        <v>2409.639892578125</v>
      </c>
      <c r="G7135">
        <v>1143740000</v>
      </c>
    </row>
    <row r="7136" spans="1:7" ht="15">
      <c r="A7136" s="963">
        <v>36271</v>
      </c>
      <c r="B7136">
        <v>2428.889892578125</v>
      </c>
      <c r="C7136">
        <v>2489.840087890625</v>
      </c>
      <c r="D7136">
        <v>2404.7099609375</v>
      </c>
      <c r="E7136">
        <v>2489.080078125</v>
      </c>
      <c r="F7136">
        <v>2489.080078125</v>
      </c>
      <c r="G7136">
        <v>1125280000</v>
      </c>
    </row>
    <row r="7137" spans="1:7" ht="15">
      <c r="A7137" s="963">
        <v>36272</v>
      </c>
      <c r="B7137">
        <v>2551.1298828125</v>
      </c>
      <c r="C7137">
        <v>2561.7900390625</v>
      </c>
      <c r="D7137">
        <v>2525.260009765625</v>
      </c>
      <c r="E7137">
        <v>2561.610107421875</v>
      </c>
      <c r="F7137">
        <v>2561.610107421875</v>
      </c>
      <c r="G7137">
        <v>1110460000</v>
      </c>
    </row>
    <row r="7138" spans="1:7" ht="15">
      <c r="A7138" s="963">
        <v>36273</v>
      </c>
      <c r="B7138">
        <v>2563.8701171875</v>
      </c>
      <c r="C7138">
        <v>2603.10009765625</v>
      </c>
      <c r="D7138">
        <v>2538</v>
      </c>
      <c r="E7138">
        <v>2590.68994140625</v>
      </c>
      <c r="F7138">
        <v>2590.68994140625</v>
      </c>
      <c r="G7138">
        <v>1049670000</v>
      </c>
    </row>
    <row r="7139" spans="1:7" ht="15">
      <c r="A7139" s="963">
        <v>36276</v>
      </c>
      <c r="B7139">
        <v>2617.090087890625</v>
      </c>
      <c r="C7139">
        <v>2661.510009765625</v>
      </c>
      <c r="D7139">
        <v>2615.72998046875</v>
      </c>
      <c r="E7139">
        <v>2652.050048828125</v>
      </c>
      <c r="F7139">
        <v>2652.050048828125</v>
      </c>
      <c r="G7139">
        <v>1050470000</v>
      </c>
    </row>
    <row r="7140" spans="1:7" ht="15">
      <c r="A7140" s="963">
        <v>36277</v>
      </c>
      <c r="B7140">
        <v>2671.570068359375</v>
      </c>
      <c r="C7140">
        <v>2677.760009765625</v>
      </c>
      <c r="D7140">
        <v>2602.1298828125</v>
      </c>
      <c r="E7140">
        <v>2602.409912109375</v>
      </c>
      <c r="F7140">
        <v>2602.409912109375</v>
      </c>
      <c r="G7140">
        <v>1132010000</v>
      </c>
    </row>
    <row r="7141" spans="1:7" ht="15">
      <c r="A7141" s="963">
        <v>36278</v>
      </c>
      <c r="B7141">
        <v>2601.1298828125</v>
      </c>
      <c r="C7141">
        <v>2610.909912109375</v>
      </c>
      <c r="D7141">
        <v>2544.89990234375</v>
      </c>
      <c r="E7141">
        <v>2550.3701171875</v>
      </c>
      <c r="F7141">
        <v>2550.3701171875</v>
      </c>
      <c r="G7141">
        <v>1000820000</v>
      </c>
    </row>
    <row r="7142" spans="1:7" ht="15">
      <c r="A7142" s="963">
        <v>36279</v>
      </c>
      <c r="B7142">
        <v>2544.929931640625</v>
      </c>
      <c r="C7142">
        <v>2553.10009765625</v>
      </c>
      <c r="D7142">
        <v>2500.75</v>
      </c>
      <c r="E7142">
        <v>2528.43994140625</v>
      </c>
      <c r="F7142">
        <v>2528.43994140625</v>
      </c>
      <c r="G7142">
        <v>1005650000</v>
      </c>
    </row>
    <row r="7143" spans="1:7" ht="15">
      <c r="A7143" s="963">
        <v>36280</v>
      </c>
      <c r="B7143">
        <v>2565.8701171875</v>
      </c>
      <c r="C7143">
        <v>2578.06005859375</v>
      </c>
      <c r="D7143">
        <v>2488.39990234375</v>
      </c>
      <c r="E7143">
        <v>2542.860107421875</v>
      </c>
      <c r="F7143">
        <v>2542.860107421875</v>
      </c>
      <c r="G7143">
        <v>994460000</v>
      </c>
    </row>
    <row r="7144" spans="1:7" ht="15">
      <c r="A7144" s="963">
        <v>36283</v>
      </c>
      <c r="B7144">
        <v>2546.330078125</v>
      </c>
      <c r="C7144">
        <v>2549.10009765625</v>
      </c>
      <c r="D7144">
        <v>2512.3701171875</v>
      </c>
      <c r="E7144">
        <v>2535.580078125</v>
      </c>
      <c r="F7144">
        <v>2535.580078125</v>
      </c>
      <c r="G7144">
        <v>866010000</v>
      </c>
    </row>
    <row r="7145" spans="1:7" ht="15">
      <c r="A7145" s="963">
        <v>36284</v>
      </c>
      <c r="B7145">
        <v>2535.81005859375</v>
      </c>
      <c r="C7145">
        <v>2557.2099609375</v>
      </c>
      <c r="D7145">
        <v>2482.489990234375</v>
      </c>
      <c r="E7145">
        <v>2485.1201171875</v>
      </c>
      <c r="F7145">
        <v>2485.1201171875</v>
      </c>
      <c r="G7145">
        <v>921730000</v>
      </c>
    </row>
    <row r="7146" spans="1:7" ht="15">
      <c r="A7146" s="963">
        <v>36285</v>
      </c>
      <c r="B7146">
        <v>2498.14990234375</v>
      </c>
      <c r="C7146">
        <v>2534.449951171875</v>
      </c>
      <c r="D7146">
        <v>2430.64990234375</v>
      </c>
      <c r="E7146">
        <v>2534.449951171875</v>
      </c>
      <c r="F7146">
        <v>2534.449951171875</v>
      </c>
      <c r="G7146">
        <v>1038730000</v>
      </c>
    </row>
    <row r="7147" spans="1:7" ht="15">
      <c r="A7147" s="963">
        <v>36286</v>
      </c>
      <c r="B7147">
        <v>2532.409912109375</v>
      </c>
      <c r="C7147">
        <v>2546.360107421875</v>
      </c>
      <c r="D7147">
        <v>2464.570068359375</v>
      </c>
      <c r="E7147">
        <v>2472.280029296875</v>
      </c>
      <c r="F7147">
        <v>2472.280029296875</v>
      </c>
      <c r="G7147">
        <v>909640000</v>
      </c>
    </row>
    <row r="7148" spans="1:7" ht="15">
      <c r="A7148" s="963">
        <v>36287</v>
      </c>
      <c r="B7148">
        <v>2499.530029296875</v>
      </c>
      <c r="C7148">
        <v>2507.719970703125</v>
      </c>
      <c r="D7148">
        <v>2462.27001953125</v>
      </c>
      <c r="E7148">
        <v>2503.6201171875</v>
      </c>
      <c r="F7148">
        <v>2503.6201171875</v>
      </c>
      <c r="G7148">
        <v>867050000</v>
      </c>
    </row>
    <row r="7149" spans="1:7" ht="15">
      <c r="A7149" s="963">
        <v>36290</v>
      </c>
      <c r="B7149">
        <v>2516.840087890625</v>
      </c>
      <c r="C7149">
        <v>2536.110107421875</v>
      </c>
      <c r="D7149">
        <v>2500.739990234375</v>
      </c>
      <c r="E7149">
        <v>2526.389892578125</v>
      </c>
      <c r="F7149">
        <v>2526.389892578125</v>
      </c>
      <c r="G7149">
        <v>831130000</v>
      </c>
    </row>
    <row r="7150" spans="1:7" ht="15">
      <c r="A7150" s="963">
        <v>36291</v>
      </c>
      <c r="B7150">
        <v>2553.02001953125</v>
      </c>
      <c r="C7150">
        <v>2574.3701171875</v>
      </c>
      <c r="D7150">
        <v>2542.419921875</v>
      </c>
      <c r="E7150">
        <v>2566.679931640625</v>
      </c>
      <c r="F7150">
        <v>2566.679931640625</v>
      </c>
      <c r="G7150">
        <v>954690000</v>
      </c>
    </row>
    <row r="7151" spans="1:7" ht="15">
      <c r="A7151" s="963">
        <v>36292</v>
      </c>
      <c r="B7151">
        <v>2584.570068359375</v>
      </c>
      <c r="C7151">
        <v>2610.330078125</v>
      </c>
      <c r="D7151">
        <v>2548.239990234375</v>
      </c>
      <c r="E7151">
        <v>2606.5400390625</v>
      </c>
      <c r="F7151">
        <v>2606.5400390625</v>
      </c>
      <c r="G7151">
        <v>1032500000</v>
      </c>
    </row>
    <row r="7152" spans="1:7" ht="15">
      <c r="A7152" s="963">
        <v>36293</v>
      </c>
      <c r="B7152">
        <v>2621.739990234375</v>
      </c>
      <c r="C7152">
        <v>2632.739990234375</v>
      </c>
      <c r="D7152">
        <v>2581.75</v>
      </c>
      <c r="E7152">
        <v>2582</v>
      </c>
      <c r="F7152">
        <v>2582</v>
      </c>
      <c r="G7152">
        <v>1069560000</v>
      </c>
    </row>
    <row r="7153" spans="1:7" ht="15">
      <c r="A7153" s="963">
        <v>36294</v>
      </c>
      <c r="B7153">
        <v>2549.330078125</v>
      </c>
      <c r="C7153">
        <v>2558.590087890625</v>
      </c>
      <c r="D7153">
        <v>2519.530029296875</v>
      </c>
      <c r="E7153">
        <v>2527.860107421875</v>
      </c>
      <c r="F7153">
        <v>2527.860107421875</v>
      </c>
      <c r="G7153">
        <v>936350000</v>
      </c>
    </row>
    <row r="7154" spans="1:7" ht="15">
      <c r="A7154" s="963">
        <v>36297</v>
      </c>
      <c r="B7154">
        <v>2517.260009765625</v>
      </c>
      <c r="C7154">
        <v>2561.85009765625</v>
      </c>
      <c r="D7154">
        <v>2494.510009765625</v>
      </c>
      <c r="E7154">
        <v>2561.840087890625</v>
      </c>
      <c r="F7154">
        <v>2561.840087890625</v>
      </c>
      <c r="G7154">
        <v>787680000</v>
      </c>
    </row>
    <row r="7155" spans="1:7" ht="15">
      <c r="A7155" s="963">
        <v>36298</v>
      </c>
      <c r="B7155">
        <v>2569.590087890625</v>
      </c>
      <c r="C7155">
        <v>2576.429931640625</v>
      </c>
      <c r="D7155">
        <v>2543.320068359375</v>
      </c>
      <c r="E7155">
        <v>2558.360107421875</v>
      </c>
      <c r="F7155">
        <v>2558.360107421875</v>
      </c>
      <c r="G7155">
        <v>862100000</v>
      </c>
    </row>
    <row r="7156" spans="1:7" ht="15">
      <c r="A7156" s="963">
        <v>36299</v>
      </c>
      <c r="B7156">
        <v>2568.43994140625</v>
      </c>
      <c r="C7156">
        <v>2577.929931640625</v>
      </c>
      <c r="D7156">
        <v>2540.3798828125</v>
      </c>
      <c r="E7156">
        <v>2577.39990234375</v>
      </c>
      <c r="F7156">
        <v>2577.39990234375</v>
      </c>
      <c r="G7156">
        <v>964350000</v>
      </c>
    </row>
    <row r="7157" spans="1:7" ht="15">
      <c r="A7157" s="963">
        <v>36300</v>
      </c>
      <c r="B7157">
        <v>2585.4599609375</v>
      </c>
      <c r="C7157">
        <v>2587.330078125</v>
      </c>
      <c r="D7157">
        <v>2542.22998046875</v>
      </c>
      <c r="E7157">
        <v>2542.22998046875</v>
      </c>
      <c r="F7157">
        <v>2542.22998046875</v>
      </c>
      <c r="G7157">
        <v>1004770000</v>
      </c>
    </row>
    <row r="7158" spans="1:7" ht="15">
      <c r="A7158" s="963">
        <v>36301</v>
      </c>
      <c r="B7158">
        <v>2551.419921875</v>
      </c>
      <c r="C7158">
        <v>2553.760009765625</v>
      </c>
      <c r="D7158">
        <v>2509.239990234375</v>
      </c>
      <c r="E7158">
        <v>2520.139892578125</v>
      </c>
      <c r="F7158">
        <v>2520.139892578125</v>
      </c>
      <c r="G7158">
        <v>889330000</v>
      </c>
    </row>
    <row r="7159" spans="1:7" ht="15">
      <c r="A7159" s="963">
        <v>36304</v>
      </c>
      <c r="B7159">
        <v>2529.300048828125</v>
      </c>
      <c r="C7159">
        <v>2529.300048828125</v>
      </c>
      <c r="D7159">
        <v>2444.889892578125</v>
      </c>
      <c r="E7159">
        <v>2453.659912109375</v>
      </c>
      <c r="F7159">
        <v>2453.659912109375</v>
      </c>
      <c r="G7159">
        <v>919880000</v>
      </c>
    </row>
    <row r="7160" spans="1:7" ht="15">
      <c r="A7160" s="963">
        <v>36305</v>
      </c>
      <c r="B7160">
        <v>2454.6298828125</v>
      </c>
      <c r="C7160">
        <v>2466.169921875</v>
      </c>
      <c r="D7160">
        <v>2379.610107421875</v>
      </c>
      <c r="E7160">
        <v>2380.89990234375</v>
      </c>
      <c r="F7160">
        <v>2380.89990234375</v>
      </c>
      <c r="G7160">
        <v>1048510000</v>
      </c>
    </row>
    <row r="7161" spans="1:7" ht="15">
      <c r="A7161" s="963">
        <v>36306</v>
      </c>
      <c r="B7161">
        <v>2407.860107421875</v>
      </c>
      <c r="C7161">
        <v>2427.179931640625</v>
      </c>
      <c r="D7161">
        <v>2339.1201171875</v>
      </c>
      <c r="E7161">
        <v>2427.179931640625</v>
      </c>
      <c r="F7161">
        <v>2427.179931640625</v>
      </c>
      <c r="G7161">
        <v>1099420000</v>
      </c>
    </row>
    <row r="7162" spans="1:7" ht="15">
      <c r="A7162" s="963">
        <v>36307</v>
      </c>
      <c r="B7162">
        <v>2421.10009765625</v>
      </c>
      <c r="C7162">
        <v>2440.080078125</v>
      </c>
      <c r="D7162">
        <v>2400.93994140625</v>
      </c>
      <c r="E7162">
        <v>2419.14990234375</v>
      </c>
      <c r="F7162">
        <v>2419.14990234375</v>
      </c>
      <c r="G7162">
        <v>834390000</v>
      </c>
    </row>
    <row r="7163" spans="1:7" ht="15">
      <c r="A7163" s="963">
        <v>36308</v>
      </c>
      <c r="B7163">
        <v>2427.830078125</v>
      </c>
      <c r="C7163">
        <v>2470.639892578125</v>
      </c>
      <c r="D7163">
        <v>2412.110107421875</v>
      </c>
      <c r="E7163">
        <v>2470.52001953125</v>
      </c>
      <c r="F7163">
        <v>2470.52001953125</v>
      </c>
      <c r="G7163">
        <v>681570000</v>
      </c>
    </row>
    <row r="7164" spans="1:7" ht="15">
      <c r="A7164" s="963">
        <v>36312</v>
      </c>
      <c r="B7164">
        <v>2467.510009765625</v>
      </c>
      <c r="C7164">
        <v>2470.530029296875</v>
      </c>
      <c r="D7164">
        <v>2411.969970703125</v>
      </c>
      <c r="E7164">
        <v>2412.030029296875</v>
      </c>
      <c r="F7164">
        <v>2412.030029296875</v>
      </c>
      <c r="G7164">
        <v>743680000</v>
      </c>
    </row>
    <row r="7165" spans="1:7" ht="15">
      <c r="A7165" s="963">
        <v>36313</v>
      </c>
      <c r="B7165">
        <v>2411.320068359375</v>
      </c>
      <c r="C7165">
        <v>2436.570068359375</v>
      </c>
      <c r="D7165">
        <v>2364.590087890625</v>
      </c>
      <c r="E7165">
        <v>2432.409912109375</v>
      </c>
      <c r="F7165">
        <v>2432.409912109375</v>
      </c>
      <c r="G7165">
        <v>895580000</v>
      </c>
    </row>
    <row r="7166" spans="1:7" ht="15">
      <c r="A7166" s="963">
        <v>36314</v>
      </c>
      <c r="B7166">
        <v>2440.75</v>
      </c>
      <c r="C7166">
        <v>2444.0400390625</v>
      </c>
      <c r="D7166">
        <v>2402.2900390625</v>
      </c>
      <c r="E7166">
        <v>2403.320068359375</v>
      </c>
      <c r="F7166">
        <v>2403.320068359375</v>
      </c>
      <c r="G7166">
        <v>819310000</v>
      </c>
    </row>
    <row r="7167" spans="1:7" ht="15">
      <c r="A7167" s="963">
        <v>36315</v>
      </c>
      <c r="B7167">
        <v>2419.4599609375</v>
      </c>
      <c r="C7167">
        <v>2478.340087890625</v>
      </c>
      <c r="D7167">
        <v>2419.4599609375</v>
      </c>
      <c r="E7167">
        <v>2478.340087890625</v>
      </c>
      <c r="F7167">
        <v>2478.340087890625</v>
      </c>
      <c r="G7167">
        <v>885690000</v>
      </c>
    </row>
    <row r="7168" spans="1:7" ht="15">
      <c r="A7168" s="963">
        <v>36318</v>
      </c>
      <c r="B7168">
        <v>2490.830078125</v>
      </c>
      <c r="C7168">
        <v>2528.050048828125</v>
      </c>
      <c r="D7168">
        <v>2478.340087890625</v>
      </c>
      <c r="E7168">
        <v>2524.2099609375</v>
      </c>
      <c r="F7168">
        <v>2524.2099609375</v>
      </c>
      <c r="G7168">
        <v>874770000</v>
      </c>
    </row>
    <row r="7169" spans="1:7" ht="15">
      <c r="A7169" s="963">
        <v>36319</v>
      </c>
      <c r="B7169">
        <v>2526.110107421875</v>
      </c>
      <c r="C7169">
        <v>2534.47998046875</v>
      </c>
      <c r="D7169">
        <v>2472.050048828125</v>
      </c>
      <c r="E7169">
        <v>2474.56005859375</v>
      </c>
      <c r="F7169">
        <v>2474.56005859375</v>
      </c>
      <c r="G7169">
        <v>847720000</v>
      </c>
    </row>
    <row r="7170" spans="1:7" ht="15">
      <c r="A7170" s="963">
        <v>36320</v>
      </c>
      <c r="B7170">
        <v>2495.1201171875</v>
      </c>
      <c r="C7170">
        <v>2519.570068359375</v>
      </c>
      <c r="D7170">
        <v>2491.7099609375</v>
      </c>
      <c r="E7170">
        <v>2519.35009765625</v>
      </c>
      <c r="F7170">
        <v>2519.35009765625</v>
      </c>
      <c r="G7170">
        <v>841720000</v>
      </c>
    </row>
    <row r="7171" spans="1:7" ht="15">
      <c r="A7171" s="963">
        <v>36321</v>
      </c>
      <c r="B7171">
        <v>2504.239990234375</v>
      </c>
      <c r="C7171">
        <v>2523.489990234375</v>
      </c>
      <c r="D7171">
        <v>2468.580078125</v>
      </c>
      <c r="E7171">
        <v>2484.6201171875</v>
      </c>
      <c r="F7171">
        <v>2484.6201171875</v>
      </c>
      <c r="G7171">
        <v>796410000</v>
      </c>
    </row>
    <row r="7172" spans="1:7" ht="15">
      <c r="A7172" s="963">
        <v>36322</v>
      </c>
      <c r="B7172">
        <v>2495.590087890625</v>
      </c>
      <c r="C7172">
        <v>2506.18994140625</v>
      </c>
      <c r="D7172">
        <v>2442.8701171875</v>
      </c>
      <c r="E7172">
        <v>2447.8798828125</v>
      </c>
      <c r="F7172">
        <v>2447.8798828125</v>
      </c>
      <c r="G7172">
        <v>755120000</v>
      </c>
    </row>
    <row r="7173" spans="1:7" ht="15">
      <c r="A7173" s="963">
        <v>36325</v>
      </c>
      <c r="B7173">
        <v>2453.22998046875</v>
      </c>
      <c r="C7173">
        <v>2456.169921875</v>
      </c>
      <c r="D7173">
        <v>2397.1201171875</v>
      </c>
      <c r="E7173">
        <v>2398.31005859375</v>
      </c>
      <c r="F7173">
        <v>2398.31005859375</v>
      </c>
      <c r="G7173">
        <v>835470000</v>
      </c>
    </row>
    <row r="7174" spans="1:7" ht="15">
      <c r="A7174" s="963">
        <v>36326</v>
      </c>
      <c r="B7174">
        <v>2403.469970703125</v>
      </c>
      <c r="C7174">
        <v>2434.52001953125</v>
      </c>
      <c r="D7174">
        <v>2397.39990234375</v>
      </c>
      <c r="E7174">
        <v>2414.669921875</v>
      </c>
      <c r="F7174">
        <v>2414.669921875</v>
      </c>
      <c r="G7174">
        <v>837020000</v>
      </c>
    </row>
    <row r="7175" spans="1:7" ht="15">
      <c r="A7175" s="963">
        <v>36327</v>
      </c>
      <c r="B7175">
        <v>2465.010009765625</v>
      </c>
      <c r="C7175">
        <v>2517.85009765625</v>
      </c>
      <c r="D7175">
        <v>2414.659912109375</v>
      </c>
      <c r="E7175">
        <v>2517.830078125</v>
      </c>
      <c r="F7175">
        <v>2517.830078125</v>
      </c>
      <c r="G7175">
        <v>1026530000</v>
      </c>
    </row>
    <row r="7176" spans="1:7" ht="15">
      <c r="A7176" s="963">
        <v>36328</v>
      </c>
      <c r="B7176">
        <v>2500.35009765625</v>
      </c>
      <c r="C7176">
        <v>2549.989990234375</v>
      </c>
      <c r="D7176">
        <v>2494.280029296875</v>
      </c>
      <c r="E7176">
        <v>2544.14990234375</v>
      </c>
      <c r="F7176">
        <v>2544.14990234375</v>
      </c>
      <c r="G7176">
        <v>892380000</v>
      </c>
    </row>
    <row r="7177" spans="1:7" ht="15">
      <c r="A7177" s="963">
        <v>36329</v>
      </c>
      <c r="B7177">
        <v>2524.81005859375</v>
      </c>
      <c r="C7177">
        <v>2564.43994140625</v>
      </c>
      <c r="D7177">
        <v>2524.81005859375</v>
      </c>
      <c r="E7177">
        <v>2563.43994140625</v>
      </c>
      <c r="F7177">
        <v>2563.43994140625</v>
      </c>
      <c r="G7177">
        <v>978110000</v>
      </c>
    </row>
    <row r="7178" spans="1:7" ht="15">
      <c r="A7178" s="963">
        <v>36332</v>
      </c>
      <c r="B7178">
        <v>2578.199951171875</v>
      </c>
      <c r="C7178">
        <v>2630.280029296875</v>
      </c>
      <c r="D7178">
        <v>2563.43994140625</v>
      </c>
      <c r="E7178">
        <v>2630.280029296875</v>
      </c>
      <c r="F7178">
        <v>2630.280029296875</v>
      </c>
      <c r="G7178">
        <v>903880000</v>
      </c>
    </row>
    <row r="7179" spans="1:7" ht="15">
      <c r="A7179" s="963">
        <v>36333</v>
      </c>
      <c r="B7179">
        <v>2618.340087890625</v>
      </c>
      <c r="C7179">
        <v>2642.360107421875</v>
      </c>
      <c r="D7179">
        <v>2580.260009765625</v>
      </c>
      <c r="E7179">
        <v>2580.260009765625</v>
      </c>
      <c r="F7179">
        <v>2580.260009765625</v>
      </c>
      <c r="G7179">
        <v>1002260000</v>
      </c>
    </row>
    <row r="7180" spans="1:7" ht="15">
      <c r="A7180" s="963">
        <v>36334</v>
      </c>
      <c r="B7180">
        <v>2569.39990234375</v>
      </c>
      <c r="C7180">
        <v>2598.1298828125</v>
      </c>
      <c r="D7180">
        <v>2557.4599609375</v>
      </c>
      <c r="E7180">
        <v>2598.1201171875</v>
      </c>
      <c r="F7180">
        <v>2598.1201171875</v>
      </c>
      <c r="G7180">
        <v>950570000</v>
      </c>
    </row>
    <row r="7181" spans="1:7" ht="15">
      <c r="A7181" s="963">
        <v>36335</v>
      </c>
      <c r="B7181">
        <v>2596.7099609375</v>
      </c>
      <c r="C7181">
        <v>2598.1298828125</v>
      </c>
      <c r="D7181">
        <v>2550.139892578125</v>
      </c>
      <c r="E7181">
        <v>2553.989990234375</v>
      </c>
      <c r="F7181">
        <v>2553.989990234375</v>
      </c>
      <c r="G7181">
        <v>911730000</v>
      </c>
    </row>
    <row r="7182" spans="1:7" ht="15">
      <c r="A7182" s="963">
        <v>36336</v>
      </c>
      <c r="B7182">
        <v>2573</v>
      </c>
      <c r="C7182">
        <v>2587.14990234375</v>
      </c>
      <c r="D7182">
        <v>2542.360107421875</v>
      </c>
      <c r="E7182">
        <v>2552.64990234375</v>
      </c>
      <c r="F7182">
        <v>2552.64990234375</v>
      </c>
      <c r="G7182">
        <v>767890000</v>
      </c>
    </row>
    <row r="7183" spans="1:7" ht="15">
      <c r="A7183" s="963">
        <v>36339</v>
      </c>
      <c r="B7183">
        <v>2568.469970703125</v>
      </c>
      <c r="C7183">
        <v>2602.449951171875</v>
      </c>
      <c r="D7183">
        <v>2554.949951171875</v>
      </c>
      <c r="E7183">
        <v>2602.43994140625</v>
      </c>
      <c r="F7183">
        <v>2602.43994140625</v>
      </c>
      <c r="G7183">
        <v>761900000</v>
      </c>
    </row>
    <row r="7184" spans="1:7" ht="15">
      <c r="A7184" s="963">
        <v>36340</v>
      </c>
      <c r="B7184">
        <v>2602.97998046875</v>
      </c>
      <c r="C7184">
        <v>2642.110107421875</v>
      </c>
      <c r="D7184">
        <v>2594.320068359375</v>
      </c>
      <c r="E7184">
        <v>2642.110107421875</v>
      </c>
      <c r="F7184">
        <v>2642.110107421875</v>
      </c>
      <c r="G7184">
        <v>952190000</v>
      </c>
    </row>
    <row r="7185" spans="1:7" ht="15">
      <c r="A7185" s="963">
        <v>36341</v>
      </c>
      <c r="B7185">
        <v>2639.7900390625</v>
      </c>
      <c r="C7185">
        <v>2696.8701171875</v>
      </c>
      <c r="D7185">
        <v>2621.06005859375</v>
      </c>
      <c r="E7185">
        <v>2686.1201171875</v>
      </c>
      <c r="F7185">
        <v>2686.1201171875</v>
      </c>
      <c r="G7185">
        <v>1328060000</v>
      </c>
    </row>
    <row r="7186" spans="1:7" ht="15">
      <c r="A7186" s="963">
        <v>36342</v>
      </c>
      <c r="B7186">
        <v>2692.9599609375</v>
      </c>
      <c r="C7186">
        <v>2711.760009765625</v>
      </c>
      <c r="D7186">
        <v>2658.260009765625</v>
      </c>
      <c r="E7186">
        <v>2706.179931640625</v>
      </c>
      <c r="F7186">
        <v>2706.179931640625</v>
      </c>
      <c r="G7186">
        <v>1093090000</v>
      </c>
    </row>
    <row r="7187" spans="1:7" ht="15">
      <c r="A7187" s="963">
        <v>36343</v>
      </c>
      <c r="B7187">
        <v>2712.89990234375</v>
      </c>
      <c r="C7187">
        <v>2741.02001953125</v>
      </c>
      <c r="D7187">
        <v>2711.8798828125</v>
      </c>
      <c r="E7187">
        <v>2741.02001953125</v>
      </c>
      <c r="F7187">
        <v>2741.02001953125</v>
      </c>
      <c r="G7187">
        <v>850020000</v>
      </c>
    </row>
    <row r="7188" spans="1:7" ht="15">
      <c r="A7188" s="963">
        <v>36347</v>
      </c>
      <c r="B7188">
        <v>2760.010009765625</v>
      </c>
      <c r="C7188">
        <v>2787.169921875</v>
      </c>
      <c r="D7188">
        <v>2733.6298828125</v>
      </c>
      <c r="E7188">
        <v>2736.780029296875</v>
      </c>
      <c r="F7188">
        <v>2736.780029296875</v>
      </c>
      <c r="G7188">
        <v>1135620000</v>
      </c>
    </row>
    <row r="7189" spans="1:7" ht="15">
      <c r="A7189" s="963">
        <v>36348</v>
      </c>
      <c r="B7189">
        <v>2742.330078125</v>
      </c>
      <c r="C7189">
        <v>2748.820068359375</v>
      </c>
      <c r="D7189">
        <v>2724.3701171875</v>
      </c>
      <c r="E7189">
        <v>2743.0400390625</v>
      </c>
      <c r="F7189">
        <v>2743.0400390625</v>
      </c>
      <c r="G7189">
        <v>1033750000</v>
      </c>
    </row>
    <row r="7190" spans="1:7" ht="15">
      <c r="A7190" s="963">
        <v>36349</v>
      </c>
      <c r="B7190">
        <v>2744.47998046875</v>
      </c>
      <c r="C7190">
        <v>2775.52001953125</v>
      </c>
      <c r="D7190">
        <v>2731.1201171875</v>
      </c>
      <c r="E7190">
        <v>2771.860107421875</v>
      </c>
      <c r="F7190">
        <v>2771.860107421875</v>
      </c>
      <c r="G7190">
        <v>1048380000</v>
      </c>
    </row>
    <row r="7191" spans="1:7" ht="15">
      <c r="A7191" s="963">
        <v>36350</v>
      </c>
      <c r="B7191">
        <v>2785.340087890625</v>
      </c>
      <c r="C7191">
        <v>2793.260009765625</v>
      </c>
      <c r="D7191">
        <v>2767.3701171875</v>
      </c>
      <c r="E7191">
        <v>2793.070068359375</v>
      </c>
      <c r="F7191">
        <v>2793.070068359375</v>
      </c>
      <c r="G7191">
        <v>927180000</v>
      </c>
    </row>
    <row r="7192" spans="1:7" ht="15">
      <c r="A7192" s="963">
        <v>36353</v>
      </c>
      <c r="B7192">
        <v>2805.080078125</v>
      </c>
      <c r="C7192">
        <v>2812.35009765625</v>
      </c>
      <c r="D7192">
        <v>2774.77001953125</v>
      </c>
      <c r="E7192">
        <v>2790.43994140625</v>
      </c>
      <c r="F7192">
        <v>2790.43994140625</v>
      </c>
      <c r="G7192">
        <v>981370000</v>
      </c>
    </row>
    <row r="7193" spans="1:7" ht="15">
      <c r="A7193" s="963">
        <v>36354</v>
      </c>
      <c r="B7193">
        <v>2768.820068359375</v>
      </c>
      <c r="C7193">
        <v>2782.25</v>
      </c>
      <c r="D7193">
        <v>2755.840087890625</v>
      </c>
      <c r="E7193">
        <v>2778.22998046875</v>
      </c>
      <c r="F7193">
        <v>2778.22998046875</v>
      </c>
      <c r="G7193">
        <v>995390000</v>
      </c>
    </row>
    <row r="7194" spans="1:7" ht="15">
      <c r="A7194" s="963">
        <v>36355</v>
      </c>
      <c r="B7194">
        <v>2796.6201171875</v>
      </c>
      <c r="C7194">
        <v>2818.139892578125</v>
      </c>
      <c r="D7194">
        <v>2771.2099609375</v>
      </c>
      <c r="E7194">
        <v>2818.1298828125</v>
      </c>
      <c r="F7194">
        <v>2818.1298828125</v>
      </c>
      <c r="G7194">
        <v>1071090000</v>
      </c>
    </row>
    <row r="7195" spans="1:7" ht="15">
      <c r="A7195" s="963">
        <v>36356</v>
      </c>
      <c r="B7195">
        <v>2828.610107421875</v>
      </c>
      <c r="C7195">
        <v>2840.030029296875</v>
      </c>
      <c r="D7195">
        <v>2813.52001953125</v>
      </c>
      <c r="E7195">
        <v>2839.3701171875</v>
      </c>
      <c r="F7195">
        <v>2839.3701171875</v>
      </c>
      <c r="G7195">
        <v>1119320000</v>
      </c>
    </row>
    <row r="7196" spans="1:7" ht="15">
      <c r="A7196" s="963">
        <v>36357</v>
      </c>
      <c r="B7196">
        <v>2851.52001953125</v>
      </c>
      <c r="C7196">
        <v>2871.89990234375</v>
      </c>
      <c r="D7196">
        <v>2839.3701171875</v>
      </c>
      <c r="E7196">
        <v>2864.47998046875</v>
      </c>
      <c r="F7196">
        <v>2864.47998046875</v>
      </c>
      <c r="G7196">
        <v>1052960000</v>
      </c>
    </row>
    <row r="7197" spans="1:7" ht="15">
      <c r="A7197" s="963">
        <v>36360</v>
      </c>
      <c r="B7197">
        <v>2874.610107421875</v>
      </c>
      <c r="C7197">
        <v>2874.919921875</v>
      </c>
      <c r="D7197">
        <v>2829.889892578125</v>
      </c>
      <c r="E7197">
        <v>2830.2900390625</v>
      </c>
      <c r="F7197">
        <v>2830.2900390625</v>
      </c>
      <c r="G7197">
        <v>945950000</v>
      </c>
    </row>
    <row r="7198" spans="1:7" ht="15">
      <c r="A7198" s="963">
        <v>36361</v>
      </c>
      <c r="B7198">
        <v>2806.3701171875</v>
      </c>
      <c r="C7198">
        <v>2806.3701171875</v>
      </c>
      <c r="D7198">
        <v>2728.81005859375</v>
      </c>
      <c r="E7198">
        <v>2732.179931640625</v>
      </c>
      <c r="F7198">
        <v>2732.179931640625</v>
      </c>
      <c r="G7198">
        <v>1081290000</v>
      </c>
    </row>
    <row r="7199" spans="1:7" ht="15">
      <c r="A7199" s="963">
        <v>36362</v>
      </c>
      <c r="B7199">
        <v>2742.830078125</v>
      </c>
      <c r="C7199">
        <v>2769.60009765625</v>
      </c>
      <c r="D7199">
        <v>2728.3701171875</v>
      </c>
      <c r="E7199">
        <v>2761.77001953125</v>
      </c>
      <c r="F7199">
        <v>2761.77001953125</v>
      </c>
      <c r="G7199">
        <v>1019080000</v>
      </c>
    </row>
    <row r="7200" spans="1:7" ht="15">
      <c r="A7200" s="963">
        <v>36363</v>
      </c>
      <c r="B7200">
        <v>2749.050048828125</v>
      </c>
      <c r="C7200">
        <v>2749.050048828125</v>
      </c>
      <c r="D7200">
        <v>2679.35009765625</v>
      </c>
      <c r="E7200">
        <v>2684.43994140625</v>
      </c>
      <c r="F7200">
        <v>2684.43994140625</v>
      </c>
      <c r="G7200">
        <v>1038620000</v>
      </c>
    </row>
    <row r="7201" spans="1:7" ht="15">
      <c r="A7201" s="963">
        <v>36364</v>
      </c>
      <c r="B7201">
        <v>2700.860107421875</v>
      </c>
      <c r="C7201">
        <v>2708.8701171875</v>
      </c>
      <c r="D7201">
        <v>2668.429931640625</v>
      </c>
      <c r="E7201">
        <v>2692.39990234375</v>
      </c>
      <c r="F7201">
        <v>2692.39990234375</v>
      </c>
      <c r="G7201">
        <v>922040000</v>
      </c>
    </row>
    <row r="7202" spans="1:7" ht="15">
      <c r="A7202" s="963">
        <v>36367</v>
      </c>
      <c r="B7202">
        <v>2656.300048828125</v>
      </c>
      <c r="C7202">
        <v>2666.659912109375</v>
      </c>
      <c r="D7202">
        <v>2619.080078125</v>
      </c>
      <c r="E7202">
        <v>2619.18994140625</v>
      </c>
      <c r="F7202">
        <v>2619.18994140625</v>
      </c>
      <c r="G7202">
        <v>843850000</v>
      </c>
    </row>
    <row r="7203" spans="1:7" ht="15">
      <c r="A7203" s="963">
        <v>36368</v>
      </c>
      <c r="B7203">
        <v>2658.260009765625</v>
      </c>
      <c r="C7203">
        <v>2685.0400390625</v>
      </c>
      <c r="D7203">
        <v>2650.179931640625</v>
      </c>
      <c r="E7203">
        <v>2679.330078125</v>
      </c>
      <c r="F7203">
        <v>2679.330078125</v>
      </c>
      <c r="G7203">
        <v>997520000</v>
      </c>
    </row>
    <row r="7204" spans="1:7" ht="15">
      <c r="A7204" s="963">
        <v>36369</v>
      </c>
      <c r="B7204">
        <v>2684.0400390625</v>
      </c>
      <c r="C7204">
        <v>2709.760009765625</v>
      </c>
      <c r="D7204">
        <v>2660.6201171875</v>
      </c>
      <c r="E7204">
        <v>2705.840087890625</v>
      </c>
      <c r="F7204">
        <v>2705.840087890625</v>
      </c>
      <c r="G7204">
        <v>964880000</v>
      </c>
    </row>
    <row r="7205" spans="1:7" ht="15">
      <c r="A7205" s="963">
        <v>36370</v>
      </c>
      <c r="B7205">
        <v>2663.9599609375</v>
      </c>
      <c r="C7205">
        <v>2705.840087890625</v>
      </c>
      <c r="D7205">
        <v>2627.800048828125</v>
      </c>
      <c r="E7205">
        <v>2640.010009765625</v>
      </c>
      <c r="F7205">
        <v>2640.010009765625</v>
      </c>
      <c r="G7205">
        <v>917000000</v>
      </c>
    </row>
    <row r="7206" spans="1:7" ht="15">
      <c r="A7206" s="963">
        <v>36371</v>
      </c>
      <c r="B7206">
        <v>2657.830078125</v>
      </c>
      <c r="C7206">
        <v>2676.449951171875</v>
      </c>
      <c r="D7206">
        <v>2631.8701171875</v>
      </c>
      <c r="E7206">
        <v>2638.489990234375</v>
      </c>
      <c r="F7206">
        <v>2638.489990234375</v>
      </c>
      <c r="G7206">
        <v>877260000</v>
      </c>
    </row>
    <row r="7207" spans="1:7" ht="15">
      <c r="A7207" s="963">
        <v>36374</v>
      </c>
      <c r="B7207">
        <v>2638.31005859375</v>
      </c>
      <c r="C7207">
        <v>2670.81005859375</v>
      </c>
      <c r="D7207">
        <v>2617.219970703125</v>
      </c>
      <c r="E7207">
        <v>2623.6298828125</v>
      </c>
      <c r="F7207">
        <v>2623.6298828125</v>
      </c>
      <c r="G7207">
        <v>754220000</v>
      </c>
    </row>
    <row r="7208" spans="1:7" ht="15">
      <c r="A7208" s="963">
        <v>36375</v>
      </c>
      <c r="B7208">
        <v>2647.81005859375</v>
      </c>
      <c r="C7208">
        <v>2649.2099609375</v>
      </c>
      <c r="D7208">
        <v>2564.25</v>
      </c>
      <c r="E7208">
        <v>2587.989990234375</v>
      </c>
      <c r="F7208">
        <v>2587.989990234375</v>
      </c>
      <c r="G7208">
        <v>1013500000</v>
      </c>
    </row>
    <row r="7209" spans="1:7" ht="15">
      <c r="A7209" s="963">
        <v>36376</v>
      </c>
      <c r="B7209">
        <v>2590.199951171875</v>
      </c>
      <c r="C7209">
        <v>2604.110107421875</v>
      </c>
      <c r="D7209">
        <v>2538.8798828125</v>
      </c>
      <c r="E7209">
        <v>2540</v>
      </c>
      <c r="F7209">
        <v>2540</v>
      </c>
      <c r="G7209">
        <v>964170000</v>
      </c>
    </row>
    <row r="7210" spans="1:7" ht="15">
      <c r="A7210" s="963">
        <v>36377</v>
      </c>
      <c r="B7210">
        <v>2539.239990234375</v>
      </c>
      <c r="C7210">
        <v>2565.830078125</v>
      </c>
      <c r="D7210">
        <v>2474.409912109375</v>
      </c>
      <c r="E7210">
        <v>2565.830078125</v>
      </c>
      <c r="F7210">
        <v>2565.830078125</v>
      </c>
      <c r="G7210">
        <v>1167110000</v>
      </c>
    </row>
    <row r="7211" spans="1:7" ht="15">
      <c r="A7211" s="963">
        <v>36378</v>
      </c>
      <c r="B7211">
        <v>2552.030029296875</v>
      </c>
      <c r="C7211">
        <v>2592.330078125</v>
      </c>
      <c r="D7211">
        <v>2535.6298828125</v>
      </c>
      <c r="E7211">
        <v>2547.969970703125</v>
      </c>
      <c r="F7211">
        <v>2547.969970703125</v>
      </c>
      <c r="G7211">
        <v>813730000</v>
      </c>
    </row>
    <row r="7212" spans="1:7" ht="15">
      <c r="A7212" s="963">
        <v>36381</v>
      </c>
      <c r="B7212">
        <v>2562.050048828125</v>
      </c>
      <c r="C7212">
        <v>2563.719970703125</v>
      </c>
      <c r="D7212">
        <v>2517.4599609375</v>
      </c>
      <c r="E7212">
        <v>2518.97998046875</v>
      </c>
      <c r="F7212">
        <v>2518.97998046875</v>
      </c>
      <c r="G7212">
        <v>748210000</v>
      </c>
    </row>
    <row r="7213" spans="1:7" ht="15">
      <c r="A7213" s="963">
        <v>36382</v>
      </c>
      <c r="B7213">
        <v>2513.139892578125</v>
      </c>
      <c r="C7213">
        <v>2521.64990234375</v>
      </c>
      <c r="D7213">
        <v>2442.219970703125</v>
      </c>
      <c r="E7213">
        <v>2490.110107421875</v>
      </c>
      <c r="F7213">
        <v>2490.110107421875</v>
      </c>
      <c r="G7213">
        <v>978230000</v>
      </c>
    </row>
    <row r="7214" spans="1:7" ht="15">
      <c r="A7214" s="963">
        <v>36383</v>
      </c>
      <c r="B7214">
        <v>2532.5400390625</v>
      </c>
      <c r="C7214">
        <v>2565.14990234375</v>
      </c>
      <c r="D7214">
        <v>2490.110107421875</v>
      </c>
      <c r="E7214">
        <v>2564.97998046875</v>
      </c>
      <c r="F7214">
        <v>2564.97998046875</v>
      </c>
      <c r="G7214">
        <v>911460000</v>
      </c>
    </row>
    <row r="7215" spans="1:7" ht="15">
      <c r="A7215" s="963">
        <v>36384</v>
      </c>
      <c r="B7215">
        <v>2567.2099609375</v>
      </c>
      <c r="C7215">
        <v>2586.10009765625</v>
      </c>
      <c r="D7215">
        <v>2548.510009765625</v>
      </c>
      <c r="E7215">
        <v>2549.489990234375</v>
      </c>
      <c r="F7215">
        <v>2549.489990234375</v>
      </c>
      <c r="G7215">
        <v>916770000</v>
      </c>
    </row>
    <row r="7216" spans="1:7" ht="15">
      <c r="A7216" s="963">
        <v>36385</v>
      </c>
      <c r="B7216">
        <v>2590.169921875</v>
      </c>
      <c r="C7216">
        <v>2637.820068359375</v>
      </c>
      <c r="D7216">
        <v>2590.169921875</v>
      </c>
      <c r="E7216">
        <v>2637.81005859375</v>
      </c>
      <c r="F7216">
        <v>2637.81005859375</v>
      </c>
      <c r="G7216">
        <v>934220000</v>
      </c>
    </row>
    <row r="7217" spans="1:7" ht="15">
      <c r="A7217" s="963">
        <v>36388</v>
      </c>
      <c r="B7217">
        <v>2644.669921875</v>
      </c>
      <c r="C7217">
        <v>2661.14990234375</v>
      </c>
      <c r="D7217">
        <v>2623.050048828125</v>
      </c>
      <c r="E7217">
        <v>2645.280029296875</v>
      </c>
      <c r="F7217">
        <v>2645.280029296875</v>
      </c>
      <c r="G7217">
        <v>781570000</v>
      </c>
    </row>
    <row r="7218" spans="1:7" ht="15">
      <c r="A7218" s="963">
        <v>36389</v>
      </c>
      <c r="B7218">
        <v>2674.469970703125</v>
      </c>
      <c r="C7218">
        <v>2680</v>
      </c>
      <c r="D7218">
        <v>2631.340087890625</v>
      </c>
      <c r="E7218">
        <v>2671.22998046875</v>
      </c>
      <c r="F7218">
        <v>2671.22998046875</v>
      </c>
      <c r="G7218">
        <v>898390000</v>
      </c>
    </row>
    <row r="7219" spans="1:7" ht="15">
      <c r="A7219" s="963">
        <v>36390</v>
      </c>
      <c r="B7219">
        <v>2671.1298828125</v>
      </c>
      <c r="C7219">
        <v>2683.14990234375</v>
      </c>
      <c r="D7219">
        <v>2657.389892578125</v>
      </c>
      <c r="E7219">
        <v>2657.72998046875</v>
      </c>
      <c r="F7219">
        <v>2657.72998046875</v>
      </c>
      <c r="G7219">
        <v>1045290000</v>
      </c>
    </row>
    <row r="7220" spans="1:7" ht="15">
      <c r="A7220" s="963">
        <v>36391</v>
      </c>
      <c r="B7220">
        <v>2637.739990234375</v>
      </c>
      <c r="C7220">
        <v>2657.739990234375</v>
      </c>
      <c r="D7220">
        <v>2612.280029296875</v>
      </c>
      <c r="E7220">
        <v>2621.429931640625</v>
      </c>
      <c r="F7220">
        <v>2621.429931640625</v>
      </c>
      <c r="G7220">
        <v>868280000</v>
      </c>
    </row>
    <row r="7221" spans="1:7" ht="15">
      <c r="A7221" s="963">
        <v>36392</v>
      </c>
      <c r="B7221">
        <v>2635.050048828125</v>
      </c>
      <c r="C7221">
        <v>2648.409912109375</v>
      </c>
      <c r="D7221">
        <v>2620.2099609375</v>
      </c>
      <c r="E7221">
        <v>2648.330078125</v>
      </c>
      <c r="F7221">
        <v>2648.330078125</v>
      </c>
      <c r="G7221">
        <v>795140000</v>
      </c>
    </row>
    <row r="7222" spans="1:7" ht="15">
      <c r="A7222" s="963">
        <v>36395</v>
      </c>
      <c r="B7222">
        <v>2670.699951171875</v>
      </c>
      <c r="C7222">
        <v>2719.909912109375</v>
      </c>
      <c r="D7222">
        <v>2648.330078125</v>
      </c>
      <c r="E7222">
        <v>2719.570068359375</v>
      </c>
      <c r="F7222">
        <v>2719.570068359375</v>
      </c>
      <c r="G7222">
        <v>915630000</v>
      </c>
    </row>
    <row r="7223" spans="1:7" ht="15">
      <c r="A7223" s="963">
        <v>36396</v>
      </c>
      <c r="B7223">
        <v>2708.800048828125</v>
      </c>
      <c r="C7223">
        <v>2777</v>
      </c>
      <c r="D7223">
        <v>2708.06005859375</v>
      </c>
      <c r="E7223">
        <v>2752.3701171875</v>
      </c>
      <c r="F7223">
        <v>2752.3701171875</v>
      </c>
      <c r="G7223">
        <v>1032160000</v>
      </c>
    </row>
    <row r="7224" spans="1:7" ht="15">
      <c r="A7224" s="963">
        <v>36397</v>
      </c>
      <c r="B7224">
        <v>2772.820068359375</v>
      </c>
      <c r="C7224">
        <v>2810.10009765625</v>
      </c>
      <c r="D7224">
        <v>2750.719970703125</v>
      </c>
      <c r="E7224">
        <v>2805.60009765625</v>
      </c>
      <c r="F7224">
        <v>2805.60009765625</v>
      </c>
      <c r="G7224">
        <v>1035950000</v>
      </c>
    </row>
    <row r="7225" spans="1:7" ht="15">
      <c r="A7225" s="963">
        <v>36398</v>
      </c>
      <c r="B7225">
        <v>2808.419921875</v>
      </c>
      <c r="C7225">
        <v>2819.89990234375</v>
      </c>
      <c r="D7225">
        <v>2774.110107421875</v>
      </c>
      <c r="E7225">
        <v>2774.6201171875</v>
      </c>
      <c r="F7225">
        <v>2774.6201171875</v>
      </c>
      <c r="G7225">
        <v>1100060000</v>
      </c>
    </row>
    <row r="7226" spans="1:7" ht="15">
      <c r="A7226" s="963">
        <v>36399</v>
      </c>
      <c r="B7226">
        <v>2792.469970703125</v>
      </c>
      <c r="C7226">
        <v>2795.179931640625</v>
      </c>
      <c r="D7226">
        <v>2752.47998046875</v>
      </c>
      <c r="E7226">
        <v>2758.89990234375</v>
      </c>
      <c r="F7226">
        <v>2758.89990234375</v>
      </c>
      <c r="G7226">
        <v>806090000</v>
      </c>
    </row>
    <row r="7227" spans="1:7" ht="15">
      <c r="A7227" s="963">
        <v>36402</v>
      </c>
      <c r="B7227">
        <v>2763.830078125</v>
      </c>
      <c r="C7227">
        <v>2769.070068359375</v>
      </c>
      <c r="D7227">
        <v>2703.10009765625</v>
      </c>
      <c r="E7227">
        <v>2712.68994140625</v>
      </c>
      <c r="F7227">
        <v>2712.68994140625</v>
      </c>
      <c r="G7227">
        <v>795940000</v>
      </c>
    </row>
    <row r="7228" spans="1:7" ht="15">
      <c r="A7228" s="963">
        <v>36403</v>
      </c>
      <c r="B7228">
        <v>2717.260009765625</v>
      </c>
      <c r="C7228">
        <v>2739.89990234375</v>
      </c>
      <c r="D7228">
        <v>2671.669921875</v>
      </c>
      <c r="E7228">
        <v>2739.35009765625</v>
      </c>
      <c r="F7228">
        <v>2739.35009765625</v>
      </c>
      <c r="G7228">
        <v>970590000</v>
      </c>
    </row>
    <row r="7229" spans="1:7" ht="15">
      <c r="A7229" s="963">
        <v>36404</v>
      </c>
      <c r="B7229">
        <v>2752.330078125</v>
      </c>
      <c r="C7229">
        <v>2768.550048828125</v>
      </c>
      <c r="D7229">
        <v>2739.110107421875</v>
      </c>
      <c r="E7229">
        <v>2750.800048828125</v>
      </c>
      <c r="F7229">
        <v>2750.800048828125</v>
      </c>
      <c r="G7229">
        <v>919330000</v>
      </c>
    </row>
    <row r="7230" spans="1:7" ht="15">
      <c r="A7230" s="963">
        <v>36405</v>
      </c>
      <c r="B7230">
        <v>2716.14990234375</v>
      </c>
      <c r="C7230">
        <v>2750.820068359375</v>
      </c>
      <c r="D7230">
        <v>2698.179931640625</v>
      </c>
      <c r="E7230">
        <v>2734.239990234375</v>
      </c>
      <c r="F7230">
        <v>2734.239990234375</v>
      </c>
      <c r="G7230">
        <v>836160000</v>
      </c>
    </row>
    <row r="7231" spans="1:7" ht="15">
      <c r="A7231" s="963">
        <v>36406</v>
      </c>
      <c r="B7231">
        <v>2793.659912109375</v>
      </c>
      <c r="C7231">
        <v>2843.110107421875</v>
      </c>
      <c r="D7231">
        <v>2734.239990234375</v>
      </c>
      <c r="E7231">
        <v>2843.110107421875</v>
      </c>
      <c r="F7231">
        <v>2843.110107421875</v>
      </c>
      <c r="G7231">
        <v>910410000</v>
      </c>
    </row>
    <row r="7232" spans="1:7" ht="15">
      <c r="A7232" s="963">
        <v>36410</v>
      </c>
      <c r="B7232">
        <v>2840.1201171875</v>
      </c>
      <c r="C7232">
        <v>2860.159912109375</v>
      </c>
      <c r="D7232">
        <v>2833.02001953125</v>
      </c>
      <c r="E7232">
        <v>2837.260009765625</v>
      </c>
      <c r="F7232">
        <v>2837.260009765625</v>
      </c>
      <c r="G7232">
        <v>911230000</v>
      </c>
    </row>
    <row r="7233" spans="1:7" ht="15">
      <c r="A7233" s="963">
        <v>36411</v>
      </c>
      <c r="B7233">
        <v>2824.02001953125</v>
      </c>
      <c r="C7233">
        <v>2851.1201171875</v>
      </c>
      <c r="D7233">
        <v>2806.60009765625</v>
      </c>
      <c r="E7233">
        <v>2808.739990234375</v>
      </c>
      <c r="F7233">
        <v>2808.739990234375</v>
      </c>
      <c r="G7233">
        <v>1005950000</v>
      </c>
    </row>
    <row r="7234" spans="1:7" ht="15">
      <c r="A7234" s="963">
        <v>36412</v>
      </c>
      <c r="B7234">
        <v>2826.60009765625</v>
      </c>
      <c r="C7234">
        <v>2852.0400390625</v>
      </c>
      <c r="D7234">
        <v>2807.949951171875</v>
      </c>
      <c r="E7234">
        <v>2852.02001953125</v>
      </c>
      <c r="F7234">
        <v>2852.02001953125</v>
      </c>
      <c r="G7234">
        <v>1029970000</v>
      </c>
    </row>
    <row r="7235" spans="1:7" ht="15">
      <c r="A7235" s="963">
        <v>36413</v>
      </c>
      <c r="B7235">
        <v>2880.72998046875</v>
      </c>
      <c r="C7235">
        <v>2897.530029296875</v>
      </c>
      <c r="D7235">
        <v>2855.280029296875</v>
      </c>
      <c r="E7235">
        <v>2887.06005859375</v>
      </c>
      <c r="F7235">
        <v>2887.06005859375</v>
      </c>
      <c r="G7235">
        <v>1129430000</v>
      </c>
    </row>
    <row r="7236" spans="1:7" ht="15">
      <c r="A7236" s="963">
        <v>36416</v>
      </c>
      <c r="B7236">
        <v>2879.780029296875</v>
      </c>
      <c r="C7236">
        <v>2883.360107421875</v>
      </c>
      <c r="D7236">
        <v>2844.760009765625</v>
      </c>
      <c r="E7236">
        <v>2844.77001953125</v>
      </c>
      <c r="F7236">
        <v>2844.77001953125</v>
      </c>
      <c r="G7236">
        <v>984440000</v>
      </c>
    </row>
    <row r="7237" spans="1:7" ht="15">
      <c r="A7237" s="963">
        <v>36417</v>
      </c>
      <c r="B7237">
        <v>2843.530029296875</v>
      </c>
      <c r="C7237">
        <v>2870.260009765625</v>
      </c>
      <c r="D7237">
        <v>2837.929931640625</v>
      </c>
      <c r="E7237">
        <v>2868.2900390625</v>
      </c>
      <c r="F7237">
        <v>2868.2900390625</v>
      </c>
      <c r="G7237">
        <v>1013000000</v>
      </c>
    </row>
    <row r="7238" spans="1:7" ht="15">
      <c r="A7238" s="963">
        <v>36418</v>
      </c>
      <c r="B7238">
        <v>2887.22998046875</v>
      </c>
      <c r="C7238">
        <v>2888.89990234375</v>
      </c>
      <c r="D7238">
        <v>2813.25</v>
      </c>
      <c r="E7238">
        <v>2814.169921875</v>
      </c>
      <c r="F7238">
        <v>2814.169921875</v>
      </c>
      <c r="G7238">
        <v>1059050000</v>
      </c>
    </row>
    <row r="7239" spans="1:7" ht="15">
      <c r="A7239" s="963">
        <v>36419</v>
      </c>
      <c r="B7239">
        <v>2820.840087890625</v>
      </c>
      <c r="C7239">
        <v>2820.840087890625</v>
      </c>
      <c r="D7239">
        <v>2756.030029296875</v>
      </c>
      <c r="E7239">
        <v>2806.719970703125</v>
      </c>
      <c r="F7239">
        <v>2806.719970703125</v>
      </c>
      <c r="G7239">
        <v>960310000</v>
      </c>
    </row>
    <row r="7240" spans="1:7" ht="15">
      <c r="A7240" s="963">
        <v>36420</v>
      </c>
      <c r="B7240">
        <v>2825.860107421875</v>
      </c>
      <c r="C7240">
        <v>2869.64990234375</v>
      </c>
      <c r="D7240">
        <v>2824.18994140625</v>
      </c>
      <c r="E7240">
        <v>2869.6201171875</v>
      </c>
      <c r="F7240">
        <v>2869.6201171875</v>
      </c>
      <c r="G7240">
        <v>1005060000</v>
      </c>
    </row>
    <row r="7241" spans="1:7" ht="15">
      <c r="A7241" s="963">
        <v>36423</v>
      </c>
      <c r="B7241">
        <v>2877.530029296875</v>
      </c>
      <c r="C7241">
        <v>2890.719970703125</v>
      </c>
      <c r="D7241">
        <v>2858.7900390625</v>
      </c>
      <c r="E7241">
        <v>2886.14990234375</v>
      </c>
      <c r="F7241">
        <v>2886.14990234375</v>
      </c>
      <c r="G7241">
        <v>803340000</v>
      </c>
    </row>
    <row r="7242" spans="1:7" ht="15">
      <c r="A7242" s="963">
        <v>36424</v>
      </c>
      <c r="B7242">
        <v>2863.56005859375</v>
      </c>
      <c r="C7242">
        <v>2863.56005859375</v>
      </c>
      <c r="D7242">
        <v>2819.68994140625</v>
      </c>
      <c r="E7242">
        <v>2821.10009765625</v>
      </c>
      <c r="F7242">
        <v>2821.10009765625</v>
      </c>
      <c r="G7242">
        <v>1035910000</v>
      </c>
    </row>
    <row r="7243" spans="1:7" ht="15">
      <c r="A7243" s="963">
        <v>36425</v>
      </c>
      <c r="B7243">
        <v>2832.10009765625</v>
      </c>
      <c r="C7243">
        <v>2858.18994140625</v>
      </c>
      <c r="D7243">
        <v>2802.179931640625</v>
      </c>
      <c r="E7243">
        <v>2858.159912109375</v>
      </c>
      <c r="F7243">
        <v>2858.159912109375</v>
      </c>
      <c r="G7243">
        <v>1029880000</v>
      </c>
    </row>
    <row r="7244" spans="1:7" ht="15">
      <c r="A7244" s="963">
        <v>36426</v>
      </c>
      <c r="B7244">
        <v>2879.89990234375</v>
      </c>
      <c r="C7244">
        <v>2880.10009765625</v>
      </c>
      <c r="D7244">
        <v>2741.93994140625</v>
      </c>
      <c r="E7244">
        <v>2749.830078125</v>
      </c>
      <c r="F7244">
        <v>2749.830078125</v>
      </c>
      <c r="G7244">
        <v>1170630000</v>
      </c>
    </row>
    <row r="7245" spans="1:7" ht="15">
      <c r="A7245" s="963">
        <v>36427</v>
      </c>
      <c r="B7245">
        <v>2728.22998046875</v>
      </c>
      <c r="C7245">
        <v>2746.780029296875</v>
      </c>
      <c r="D7245">
        <v>2684.699951171875</v>
      </c>
      <c r="E7245">
        <v>2740.409912109375</v>
      </c>
      <c r="F7245">
        <v>2740.409912109375</v>
      </c>
      <c r="G7245">
        <v>1152000000</v>
      </c>
    </row>
    <row r="7246" spans="1:7" ht="15">
      <c r="A7246" s="963">
        <v>36430</v>
      </c>
      <c r="B7246">
        <v>2781.419921875</v>
      </c>
      <c r="C7246">
        <v>2794.159912109375</v>
      </c>
      <c r="D7246">
        <v>2758.9599609375</v>
      </c>
      <c r="E7246">
        <v>2761.75</v>
      </c>
      <c r="F7246">
        <v>2761.75</v>
      </c>
      <c r="G7246">
        <v>942310000</v>
      </c>
    </row>
    <row r="7247" spans="1:7" ht="15">
      <c r="A7247" s="963">
        <v>36431</v>
      </c>
      <c r="B7247">
        <v>2752.239990234375</v>
      </c>
      <c r="C7247">
        <v>2763.75</v>
      </c>
      <c r="D7247">
        <v>2694.739990234375</v>
      </c>
      <c r="E7247">
        <v>2756.25</v>
      </c>
      <c r="F7247">
        <v>2756.25</v>
      </c>
      <c r="G7247">
        <v>1103400000</v>
      </c>
    </row>
    <row r="7248" spans="1:7" ht="15">
      <c r="A7248" s="963">
        <v>36432</v>
      </c>
      <c r="B7248">
        <v>2756.25</v>
      </c>
      <c r="C7248">
        <v>2772.429931640625</v>
      </c>
      <c r="D7248">
        <v>2728.89990234375</v>
      </c>
      <c r="E7248">
        <v>2730.27001953125</v>
      </c>
      <c r="F7248">
        <v>2730.27001953125</v>
      </c>
      <c r="G7248">
        <v>1121110000</v>
      </c>
    </row>
    <row r="7249" spans="1:7" ht="15">
      <c r="A7249" s="963">
        <v>36433</v>
      </c>
      <c r="B7249">
        <v>2744.35009765625</v>
      </c>
      <c r="C7249">
        <v>2765.409912109375</v>
      </c>
      <c r="D7249">
        <v>2717.889892578125</v>
      </c>
      <c r="E7249">
        <v>2746.159912109375</v>
      </c>
      <c r="F7249">
        <v>2746.159912109375</v>
      </c>
      <c r="G7249">
        <v>1210570000</v>
      </c>
    </row>
    <row r="7250" spans="1:7" ht="15">
      <c r="A7250" s="963">
        <v>36434</v>
      </c>
      <c r="B7250">
        <v>2729.0400390625</v>
      </c>
      <c r="C7250">
        <v>2739.77001953125</v>
      </c>
      <c r="D7250">
        <v>2698.010009765625</v>
      </c>
      <c r="E7250">
        <v>2736.85009765625</v>
      </c>
      <c r="F7250">
        <v>2736.85009765625</v>
      </c>
      <c r="G7250">
        <v>973610000</v>
      </c>
    </row>
    <row r="7251" spans="1:7" ht="15">
      <c r="A7251" s="963">
        <v>36437</v>
      </c>
      <c r="B7251">
        <v>2751.5400390625</v>
      </c>
      <c r="C7251">
        <v>2795.989990234375</v>
      </c>
      <c r="D7251">
        <v>2747.68994140625</v>
      </c>
      <c r="E7251">
        <v>2795.969970703125</v>
      </c>
      <c r="F7251">
        <v>2795.969970703125</v>
      </c>
      <c r="G7251">
        <v>914660000</v>
      </c>
    </row>
    <row r="7252" spans="1:7" ht="15">
      <c r="A7252" s="963">
        <v>36438</v>
      </c>
      <c r="B7252">
        <v>2795.969970703125</v>
      </c>
      <c r="C7252">
        <v>2833.9599609375</v>
      </c>
      <c r="D7252">
        <v>2765.3701171875</v>
      </c>
      <c r="E7252">
        <v>2799.669921875</v>
      </c>
      <c r="F7252">
        <v>2799.669921875</v>
      </c>
      <c r="G7252">
        <v>1193260000</v>
      </c>
    </row>
    <row r="7253" spans="1:7" ht="15">
      <c r="A7253" s="963">
        <v>36439</v>
      </c>
      <c r="B7253">
        <v>2822.60009765625</v>
      </c>
      <c r="C7253">
        <v>2857.429931640625</v>
      </c>
      <c r="D7253">
        <v>2822.60009765625</v>
      </c>
      <c r="E7253">
        <v>2857.2099609375</v>
      </c>
      <c r="F7253">
        <v>2857.2099609375</v>
      </c>
      <c r="G7253">
        <v>1170050000</v>
      </c>
    </row>
    <row r="7254" spans="1:7" ht="15">
      <c r="A7254" s="963">
        <v>36440</v>
      </c>
      <c r="B7254">
        <v>2874.75</v>
      </c>
      <c r="C7254">
        <v>2886.199951171875</v>
      </c>
      <c r="D7254">
        <v>2847.179931640625</v>
      </c>
      <c r="E7254">
        <v>2860.699951171875</v>
      </c>
      <c r="F7254">
        <v>2860.699951171875</v>
      </c>
      <c r="G7254">
        <v>1216890000</v>
      </c>
    </row>
    <row r="7255" spans="1:7" ht="15">
      <c r="A7255" s="963">
        <v>36441</v>
      </c>
      <c r="B7255">
        <v>2861.719970703125</v>
      </c>
      <c r="C7255">
        <v>2886.590087890625</v>
      </c>
      <c r="D7255">
        <v>2825.860107421875</v>
      </c>
      <c r="E7255">
        <v>2886.570068359375</v>
      </c>
      <c r="F7255">
        <v>2886.570068359375</v>
      </c>
      <c r="G7255">
        <v>1035030000</v>
      </c>
    </row>
    <row r="7256" spans="1:7" ht="15">
      <c r="A7256" s="963">
        <v>36444</v>
      </c>
      <c r="B7256">
        <v>2890.72998046875</v>
      </c>
      <c r="C7256">
        <v>2920.72998046875</v>
      </c>
      <c r="D7256">
        <v>2890.5400390625</v>
      </c>
      <c r="E7256">
        <v>2915.949951171875</v>
      </c>
      <c r="F7256">
        <v>2915.949951171875</v>
      </c>
      <c r="G7256">
        <v>873260000</v>
      </c>
    </row>
    <row r="7257" spans="1:7" ht="15">
      <c r="A7257" s="963">
        <v>36445</v>
      </c>
      <c r="B7257">
        <v>2921.409912109375</v>
      </c>
      <c r="C7257">
        <v>2923.320068359375</v>
      </c>
      <c r="D7257">
        <v>2869.43994140625</v>
      </c>
      <c r="E7257">
        <v>2872.429931640625</v>
      </c>
      <c r="F7257">
        <v>2872.429931640625</v>
      </c>
      <c r="G7257">
        <v>1004090000</v>
      </c>
    </row>
    <row r="7258" spans="1:7" ht="15">
      <c r="A7258" s="963">
        <v>36446</v>
      </c>
      <c r="B7258">
        <v>2834.93994140625</v>
      </c>
      <c r="C7258">
        <v>2864.219970703125</v>
      </c>
      <c r="D7258">
        <v>2787.860107421875</v>
      </c>
      <c r="E7258">
        <v>2801.27001953125</v>
      </c>
      <c r="F7258">
        <v>2801.27001953125</v>
      </c>
      <c r="G7258">
        <v>1004720000</v>
      </c>
    </row>
    <row r="7259" spans="1:7" ht="15">
      <c r="A7259" s="963">
        <v>36447</v>
      </c>
      <c r="B7259">
        <v>2816.02001953125</v>
      </c>
      <c r="C7259">
        <v>2821.68994140625</v>
      </c>
      <c r="D7259">
        <v>2766.4599609375</v>
      </c>
      <c r="E7259">
        <v>2806.840087890625</v>
      </c>
      <c r="F7259">
        <v>2806.840087890625</v>
      </c>
      <c r="G7259">
        <v>1015490000</v>
      </c>
    </row>
    <row r="7260" spans="1:7" ht="15">
      <c r="A7260" s="963">
        <v>36448</v>
      </c>
      <c r="B7260">
        <v>2748.10009765625</v>
      </c>
      <c r="C7260">
        <v>2763.0400390625</v>
      </c>
      <c r="D7260">
        <v>2704.280029296875</v>
      </c>
      <c r="E7260">
        <v>2731.830078125</v>
      </c>
      <c r="F7260">
        <v>2731.830078125</v>
      </c>
      <c r="G7260">
        <v>1074740000</v>
      </c>
    </row>
    <row r="7261" spans="1:7" ht="15">
      <c r="A7261" s="963">
        <v>36451</v>
      </c>
      <c r="B7261">
        <v>2726.300048828125</v>
      </c>
      <c r="C7261">
        <v>2730.489990234375</v>
      </c>
      <c r="D7261">
        <v>2632.010009765625</v>
      </c>
      <c r="E7261">
        <v>2689.14990234375</v>
      </c>
      <c r="F7261">
        <v>2689.14990234375</v>
      </c>
      <c r="G7261">
        <v>997350000</v>
      </c>
    </row>
    <row r="7262" spans="1:7" ht="15">
      <c r="A7262" s="963">
        <v>36452</v>
      </c>
      <c r="B7262">
        <v>2725.570068359375</v>
      </c>
      <c r="C7262">
        <v>2729.300048828125</v>
      </c>
      <c r="D7262">
        <v>2674.89990234375</v>
      </c>
      <c r="E7262">
        <v>2688.179931640625</v>
      </c>
      <c r="F7262">
        <v>2688.179931640625</v>
      </c>
      <c r="G7262">
        <v>1093110000</v>
      </c>
    </row>
    <row r="7263" spans="1:7" ht="15">
      <c r="A7263" s="963">
        <v>36453</v>
      </c>
      <c r="B7263">
        <v>2745.6201171875</v>
      </c>
      <c r="C7263">
        <v>2788.1298828125</v>
      </c>
      <c r="D7263">
        <v>2728</v>
      </c>
      <c r="E7263">
        <v>2788.1298828125</v>
      </c>
      <c r="F7263">
        <v>2788.1298828125</v>
      </c>
      <c r="G7263">
        <v>1053700000</v>
      </c>
    </row>
    <row r="7264" spans="1:7" ht="15">
      <c r="A7264" s="963">
        <v>36454</v>
      </c>
      <c r="B7264">
        <v>2727.739990234375</v>
      </c>
      <c r="C7264">
        <v>2805.070068359375</v>
      </c>
      <c r="D7264">
        <v>2724.739990234375</v>
      </c>
      <c r="E7264">
        <v>2801.949951171875</v>
      </c>
      <c r="F7264">
        <v>2801.949951171875</v>
      </c>
      <c r="G7264">
        <v>1123220000</v>
      </c>
    </row>
    <row r="7265" spans="1:7" ht="15">
      <c r="A7265" s="963">
        <v>36455</v>
      </c>
      <c r="B7265">
        <v>2827.22998046875</v>
      </c>
      <c r="C7265">
        <v>2843.60009765625</v>
      </c>
      <c r="D7265">
        <v>2807.5400390625</v>
      </c>
      <c r="E7265">
        <v>2816.52001953125</v>
      </c>
      <c r="F7265">
        <v>2816.52001953125</v>
      </c>
      <c r="G7265">
        <v>1175300000</v>
      </c>
    </row>
    <row r="7266" spans="1:7" ht="15">
      <c r="A7266" s="963">
        <v>36458</v>
      </c>
      <c r="B7266">
        <v>2813.2900390625</v>
      </c>
      <c r="C7266">
        <v>2832.659912109375</v>
      </c>
      <c r="D7266">
        <v>2793.5400390625</v>
      </c>
      <c r="E7266">
        <v>2815.949951171875</v>
      </c>
      <c r="F7266">
        <v>2815.949951171875</v>
      </c>
      <c r="G7266">
        <v>933190000</v>
      </c>
    </row>
    <row r="7267" spans="1:7" ht="15">
      <c r="A7267" s="963">
        <v>36459</v>
      </c>
      <c r="B7267">
        <v>2851.989990234375</v>
      </c>
      <c r="C7267">
        <v>2859.919921875</v>
      </c>
      <c r="D7267">
        <v>2811.199951171875</v>
      </c>
      <c r="E7267">
        <v>2811.469970703125</v>
      </c>
      <c r="F7267">
        <v>2811.469970703125</v>
      </c>
      <c r="G7267">
        <v>1067420000</v>
      </c>
    </row>
    <row r="7268" spans="1:7" ht="15">
      <c r="A7268" s="963">
        <v>36460</v>
      </c>
      <c r="B7268">
        <v>2811.93994140625</v>
      </c>
      <c r="C7268">
        <v>2812.5</v>
      </c>
      <c r="D7268">
        <v>2768.8701171875</v>
      </c>
      <c r="E7268">
        <v>2802.52001953125</v>
      </c>
      <c r="F7268">
        <v>2802.52001953125</v>
      </c>
      <c r="G7268">
        <v>1075340000</v>
      </c>
    </row>
    <row r="7269" spans="1:7" ht="15">
      <c r="A7269" s="963">
        <v>36461</v>
      </c>
      <c r="B7269">
        <v>2832.81005859375</v>
      </c>
      <c r="C7269">
        <v>2875.47998046875</v>
      </c>
      <c r="D7269">
        <v>2830.080078125</v>
      </c>
      <c r="E7269">
        <v>2875.219970703125</v>
      </c>
      <c r="F7269">
        <v>2875.219970703125</v>
      </c>
      <c r="G7269">
        <v>1249160000</v>
      </c>
    </row>
    <row r="7270" spans="1:7" ht="15">
      <c r="A7270" s="963">
        <v>36462</v>
      </c>
      <c r="B7270">
        <v>2919.3701171875</v>
      </c>
      <c r="C7270">
        <v>2978.6298828125</v>
      </c>
      <c r="D7270">
        <v>2919.3701171875</v>
      </c>
      <c r="E7270">
        <v>2966.429931640625</v>
      </c>
      <c r="F7270">
        <v>2966.429931640625</v>
      </c>
      <c r="G7270">
        <v>1441380000</v>
      </c>
    </row>
    <row r="7271" spans="1:7" ht="15">
      <c r="A7271" s="963">
        <v>36465</v>
      </c>
      <c r="B7271">
        <v>2970.929931640625</v>
      </c>
      <c r="C7271">
        <v>2997.89990234375</v>
      </c>
      <c r="D7271">
        <v>2967.6298828125</v>
      </c>
      <c r="E7271">
        <v>2967.64990234375</v>
      </c>
      <c r="F7271">
        <v>2967.64990234375</v>
      </c>
      <c r="G7271">
        <v>1076080000</v>
      </c>
    </row>
    <row r="7272" spans="1:7" ht="15">
      <c r="A7272" s="963">
        <v>36466</v>
      </c>
      <c r="B7272">
        <v>2984.429931640625</v>
      </c>
      <c r="C7272">
        <v>3014.840087890625</v>
      </c>
      <c r="D7272">
        <v>2971.679931640625</v>
      </c>
      <c r="E7272">
        <v>2981.6298828125</v>
      </c>
      <c r="F7272">
        <v>2981.6298828125</v>
      </c>
      <c r="G7272">
        <v>1248540000</v>
      </c>
    </row>
    <row r="7273" spans="1:7" ht="15">
      <c r="A7273" s="963">
        <v>36467</v>
      </c>
      <c r="B7273">
        <v>3021.530029296875</v>
      </c>
      <c r="C7273">
        <v>3040.93994140625</v>
      </c>
      <c r="D7273">
        <v>3011.93994140625</v>
      </c>
      <c r="E7273">
        <v>3028.510009765625</v>
      </c>
      <c r="F7273">
        <v>3028.510009765625</v>
      </c>
      <c r="G7273">
        <v>1339050000</v>
      </c>
    </row>
    <row r="7274" spans="1:7" ht="15">
      <c r="A7274" s="963">
        <v>36468</v>
      </c>
      <c r="B7274">
        <v>3067.080078125</v>
      </c>
      <c r="C7274">
        <v>3077.409912109375</v>
      </c>
      <c r="D7274">
        <v>3030.31005859375</v>
      </c>
      <c r="E7274">
        <v>3055.949951171875</v>
      </c>
      <c r="F7274">
        <v>3055.949951171875</v>
      </c>
      <c r="G7274">
        <v>1364610000</v>
      </c>
    </row>
    <row r="7275" spans="1:7" ht="15">
      <c r="A7275" s="963">
        <v>36469</v>
      </c>
      <c r="B7275">
        <v>3100.1298828125</v>
      </c>
      <c r="C7275">
        <v>3118.06005859375</v>
      </c>
      <c r="D7275">
        <v>3081.4599609375</v>
      </c>
      <c r="E7275">
        <v>3102.2900390625</v>
      </c>
      <c r="F7275">
        <v>3102.2900390625</v>
      </c>
      <c r="G7275">
        <v>1346320000</v>
      </c>
    </row>
    <row r="7276" spans="1:7" ht="15">
      <c r="A7276" s="963">
        <v>36472</v>
      </c>
      <c r="B7276">
        <v>3072.0400390625</v>
      </c>
      <c r="C7276">
        <v>3148.199951171875</v>
      </c>
      <c r="D7276">
        <v>3068.860107421875</v>
      </c>
      <c r="E7276">
        <v>3143.969970703125</v>
      </c>
      <c r="F7276">
        <v>3143.969970703125</v>
      </c>
      <c r="G7276">
        <v>1300800000</v>
      </c>
    </row>
    <row r="7277" spans="1:7" ht="15">
      <c r="A7277" s="963">
        <v>36473</v>
      </c>
      <c r="B7277">
        <v>3172.989990234375</v>
      </c>
      <c r="C7277">
        <v>3174.81005859375</v>
      </c>
      <c r="D7277">
        <v>3099.219970703125</v>
      </c>
      <c r="E7277">
        <v>3125.0400390625</v>
      </c>
      <c r="F7277">
        <v>3125.0400390625</v>
      </c>
      <c r="G7277">
        <v>1470420000</v>
      </c>
    </row>
    <row r="7278" spans="1:7" ht="15">
      <c r="A7278" s="963">
        <v>36474</v>
      </c>
      <c r="B7278">
        <v>3126.090087890625</v>
      </c>
      <c r="C7278">
        <v>3186.570068359375</v>
      </c>
      <c r="D7278">
        <v>3122.0400390625</v>
      </c>
      <c r="E7278">
        <v>3155.9599609375</v>
      </c>
      <c r="F7278">
        <v>3155.9599609375</v>
      </c>
      <c r="G7278">
        <v>1433250000</v>
      </c>
    </row>
    <row r="7279" spans="1:7" ht="15">
      <c r="A7279" s="963">
        <v>36475</v>
      </c>
      <c r="B7279">
        <v>3186.409912109375</v>
      </c>
      <c r="C7279">
        <v>3201.3798828125</v>
      </c>
      <c r="D7279">
        <v>3169.0400390625</v>
      </c>
      <c r="E7279">
        <v>3197.2900390625</v>
      </c>
      <c r="F7279">
        <v>3197.2900390625</v>
      </c>
      <c r="G7279">
        <v>1382840000</v>
      </c>
    </row>
    <row r="7280" spans="1:7" ht="15">
      <c r="A7280" s="963">
        <v>36476</v>
      </c>
      <c r="B7280">
        <v>3220.97998046875</v>
      </c>
      <c r="C7280">
        <v>3222.989990234375</v>
      </c>
      <c r="D7280">
        <v>3124.77001953125</v>
      </c>
      <c r="E7280">
        <v>3221.14990234375</v>
      </c>
      <c r="F7280">
        <v>3221.14990234375</v>
      </c>
      <c r="G7280">
        <v>1409070000</v>
      </c>
    </row>
    <row r="7281" spans="1:7" ht="15">
      <c r="A7281" s="963">
        <v>36479</v>
      </c>
      <c r="B7281">
        <v>3230.260009765625</v>
      </c>
      <c r="C7281">
        <v>3236.35009765625</v>
      </c>
      <c r="D7281">
        <v>3214.580078125</v>
      </c>
      <c r="E7281">
        <v>3219.5400390625</v>
      </c>
      <c r="F7281">
        <v>3219.5400390625</v>
      </c>
      <c r="G7281">
        <v>1283340000</v>
      </c>
    </row>
    <row r="7282" spans="1:7" ht="15">
      <c r="A7282" s="963">
        <v>36480</v>
      </c>
      <c r="B7282">
        <v>3242.919921875</v>
      </c>
      <c r="C7282">
        <v>3295.52001953125</v>
      </c>
      <c r="D7282">
        <v>3235.199951171875</v>
      </c>
      <c r="E7282">
        <v>3295.52001953125</v>
      </c>
      <c r="F7282">
        <v>3295.52001953125</v>
      </c>
      <c r="G7282">
        <v>1486980000</v>
      </c>
    </row>
    <row r="7283" spans="1:7" ht="15">
      <c r="A7283" s="963">
        <v>36481</v>
      </c>
      <c r="B7283">
        <v>3308.8798828125</v>
      </c>
      <c r="C7283">
        <v>3324.239990234375</v>
      </c>
      <c r="D7283">
        <v>3268.85009765625</v>
      </c>
      <c r="E7283">
        <v>3269.389892578125</v>
      </c>
      <c r="F7283">
        <v>3269.389892578125</v>
      </c>
      <c r="G7283">
        <v>1652650000</v>
      </c>
    </row>
    <row r="7284" spans="1:7" ht="15">
      <c r="A7284" s="963">
        <v>36482</v>
      </c>
      <c r="B7284">
        <v>3301.489990234375</v>
      </c>
      <c r="C7284">
        <v>3347.110107421875</v>
      </c>
      <c r="D7284">
        <v>3288.679931640625</v>
      </c>
      <c r="E7284">
        <v>3347.110107421875</v>
      </c>
      <c r="F7284">
        <v>3347.110107421875</v>
      </c>
      <c r="G7284">
        <v>1592920000</v>
      </c>
    </row>
    <row r="7285" spans="1:7" ht="15">
      <c r="A7285" s="963">
        <v>36483</v>
      </c>
      <c r="B7285">
        <v>3351.75</v>
      </c>
      <c r="C7285">
        <v>3373</v>
      </c>
      <c r="D7285">
        <v>3335.6298828125</v>
      </c>
      <c r="E7285">
        <v>3369.25</v>
      </c>
      <c r="F7285">
        <v>3369.25</v>
      </c>
      <c r="G7285">
        <v>1422350000</v>
      </c>
    </row>
    <row r="7286" spans="1:7" ht="15">
      <c r="A7286" s="963">
        <v>36486</v>
      </c>
      <c r="B7286">
        <v>3399.06005859375</v>
      </c>
      <c r="C7286">
        <v>3400.22998046875</v>
      </c>
      <c r="D7286">
        <v>3357.679931640625</v>
      </c>
      <c r="E7286">
        <v>3392.56005859375</v>
      </c>
      <c r="F7286">
        <v>3392.56005859375</v>
      </c>
      <c r="G7286">
        <v>1374760000</v>
      </c>
    </row>
    <row r="7287" spans="1:7" ht="15">
      <c r="A7287" s="963">
        <v>36487</v>
      </c>
      <c r="B7287">
        <v>3408.679931640625</v>
      </c>
      <c r="C7287">
        <v>3411.22998046875</v>
      </c>
      <c r="D7287">
        <v>3320.669921875</v>
      </c>
      <c r="E7287">
        <v>3342.8701171875</v>
      </c>
      <c r="F7287">
        <v>3342.8701171875</v>
      </c>
      <c r="G7287">
        <v>1456310000</v>
      </c>
    </row>
    <row r="7288" spans="1:7" ht="15">
      <c r="A7288" s="963">
        <v>36488</v>
      </c>
      <c r="B7288">
        <v>3351.659912109375</v>
      </c>
      <c r="C7288">
        <v>3420.5</v>
      </c>
      <c r="D7288">
        <v>3328.030029296875</v>
      </c>
      <c r="E7288">
        <v>3420.5</v>
      </c>
      <c r="F7288">
        <v>3420.5</v>
      </c>
      <c r="G7288">
        <v>1290550000</v>
      </c>
    </row>
    <row r="7289" spans="1:7" ht="15">
      <c r="A7289" s="963">
        <v>36490</v>
      </c>
      <c r="B7289">
        <v>3455.139892578125</v>
      </c>
      <c r="C7289">
        <v>3469.35009765625</v>
      </c>
      <c r="D7289">
        <v>3444.1298828125</v>
      </c>
      <c r="E7289">
        <v>3447.81005859375</v>
      </c>
      <c r="F7289">
        <v>3447.81005859375</v>
      </c>
      <c r="G7289">
        <v>730780000</v>
      </c>
    </row>
    <row r="7290" spans="1:7" ht="15">
      <c r="A7290" s="963">
        <v>36493</v>
      </c>
      <c r="B7290">
        <v>3458.1298828125</v>
      </c>
      <c r="C7290">
        <v>3468.320068359375</v>
      </c>
      <c r="D7290">
        <v>3421.360107421875</v>
      </c>
      <c r="E7290">
        <v>3421.3701171875</v>
      </c>
      <c r="F7290">
        <v>3421.3701171875</v>
      </c>
      <c r="G7290">
        <v>1543750000</v>
      </c>
    </row>
    <row r="7291" spans="1:7" ht="15">
      <c r="A7291" s="963">
        <v>36494</v>
      </c>
      <c r="B7291">
        <v>3424.610107421875</v>
      </c>
      <c r="C7291">
        <v>3424.610107421875</v>
      </c>
      <c r="D7291">
        <v>3326.530029296875</v>
      </c>
      <c r="E7291">
        <v>3336.159912109375</v>
      </c>
      <c r="F7291">
        <v>3336.159912109375</v>
      </c>
      <c r="G7291">
        <v>1548680000</v>
      </c>
    </row>
    <row r="7292" spans="1:7" ht="15">
      <c r="A7292" s="963">
        <v>36495</v>
      </c>
      <c r="B7292">
        <v>3341.10009765625</v>
      </c>
      <c r="C7292">
        <v>3375.800048828125</v>
      </c>
      <c r="D7292">
        <v>3321.570068359375</v>
      </c>
      <c r="E7292">
        <v>3353.7099609375</v>
      </c>
      <c r="F7292">
        <v>3353.7099609375</v>
      </c>
      <c r="G7292">
        <v>1434310000</v>
      </c>
    </row>
    <row r="7293" spans="1:7" ht="15">
      <c r="A7293" s="963">
        <v>36496</v>
      </c>
      <c r="B7293">
        <v>3371.85009765625</v>
      </c>
      <c r="C7293">
        <v>3452.780029296875</v>
      </c>
      <c r="D7293">
        <v>3371.85009765625</v>
      </c>
      <c r="E7293">
        <v>3452.780029296875</v>
      </c>
      <c r="F7293">
        <v>3452.780029296875</v>
      </c>
      <c r="G7293">
        <v>1458170000</v>
      </c>
    </row>
    <row r="7294" spans="1:7" ht="15">
      <c r="A7294" s="963">
        <v>36497</v>
      </c>
      <c r="B7294">
        <v>3507.300048828125</v>
      </c>
      <c r="C7294">
        <v>3553.56005859375</v>
      </c>
      <c r="D7294">
        <v>3507.300048828125</v>
      </c>
      <c r="E7294">
        <v>3520.6298828125</v>
      </c>
      <c r="F7294">
        <v>3520.6298828125</v>
      </c>
      <c r="G7294">
        <v>1539060000</v>
      </c>
    </row>
    <row r="7295" spans="1:7" ht="15">
      <c r="A7295" s="963">
        <v>36500</v>
      </c>
      <c r="B7295">
        <v>3531.239990234375</v>
      </c>
      <c r="C7295">
        <v>3570.909912109375</v>
      </c>
      <c r="D7295">
        <v>3507.719970703125</v>
      </c>
      <c r="E7295">
        <v>3546.010009765625</v>
      </c>
      <c r="F7295">
        <v>3546.010009765625</v>
      </c>
      <c r="G7295">
        <v>1373230000</v>
      </c>
    </row>
    <row r="7296" spans="1:7" ht="15">
      <c r="A7296" s="963">
        <v>36501</v>
      </c>
      <c r="B7296">
        <v>3573.300048828125</v>
      </c>
      <c r="C7296">
        <v>3589.06005859375</v>
      </c>
      <c r="D7296">
        <v>3532.409912109375</v>
      </c>
      <c r="E7296">
        <v>3586.919921875</v>
      </c>
      <c r="F7296">
        <v>3586.919921875</v>
      </c>
      <c r="G7296">
        <v>1564600000</v>
      </c>
    </row>
    <row r="7297" spans="1:7" ht="15">
      <c r="A7297" s="963">
        <v>36502</v>
      </c>
      <c r="B7297">
        <v>3588.820068359375</v>
      </c>
      <c r="C7297">
        <v>3625.469970703125</v>
      </c>
      <c r="D7297">
        <v>3579.510009765625</v>
      </c>
      <c r="E7297">
        <v>3586.080078125</v>
      </c>
      <c r="F7297">
        <v>3586.080078125</v>
      </c>
      <c r="G7297">
        <v>1676620000</v>
      </c>
    </row>
    <row r="7298" spans="1:7" ht="15">
      <c r="A7298" s="963">
        <v>36503</v>
      </c>
      <c r="B7298">
        <v>3643.570068359375</v>
      </c>
      <c r="C7298">
        <v>3647.550048828125</v>
      </c>
      <c r="D7298">
        <v>3514.909912109375</v>
      </c>
      <c r="E7298">
        <v>3594.169921875</v>
      </c>
      <c r="F7298">
        <v>3594.169921875</v>
      </c>
      <c r="G7298">
        <v>1787570000</v>
      </c>
    </row>
    <row r="7299" spans="1:7" ht="15">
      <c r="A7299" s="963">
        <v>36504</v>
      </c>
      <c r="B7299">
        <v>3633.550048828125</v>
      </c>
      <c r="C7299">
        <v>3636.64990234375</v>
      </c>
      <c r="D7299">
        <v>3560.909912109375</v>
      </c>
      <c r="E7299">
        <v>3620.239990234375</v>
      </c>
      <c r="F7299">
        <v>3620.239990234375</v>
      </c>
      <c r="G7299">
        <v>1594040000</v>
      </c>
    </row>
    <row r="7300" spans="1:7" ht="15">
      <c r="A7300" s="963">
        <v>36507</v>
      </c>
      <c r="B7300">
        <v>3624.669921875</v>
      </c>
      <c r="C7300">
        <v>3668.159912109375</v>
      </c>
      <c r="D7300">
        <v>3597.97998046875</v>
      </c>
      <c r="E7300">
        <v>3658.169921875</v>
      </c>
      <c r="F7300">
        <v>3658.169921875</v>
      </c>
      <c r="G7300">
        <v>1582860000</v>
      </c>
    </row>
    <row r="7301" spans="1:7" ht="15">
      <c r="A7301" s="963">
        <v>36508</v>
      </c>
      <c r="B7301">
        <v>3669.2099609375</v>
      </c>
      <c r="C7301">
        <v>3669.85009765625</v>
      </c>
      <c r="D7301">
        <v>3571.260009765625</v>
      </c>
      <c r="E7301">
        <v>3571.659912109375</v>
      </c>
      <c r="F7301">
        <v>3571.659912109375</v>
      </c>
      <c r="G7301">
        <v>1596410000</v>
      </c>
    </row>
    <row r="7302" spans="1:7" ht="15">
      <c r="A7302" s="963">
        <v>36509</v>
      </c>
      <c r="B7302">
        <v>3546.72998046875</v>
      </c>
      <c r="C7302">
        <v>3621.97998046875</v>
      </c>
      <c r="D7302">
        <v>3503.699951171875</v>
      </c>
      <c r="E7302">
        <v>3621.949951171875</v>
      </c>
      <c r="F7302">
        <v>3621.949951171875</v>
      </c>
      <c r="G7302">
        <v>1648290000</v>
      </c>
    </row>
    <row r="7303" spans="1:7" ht="15">
      <c r="A7303" s="963">
        <v>36510</v>
      </c>
      <c r="B7303">
        <v>3669.22998046875</v>
      </c>
      <c r="C7303">
        <v>3715.25</v>
      </c>
      <c r="D7303">
        <v>3666.22998046875</v>
      </c>
      <c r="E7303">
        <v>3715.06005859375</v>
      </c>
      <c r="F7303">
        <v>3715.06005859375</v>
      </c>
      <c r="G7303">
        <v>1430310000</v>
      </c>
    </row>
    <row r="7304" spans="1:7" ht="15">
      <c r="A7304" s="963">
        <v>36511</v>
      </c>
      <c r="B7304">
        <v>3792.22998046875</v>
      </c>
      <c r="C7304">
        <v>3796.800048828125</v>
      </c>
      <c r="D7304">
        <v>3742.679931640625</v>
      </c>
      <c r="E7304">
        <v>3753.06005859375</v>
      </c>
      <c r="F7304">
        <v>3753.06005859375</v>
      </c>
      <c r="G7304">
        <v>1572710000</v>
      </c>
    </row>
    <row r="7305" spans="1:7" ht="15">
      <c r="A7305" s="963">
        <v>36514</v>
      </c>
      <c r="B7305">
        <v>3782.06005859375</v>
      </c>
      <c r="C7305">
        <v>3801.929931640625</v>
      </c>
      <c r="D7305">
        <v>3747.7900390625</v>
      </c>
      <c r="E7305">
        <v>3783.8701171875</v>
      </c>
      <c r="F7305">
        <v>3783.8701171875</v>
      </c>
      <c r="G7305">
        <v>1324450000</v>
      </c>
    </row>
    <row r="7306" spans="1:7" ht="15">
      <c r="A7306" s="963">
        <v>36515</v>
      </c>
      <c r="B7306">
        <v>3798.25</v>
      </c>
      <c r="C7306">
        <v>3911.169921875</v>
      </c>
      <c r="D7306">
        <v>3785.780029296875</v>
      </c>
      <c r="E7306">
        <v>3911.14990234375</v>
      </c>
      <c r="F7306">
        <v>3911.14990234375</v>
      </c>
      <c r="G7306">
        <v>1486980000</v>
      </c>
    </row>
    <row r="7307" spans="1:7" ht="15">
      <c r="A7307" s="963">
        <v>36516</v>
      </c>
      <c r="B7307">
        <v>3935.489990234375</v>
      </c>
      <c r="C7307">
        <v>3948.47998046875</v>
      </c>
      <c r="D7307">
        <v>3878.06005859375</v>
      </c>
      <c r="E7307">
        <v>3937.300048828125</v>
      </c>
      <c r="F7307">
        <v>3937.300048828125</v>
      </c>
      <c r="G7307">
        <v>1473570000</v>
      </c>
    </row>
    <row r="7308" spans="1:7" ht="15">
      <c r="A7308" s="963">
        <v>36517</v>
      </c>
      <c r="B7308">
        <v>3966.4599609375</v>
      </c>
      <c r="C7308">
        <v>4001.6298828125</v>
      </c>
      <c r="D7308">
        <v>3958.169921875</v>
      </c>
      <c r="E7308">
        <v>3969.43994140625</v>
      </c>
      <c r="F7308">
        <v>3969.43994140625</v>
      </c>
      <c r="G7308">
        <v>1272680000</v>
      </c>
    </row>
    <row r="7309" spans="1:7" ht="15">
      <c r="A7309" s="963">
        <v>36521</v>
      </c>
      <c r="B7309">
        <v>4001.89990234375</v>
      </c>
      <c r="C7309">
        <v>4001.89990234375</v>
      </c>
      <c r="D7309">
        <v>3902.35009765625</v>
      </c>
      <c r="E7309">
        <v>3975.3798828125</v>
      </c>
      <c r="F7309">
        <v>3975.3798828125</v>
      </c>
      <c r="G7309">
        <v>1154650000</v>
      </c>
    </row>
    <row r="7310" spans="1:7" ht="15">
      <c r="A7310" s="963">
        <v>36522</v>
      </c>
      <c r="B7310">
        <v>3977.8798828125</v>
      </c>
      <c r="C7310">
        <v>4022.510009765625</v>
      </c>
      <c r="D7310">
        <v>3943.0400390625</v>
      </c>
      <c r="E7310">
        <v>3972.110107421875</v>
      </c>
      <c r="F7310">
        <v>3972.110107421875</v>
      </c>
      <c r="G7310">
        <v>1237130000</v>
      </c>
    </row>
    <row r="7311" spans="1:7" ht="15">
      <c r="A7311" s="963">
        <v>36523</v>
      </c>
      <c r="B7311">
        <v>3990.5400390625</v>
      </c>
      <c r="C7311">
        <v>4041.5400390625</v>
      </c>
      <c r="D7311">
        <v>3987.8798828125</v>
      </c>
      <c r="E7311">
        <v>4041.4599609375</v>
      </c>
      <c r="F7311">
        <v>4041.4599609375</v>
      </c>
      <c r="G7311">
        <v>1158430000</v>
      </c>
    </row>
    <row r="7312" spans="1:7" ht="15">
      <c r="A7312" s="963">
        <v>36524</v>
      </c>
      <c r="B7312">
        <v>4079.030029296875</v>
      </c>
      <c r="C7312">
        <v>4090.610107421875</v>
      </c>
      <c r="D7312">
        <v>4026.18994140625</v>
      </c>
      <c r="E7312">
        <v>4036.8701171875</v>
      </c>
      <c r="F7312">
        <v>4036.8701171875</v>
      </c>
      <c r="G7312">
        <v>1107160000</v>
      </c>
    </row>
    <row r="7313" spans="1:7" ht="15">
      <c r="A7313" s="963">
        <v>36525</v>
      </c>
      <c r="B7313">
        <v>4056.989990234375</v>
      </c>
      <c r="C7313">
        <v>4082.3701171875</v>
      </c>
      <c r="D7313">
        <v>4032.330078125</v>
      </c>
      <c r="E7313">
        <v>4069.31005859375</v>
      </c>
      <c r="F7313">
        <v>4069.31005859375</v>
      </c>
      <c r="G7313">
        <v>762980000</v>
      </c>
    </row>
    <row r="7314" spans="1:7" ht="15">
      <c r="A7314" s="963">
        <v>36528</v>
      </c>
      <c r="B7314">
        <v>4186.18994140625</v>
      </c>
      <c r="C7314">
        <v>4192.18994140625</v>
      </c>
      <c r="D7314">
        <v>3989.7099609375</v>
      </c>
      <c r="E7314">
        <v>4131.14990234375</v>
      </c>
      <c r="F7314">
        <v>4131.14990234375</v>
      </c>
      <c r="G7314">
        <v>1510070000</v>
      </c>
    </row>
    <row r="7315" spans="1:7" ht="15">
      <c r="A7315" s="963">
        <v>36529</v>
      </c>
      <c r="B7315">
        <v>4020</v>
      </c>
      <c r="C7315">
        <v>4073.25</v>
      </c>
      <c r="D7315">
        <v>3898.22998046875</v>
      </c>
      <c r="E7315">
        <v>3901.68994140625</v>
      </c>
      <c r="F7315">
        <v>3901.68994140625</v>
      </c>
      <c r="G7315">
        <v>1511840000</v>
      </c>
    </row>
    <row r="7316" spans="1:7" ht="15">
      <c r="A7316" s="963">
        <v>36530</v>
      </c>
      <c r="B7316">
        <v>3854.35009765625</v>
      </c>
      <c r="C7316">
        <v>3924.2099609375</v>
      </c>
      <c r="D7316">
        <v>3734.8701171875</v>
      </c>
      <c r="E7316">
        <v>3877.5400390625</v>
      </c>
      <c r="F7316">
        <v>3877.5400390625</v>
      </c>
      <c r="G7316">
        <v>1735670000</v>
      </c>
    </row>
    <row r="7317" spans="1:7" ht="15">
      <c r="A7317" s="963">
        <v>36531</v>
      </c>
      <c r="B7317">
        <v>3834.43994140625</v>
      </c>
      <c r="C7317">
        <v>3868.760009765625</v>
      </c>
      <c r="D7317">
        <v>3715.6201171875</v>
      </c>
      <c r="E7317">
        <v>3727.1298828125</v>
      </c>
      <c r="F7317">
        <v>3727.1298828125</v>
      </c>
      <c r="G7317">
        <v>1598320000</v>
      </c>
    </row>
    <row r="7318" spans="1:7" ht="15">
      <c r="A7318" s="963">
        <v>36532</v>
      </c>
      <c r="B7318">
        <v>3711.090087890625</v>
      </c>
      <c r="C7318">
        <v>3882.669921875</v>
      </c>
      <c r="D7318">
        <v>3711.090087890625</v>
      </c>
      <c r="E7318">
        <v>3882.6201171875</v>
      </c>
      <c r="F7318">
        <v>3882.6201171875</v>
      </c>
      <c r="G7318">
        <v>1634930000</v>
      </c>
    </row>
    <row r="7319" spans="1:7" ht="15">
      <c r="A7319" s="963">
        <v>36535</v>
      </c>
      <c r="B7319">
        <v>4002.22998046875</v>
      </c>
      <c r="C7319">
        <v>4072.360107421875</v>
      </c>
      <c r="D7319">
        <v>3958.830078125</v>
      </c>
      <c r="E7319">
        <v>4049.669921875</v>
      </c>
      <c r="F7319">
        <v>4049.669921875</v>
      </c>
      <c r="G7319">
        <v>1691710000</v>
      </c>
    </row>
    <row r="7320" spans="1:7" ht="15">
      <c r="A7320" s="963">
        <v>36536</v>
      </c>
      <c r="B7320">
        <v>4031.3798828125</v>
      </c>
      <c r="C7320">
        <v>4066.659912109375</v>
      </c>
      <c r="D7320">
        <v>3904.820068359375</v>
      </c>
      <c r="E7320">
        <v>3921.18994140625</v>
      </c>
      <c r="F7320">
        <v>3921.18994140625</v>
      </c>
      <c r="G7320">
        <v>1694460000</v>
      </c>
    </row>
    <row r="7321" spans="1:7" ht="15">
      <c r="A7321" s="963">
        <v>36537</v>
      </c>
      <c r="B7321">
        <v>3950.949951171875</v>
      </c>
      <c r="C7321">
        <v>3950.97998046875</v>
      </c>
      <c r="D7321">
        <v>3834.530029296875</v>
      </c>
      <c r="E7321">
        <v>3850.02001953125</v>
      </c>
      <c r="F7321">
        <v>3850.02001953125</v>
      </c>
      <c r="G7321">
        <v>1525900000</v>
      </c>
    </row>
    <row r="7322" spans="1:7" ht="15">
      <c r="A7322" s="963">
        <v>36538</v>
      </c>
      <c r="B7322">
        <v>3915.139892578125</v>
      </c>
      <c r="C7322">
        <v>3957.469970703125</v>
      </c>
      <c r="D7322">
        <v>3858.219970703125</v>
      </c>
      <c r="E7322">
        <v>3957.2099609375</v>
      </c>
      <c r="F7322">
        <v>3957.2099609375</v>
      </c>
      <c r="G7322">
        <v>1476970000</v>
      </c>
    </row>
    <row r="7323" spans="1:7" ht="15">
      <c r="A7323" s="963">
        <v>36539</v>
      </c>
      <c r="B7323">
        <v>4045.719970703125</v>
      </c>
      <c r="C7323">
        <v>4091.949951171875</v>
      </c>
      <c r="D7323">
        <v>4045.719970703125</v>
      </c>
      <c r="E7323">
        <v>4064.27001953125</v>
      </c>
      <c r="F7323">
        <v>4064.27001953125</v>
      </c>
      <c r="G7323">
        <v>1656630000</v>
      </c>
    </row>
    <row r="7324" spans="1:7" ht="15">
      <c r="A7324" s="963">
        <v>36543</v>
      </c>
      <c r="B7324">
        <v>4059.64990234375</v>
      </c>
      <c r="C7324">
        <v>4148</v>
      </c>
      <c r="D7324">
        <v>4053.2099609375</v>
      </c>
      <c r="E7324">
        <v>4130.81005859375</v>
      </c>
      <c r="F7324">
        <v>4130.81005859375</v>
      </c>
      <c r="G7324">
        <v>1585230000</v>
      </c>
    </row>
    <row r="7325" spans="1:7" ht="15">
      <c r="A7325" s="963">
        <v>36544</v>
      </c>
      <c r="B7325">
        <v>4116.27001953125</v>
      </c>
      <c r="C7325">
        <v>4164.64990234375</v>
      </c>
      <c r="D7325">
        <v>4084.72998046875</v>
      </c>
      <c r="E7325">
        <v>4151.2900390625</v>
      </c>
      <c r="F7325">
        <v>4151.2900390625</v>
      </c>
      <c r="G7325">
        <v>1652210000</v>
      </c>
    </row>
    <row r="7326" spans="1:7" ht="15">
      <c r="A7326" s="963">
        <v>36545</v>
      </c>
      <c r="B7326">
        <v>4205.06005859375</v>
      </c>
      <c r="C7326">
        <v>4227.35009765625</v>
      </c>
      <c r="D7326">
        <v>4143.60986328125</v>
      </c>
      <c r="E7326">
        <v>4189.509765625</v>
      </c>
      <c r="F7326">
        <v>4189.509765625</v>
      </c>
      <c r="G7326">
        <v>1851300000</v>
      </c>
    </row>
    <row r="7327" spans="1:7" ht="15">
      <c r="A7327" s="963">
        <v>36546</v>
      </c>
      <c r="B7327">
        <v>4236.64990234375</v>
      </c>
      <c r="C7327">
        <v>4238</v>
      </c>
      <c r="D7327">
        <v>4168.2998046875</v>
      </c>
      <c r="E7327">
        <v>4235.39990234375</v>
      </c>
      <c r="F7327">
        <v>4235.39990234375</v>
      </c>
      <c r="G7327">
        <v>1923680000</v>
      </c>
    </row>
    <row r="7328" spans="1:7" ht="15">
      <c r="A7328" s="963">
        <v>36549</v>
      </c>
      <c r="B7328">
        <v>4290.3798828125</v>
      </c>
      <c r="C7328">
        <v>4303.14990234375</v>
      </c>
      <c r="D7328">
        <v>4095.31005859375</v>
      </c>
      <c r="E7328">
        <v>4096.080078125</v>
      </c>
      <c r="F7328">
        <v>4096.080078125</v>
      </c>
      <c r="G7328">
        <v>1989050000</v>
      </c>
    </row>
    <row r="7329" spans="1:7" ht="15">
      <c r="A7329" s="963">
        <v>36550</v>
      </c>
      <c r="B7329">
        <v>4124.75</v>
      </c>
      <c r="C7329">
        <v>4167.6298828125</v>
      </c>
      <c r="D7329">
        <v>4028.510009765625</v>
      </c>
      <c r="E7329">
        <v>4167.41015625</v>
      </c>
      <c r="F7329">
        <v>4167.41015625</v>
      </c>
      <c r="G7329">
        <v>1743630000</v>
      </c>
    </row>
    <row r="7330" spans="1:7" ht="15">
      <c r="A7330" s="963">
        <v>36551</v>
      </c>
      <c r="B7330">
        <v>4174.72021484375</v>
      </c>
      <c r="C7330">
        <v>4174.72021484375</v>
      </c>
      <c r="D7330">
        <v>4069.909912109375</v>
      </c>
      <c r="E7330">
        <v>4069.909912109375</v>
      </c>
      <c r="F7330">
        <v>4069.909912109375</v>
      </c>
      <c r="G7330">
        <v>1717000000</v>
      </c>
    </row>
    <row r="7331" spans="1:7" ht="15">
      <c r="A7331" s="963">
        <v>36552</v>
      </c>
      <c r="B7331">
        <v>4120.5</v>
      </c>
      <c r="C7331">
        <v>4140.08984375</v>
      </c>
      <c r="D7331">
        <v>3973.590087890625</v>
      </c>
      <c r="E7331">
        <v>4039.56005859375</v>
      </c>
      <c r="F7331">
        <v>4039.56005859375</v>
      </c>
      <c r="G7331">
        <v>1798460000</v>
      </c>
    </row>
    <row r="7332" spans="1:7" ht="15">
      <c r="A7332" s="963">
        <v>36553</v>
      </c>
      <c r="B7332">
        <v>4010.139892578125</v>
      </c>
      <c r="C7332">
        <v>4048.31005859375</v>
      </c>
      <c r="D7332">
        <v>3856.22998046875</v>
      </c>
      <c r="E7332">
        <v>3887.070068359375</v>
      </c>
      <c r="F7332">
        <v>3887.070068359375</v>
      </c>
      <c r="G7332">
        <v>1616370000</v>
      </c>
    </row>
    <row r="7333" spans="1:7" ht="15">
      <c r="A7333" s="963">
        <v>36556</v>
      </c>
      <c r="B7333">
        <v>3873.840087890625</v>
      </c>
      <c r="C7333">
        <v>3940.4599609375</v>
      </c>
      <c r="D7333">
        <v>3748.030029296875</v>
      </c>
      <c r="E7333">
        <v>3940.35009765625</v>
      </c>
      <c r="F7333">
        <v>3940.35009765625</v>
      </c>
      <c r="G7333">
        <v>1507630000</v>
      </c>
    </row>
    <row r="7334" spans="1:7" ht="15">
      <c r="A7334" s="963">
        <v>36557</v>
      </c>
      <c r="B7334">
        <v>3961.070068359375</v>
      </c>
      <c r="C7334">
        <v>4053.159912109375</v>
      </c>
      <c r="D7334">
        <v>3911.840087890625</v>
      </c>
      <c r="E7334">
        <v>4051.97998046875</v>
      </c>
      <c r="F7334">
        <v>4051.97998046875</v>
      </c>
      <c r="G7334">
        <v>1398240000</v>
      </c>
    </row>
    <row r="7335" spans="1:7" ht="15">
      <c r="A7335" s="963">
        <v>36558</v>
      </c>
      <c r="B7335">
        <v>4059.030029296875</v>
      </c>
      <c r="C7335">
        <v>4125.75</v>
      </c>
      <c r="D7335">
        <v>4051.43994140625</v>
      </c>
      <c r="E7335">
        <v>4073.9599609375</v>
      </c>
      <c r="F7335">
        <v>4073.9599609375</v>
      </c>
      <c r="G7335">
        <v>1527880000</v>
      </c>
    </row>
    <row r="7336" spans="1:7" ht="15">
      <c r="A7336" s="963">
        <v>36559</v>
      </c>
      <c r="B7336">
        <v>4134.64990234375</v>
      </c>
      <c r="C7336">
        <v>4211.06005859375</v>
      </c>
      <c r="D7336">
        <v>4085.530029296875</v>
      </c>
      <c r="E7336">
        <v>4210.97998046875</v>
      </c>
      <c r="F7336">
        <v>4210.97998046875</v>
      </c>
      <c r="G7336">
        <v>1722330000</v>
      </c>
    </row>
    <row r="7337" spans="1:7" ht="15">
      <c r="A7337" s="963">
        <v>36560</v>
      </c>
      <c r="B7337">
        <v>4242.14990234375</v>
      </c>
      <c r="C7337">
        <v>4294.83984375</v>
      </c>
      <c r="D7337">
        <v>4229.2001953125</v>
      </c>
      <c r="E7337">
        <v>4244.14013671875</v>
      </c>
      <c r="F7337">
        <v>4244.14013671875</v>
      </c>
      <c r="G7337">
        <v>1751450000</v>
      </c>
    </row>
    <row r="7338" spans="1:7" ht="15">
      <c r="A7338" s="963">
        <v>36563</v>
      </c>
      <c r="B7338">
        <v>4274.02978515625</v>
      </c>
      <c r="C7338">
        <v>4321.9599609375</v>
      </c>
      <c r="D7338">
        <v>4244.740234375</v>
      </c>
      <c r="E7338">
        <v>4321.77001953125</v>
      </c>
      <c r="F7338">
        <v>4321.77001953125</v>
      </c>
      <c r="G7338">
        <v>1625540000</v>
      </c>
    </row>
    <row r="7339" spans="1:7" ht="15">
      <c r="A7339" s="963">
        <v>36564</v>
      </c>
      <c r="B7339">
        <v>4370.009765625</v>
      </c>
      <c r="C7339">
        <v>4428.47998046875</v>
      </c>
      <c r="D7339">
        <v>4370.009765625</v>
      </c>
      <c r="E7339">
        <v>4427.5</v>
      </c>
      <c r="F7339">
        <v>4427.5</v>
      </c>
      <c r="G7339">
        <v>1971180000</v>
      </c>
    </row>
    <row r="7340" spans="1:7" ht="15">
      <c r="A7340" s="963">
        <v>36565</v>
      </c>
      <c r="B7340">
        <v>4460.18017578125</v>
      </c>
      <c r="C7340">
        <v>4460.759765625</v>
      </c>
      <c r="D7340">
        <v>4362.740234375</v>
      </c>
      <c r="E7340">
        <v>4363.240234375</v>
      </c>
      <c r="F7340">
        <v>4363.240234375</v>
      </c>
      <c r="G7340">
        <v>1775590000</v>
      </c>
    </row>
    <row r="7341" spans="1:7" ht="15">
      <c r="A7341" s="963">
        <v>36566</v>
      </c>
      <c r="B7341">
        <v>4390.16015625</v>
      </c>
      <c r="C7341">
        <v>4485.669921875</v>
      </c>
      <c r="D7341">
        <v>4357.68994140625</v>
      </c>
      <c r="E7341">
        <v>4485.6298828125</v>
      </c>
      <c r="F7341">
        <v>4485.6298828125</v>
      </c>
      <c r="G7341">
        <v>1813590000</v>
      </c>
    </row>
    <row r="7342" spans="1:7" ht="15">
      <c r="A7342" s="963">
        <v>36567</v>
      </c>
      <c r="B7342">
        <v>4489.330078125</v>
      </c>
      <c r="C7342">
        <v>4489.7900390625</v>
      </c>
      <c r="D7342">
        <v>4360.5400390625</v>
      </c>
      <c r="E7342">
        <v>4395.4501953125</v>
      </c>
      <c r="F7342">
        <v>4395.4501953125</v>
      </c>
      <c r="G7342">
        <v>1738590000</v>
      </c>
    </row>
    <row r="7343" spans="1:7" ht="15">
      <c r="A7343" s="963">
        <v>36570</v>
      </c>
      <c r="B7343">
        <v>4434.3798828125</v>
      </c>
      <c r="C7343">
        <v>4435.9599609375</v>
      </c>
      <c r="D7343">
        <v>4355.5400390625</v>
      </c>
      <c r="E7343">
        <v>4418.5498046875</v>
      </c>
      <c r="F7343">
        <v>4418.5498046875</v>
      </c>
      <c r="G7343">
        <v>1600850000</v>
      </c>
    </row>
    <row r="7344" spans="1:7" ht="15">
      <c r="A7344" s="963">
        <v>36571</v>
      </c>
      <c r="B7344">
        <v>4415.52001953125</v>
      </c>
      <c r="C7344">
        <v>4440.6201171875</v>
      </c>
      <c r="D7344">
        <v>4291.10009765625</v>
      </c>
      <c r="E7344">
        <v>4420.77001953125</v>
      </c>
      <c r="F7344">
        <v>4420.77001953125</v>
      </c>
      <c r="G7344">
        <v>1708930000</v>
      </c>
    </row>
    <row r="7345" spans="1:7" ht="15">
      <c r="A7345" s="963">
        <v>36572</v>
      </c>
      <c r="B7345">
        <v>4427.18994140625</v>
      </c>
      <c r="C7345">
        <v>4477.64013671875</v>
      </c>
      <c r="D7345">
        <v>4413.66015625</v>
      </c>
      <c r="E7345">
        <v>4427.64990234375</v>
      </c>
      <c r="F7345">
        <v>4427.64990234375</v>
      </c>
      <c r="G7345">
        <v>1782130000</v>
      </c>
    </row>
    <row r="7346" spans="1:7" ht="15">
      <c r="A7346" s="963">
        <v>36573</v>
      </c>
      <c r="B7346">
        <v>4483.009765625</v>
      </c>
      <c r="C7346">
        <v>4553.14013671875</v>
      </c>
      <c r="D7346">
        <v>4444.75</v>
      </c>
      <c r="E7346">
        <v>4548.919921875</v>
      </c>
      <c r="F7346">
        <v>4548.919921875</v>
      </c>
      <c r="G7346">
        <v>2008440000</v>
      </c>
    </row>
    <row r="7347" spans="1:7" ht="15">
      <c r="A7347" s="963">
        <v>36574</v>
      </c>
      <c r="B7347">
        <v>4563.72021484375</v>
      </c>
      <c r="C7347">
        <v>4564.4501953125</v>
      </c>
      <c r="D7347">
        <v>4404.60986328125</v>
      </c>
      <c r="E7347">
        <v>4411.740234375</v>
      </c>
      <c r="F7347">
        <v>4411.740234375</v>
      </c>
      <c r="G7347">
        <v>1898410000</v>
      </c>
    </row>
    <row r="7348" spans="1:7" ht="15">
      <c r="A7348" s="963">
        <v>36578</v>
      </c>
      <c r="B7348">
        <v>4432.830078125</v>
      </c>
      <c r="C7348">
        <v>4443.93994140625</v>
      </c>
      <c r="D7348">
        <v>4291.009765625</v>
      </c>
      <c r="E7348">
        <v>4382.1201171875</v>
      </c>
      <c r="F7348">
        <v>4382.1201171875</v>
      </c>
      <c r="G7348">
        <v>1772290000</v>
      </c>
    </row>
    <row r="7349" spans="1:7" ht="15">
      <c r="A7349" s="963">
        <v>36579</v>
      </c>
      <c r="B7349">
        <v>4406.8798828125</v>
      </c>
      <c r="C7349">
        <v>4567.97021484375</v>
      </c>
      <c r="D7349">
        <v>4401.3798828125</v>
      </c>
      <c r="E7349">
        <v>4550.330078125</v>
      </c>
      <c r="F7349">
        <v>4550.330078125</v>
      </c>
      <c r="G7349">
        <v>1892800000</v>
      </c>
    </row>
    <row r="7350" spans="1:7" ht="15">
      <c r="A7350" s="963">
        <v>36580</v>
      </c>
      <c r="B7350">
        <v>4583.89013671875</v>
      </c>
      <c r="C7350">
        <v>4620.02978515625</v>
      </c>
      <c r="D7350">
        <v>4495.2001953125</v>
      </c>
      <c r="E7350">
        <v>4617.64990234375</v>
      </c>
      <c r="F7350">
        <v>4617.64990234375</v>
      </c>
      <c r="G7350">
        <v>1944050000</v>
      </c>
    </row>
    <row r="7351" spans="1:7" ht="15">
      <c r="A7351" s="963">
        <v>36581</v>
      </c>
      <c r="B7351">
        <v>4618.830078125</v>
      </c>
      <c r="C7351">
        <v>4662.93017578125</v>
      </c>
      <c r="D7351">
        <v>4576.18994140625</v>
      </c>
      <c r="E7351">
        <v>4590.5</v>
      </c>
      <c r="F7351">
        <v>4590.5</v>
      </c>
      <c r="G7351">
        <v>1825500000</v>
      </c>
    </row>
    <row r="7352" spans="1:7" ht="15">
      <c r="A7352" s="963">
        <v>36584</v>
      </c>
      <c r="B7352">
        <v>4575.06982421875</v>
      </c>
      <c r="C7352">
        <v>4626.72021484375</v>
      </c>
      <c r="D7352">
        <v>4466.419921875</v>
      </c>
      <c r="E7352">
        <v>4577.85009765625</v>
      </c>
      <c r="F7352">
        <v>4577.85009765625</v>
      </c>
      <c r="G7352">
        <v>1798070000</v>
      </c>
    </row>
    <row r="7353" spans="1:7" ht="15">
      <c r="A7353" s="963">
        <v>36585</v>
      </c>
      <c r="B7353">
        <v>4646.64013671875</v>
      </c>
      <c r="C7353">
        <v>4698.4599609375</v>
      </c>
      <c r="D7353">
        <v>4637.169921875</v>
      </c>
      <c r="E7353">
        <v>4696.68994140625</v>
      </c>
      <c r="F7353">
        <v>4696.68994140625</v>
      </c>
      <c r="G7353">
        <v>2088840000</v>
      </c>
    </row>
    <row r="7354" spans="1:7" ht="15">
      <c r="A7354" s="963">
        <v>36586</v>
      </c>
      <c r="B7354">
        <v>4732.81982421875</v>
      </c>
      <c r="C7354">
        <v>4796.89990234375</v>
      </c>
      <c r="D7354">
        <v>4732.81982421875</v>
      </c>
      <c r="E7354">
        <v>4784.080078125</v>
      </c>
      <c r="F7354">
        <v>4784.080078125</v>
      </c>
      <c r="G7354">
        <v>2232340000</v>
      </c>
    </row>
    <row r="7355" spans="1:7" ht="15">
      <c r="A7355" s="963">
        <v>36587</v>
      </c>
      <c r="B7355">
        <v>4816.81005859375</v>
      </c>
      <c r="C7355">
        <v>4829.009765625</v>
      </c>
      <c r="D7355">
        <v>4705.4501953125</v>
      </c>
      <c r="E7355">
        <v>4754.509765625</v>
      </c>
      <c r="F7355">
        <v>4754.509765625</v>
      </c>
      <c r="G7355">
        <v>2137080000</v>
      </c>
    </row>
    <row r="7356" spans="1:7" ht="15">
      <c r="A7356" s="963">
        <v>36588</v>
      </c>
      <c r="B7356">
        <v>4846.009765625</v>
      </c>
      <c r="C7356">
        <v>4914.7900390625</v>
      </c>
      <c r="D7356">
        <v>4813.81982421875</v>
      </c>
      <c r="E7356">
        <v>4914.7900390625</v>
      </c>
      <c r="F7356">
        <v>4914.7900390625</v>
      </c>
      <c r="G7356">
        <v>2136530000</v>
      </c>
    </row>
    <row r="7357" spans="1:7" ht="15">
      <c r="A7357" s="963">
        <v>36591</v>
      </c>
      <c r="B7357">
        <v>4935.64990234375</v>
      </c>
      <c r="C7357">
        <v>4980.14990234375</v>
      </c>
      <c r="D7357">
        <v>4887.8798828125</v>
      </c>
      <c r="E7357">
        <v>4904.85009765625</v>
      </c>
      <c r="F7357">
        <v>4904.85009765625</v>
      </c>
      <c r="G7357">
        <v>2015580000</v>
      </c>
    </row>
    <row r="7358" spans="1:7" ht="15">
      <c r="A7358" s="963">
        <v>36592</v>
      </c>
      <c r="B7358">
        <v>4991.97021484375</v>
      </c>
      <c r="C7358">
        <v>5006.77978515625</v>
      </c>
      <c r="D7358">
        <v>4829.8798828125</v>
      </c>
      <c r="E7358">
        <v>4847.83984375</v>
      </c>
      <c r="F7358">
        <v>4847.83984375</v>
      </c>
      <c r="G7358">
        <v>2156410000</v>
      </c>
    </row>
    <row r="7359" spans="1:7" ht="15">
      <c r="A7359" s="963">
        <v>36593</v>
      </c>
      <c r="B7359">
        <v>4920.85986328125</v>
      </c>
      <c r="C7359">
        <v>4923.14013671875</v>
      </c>
      <c r="D7359">
        <v>4722.14013671875</v>
      </c>
      <c r="E7359">
        <v>4897.259765625</v>
      </c>
      <c r="F7359">
        <v>4897.259765625</v>
      </c>
      <c r="G7359">
        <v>2020130000</v>
      </c>
    </row>
    <row r="7360" spans="1:7" ht="15">
      <c r="A7360" s="963">
        <v>36594</v>
      </c>
      <c r="B7360">
        <v>4913.080078125</v>
      </c>
      <c r="C7360">
        <v>5047.9599609375</v>
      </c>
      <c r="D7360">
        <v>4857.56982421875</v>
      </c>
      <c r="E7360">
        <v>5046.85986328125</v>
      </c>
      <c r="F7360">
        <v>5046.85986328125</v>
      </c>
      <c r="G7360">
        <v>2006810000</v>
      </c>
    </row>
    <row r="7361" spans="1:7" ht="15">
      <c r="A7361" s="963">
        <v>36595</v>
      </c>
      <c r="B7361">
        <v>5060.33984375</v>
      </c>
      <c r="C7361">
        <v>5132.52001953125</v>
      </c>
      <c r="D7361">
        <v>5039.35009765625</v>
      </c>
      <c r="E7361">
        <v>5048.6201171875</v>
      </c>
      <c r="F7361">
        <v>5048.6201171875</v>
      </c>
      <c r="G7361">
        <v>1992170000</v>
      </c>
    </row>
    <row r="7362" spans="1:7" ht="15">
      <c r="A7362" s="963">
        <v>36598</v>
      </c>
      <c r="B7362">
        <v>4879.02978515625</v>
      </c>
      <c r="C7362">
        <v>5027.72998046875</v>
      </c>
      <c r="D7362">
        <v>4839.259765625</v>
      </c>
      <c r="E7362">
        <v>4907.240234375</v>
      </c>
      <c r="F7362">
        <v>4907.240234375</v>
      </c>
      <c r="G7362">
        <v>1736270000</v>
      </c>
    </row>
    <row r="7363" spans="1:7" ht="15">
      <c r="A7363" s="963">
        <v>36599</v>
      </c>
      <c r="B7363">
        <v>4997.31005859375</v>
      </c>
      <c r="C7363">
        <v>5013.490234375</v>
      </c>
      <c r="D7363">
        <v>4706.60986328125</v>
      </c>
      <c r="E7363">
        <v>4706.6298828125</v>
      </c>
      <c r="F7363">
        <v>4706.6298828125</v>
      </c>
      <c r="G7363">
        <v>1977820000</v>
      </c>
    </row>
    <row r="7364" spans="1:7" ht="15">
      <c r="A7364" s="963">
        <v>36600</v>
      </c>
      <c r="B7364">
        <v>4758.43994140625</v>
      </c>
      <c r="C7364">
        <v>4758.43994140625</v>
      </c>
      <c r="D7364">
        <v>4553.919921875</v>
      </c>
      <c r="E7364">
        <v>4582.6201171875</v>
      </c>
      <c r="F7364">
        <v>4582.6201171875</v>
      </c>
      <c r="G7364">
        <v>1937800000</v>
      </c>
    </row>
    <row r="7365" spans="1:7" ht="15">
      <c r="A7365" s="963">
        <v>36601</v>
      </c>
      <c r="B7365">
        <v>4658.43994140625</v>
      </c>
      <c r="C7365">
        <v>4717.759765625</v>
      </c>
      <c r="D7365">
        <v>4455.10009765625</v>
      </c>
      <c r="E7365">
        <v>4717.39013671875</v>
      </c>
      <c r="F7365">
        <v>4717.39013671875</v>
      </c>
      <c r="G7365">
        <v>2041510000</v>
      </c>
    </row>
    <row r="7366" spans="1:7" ht="15">
      <c r="A7366" s="963">
        <v>36602</v>
      </c>
      <c r="B7366">
        <v>4702.02978515625</v>
      </c>
      <c r="C7366">
        <v>4805.93994140625</v>
      </c>
      <c r="D7366">
        <v>4702.02978515625</v>
      </c>
      <c r="E7366">
        <v>4798.1298828125</v>
      </c>
      <c r="F7366">
        <v>4798.1298828125</v>
      </c>
      <c r="G7366">
        <v>1691530000</v>
      </c>
    </row>
    <row r="7367" spans="1:7" ht="15">
      <c r="A7367" s="963">
        <v>36605</v>
      </c>
      <c r="B7367">
        <v>4812.14013671875</v>
      </c>
      <c r="C7367">
        <v>4822.7001953125</v>
      </c>
      <c r="D7367">
        <v>4610</v>
      </c>
      <c r="E7367">
        <v>4610</v>
      </c>
      <c r="F7367">
        <v>4610</v>
      </c>
      <c r="G7367">
        <v>1539860000</v>
      </c>
    </row>
    <row r="7368" spans="1:7" ht="15">
      <c r="A7368" s="963">
        <v>36606</v>
      </c>
      <c r="B7368">
        <v>4589.52001953125</v>
      </c>
      <c r="C7368">
        <v>4712.240234375</v>
      </c>
      <c r="D7368">
        <v>4467.52978515625</v>
      </c>
      <c r="E7368">
        <v>4711.68017578125</v>
      </c>
      <c r="F7368">
        <v>4711.68017578125</v>
      </c>
      <c r="G7368">
        <v>1753310000</v>
      </c>
    </row>
    <row r="7369" spans="1:7" ht="15">
      <c r="A7369" s="963">
        <v>36607</v>
      </c>
      <c r="B7369">
        <v>4750.5400390625</v>
      </c>
      <c r="C7369">
        <v>4900.419921875</v>
      </c>
      <c r="D7369">
        <v>4736.89990234375</v>
      </c>
      <c r="E7369">
        <v>4864.75</v>
      </c>
      <c r="F7369">
        <v>4864.75</v>
      </c>
      <c r="G7369">
        <v>1769510000</v>
      </c>
    </row>
    <row r="7370" spans="1:7" ht="15">
      <c r="A7370" s="963">
        <v>36608</v>
      </c>
      <c r="B7370">
        <v>4874.169921875</v>
      </c>
      <c r="C7370">
        <v>4975.66015625</v>
      </c>
      <c r="D7370">
        <v>4865.10009765625</v>
      </c>
      <c r="E7370">
        <v>4940.60986328125</v>
      </c>
      <c r="F7370">
        <v>4940.60986328125</v>
      </c>
      <c r="G7370">
        <v>1714160000</v>
      </c>
    </row>
    <row r="7371" spans="1:7" ht="15">
      <c r="A7371" s="963">
        <v>36609</v>
      </c>
      <c r="B7371">
        <v>4986.5400390625</v>
      </c>
      <c r="C7371">
        <v>5078.85986328125</v>
      </c>
      <c r="D7371">
        <v>4902.830078125</v>
      </c>
      <c r="E7371">
        <v>4963.02978515625</v>
      </c>
      <c r="F7371">
        <v>4963.02978515625</v>
      </c>
      <c r="G7371">
        <v>1688970000</v>
      </c>
    </row>
    <row r="7372" spans="1:7" ht="15">
      <c r="A7372" s="963">
        <v>36612</v>
      </c>
      <c r="B7372">
        <v>4994.419921875</v>
      </c>
      <c r="C7372">
        <v>5022.22998046875</v>
      </c>
      <c r="D7372">
        <v>4946.60986328125</v>
      </c>
      <c r="E7372">
        <v>4958.56005859375</v>
      </c>
      <c r="F7372">
        <v>4958.56005859375</v>
      </c>
      <c r="G7372">
        <v>1380380000</v>
      </c>
    </row>
    <row r="7373" spans="1:7" ht="15">
      <c r="A7373" s="963">
        <v>36613</v>
      </c>
      <c r="B7373">
        <v>4939.0498046875</v>
      </c>
      <c r="C7373">
        <v>4952.93017578125</v>
      </c>
      <c r="D7373">
        <v>4833.89013671875</v>
      </c>
      <c r="E7373">
        <v>4833.89013671875</v>
      </c>
      <c r="F7373">
        <v>4833.89013671875</v>
      </c>
      <c r="G7373">
        <v>1490090000</v>
      </c>
    </row>
    <row r="7374" spans="1:7" ht="15">
      <c r="A7374" s="963">
        <v>36614</v>
      </c>
      <c r="B7374">
        <v>4860.02001953125</v>
      </c>
      <c r="C7374">
        <v>4860.02001953125</v>
      </c>
      <c r="D7374">
        <v>4641.009765625</v>
      </c>
      <c r="E7374">
        <v>4644.669921875</v>
      </c>
      <c r="F7374">
        <v>4644.669921875</v>
      </c>
      <c r="G7374">
        <v>1738270000</v>
      </c>
    </row>
    <row r="7375" spans="1:7" ht="15">
      <c r="A7375" s="963">
        <v>36615</v>
      </c>
      <c r="B7375">
        <v>4540.43994140625</v>
      </c>
      <c r="C7375">
        <v>4683.8798828125</v>
      </c>
      <c r="D7375">
        <v>4355.68994140625</v>
      </c>
      <c r="E7375">
        <v>4457.89013671875</v>
      </c>
      <c r="F7375">
        <v>4457.89013671875</v>
      </c>
      <c r="G7375">
        <v>1925860000</v>
      </c>
    </row>
    <row r="7376" spans="1:7" ht="15">
      <c r="A7376" s="963">
        <v>36616</v>
      </c>
      <c r="B7376">
        <v>4550.2099609375</v>
      </c>
      <c r="C7376">
        <v>4606.47998046875</v>
      </c>
      <c r="D7376">
        <v>4381.3798828125</v>
      </c>
      <c r="E7376">
        <v>4572.830078125</v>
      </c>
      <c r="F7376">
        <v>4572.830078125</v>
      </c>
      <c r="G7376">
        <v>2118100000</v>
      </c>
    </row>
    <row r="7377" spans="1:7" ht="15">
      <c r="A7377" s="963">
        <v>36619</v>
      </c>
      <c r="B7377">
        <v>4494.89013671875</v>
      </c>
      <c r="C7377">
        <v>4572.83984375</v>
      </c>
      <c r="D7377">
        <v>4193.10009765625</v>
      </c>
      <c r="E7377">
        <v>4223.68017578125</v>
      </c>
      <c r="F7377">
        <v>4223.68017578125</v>
      </c>
      <c r="G7377">
        <v>1739920000</v>
      </c>
    </row>
    <row r="7378" spans="1:7" ht="15">
      <c r="A7378" s="963">
        <v>36620</v>
      </c>
      <c r="B7378">
        <v>4283.4501953125</v>
      </c>
      <c r="C7378">
        <v>4283.4501953125</v>
      </c>
      <c r="D7378">
        <v>3649.110107421875</v>
      </c>
      <c r="E7378">
        <v>4148.89013671875</v>
      </c>
      <c r="F7378">
        <v>4148.89013671875</v>
      </c>
      <c r="G7378">
        <v>2889100000</v>
      </c>
    </row>
    <row r="7379" spans="1:7" ht="15">
      <c r="A7379" s="963">
        <v>36621</v>
      </c>
      <c r="B7379">
        <v>4025.89990234375</v>
      </c>
      <c r="C7379">
        <v>4286.8798828125</v>
      </c>
      <c r="D7379">
        <v>4009.090087890625</v>
      </c>
      <c r="E7379">
        <v>4169.22021484375</v>
      </c>
      <c r="F7379">
        <v>4169.22021484375</v>
      </c>
      <c r="G7379">
        <v>1947700000</v>
      </c>
    </row>
    <row r="7380" spans="1:7" ht="15">
      <c r="A7380" s="963">
        <v>36622</v>
      </c>
      <c r="B7380">
        <v>4266.7998046875</v>
      </c>
      <c r="C7380">
        <v>4324.08984375</v>
      </c>
      <c r="D7380">
        <v>4196.509765625</v>
      </c>
      <c r="E7380">
        <v>4267.56005859375</v>
      </c>
      <c r="F7380">
        <v>4267.56005859375</v>
      </c>
      <c r="G7380">
        <v>1746450000</v>
      </c>
    </row>
    <row r="7381" spans="1:7" ht="15">
      <c r="A7381" s="963">
        <v>36623</v>
      </c>
      <c r="B7381">
        <v>4354.1298828125</v>
      </c>
      <c r="C7381">
        <v>4446.4501953125</v>
      </c>
      <c r="D7381">
        <v>4323.18017578125</v>
      </c>
      <c r="E7381">
        <v>4446.4501953125</v>
      </c>
      <c r="F7381">
        <v>4446.4501953125</v>
      </c>
      <c r="G7381">
        <v>1563430000</v>
      </c>
    </row>
    <row r="7382" spans="1:7" ht="15">
      <c r="A7382" s="963">
        <v>36626</v>
      </c>
      <c r="B7382">
        <v>4475.2001953125</v>
      </c>
      <c r="C7382">
        <v>4475.2001953125</v>
      </c>
      <c r="D7382">
        <v>4188.169921875</v>
      </c>
      <c r="E7382">
        <v>4188.2001953125</v>
      </c>
      <c r="F7382">
        <v>4188.2001953125</v>
      </c>
      <c r="G7382">
        <v>1446140000</v>
      </c>
    </row>
    <row r="7383" spans="1:7" ht="15">
      <c r="A7383" s="963">
        <v>36627</v>
      </c>
      <c r="B7383">
        <v>4094.610107421875</v>
      </c>
      <c r="C7383">
        <v>4182.9599609375</v>
      </c>
      <c r="D7383">
        <v>4009.52001953125</v>
      </c>
      <c r="E7383">
        <v>4055.89990234375</v>
      </c>
      <c r="F7383">
        <v>4055.89990234375</v>
      </c>
      <c r="G7383">
        <v>1679390000</v>
      </c>
    </row>
    <row r="7384" spans="1:7" ht="15">
      <c r="A7384" s="963">
        <v>36628</v>
      </c>
      <c r="B7384">
        <v>4050.320068359375</v>
      </c>
      <c r="C7384">
        <v>4077.919921875</v>
      </c>
      <c r="D7384">
        <v>3769.169921875</v>
      </c>
      <c r="E7384">
        <v>3769.6298828125</v>
      </c>
      <c r="F7384">
        <v>3769.6298828125</v>
      </c>
      <c r="G7384">
        <v>1921090000</v>
      </c>
    </row>
    <row r="7385" spans="1:7" ht="15">
      <c r="A7385" s="963">
        <v>36629</v>
      </c>
      <c r="B7385">
        <v>3839.56005859375</v>
      </c>
      <c r="C7385">
        <v>3914.679931640625</v>
      </c>
      <c r="D7385">
        <v>3676.669921875</v>
      </c>
      <c r="E7385">
        <v>3676.780029296875</v>
      </c>
      <c r="F7385">
        <v>3676.780029296875</v>
      </c>
      <c r="G7385">
        <v>1951500000</v>
      </c>
    </row>
    <row r="7386" spans="1:7" ht="15">
      <c r="A7386" s="963">
        <v>36630</v>
      </c>
      <c r="B7386">
        <v>3597.43994140625</v>
      </c>
      <c r="C7386">
        <v>3615.639892578125</v>
      </c>
      <c r="D7386">
        <v>3265.97998046875</v>
      </c>
      <c r="E7386">
        <v>3321.2900390625</v>
      </c>
      <c r="F7386">
        <v>3321.2900390625</v>
      </c>
      <c r="G7386">
        <v>2555780000</v>
      </c>
    </row>
    <row r="7387" spans="1:7" ht="15">
      <c r="A7387" s="963">
        <v>36633</v>
      </c>
      <c r="B7387">
        <v>3232.93994140625</v>
      </c>
      <c r="C7387">
        <v>3539.77001953125</v>
      </c>
      <c r="D7387">
        <v>3227.0400390625</v>
      </c>
      <c r="E7387">
        <v>3539.159912109375</v>
      </c>
      <c r="F7387">
        <v>3539.159912109375</v>
      </c>
      <c r="G7387">
        <v>2482830000</v>
      </c>
    </row>
    <row r="7388" spans="1:7" ht="15">
      <c r="A7388" s="963">
        <v>36634</v>
      </c>
      <c r="B7388">
        <v>3596.14990234375</v>
      </c>
      <c r="C7388">
        <v>3794.969970703125</v>
      </c>
      <c r="D7388">
        <v>3563.830078125</v>
      </c>
      <c r="E7388">
        <v>3793.570068359375</v>
      </c>
      <c r="F7388">
        <v>3793.570068359375</v>
      </c>
      <c r="G7388">
        <v>2152720000</v>
      </c>
    </row>
    <row r="7389" spans="1:7" ht="15">
      <c r="A7389" s="963">
        <v>36635</v>
      </c>
      <c r="B7389">
        <v>3832.64990234375</v>
      </c>
      <c r="C7389">
        <v>3851.56005859375</v>
      </c>
      <c r="D7389">
        <v>3698.330078125</v>
      </c>
      <c r="E7389">
        <v>3706.409912109375</v>
      </c>
      <c r="F7389">
        <v>3706.409912109375</v>
      </c>
      <c r="G7389">
        <v>1760270000</v>
      </c>
    </row>
    <row r="7390" spans="1:7" ht="15">
      <c r="A7390" s="963">
        <v>36636</v>
      </c>
      <c r="B7390">
        <v>3735.080078125</v>
      </c>
      <c r="C7390">
        <v>3751.330078125</v>
      </c>
      <c r="D7390">
        <v>3599.679931640625</v>
      </c>
      <c r="E7390">
        <v>3643.8798828125</v>
      </c>
      <c r="F7390">
        <v>3643.8798828125</v>
      </c>
      <c r="G7390">
        <v>1422730000</v>
      </c>
    </row>
    <row r="7391" spans="1:7" ht="15">
      <c r="A7391" s="963">
        <v>36640</v>
      </c>
      <c r="B7391">
        <v>3466.68994140625</v>
      </c>
      <c r="C7391">
        <v>3496.820068359375</v>
      </c>
      <c r="D7391">
        <v>3345.25</v>
      </c>
      <c r="E7391">
        <v>3482.47998046875</v>
      </c>
      <c r="F7391">
        <v>3482.47998046875</v>
      </c>
      <c r="G7391">
        <v>1540710000</v>
      </c>
    </row>
    <row r="7392" spans="1:7" ht="15">
      <c r="A7392" s="963">
        <v>36641</v>
      </c>
      <c r="B7392">
        <v>3592.72998046875</v>
      </c>
      <c r="C7392">
        <v>3711.570068359375</v>
      </c>
      <c r="D7392">
        <v>3583.919921875</v>
      </c>
      <c r="E7392">
        <v>3711.22998046875</v>
      </c>
      <c r="F7392">
        <v>3711.22998046875</v>
      </c>
      <c r="G7392">
        <v>1622910000</v>
      </c>
    </row>
    <row r="7393" spans="1:7" ht="15">
      <c r="A7393" s="963">
        <v>36642</v>
      </c>
      <c r="B7393">
        <v>3728.989990234375</v>
      </c>
      <c r="C7393">
        <v>3777.080078125</v>
      </c>
      <c r="D7393">
        <v>3629.360107421875</v>
      </c>
      <c r="E7393">
        <v>3630.090087890625</v>
      </c>
      <c r="F7393">
        <v>3630.090087890625</v>
      </c>
      <c r="G7393">
        <v>1592830000</v>
      </c>
    </row>
    <row r="7394" spans="1:7" ht="15">
      <c r="A7394" s="963">
        <v>36643</v>
      </c>
      <c r="B7394">
        <v>3519.1298828125</v>
      </c>
      <c r="C7394">
        <v>3774.110107421875</v>
      </c>
      <c r="D7394">
        <v>3513.760009765625</v>
      </c>
      <c r="E7394">
        <v>3774.030029296875</v>
      </c>
      <c r="F7394">
        <v>3774.030029296875</v>
      </c>
      <c r="G7394">
        <v>1548760000</v>
      </c>
    </row>
    <row r="7395" spans="1:7" ht="15">
      <c r="A7395" s="963">
        <v>36644</v>
      </c>
      <c r="B7395">
        <v>3830.610107421875</v>
      </c>
      <c r="C7395">
        <v>3873.85009765625</v>
      </c>
      <c r="D7395">
        <v>3810.06005859375</v>
      </c>
      <c r="E7395">
        <v>3860.659912109375</v>
      </c>
      <c r="F7395">
        <v>3860.659912109375</v>
      </c>
      <c r="G7395">
        <v>1583710000</v>
      </c>
    </row>
    <row r="7396" spans="1:7" ht="15">
      <c r="A7396" s="963">
        <v>36647</v>
      </c>
      <c r="B7396">
        <v>3930.179931640625</v>
      </c>
      <c r="C7396">
        <v>3982.3798828125</v>
      </c>
      <c r="D7396">
        <v>3899.7099609375</v>
      </c>
      <c r="E7396">
        <v>3958.080078125</v>
      </c>
      <c r="F7396">
        <v>3958.080078125</v>
      </c>
      <c r="G7396">
        <v>1500610000</v>
      </c>
    </row>
    <row r="7397" spans="1:7" ht="15">
      <c r="A7397" s="963">
        <v>36648</v>
      </c>
      <c r="B7397">
        <v>3927.919921875</v>
      </c>
      <c r="C7397">
        <v>3948.6298828125</v>
      </c>
      <c r="D7397">
        <v>3784.5400390625</v>
      </c>
      <c r="E7397">
        <v>3785.449951171875</v>
      </c>
      <c r="F7397">
        <v>3785.449951171875</v>
      </c>
      <c r="G7397">
        <v>1438040000</v>
      </c>
    </row>
    <row r="7398" spans="1:7" ht="15">
      <c r="A7398" s="963">
        <v>36649</v>
      </c>
      <c r="B7398">
        <v>3755.300048828125</v>
      </c>
      <c r="C7398">
        <v>3759.2099609375</v>
      </c>
      <c r="D7398">
        <v>3592.7900390625</v>
      </c>
      <c r="E7398">
        <v>3707.31005859375</v>
      </c>
      <c r="F7398">
        <v>3707.31005859375</v>
      </c>
      <c r="G7398">
        <v>1480050000</v>
      </c>
    </row>
    <row r="7399" spans="1:7" ht="15">
      <c r="A7399" s="963">
        <v>36650</v>
      </c>
      <c r="B7399">
        <v>3723.27001953125</v>
      </c>
      <c r="C7399">
        <v>3762.469970703125</v>
      </c>
      <c r="D7399">
        <v>3679.429931640625</v>
      </c>
      <c r="E7399">
        <v>3720.239990234375</v>
      </c>
      <c r="F7399">
        <v>3720.239990234375</v>
      </c>
      <c r="G7399">
        <v>1287850000</v>
      </c>
    </row>
    <row r="7400" spans="1:7" ht="15">
      <c r="A7400" s="963">
        <v>36651</v>
      </c>
      <c r="B7400">
        <v>3694.280029296875</v>
      </c>
      <c r="C7400">
        <v>3818.39990234375</v>
      </c>
      <c r="D7400">
        <v>3694.280029296875</v>
      </c>
      <c r="E7400">
        <v>3816.820068359375</v>
      </c>
      <c r="F7400">
        <v>3816.820068359375</v>
      </c>
      <c r="G7400">
        <v>1197290000</v>
      </c>
    </row>
    <row r="7401" spans="1:7" ht="15">
      <c r="A7401" s="963">
        <v>36654</v>
      </c>
      <c r="B7401">
        <v>3758.4599609375</v>
      </c>
      <c r="C7401">
        <v>3765.219970703125</v>
      </c>
      <c r="D7401">
        <v>3669.110107421875</v>
      </c>
      <c r="E7401">
        <v>3669.3798828125</v>
      </c>
      <c r="F7401">
        <v>3669.3798828125</v>
      </c>
      <c r="G7401">
        <v>1142710000</v>
      </c>
    </row>
    <row r="7402" spans="1:7" ht="15">
      <c r="A7402" s="963">
        <v>36655</v>
      </c>
      <c r="B7402">
        <v>3704.85009765625</v>
      </c>
      <c r="C7402">
        <v>3708.739990234375</v>
      </c>
      <c r="D7402">
        <v>3540.820068359375</v>
      </c>
      <c r="E7402">
        <v>3585.010009765625</v>
      </c>
      <c r="F7402">
        <v>3585.010009765625</v>
      </c>
      <c r="G7402">
        <v>1454780000</v>
      </c>
    </row>
    <row r="7403" spans="1:7" ht="15">
      <c r="A7403" s="963">
        <v>36656</v>
      </c>
      <c r="B7403">
        <v>3525.02001953125</v>
      </c>
      <c r="C7403">
        <v>3531.47998046875</v>
      </c>
      <c r="D7403">
        <v>3367.06005859375</v>
      </c>
      <c r="E7403">
        <v>3384.72998046875</v>
      </c>
      <c r="F7403">
        <v>3384.72998046875</v>
      </c>
      <c r="G7403">
        <v>1580110000</v>
      </c>
    </row>
    <row r="7404" spans="1:7" ht="15">
      <c r="A7404" s="963">
        <v>36657</v>
      </c>
      <c r="B7404">
        <v>3450.06005859375</v>
      </c>
      <c r="C7404">
        <v>3502.530029296875</v>
      </c>
      <c r="D7404">
        <v>3389.8701171875</v>
      </c>
      <c r="E7404">
        <v>3499.580078125</v>
      </c>
      <c r="F7404">
        <v>3499.580078125</v>
      </c>
      <c r="G7404">
        <v>1370230000</v>
      </c>
    </row>
    <row r="7405" spans="1:7" ht="15">
      <c r="A7405" s="963">
        <v>36658</v>
      </c>
      <c r="B7405">
        <v>3546.239990234375</v>
      </c>
      <c r="C7405">
        <v>3619.68994140625</v>
      </c>
      <c r="D7405">
        <v>3523.199951171875</v>
      </c>
      <c r="E7405">
        <v>3529.06005859375</v>
      </c>
      <c r="F7405">
        <v>3529.06005859375</v>
      </c>
      <c r="G7405">
        <v>1220040000</v>
      </c>
    </row>
    <row r="7406" spans="1:7" ht="15">
      <c r="A7406" s="963">
        <v>36661</v>
      </c>
      <c r="B7406">
        <v>3533.2099609375</v>
      </c>
      <c r="C7406">
        <v>3607.77001953125</v>
      </c>
      <c r="D7406">
        <v>3445.1298828125</v>
      </c>
      <c r="E7406">
        <v>3607.64990234375</v>
      </c>
      <c r="F7406">
        <v>3607.64990234375</v>
      </c>
      <c r="G7406">
        <v>1155810000</v>
      </c>
    </row>
    <row r="7407" spans="1:7" ht="15">
      <c r="A7407" s="963">
        <v>36662</v>
      </c>
      <c r="B7407">
        <v>3674.889892578125</v>
      </c>
      <c r="C7407">
        <v>3729.1201171875</v>
      </c>
      <c r="D7407">
        <v>3626.989990234375</v>
      </c>
      <c r="E7407">
        <v>3717.570068359375</v>
      </c>
      <c r="F7407">
        <v>3717.570068359375</v>
      </c>
      <c r="G7407">
        <v>1495270000</v>
      </c>
    </row>
    <row r="7408" spans="1:7" ht="15">
      <c r="A7408" s="963">
        <v>36663</v>
      </c>
      <c r="B7408">
        <v>3649.5400390625</v>
      </c>
      <c r="C7408">
        <v>3690.820068359375</v>
      </c>
      <c r="D7408">
        <v>3616.27001953125</v>
      </c>
      <c r="E7408">
        <v>3644.9599609375</v>
      </c>
      <c r="F7408">
        <v>3644.9599609375</v>
      </c>
      <c r="G7408">
        <v>1227380000</v>
      </c>
    </row>
    <row r="7409" spans="1:7" ht="15">
      <c r="A7409" s="963">
        <v>36664</v>
      </c>
      <c r="B7409">
        <v>3660.239990234375</v>
      </c>
      <c r="C7409">
        <v>3663.840087890625</v>
      </c>
      <c r="D7409">
        <v>3538.7099609375</v>
      </c>
      <c r="E7409">
        <v>3538.7099609375</v>
      </c>
      <c r="F7409">
        <v>3538.7099609375</v>
      </c>
      <c r="G7409">
        <v>1258610000</v>
      </c>
    </row>
    <row r="7410" spans="1:7" ht="15">
      <c r="A7410" s="963">
        <v>36665</v>
      </c>
      <c r="B7410">
        <v>3480.6298828125</v>
      </c>
      <c r="C7410">
        <v>3506.179931640625</v>
      </c>
      <c r="D7410">
        <v>3381.72998046875</v>
      </c>
      <c r="E7410">
        <v>3390.39990234375</v>
      </c>
      <c r="F7410">
        <v>3390.39990234375</v>
      </c>
      <c r="G7410">
        <v>1366930000</v>
      </c>
    </row>
    <row r="7411" spans="1:7" ht="15">
      <c r="A7411" s="963">
        <v>36668</v>
      </c>
      <c r="B7411">
        <v>3390.949951171875</v>
      </c>
      <c r="C7411">
        <v>3390.949951171875</v>
      </c>
      <c r="D7411">
        <v>3172.64990234375</v>
      </c>
      <c r="E7411">
        <v>3364.2099609375</v>
      </c>
      <c r="F7411">
        <v>3364.2099609375</v>
      </c>
      <c r="G7411">
        <v>1615480000</v>
      </c>
    </row>
    <row r="7412" spans="1:7" ht="15">
      <c r="A7412" s="963">
        <v>36669</v>
      </c>
      <c r="B7412">
        <v>3346.659912109375</v>
      </c>
      <c r="C7412">
        <v>3389.60009765625</v>
      </c>
      <c r="D7412">
        <v>3163.969970703125</v>
      </c>
      <c r="E7412">
        <v>3164.550048828125</v>
      </c>
      <c r="F7412">
        <v>3164.550048828125</v>
      </c>
      <c r="G7412">
        <v>1330440000</v>
      </c>
    </row>
    <row r="7413" spans="1:7" ht="15">
      <c r="A7413" s="963">
        <v>36670</v>
      </c>
      <c r="B7413">
        <v>3155.139892578125</v>
      </c>
      <c r="C7413">
        <v>3276.18994140625</v>
      </c>
      <c r="D7413">
        <v>3042.659912109375</v>
      </c>
      <c r="E7413">
        <v>3270.610107421875</v>
      </c>
      <c r="F7413">
        <v>3270.610107421875</v>
      </c>
      <c r="G7413">
        <v>2087980000</v>
      </c>
    </row>
    <row r="7414" spans="1:7" ht="15">
      <c r="A7414" s="963">
        <v>36671</v>
      </c>
      <c r="B7414">
        <v>3308.510009765625</v>
      </c>
      <c r="C7414">
        <v>3365.840087890625</v>
      </c>
      <c r="D7414">
        <v>3194.590087890625</v>
      </c>
      <c r="E7414">
        <v>3205.35009765625</v>
      </c>
      <c r="F7414">
        <v>3205.35009765625</v>
      </c>
      <c r="G7414">
        <v>1561840000</v>
      </c>
    </row>
    <row r="7415" spans="1:7" ht="15">
      <c r="A7415" s="963">
        <v>36672</v>
      </c>
      <c r="B7415">
        <v>3215.280029296875</v>
      </c>
      <c r="C7415">
        <v>3256.6298828125</v>
      </c>
      <c r="D7415">
        <v>3150.780029296875</v>
      </c>
      <c r="E7415">
        <v>3205.110107421875</v>
      </c>
      <c r="F7415">
        <v>3205.110107421875</v>
      </c>
      <c r="G7415">
        <v>1069440000</v>
      </c>
    </row>
    <row r="7416" spans="1:7" ht="15">
      <c r="A7416" s="963">
        <v>36676</v>
      </c>
      <c r="B7416">
        <v>3286.5400390625</v>
      </c>
      <c r="C7416">
        <v>3460.239990234375</v>
      </c>
      <c r="D7416">
        <v>3286.5400390625</v>
      </c>
      <c r="E7416">
        <v>3459.47998046875</v>
      </c>
      <c r="F7416">
        <v>3459.47998046875</v>
      </c>
      <c r="G7416">
        <v>1457360000</v>
      </c>
    </row>
    <row r="7417" spans="1:7" ht="15">
      <c r="A7417" s="963">
        <v>36677</v>
      </c>
      <c r="B7417">
        <v>3428.25</v>
      </c>
      <c r="C7417">
        <v>3501.510009765625</v>
      </c>
      <c r="D7417">
        <v>3399.6201171875</v>
      </c>
      <c r="E7417">
        <v>3400.909912109375</v>
      </c>
      <c r="F7417">
        <v>3400.909912109375</v>
      </c>
      <c r="G7417">
        <v>1533730000</v>
      </c>
    </row>
    <row r="7418" spans="1:7" ht="15">
      <c r="A7418" s="963">
        <v>36678</v>
      </c>
      <c r="B7418">
        <v>3471.949951171875</v>
      </c>
      <c r="C7418">
        <v>3583.27001953125</v>
      </c>
      <c r="D7418">
        <v>3459.85009765625</v>
      </c>
      <c r="E7418">
        <v>3582.5</v>
      </c>
      <c r="F7418">
        <v>3582.5</v>
      </c>
      <c r="G7418">
        <v>1580240000</v>
      </c>
    </row>
    <row r="7419" spans="1:7" ht="15">
      <c r="A7419" s="963">
        <v>36679</v>
      </c>
      <c r="B7419">
        <v>3728.949951171875</v>
      </c>
      <c r="C7419">
        <v>3814.5</v>
      </c>
      <c r="D7419">
        <v>3728.949951171875</v>
      </c>
      <c r="E7419">
        <v>3813.3798828125</v>
      </c>
      <c r="F7419">
        <v>3813.3798828125</v>
      </c>
      <c r="G7419">
        <v>1903210000</v>
      </c>
    </row>
    <row r="7420" spans="1:7" ht="15">
      <c r="A7420" s="963">
        <v>36682</v>
      </c>
      <c r="B7420">
        <v>3773.239990234375</v>
      </c>
      <c r="C7420">
        <v>3875.659912109375</v>
      </c>
      <c r="D7420">
        <v>3765.60009765625</v>
      </c>
      <c r="E7420">
        <v>3821.760009765625</v>
      </c>
      <c r="F7420">
        <v>3821.760009765625</v>
      </c>
      <c r="G7420">
        <v>1455960000</v>
      </c>
    </row>
    <row r="7421" spans="1:7" ht="15">
      <c r="A7421" s="963">
        <v>36683</v>
      </c>
      <c r="B7421">
        <v>3825.97998046875</v>
      </c>
      <c r="C7421">
        <v>3884.010009765625</v>
      </c>
      <c r="D7421">
        <v>3749.179931640625</v>
      </c>
      <c r="E7421">
        <v>3756.3701171875</v>
      </c>
      <c r="F7421">
        <v>3756.3701171875</v>
      </c>
      <c r="G7421">
        <v>1603060000</v>
      </c>
    </row>
    <row r="7422" spans="1:7" ht="15">
      <c r="A7422" s="963">
        <v>36684</v>
      </c>
      <c r="B7422">
        <v>3766.550048828125</v>
      </c>
      <c r="C7422">
        <v>3839.3701171875</v>
      </c>
      <c r="D7422">
        <v>3725.8701171875</v>
      </c>
      <c r="E7422">
        <v>3839.260009765625</v>
      </c>
      <c r="F7422">
        <v>3839.260009765625</v>
      </c>
      <c r="G7422">
        <v>1431220000</v>
      </c>
    </row>
    <row r="7423" spans="1:7" ht="15">
      <c r="A7423" s="963">
        <v>36685</v>
      </c>
      <c r="B7423">
        <v>3886.0400390625</v>
      </c>
      <c r="C7423">
        <v>3890.02001953125</v>
      </c>
      <c r="D7423">
        <v>3797.409912109375</v>
      </c>
      <c r="E7423">
        <v>3825.56005859375</v>
      </c>
      <c r="F7423">
        <v>3825.56005859375</v>
      </c>
      <c r="G7423">
        <v>1399250000</v>
      </c>
    </row>
    <row r="7424" spans="1:7" ht="15">
      <c r="A7424" s="963">
        <v>36686</v>
      </c>
      <c r="B7424">
        <v>3892.75</v>
      </c>
      <c r="C7424">
        <v>3893.669921875</v>
      </c>
      <c r="D7424">
        <v>3847.7099609375</v>
      </c>
      <c r="E7424">
        <v>3874.840087890625</v>
      </c>
      <c r="F7424">
        <v>3874.840087890625</v>
      </c>
      <c r="G7424">
        <v>1268720000</v>
      </c>
    </row>
    <row r="7425" spans="1:7" ht="15">
      <c r="A7425" s="963">
        <v>36689</v>
      </c>
      <c r="B7425">
        <v>3892.050048828125</v>
      </c>
      <c r="C7425">
        <v>3892.050048828125</v>
      </c>
      <c r="D7425">
        <v>3767.8798828125</v>
      </c>
      <c r="E7425">
        <v>3767.909912109375</v>
      </c>
      <c r="F7425">
        <v>3767.909912109375</v>
      </c>
      <c r="G7425">
        <v>1281000000</v>
      </c>
    </row>
    <row r="7426" spans="1:7" ht="15">
      <c r="A7426" s="963">
        <v>36690</v>
      </c>
      <c r="B7426">
        <v>3743.909912109375</v>
      </c>
      <c r="C7426">
        <v>3851.429931640625</v>
      </c>
      <c r="D7426">
        <v>3695.35009765625</v>
      </c>
      <c r="E7426">
        <v>3851.06005859375</v>
      </c>
      <c r="F7426">
        <v>3851.06005859375</v>
      </c>
      <c r="G7426">
        <v>1398790000</v>
      </c>
    </row>
    <row r="7427" spans="1:7" ht="15">
      <c r="A7427" s="963">
        <v>36691</v>
      </c>
      <c r="B7427">
        <v>3875.0400390625</v>
      </c>
      <c r="C7427">
        <v>3883.340087890625</v>
      </c>
      <c r="D7427">
        <v>3797</v>
      </c>
      <c r="E7427">
        <v>3797.409912109375</v>
      </c>
      <c r="F7427">
        <v>3797.409912109375</v>
      </c>
      <c r="G7427">
        <v>1400300000</v>
      </c>
    </row>
    <row r="7428" spans="1:7" ht="15">
      <c r="A7428" s="963">
        <v>36692</v>
      </c>
      <c r="B7428">
        <v>3802.18994140625</v>
      </c>
      <c r="C7428">
        <v>3849.93994140625</v>
      </c>
      <c r="D7428">
        <v>3763.739990234375</v>
      </c>
      <c r="E7428">
        <v>3845.739990234375</v>
      </c>
      <c r="F7428">
        <v>3845.739990234375</v>
      </c>
      <c r="G7428">
        <v>1426630000</v>
      </c>
    </row>
    <row r="7429" spans="1:7" ht="15">
      <c r="A7429" s="963">
        <v>36693</v>
      </c>
      <c r="B7429">
        <v>3877.070068359375</v>
      </c>
      <c r="C7429">
        <v>3883.14990234375</v>
      </c>
      <c r="D7429">
        <v>3822.340087890625</v>
      </c>
      <c r="E7429">
        <v>3860.56005859375</v>
      </c>
      <c r="F7429">
        <v>3860.56005859375</v>
      </c>
      <c r="G7429">
        <v>1501190000</v>
      </c>
    </row>
    <row r="7430" spans="1:7" ht="15">
      <c r="A7430" s="963">
        <v>36696</v>
      </c>
      <c r="B7430">
        <v>3818.64990234375</v>
      </c>
      <c r="C7430">
        <v>3990.7900390625</v>
      </c>
      <c r="D7430">
        <v>3818.64990234375</v>
      </c>
      <c r="E7430">
        <v>3989.830078125</v>
      </c>
      <c r="F7430">
        <v>3989.830078125</v>
      </c>
      <c r="G7430">
        <v>1411400000</v>
      </c>
    </row>
    <row r="7431" spans="1:7" ht="15">
      <c r="A7431" s="963">
        <v>36697</v>
      </c>
      <c r="B7431">
        <v>4003.090087890625</v>
      </c>
      <c r="C7431">
        <v>4050.580078125</v>
      </c>
      <c r="D7431">
        <v>3982.22998046875</v>
      </c>
      <c r="E7431">
        <v>4013.360107421875</v>
      </c>
      <c r="F7431">
        <v>4013.360107421875</v>
      </c>
      <c r="G7431">
        <v>1694520000</v>
      </c>
    </row>
    <row r="7432" spans="1:7" ht="15">
      <c r="A7432" s="963">
        <v>36698</v>
      </c>
      <c r="B7432">
        <v>3965.3701171875</v>
      </c>
      <c r="C7432">
        <v>4073.159912109375</v>
      </c>
      <c r="D7432">
        <v>3961.300048828125</v>
      </c>
      <c r="E7432">
        <v>4064.010009765625</v>
      </c>
      <c r="F7432">
        <v>4064.010009765625</v>
      </c>
      <c r="G7432">
        <v>1541900000</v>
      </c>
    </row>
    <row r="7433" spans="1:7" ht="15">
      <c r="A7433" s="963">
        <v>36699</v>
      </c>
      <c r="B7433">
        <v>4073.72998046875</v>
      </c>
      <c r="C7433">
        <v>4073.72998046875</v>
      </c>
      <c r="D7433">
        <v>3936.840087890625</v>
      </c>
      <c r="E7433">
        <v>3936.840087890625</v>
      </c>
      <c r="F7433">
        <v>3936.840087890625</v>
      </c>
      <c r="G7433">
        <v>1639540000</v>
      </c>
    </row>
    <row r="7434" spans="1:7" ht="15">
      <c r="A7434" s="963">
        <v>36700</v>
      </c>
      <c r="B7434">
        <v>3950.050048828125</v>
      </c>
      <c r="C7434">
        <v>3957.679931640625</v>
      </c>
      <c r="D7434">
        <v>3830.22998046875</v>
      </c>
      <c r="E7434">
        <v>3845.340087890625</v>
      </c>
      <c r="F7434">
        <v>3845.340087890625</v>
      </c>
      <c r="G7434">
        <v>1344960000</v>
      </c>
    </row>
    <row r="7435" spans="1:7" ht="15">
      <c r="A7435" s="963">
        <v>36703</v>
      </c>
      <c r="B7435">
        <v>3884.64990234375</v>
      </c>
      <c r="C7435">
        <v>3935.1201171875</v>
      </c>
      <c r="D7435">
        <v>3852.409912109375</v>
      </c>
      <c r="E7435">
        <v>3912.1201171875</v>
      </c>
      <c r="F7435">
        <v>3912.1201171875</v>
      </c>
      <c r="G7435">
        <v>1316960000</v>
      </c>
    </row>
    <row r="7436" spans="1:7" ht="15">
      <c r="A7436" s="963">
        <v>36704</v>
      </c>
      <c r="B7436">
        <v>3904.39990234375</v>
      </c>
      <c r="C7436">
        <v>3945.75</v>
      </c>
      <c r="D7436">
        <v>3858.949951171875</v>
      </c>
      <c r="E7436">
        <v>3858.9599609375</v>
      </c>
      <c r="F7436">
        <v>3858.9599609375</v>
      </c>
      <c r="G7436">
        <v>1476020000</v>
      </c>
    </row>
    <row r="7437" spans="1:7" ht="15">
      <c r="A7437" s="963">
        <v>36705</v>
      </c>
      <c r="B7437">
        <v>3877.77001953125</v>
      </c>
      <c r="C7437">
        <v>3974.47998046875</v>
      </c>
      <c r="D7437">
        <v>3872.169921875</v>
      </c>
      <c r="E7437">
        <v>3940.340087890625</v>
      </c>
      <c r="F7437">
        <v>3940.340087890625</v>
      </c>
      <c r="G7437">
        <v>1660130000</v>
      </c>
    </row>
    <row r="7438" spans="1:7" ht="15">
      <c r="A7438" s="963">
        <v>36706</v>
      </c>
      <c r="B7438">
        <v>3900.2900390625</v>
      </c>
      <c r="C7438">
        <v>3929.10009765625</v>
      </c>
      <c r="D7438">
        <v>3838.85009765625</v>
      </c>
      <c r="E7438">
        <v>3877.22998046875</v>
      </c>
      <c r="F7438">
        <v>3877.22998046875</v>
      </c>
      <c r="G7438">
        <v>1550990000</v>
      </c>
    </row>
    <row r="7439" spans="1:7" ht="15">
      <c r="A7439" s="963">
        <v>36707</v>
      </c>
      <c r="B7439">
        <v>3889.510009765625</v>
      </c>
      <c r="C7439">
        <v>3967.489990234375</v>
      </c>
      <c r="D7439">
        <v>3889.330078125</v>
      </c>
      <c r="E7439">
        <v>3966.110107421875</v>
      </c>
      <c r="F7439">
        <v>3966.110107421875</v>
      </c>
      <c r="G7439">
        <v>2066390000</v>
      </c>
    </row>
    <row r="7440" spans="1:7" ht="15">
      <c r="A7440" s="963">
        <v>36710</v>
      </c>
      <c r="B7440">
        <v>3950.590087890625</v>
      </c>
      <c r="C7440">
        <v>3995.85009765625</v>
      </c>
      <c r="D7440">
        <v>3942.929931640625</v>
      </c>
      <c r="E7440">
        <v>3991.929931640625</v>
      </c>
      <c r="F7440">
        <v>3991.929931640625</v>
      </c>
      <c r="G7440">
        <v>600810000</v>
      </c>
    </row>
    <row r="7441" spans="1:7" ht="15">
      <c r="A7441" s="963">
        <v>36712</v>
      </c>
      <c r="B7441">
        <v>3949.760009765625</v>
      </c>
      <c r="C7441">
        <v>3950.18994140625</v>
      </c>
      <c r="D7441">
        <v>3859.199951171875</v>
      </c>
      <c r="E7441">
        <v>3863.10009765625</v>
      </c>
      <c r="F7441">
        <v>3863.10009765625</v>
      </c>
      <c r="G7441">
        <v>1342600000</v>
      </c>
    </row>
    <row r="7442" spans="1:7" ht="15">
      <c r="A7442" s="963">
        <v>36713</v>
      </c>
      <c r="B7442">
        <v>3872.909912109375</v>
      </c>
      <c r="C7442">
        <v>3961.10009765625</v>
      </c>
      <c r="D7442">
        <v>3820.340087890625</v>
      </c>
      <c r="E7442">
        <v>3960.570068359375</v>
      </c>
      <c r="F7442">
        <v>3960.570068359375</v>
      </c>
      <c r="G7442">
        <v>1482480000</v>
      </c>
    </row>
    <row r="7443" spans="1:7" ht="15">
      <c r="A7443" s="963">
        <v>36714</v>
      </c>
      <c r="B7443">
        <v>3978.3798828125</v>
      </c>
      <c r="C7443">
        <v>4054.050048828125</v>
      </c>
      <c r="D7443">
        <v>3960.81005859375</v>
      </c>
      <c r="E7443">
        <v>4023.199951171875</v>
      </c>
      <c r="F7443">
        <v>4023.199951171875</v>
      </c>
      <c r="G7443">
        <v>1486480000</v>
      </c>
    </row>
    <row r="7444" spans="1:7" ht="15">
      <c r="A7444" s="963">
        <v>36717</v>
      </c>
      <c r="B7444">
        <v>3993.6201171875</v>
      </c>
      <c r="C7444">
        <v>4028.5400390625</v>
      </c>
      <c r="D7444">
        <v>3976.199951171875</v>
      </c>
      <c r="E7444">
        <v>3980.2900390625</v>
      </c>
      <c r="F7444">
        <v>3980.2900390625</v>
      </c>
      <c r="G7444">
        <v>1395950000</v>
      </c>
    </row>
    <row r="7445" spans="1:7" ht="15">
      <c r="A7445" s="963">
        <v>36718</v>
      </c>
      <c r="B7445">
        <v>3970.419921875</v>
      </c>
      <c r="C7445">
        <v>4029.300048828125</v>
      </c>
      <c r="D7445">
        <v>3936.75</v>
      </c>
      <c r="E7445">
        <v>3956.419921875</v>
      </c>
      <c r="F7445">
        <v>3956.419921875</v>
      </c>
      <c r="G7445">
        <v>1714500000</v>
      </c>
    </row>
    <row r="7446" spans="1:7" ht="15">
      <c r="A7446" s="963">
        <v>36719</v>
      </c>
      <c r="B7446">
        <v>4024.590087890625</v>
      </c>
      <c r="C7446">
        <v>4103.64990234375</v>
      </c>
      <c r="D7446">
        <v>4001.72998046875</v>
      </c>
      <c r="E7446">
        <v>4099.58984375</v>
      </c>
      <c r="F7446">
        <v>4099.58984375</v>
      </c>
      <c r="G7446">
        <v>1775980000</v>
      </c>
    </row>
    <row r="7447" spans="1:7" ht="15">
      <c r="A7447" s="963">
        <v>36720</v>
      </c>
      <c r="B7447">
        <v>4128.81005859375</v>
      </c>
      <c r="C7447">
        <v>4193.240234375</v>
      </c>
      <c r="D7447">
        <v>4111.16015625</v>
      </c>
      <c r="E7447">
        <v>4174.85986328125</v>
      </c>
      <c r="F7447">
        <v>4174.85986328125</v>
      </c>
      <c r="G7447">
        <v>1881560000</v>
      </c>
    </row>
    <row r="7448" spans="1:7" ht="15">
      <c r="A7448" s="963">
        <v>36721</v>
      </c>
      <c r="B7448">
        <v>4221.7998046875</v>
      </c>
      <c r="C7448">
        <v>4252.22021484375</v>
      </c>
      <c r="D7448">
        <v>4174.60009765625</v>
      </c>
      <c r="E7448">
        <v>4246.18017578125</v>
      </c>
      <c r="F7448">
        <v>4246.18017578125</v>
      </c>
      <c r="G7448">
        <v>1678610000</v>
      </c>
    </row>
    <row r="7449" spans="1:7" ht="15">
      <c r="A7449" s="963">
        <v>36724</v>
      </c>
      <c r="B7449">
        <v>4243.5498046875</v>
      </c>
      <c r="C7449">
        <v>4289.06005859375</v>
      </c>
      <c r="D7449">
        <v>4215.85986328125</v>
      </c>
      <c r="E7449">
        <v>4274.669921875</v>
      </c>
      <c r="F7449">
        <v>4274.669921875</v>
      </c>
      <c r="G7449">
        <v>1584500000</v>
      </c>
    </row>
    <row r="7450" spans="1:7" ht="15">
      <c r="A7450" s="963">
        <v>36725</v>
      </c>
      <c r="B7450">
        <v>4233.490234375</v>
      </c>
      <c r="C7450">
        <v>4237.85009765625</v>
      </c>
      <c r="D7450">
        <v>4161.89013671875</v>
      </c>
      <c r="E7450">
        <v>4177.169921875</v>
      </c>
      <c r="F7450">
        <v>4177.169921875</v>
      </c>
      <c r="G7450">
        <v>1501970000</v>
      </c>
    </row>
    <row r="7451" spans="1:7" ht="15">
      <c r="A7451" s="963">
        <v>36726</v>
      </c>
      <c r="B7451">
        <v>4154.3701171875</v>
      </c>
      <c r="C7451">
        <v>4159.39013671875</v>
      </c>
      <c r="D7451">
        <v>4047.429931640625</v>
      </c>
      <c r="E7451">
        <v>4055.6298828125</v>
      </c>
      <c r="F7451">
        <v>4055.6298828125</v>
      </c>
      <c r="G7451">
        <v>1445310000</v>
      </c>
    </row>
    <row r="7452" spans="1:7" ht="15">
      <c r="A7452" s="963">
        <v>36727</v>
      </c>
      <c r="B7452">
        <v>4106.6298828125</v>
      </c>
      <c r="C7452">
        <v>4184.56005859375</v>
      </c>
      <c r="D7452">
        <v>4106.6298828125</v>
      </c>
      <c r="E7452">
        <v>4184.56005859375</v>
      </c>
      <c r="F7452">
        <v>4184.56005859375</v>
      </c>
      <c r="G7452">
        <v>1719880000</v>
      </c>
    </row>
    <row r="7453" spans="1:7" ht="15">
      <c r="A7453" s="963">
        <v>36728</v>
      </c>
      <c r="B7453">
        <v>4154</v>
      </c>
      <c r="C7453">
        <v>4163.33984375</v>
      </c>
      <c r="D7453">
        <v>4093.760009765625</v>
      </c>
      <c r="E7453">
        <v>4094.449951171875</v>
      </c>
      <c r="F7453">
        <v>4094.449951171875</v>
      </c>
      <c r="G7453">
        <v>1545940000</v>
      </c>
    </row>
    <row r="7454" spans="1:7" ht="15">
      <c r="A7454" s="963">
        <v>36731</v>
      </c>
      <c r="B7454">
        <v>4109.64990234375</v>
      </c>
      <c r="C7454">
        <v>4125.7998046875</v>
      </c>
      <c r="D7454">
        <v>3976.510009765625</v>
      </c>
      <c r="E7454">
        <v>3981.570068359375</v>
      </c>
      <c r="F7454">
        <v>3981.570068359375</v>
      </c>
      <c r="G7454">
        <v>1460690000</v>
      </c>
    </row>
    <row r="7455" spans="1:7" ht="15">
      <c r="A7455" s="963">
        <v>36732</v>
      </c>
      <c r="B7455">
        <v>4015.409912109375</v>
      </c>
      <c r="C7455">
        <v>4034.800048828125</v>
      </c>
      <c r="D7455">
        <v>3955.360107421875</v>
      </c>
      <c r="E7455">
        <v>4029.570068359375</v>
      </c>
      <c r="F7455">
        <v>4029.570068359375</v>
      </c>
      <c r="G7455">
        <v>1471000000</v>
      </c>
    </row>
    <row r="7456" spans="1:7" ht="15">
      <c r="A7456" s="963">
        <v>36733</v>
      </c>
      <c r="B7456">
        <v>3998.030029296875</v>
      </c>
      <c r="C7456">
        <v>4002.699951171875</v>
      </c>
      <c r="D7456">
        <v>3906.550048828125</v>
      </c>
      <c r="E7456">
        <v>3987.719970703125</v>
      </c>
      <c r="F7456">
        <v>3987.719970703125</v>
      </c>
      <c r="G7456">
        <v>1754760000</v>
      </c>
    </row>
    <row r="7457" spans="1:7" ht="15">
      <c r="A7457" s="963">
        <v>36734</v>
      </c>
      <c r="B7457">
        <v>3938.139892578125</v>
      </c>
      <c r="C7457">
        <v>3954.9599609375</v>
      </c>
      <c r="D7457">
        <v>3841.6201171875</v>
      </c>
      <c r="E7457">
        <v>3842.22998046875</v>
      </c>
      <c r="F7457">
        <v>3842.22998046875</v>
      </c>
      <c r="G7457">
        <v>1791100000</v>
      </c>
    </row>
    <row r="7458" spans="1:7" ht="15">
      <c r="A7458" s="963">
        <v>36735</v>
      </c>
      <c r="B7458">
        <v>3855.10009765625</v>
      </c>
      <c r="C7458">
        <v>3867.800048828125</v>
      </c>
      <c r="D7458">
        <v>3642.280029296875</v>
      </c>
      <c r="E7458">
        <v>3663</v>
      </c>
      <c r="F7458">
        <v>3663</v>
      </c>
      <c r="G7458">
        <v>1769410000</v>
      </c>
    </row>
    <row r="7459" spans="1:7" ht="15">
      <c r="A7459" s="963">
        <v>36738</v>
      </c>
      <c r="B7459">
        <v>3692.429931640625</v>
      </c>
      <c r="C7459">
        <v>3767.889892578125</v>
      </c>
      <c r="D7459">
        <v>3615.7900390625</v>
      </c>
      <c r="E7459">
        <v>3766.989990234375</v>
      </c>
      <c r="F7459">
        <v>3766.989990234375</v>
      </c>
      <c r="G7459">
        <v>1512580000</v>
      </c>
    </row>
    <row r="7460" spans="1:7" ht="15">
      <c r="A7460" s="963">
        <v>36739</v>
      </c>
      <c r="B7460">
        <v>3760.949951171875</v>
      </c>
      <c r="C7460">
        <v>3766.919921875</v>
      </c>
      <c r="D7460">
        <v>3682.449951171875</v>
      </c>
      <c r="E7460">
        <v>3685.52001953125</v>
      </c>
      <c r="F7460">
        <v>3685.52001953125</v>
      </c>
      <c r="G7460">
        <v>1341460000</v>
      </c>
    </row>
    <row r="7461" spans="1:7" ht="15">
      <c r="A7461" s="963">
        <v>36740</v>
      </c>
      <c r="B7461">
        <v>3684.1201171875</v>
      </c>
      <c r="C7461">
        <v>3753.949951171875</v>
      </c>
      <c r="D7461">
        <v>3651.81005859375</v>
      </c>
      <c r="E7461">
        <v>3658.4599609375</v>
      </c>
      <c r="F7461">
        <v>3658.4599609375</v>
      </c>
      <c r="G7461">
        <v>1476820000</v>
      </c>
    </row>
    <row r="7462" spans="1:7" ht="15">
      <c r="A7462" s="963">
        <v>36741</v>
      </c>
      <c r="B7462">
        <v>3554.679931640625</v>
      </c>
      <c r="C7462">
        <v>3761.070068359375</v>
      </c>
      <c r="D7462">
        <v>3521.139892578125</v>
      </c>
      <c r="E7462">
        <v>3759.8798828125</v>
      </c>
      <c r="F7462">
        <v>3759.8798828125</v>
      </c>
      <c r="G7462">
        <v>1828860000</v>
      </c>
    </row>
    <row r="7463" spans="1:7" ht="15">
      <c r="A7463" s="963">
        <v>36742</v>
      </c>
      <c r="B7463">
        <v>3812.31005859375</v>
      </c>
      <c r="C7463">
        <v>3846.97998046875</v>
      </c>
      <c r="D7463">
        <v>3751.219970703125</v>
      </c>
      <c r="E7463">
        <v>3787.360107421875</v>
      </c>
      <c r="F7463">
        <v>3787.360107421875</v>
      </c>
      <c r="G7463">
        <v>1438850000</v>
      </c>
    </row>
    <row r="7464" spans="1:7" ht="15">
      <c r="A7464" s="963">
        <v>36745</v>
      </c>
      <c r="B7464">
        <v>3819.3798828125</v>
      </c>
      <c r="C7464">
        <v>3870.260009765625</v>
      </c>
      <c r="D7464">
        <v>3795.610107421875</v>
      </c>
      <c r="E7464">
        <v>3862.989990234375</v>
      </c>
      <c r="F7464">
        <v>3862.989990234375</v>
      </c>
      <c r="G7464">
        <v>1319680000</v>
      </c>
    </row>
    <row r="7465" spans="1:7" ht="15">
      <c r="A7465" s="963">
        <v>36746</v>
      </c>
      <c r="B7465">
        <v>3850.8701171875</v>
      </c>
      <c r="C7465">
        <v>3893.050048828125</v>
      </c>
      <c r="D7465">
        <v>3839.580078125</v>
      </c>
      <c r="E7465">
        <v>3848.550048828125</v>
      </c>
      <c r="F7465">
        <v>3848.550048828125</v>
      </c>
      <c r="G7465">
        <v>1461590000</v>
      </c>
    </row>
    <row r="7466" spans="1:7" ht="15">
      <c r="A7466" s="963">
        <v>36747</v>
      </c>
      <c r="B7466">
        <v>3915.260009765625</v>
      </c>
      <c r="C7466">
        <v>3936.4599609375</v>
      </c>
      <c r="D7466">
        <v>3849.77001953125</v>
      </c>
      <c r="E7466">
        <v>3853.5</v>
      </c>
      <c r="F7466">
        <v>3853.5</v>
      </c>
      <c r="G7466">
        <v>1517650000</v>
      </c>
    </row>
    <row r="7467" spans="1:7" ht="15">
      <c r="A7467" s="963">
        <v>36748</v>
      </c>
      <c r="B7467">
        <v>3843.580078125</v>
      </c>
      <c r="C7467">
        <v>3847.2900390625</v>
      </c>
      <c r="D7467">
        <v>3759.989990234375</v>
      </c>
      <c r="E7467">
        <v>3759.989990234375</v>
      </c>
      <c r="F7467">
        <v>3759.989990234375</v>
      </c>
      <c r="G7467">
        <v>1349670000</v>
      </c>
    </row>
    <row r="7468" spans="1:7" ht="15">
      <c r="A7468" s="963">
        <v>36749</v>
      </c>
      <c r="B7468">
        <v>3741.6201171875</v>
      </c>
      <c r="C7468">
        <v>3789.97998046875</v>
      </c>
      <c r="D7468">
        <v>3686.860107421875</v>
      </c>
      <c r="E7468">
        <v>3789.469970703125</v>
      </c>
      <c r="F7468">
        <v>3789.469970703125</v>
      </c>
      <c r="G7468">
        <v>1333260000</v>
      </c>
    </row>
    <row r="7469" spans="1:7" ht="15">
      <c r="A7469" s="963">
        <v>36752</v>
      </c>
      <c r="B7469">
        <v>3804.68994140625</v>
      </c>
      <c r="C7469">
        <v>3850.27001953125</v>
      </c>
      <c r="D7469">
        <v>3767.3701171875</v>
      </c>
      <c r="E7469">
        <v>3849.68994140625</v>
      </c>
      <c r="F7469">
        <v>3849.68994140625</v>
      </c>
      <c r="G7469">
        <v>1232060000</v>
      </c>
    </row>
    <row r="7470" spans="1:7" ht="15">
      <c r="A7470" s="963">
        <v>36753</v>
      </c>
      <c r="B7470">
        <v>3846.830078125</v>
      </c>
      <c r="C7470">
        <v>3888.919921875</v>
      </c>
      <c r="D7470">
        <v>3831.9599609375</v>
      </c>
      <c r="E7470">
        <v>3851.659912109375</v>
      </c>
      <c r="F7470">
        <v>3851.659912109375</v>
      </c>
      <c r="G7470">
        <v>1353620000</v>
      </c>
    </row>
    <row r="7471" spans="1:7" ht="15">
      <c r="A7471" s="963">
        <v>36754</v>
      </c>
      <c r="B7471">
        <v>3878.580078125</v>
      </c>
      <c r="C7471">
        <v>3914.840087890625</v>
      </c>
      <c r="D7471">
        <v>3844.169921875</v>
      </c>
      <c r="E7471">
        <v>3861.199951171875</v>
      </c>
      <c r="F7471">
        <v>3861.199951171875</v>
      </c>
      <c r="G7471">
        <v>1401380000</v>
      </c>
    </row>
    <row r="7472" spans="1:7" ht="15">
      <c r="A7472" s="963">
        <v>36755</v>
      </c>
      <c r="B7472">
        <v>3858.8798828125</v>
      </c>
      <c r="C7472">
        <v>3947.050048828125</v>
      </c>
      <c r="D7472">
        <v>3857.75</v>
      </c>
      <c r="E7472">
        <v>3940.8701171875</v>
      </c>
      <c r="F7472">
        <v>3940.8701171875</v>
      </c>
      <c r="G7472">
        <v>1440370000</v>
      </c>
    </row>
    <row r="7473" spans="1:7" ht="15">
      <c r="A7473" s="963">
        <v>36756</v>
      </c>
      <c r="B7473">
        <v>3958.699951171875</v>
      </c>
      <c r="C7473">
        <v>3980.260009765625</v>
      </c>
      <c r="D7473">
        <v>3925.949951171875</v>
      </c>
      <c r="E7473">
        <v>3930.340087890625</v>
      </c>
      <c r="F7473">
        <v>3930.340087890625</v>
      </c>
      <c r="G7473">
        <v>1447920000</v>
      </c>
    </row>
    <row r="7474" spans="1:7" ht="15">
      <c r="A7474" s="963">
        <v>36759</v>
      </c>
      <c r="B7474">
        <v>3966.22998046875</v>
      </c>
      <c r="C7474">
        <v>3985.6201171875</v>
      </c>
      <c r="D7474">
        <v>3917.93994140625</v>
      </c>
      <c r="E7474">
        <v>3953.14990234375</v>
      </c>
      <c r="F7474">
        <v>3953.14990234375</v>
      </c>
      <c r="G7474">
        <v>1269330000</v>
      </c>
    </row>
    <row r="7475" spans="1:7" ht="15">
      <c r="A7475" s="963">
        <v>36760</v>
      </c>
      <c r="B7475">
        <v>3970.159912109375</v>
      </c>
      <c r="C7475">
        <v>4011.14990234375</v>
      </c>
      <c r="D7475">
        <v>3957.85009765625</v>
      </c>
      <c r="E7475">
        <v>3958.2099609375</v>
      </c>
      <c r="F7475">
        <v>3958.2099609375</v>
      </c>
      <c r="G7475">
        <v>1413190000</v>
      </c>
    </row>
    <row r="7476" spans="1:7" ht="15">
      <c r="A7476" s="963">
        <v>36761</v>
      </c>
      <c r="B7476">
        <v>3935.510009765625</v>
      </c>
      <c r="C7476">
        <v>4011.760009765625</v>
      </c>
      <c r="D7476">
        <v>3902.110107421875</v>
      </c>
      <c r="E7476">
        <v>4011.010009765625</v>
      </c>
      <c r="F7476">
        <v>4011.010009765625</v>
      </c>
      <c r="G7476">
        <v>1461790000</v>
      </c>
    </row>
    <row r="7477" spans="1:7" ht="15">
      <c r="A7477" s="963">
        <v>36762</v>
      </c>
      <c r="B7477">
        <v>4020.989990234375</v>
      </c>
      <c r="C7477">
        <v>4055.43994140625</v>
      </c>
      <c r="D7477">
        <v>4004.77001953125</v>
      </c>
      <c r="E7477">
        <v>4053.280029296875</v>
      </c>
      <c r="F7477">
        <v>4053.280029296875</v>
      </c>
      <c r="G7477">
        <v>1546950000</v>
      </c>
    </row>
    <row r="7478" spans="1:7" ht="15">
      <c r="A7478" s="963">
        <v>36763</v>
      </c>
      <c r="B7478">
        <v>4049.840087890625</v>
      </c>
      <c r="C7478">
        <v>4083.1201171875</v>
      </c>
      <c r="D7478">
        <v>4025.590087890625</v>
      </c>
      <c r="E7478">
        <v>4042.679931640625</v>
      </c>
      <c r="F7478">
        <v>4042.679931640625</v>
      </c>
      <c r="G7478">
        <v>1285820000</v>
      </c>
    </row>
    <row r="7479" spans="1:7" ht="15">
      <c r="A7479" s="963">
        <v>36766</v>
      </c>
      <c r="B7479">
        <v>4049.179931640625</v>
      </c>
      <c r="C7479">
        <v>4097.330078125</v>
      </c>
      <c r="D7479">
        <v>4048.010009765625</v>
      </c>
      <c r="E7479">
        <v>4070.590087890625</v>
      </c>
      <c r="F7479">
        <v>4070.590087890625</v>
      </c>
      <c r="G7479">
        <v>1373010000</v>
      </c>
    </row>
    <row r="7480" spans="1:7" ht="15">
      <c r="A7480" s="963">
        <v>36767</v>
      </c>
      <c r="B7480">
        <v>4074.2099609375</v>
      </c>
      <c r="C7480">
        <v>4093.8798828125</v>
      </c>
      <c r="D7480">
        <v>4056.260009765625</v>
      </c>
      <c r="E7480">
        <v>4082.169921875</v>
      </c>
      <c r="F7480">
        <v>4082.169921875</v>
      </c>
      <c r="G7480">
        <v>1489470000</v>
      </c>
    </row>
    <row r="7481" spans="1:7" ht="15">
      <c r="A7481" s="963">
        <v>36768</v>
      </c>
      <c r="B7481">
        <v>4076.5</v>
      </c>
      <c r="C7481">
        <v>4115.990234375</v>
      </c>
      <c r="D7481">
        <v>4065.820068359375</v>
      </c>
      <c r="E7481">
        <v>4103.81005859375</v>
      </c>
      <c r="F7481">
        <v>4103.81005859375</v>
      </c>
      <c r="G7481">
        <v>1537020000</v>
      </c>
    </row>
    <row r="7482" spans="1:7" ht="15">
      <c r="A7482" s="963">
        <v>36769</v>
      </c>
      <c r="B7482">
        <v>4127.18994140625</v>
      </c>
      <c r="C7482">
        <v>4208.72998046875</v>
      </c>
      <c r="D7482">
        <v>4127.18994140625</v>
      </c>
      <c r="E7482">
        <v>4206.35009765625</v>
      </c>
      <c r="F7482">
        <v>4206.35009765625</v>
      </c>
      <c r="G7482">
        <v>1903150000</v>
      </c>
    </row>
    <row r="7483" spans="1:7" ht="15">
      <c r="A7483" s="963">
        <v>36770</v>
      </c>
      <c r="B7483">
        <v>4252.14990234375</v>
      </c>
      <c r="C7483">
        <v>4259.8701171875</v>
      </c>
      <c r="D7483">
        <v>4192.89013671875</v>
      </c>
      <c r="E7483">
        <v>4234.330078125</v>
      </c>
      <c r="F7483">
        <v>4234.330078125</v>
      </c>
      <c r="G7483">
        <v>1472940000</v>
      </c>
    </row>
    <row r="7484" spans="1:7" ht="15">
      <c r="A7484" s="963">
        <v>36774</v>
      </c>
      <c r="B7484">
        <v>4205.93994140625</v>
      </c>
      <c r="C7484">
        <v>4206.509765625</v>
      </c>
      <c r="D7484">
        <v>4143.18017578125</v>
      </c>
      <c r="E7484">
        <v>4143.18017578125</v>
      </c>
      <c r="F7484">
        <v>4143.18017578125</v>
      </c>
      <c r="G7484">
        <v>1668120000</v>
      </c>
    </row>
    <row r="7485" spans="1:7" ht="15">
      <c r="A7485" s="963">
        <v>36775</v>
      </c>
      <c r="B7485">
        <v>4136.83984375</v>
      </c>
      <c r="C7485">
        <v>4136.83984375</v>
      </c>
      <c r="D7485">
        <v>4013.340087890625</v>
      </c>
      <c r="E7485">
        <v>4013.340087890625</v>
      </c>
      <c r="F7485">
        <v>4013.340087890625</v>
      </c>
      <c r="G7485">
        <v>1757190000</v>
      </c>
    </row>
    <row r="7486" spans="1:7" ht="15">
      <c r="A7486" s="963">
        <v>36776</v>
      </c>
      <c r="B7486">
        <v>4047.02001953125</v>
      </c>
      <c r="C7486">
        <v>4105.5400390625</v>
      </c>
      <c r="D7486">
        <v>4035.1201171875</v>
      </c>
      <c r="E7486">
        <v>4098.35009765625</v>
      </c>
      <c r="F7486">
        <v>4098.35009765625</v>
      </c>
      <c r="G7486">
        <v>1634610000</v>
      </c>
    </row>
    <row r="7487" spans="1:7" ht="15">
      <c r="A7487" s="963">
        <v>36777</v>
      </c>
      <c r="B7487">
        <v>4081.9599609375</v>
      </c>
      <c r="C7487">
        <v>4081.9599609375</v>
      </c>
      <c r="D7487">
        <v>3977.469970703125</v>
      </c>
      <c r="E7487">
        <v>3978.409912109375</v>
      </c>
      <c r="F7487">
        <v>3978.409912109375</v>
      </c>
      <c r="G7487">
        <v>1508550000</v>
      </c>
    </row>
    <row r="7488" spans="1:7" ht="15">
      <c r="A7488" s="963">
        <v>36780</v>
      </c>
      <c r="B7488">
        <v>3961.159912109375</v>
      </c>
      <c r="C7488">
        <v>4008.4599609375</v>
      </c>
      <c r="D7488">
        <v>3880.68994140625</v>
      </c>
      <c r="E7488">
        <v>3896.35009765625</v>
      </c>
      <c r="F7488">
        <v>3896.35009765625</v>
      </c>
      <c r="G7488">
        <v>1483670000</v>
      </c>
    </row>
    <row r="7489" spans="1:7" ht="15">
      <c r="A7489" s="963">
        <v>36781</v>
      </c>
      <c r="B7489">
        <v>3925.419921875</v>
      </c>
      <c r="C7489">
        <v>3958.360107421875</v>
      </c>
      <c r="D7489">
        <v>3834.340087890625</v>
      </c>
      <c r="E7489">
        <v>3849.510009765625</v>
      </c>
      <c r="F7489">
        <v>3849.510009765625</v>
      </c>
      <c r="G7489">
        <v>1596640000</v>
      </c>
    </row>
    <row r="7490" spans="1:7" ht="15">
      <c r="A7490" s="963">
        <v>36782</v>
      </c>
      <c r="B7490">
        <v>3794.919921875</v>
      </c>
      <c r="C7490">
        <v>3895.81005859375</v>
      </c>
      <c r="D7490">
        <v>3794.2900390625</v>
      </c>
      <c r="E7490">
        <v>3893.889892578125</v>
      </c>
      <c r="F7490">
        <v>3893.889892578125</v>
      </c>
      <c r="G7490">
        <v>1656550000</v>
      </c>
    </row>
    <row r="7491" spans="1:7" ht="15">
      <c r="A7491" s="963">
        <v>36783</v>
      </c>
      <c r="B7491">
        <v>3963.10009765625</v>
      </c>
      <c r="C7491">
        <v>3984.330078125</v>
      </c>
      <c r="D7491">
        <v>3897.179931640625</v>
      </c>
      <c r="E7491">
        <v>3913.860107421875</v>
      </c>
      <c r="F7491">
        <v>3913.860107421875</v>
      </c>
      <c r="G7491">
        <v>1699480000</v>
      </c>
    </row>
    <row r="7492" spans="1:7" ht="15">
      <c r="A7492" s="963">
        <v>36784</v>
      </c>
      <c r="B7492">
        <v>3905.090087890625</v>
      </c>
      <c r="C7492">
        <v>3905.090087890625</v>
      </c>
      <c r="D7492">
        <v>3806.8798828125</v>
      </c>
      <c r="E7492">
        <v>3835.22998046875</v>
      </c>
      <c r="F7492">
        <v>3835.22998046875</v>
      </c>
      <c r="G7492">
        <v>1777540000</v>
      </c>
    </row>
    <row r="7493" spans="1:7" ht="15">
      <c r="A7493" s="963">
        <v>36787</v>
      </c>
      <c r="B7493">
        <v>3838.6298828125</v>
      </c>
      <c r="C7493">
        <v>3862.320068359375</v>
      </c>
      <c r="D7493">
        <v>3702.5400390625</v>
      </c>
      <c r="E7493">
        <v>3726.52001953125</v>
      </c>
      <c r="F7493">
        <v>3726.52001953125</v>
      </c>
      <c r="G7493">
        <v>1613970000</v>
      </c>
    </row>
    <row r="7494" spans="1:7" ht="15">
      <c r="A7494" s="963">
        <v>36788</v>
      </c>
      <c r="B7494">
        <v>3766.0400390625</v>
      </c>
      <c r="C7494">
        <v>3865.85009765625</v>
      </c>
      <c r="D7494">
        <v>3740.64990234375</v>
      </c>
      <c r="E7494">
        <v>3865.639892578125</v>
      </c>
      <c r="F7494">
        <v>3865.639892578125</v>
      </c>
      <c r="G7494">
        <v>1707400000</v>
      </c>
    </row>
    <row r="7495" spans="1:7" ht="15">
      <c r="A7495" s="963">
        <v>36789</v>
      </c>
      <c r="B7495">
        <v>3863.080078125</v>
      </c>
      <c r="C7495">
        <v>3913.8701171875</v>
      </c>
      <c r="D7495">
        <v>3795.080078125</v>
      </c>
      <c r="E7495">
        <v>3897.43994140625</v>
      </c>
      <c r="F7495">
        <v>3897.43994140625</v>
      </c>
      <c r="G7495">
        <v>1802040000</v>
      </c>
    </row>
    <row r="7496" spans="1:7" ht="15">
      <c r="A7496" s="963">
        <v>36790</v>
      </c>
      <c r="B7496">
        <v>3864.60009765625</v>
      </c>
      <c r="C7496">
        <v>3892.39990234375</v>
      </c>
      <c r="D7496">
        <v>3813.1201171875</v>
      </c>
      <c r="E7496">
        <v>3828.8701171875</v>
      </c>
      <c r="F7496">
        <v>3828.8701171875</v>
      </c>
      <c r="G7496">
        <v>1616010000</v>
      </c>
    </row>
    <row r="7497" spans="1:7" ht="15">
      <c r="A7497" s="963">
        <v>36791</v>
      </c>
      <c r="B7497">
        <v>3616.159912109375</v>
      </c>
      <c r="C7497">
        <v>3803.760009765625</v>
      </c>
      <c r="D7497">
        <v>3614.659912109375</v>
      </c>
      <c r="E7497">
        <v>3803.760009765625</v>
      </c>
      <c r="F7497">
        <v>3803.760009765625</v>
      </c>
      <c r="G7497">
        <v>2164340000</v>
      </c>
    </row>
    <row r="7498" spans="1:7" ht="15">
      <c r="A7498" s="963">
        <v>36794</v>
      </c>
      <c r="B7498">
        <v>3852.530029296875</v>
      </c>
      <c r="C7498">
        <v>3868.110107421875</v>
      </c>
      <c r="D7498">
        <v>3737.5</v>
      </c>
      <c r="E7498">
        <v>3741.219970703125</v>
      </c>
      <c r="F7498">
        <v>3741.219970703125</v>
      </c>
      <c r="G7498">
        <v>1774680000</v>
      </c>
    </row>
    <row r="7499" spans="1:7" ht="15">
      <c r="A7499" s="963">
        <v>36795</v>
      </c>
      <c r="B7499">
        <v>3762.64990234375</v>
      </c>
      <c r="C7499">
        <v>3795.7900390625</v>
      </c>
      <c r="D7499">
        <v>3677.72998046875</v>
      </c>
      <c r="E7499">
        <v>3689.10009765625</v>
      </c>
      <c r="F7499">
        <v>3689.10009765625</v>
      </c>
      <c r="G7499">
        <v>1825900000</v>
      </c>
    </row>
    <row r="7500" spans="1:7" ht="15">
      <c r="A7500" s="963">
        <v>36796</v>
      </c>
      <c r="B7500">
        <v>3740.6201171875</v>
      </c>
      <c r="C7500">
        <v>3750.610107421875</v>
      </c>
      <c r="D7500">
        <v>3622.659912109375</v>
      </c>
      <c r="E7500">
        <v>3656.300048828125</v>
      </c>
      <c r="F7500">
        <v>3656.300048828125</v>
      </c>
      <c r="G7500">
        <v>1948200000</v>
      </c>
    </row>
    <row r="7501" spans="1:7" ht="15">
      <c r="A7501" s="963">
        <v>36797</v>
      </c>
      <c r="B7501">
        <v>3638.93994140625</v>
      </c>
      <c r="C7501">
        <v>3778.3798828125</v>
      </c>
      <c r="D7501">
        <v>3626.550048828125</v>
      </c>
      <c r="E7501">
        <v>3778.320068359375</v>
      </c>
      <c r="F7501">
        <v>3778.320068359375</v>
      </c>
      <c r="G7501">
        <v>2001450000</v>
      </c>
    </row>
    <row r="7502" spans="1:7" ht="15">
      <c r="A7502" s="963">
        <v>36798</v>
      </c>
      <c r="B7502">
        <v>3749.27001953125</v>
      </c>
      <c r="C7502">
        <v>3751.330078125</v>
      </c>
      <c r="D7502">
        <v>3670.31005859375</v>
      </c>
      <c r="E7502">
        <v>3672.820068359375</v>
      </c>
      <c r="F7502">
        <v>3672.820068359375</v>
      </c>
      <c r="G7502">
        <v>2018050000</v>
      </c>
    </row>
    <row r="7503" spans="1:7" ht="15">
      <c r="A7503" s="963">
        <v>36801</v>
      </c>
      <c r="B7503">
        <v>3714.47998046875</v>
      </c>
      <c r="C7503">
        <v>3714.47998046875</v>
      </c>
      <c r="D7503">
        <v>3559.840087890625</v>
      </c>
      <c r="E7503">
        <v>3568.89990234375</v>
      </c>
      <c r="F7503">
        <v>3568.89990234375</v>
      </c>
      <c r="G7503">
        <v>1799220000</v>
      </c>
    </row>
    <row r="7504" spans="1:7" ht="15">
      <c r="A7504" s="963">
        <v>36802</v>
      </c>
      <c r="B7504">
        <v>3624.929931640625</v>
      </c>
      <c r="C7504">
        <v>3639.2900390625</v>
      </c>
      <c r="D7504">
        <v>3454.64990234375</v>
      </c>
      <c r="E7504">
        <v>3455.830078125</v>
      </c>
      <c r="F7504">
        <v>3455.830078125</v>
      </c>
      <c r="G7504">
        <v>1958840000</v>
      </c>
    </row>
    <row r="7505" spans="1:7" ht="15">
      <c r="A7505" s="963">
        <v>36803</v>
      </c>
      <c r="B7505">
        <v>3440.60009765625</v>
      </c>
      <c r="C7505">
        <v>3532.429931640625</v>
      </c>
      <c r="D7505">
        <v>3382.530029296875</v>
      </c>
      <c r="E7505">
        <v>3523.10009765625</v>
      </c>
      <c r="F7505">
        <v>3523.10009765625</v>
      </c>
      <c r="G7505">
        <v>2129330000</v>
      </c>
    </row>
    <row r="7506" spans="1:7" ht="15">
      <c r="A7506" s="963">
        <v>36804</v>
      </c>
      <c r="B7506">
        <v>3499.9599609375</v>
      </c>
      <c r="C7506">
        <v>3549.010009765625</v>
      </c>
      <c r="D7506">
        <v>3459.580078125</v>
      </c>
      <c r="E7506">
        <v>3472.10009765625</v>
      </c>
      <c r="F7506">
        <v>3472.10009765625</v>
      </c>
      <c r="G7506">
        <v>1872960000</v>
      </c>
    </row>
    <row r="7507" spans="1:7" ht="15">
      <c r="A7507" s="963">
        <v>36805</v>
      </c>
      <c r="B7507">
        <v>3477.699951171875</v>
      </c>
      <c r="C7507">
        <v>3505.81005859375</v>
      </c>
      <c r="D7507">
        <v>3314.909912109375</v>
      </c>
      <c r="E7507">
        <v>3361.010009765625</v>
      </c>
      <c r="F7507">
        <v>3361.010009765625</v>
      </c>
      <c r="G7507">
        <v>1870690000</v>
      </c>
    </row>
    <row r="7508" spans="1:7" ht="15">
      <c r="A7508" s="963">
        <v>36808</v>
      </c>
      <c r="B7508">
        <v>3352.14990234375</v>
      </c>
      <c r="C7508">
        <v>3376.919921875</v>
      </c>
      <c r="D7508">
        <v>3233.18994140625</v>
      </c>
      <c r="E7508">
        <v>3355.56005859375</v>
      </c>
      <c r="F7508">
        <v>3355.56005859375</v>
      </c>
      <c r="G7508">
        <v>1437770000</v>
      </c>
    </row>
    <row r="7509" spans="1:7" ht="15">
      <c r="A7509" s="963">
        <v>36809</v>
      </c>
      <c r="B7509">
        <v>3326.889892578125</v>
      </c>
      <c r="C7509">
        <v>3383.39990234375</v>
      </c>
      <c r="D7509">
        <v>3229.010009765625</v>
      </c>
      <c r="E7509">
        <v>3240.5400390625</v>
      </c>
      <c r="F7509">
        <v>3240.5400390625</v>
      </c>
      <c r="G7509">
        <v>1874430000</v>
      </c>
    </row>
    <row r="7510" spans="1:7" ht="15">
      <c r="A7510" s="963">
        <v>36810</v>
      </c>
      <c r="B7510">
        <v>3152.330078125</v>
      </c>
      <c r="C7510">
        <v>3258.239990234375</v>
      </c>
      <c r="D7510">
        <v>3103.530029296875</v>
      </c>
      <c r="E7510">
        <v>3168.489990234375</v>
      </c>
      <c r="F7510">
        <v>3168.489990234375</v>
      </c>
      <c r="G7510">
        <v>2340450000</v>
      </c>
    </row>
    <row r="7511" spans="1:7" ht="15">
      <c r="A7511" s="963">
        <v>36811</v>
      </c>
      <c r="B7511">
        <v>3241.260009765625</v>
      </c>
      <c r="C7511">
        <v>3249.110107421875</v>
      </c>
      <c r="D7511">
        <v>3071.25</v>
      </c>
      <c r="E7511">
        <v>3074.679931640625</v>
      </c>
      <c r="F7511">
        <v>3074.679931640625</v>
      </c>
      <c r="G7511">
        <v>2128660000</v>
      </c>
    </row>
    <row r="7512" spans="1:7" ht="15">
      <c r="A7512" s="963">
        <v>36812</v>
      </c>
      <c r="B7512">
        <v>3054.550048828125</v>
      </c>
      <c r="C7512">
        <v>3316.969970703125</v>
      </c>
      <c r="D7512">
        <v>3054.550048828125</v>
      </c>
      <c r="E7512">
        <v>3316.77001953125</v>
      </c>
      <c r="F7512">
        <v>3316.77001953125</v>
      </c>
      <c r="G7512">
        <v>2070750000</v>
      </c>
    </row>
    <row r="7513" spans="1:7" ht="15">
      <c r="A7513" s="963">
        <v>36815</v>
      </c>
      <c r="B7513">
        <v>3315.47998046875</v>
      </c>
      <c r="C7513">
        <v>3339.85009765625</v>
      </c>
      <c r="D7513">
        <v>3262.3701171875</v>
      </c>
      <c r="E7513">
        <v>3290.280029296875</v>
      </c>
      <c r="F7513">
        <v>3290.280029296875</v>
      </c>
      <c r="G7513">
        <v>1788600000</v>
      </c>
    </row>
    <row r="7514" spans="1:7" ht="15">
      <c r="A7514" s="963">
        <v>36816</v>
      </c>
      <c r="B7514">
        <v>3335.39990234375</v>
      </c>
      <c r="C7514">
        <v>3348.610107421875</v>
      </c>
      <c r="D7514">
        <v>3173.679931640625</v>
      </c>
      <c r="E7514">
        <v>3213.9599609375</v>
      </c>
      <c r="F7514">
        <v>3213.9599609375</v>
      </c>
      <c r="G7514">
        <v>1936790000</v>
      </c>
    </row>
    <row r="7515" spans="1:7" ht="15">
      <c r="A7515" s="963">
        <v>36817</v>
      </c>
      <c r="B7515">
        <v>3106.949951171875</v>
      </c>
      <c r="C7515">
        <v>3257.81005859375</v>
      </c>
      <c r="D7515">
        <v>3026.110107421875</v>
      </c>
      <c r="E7515">
        <v>3171.56005859375</v>
      </c>
      <c r="F7515">
        <v>3171.56005859375</v>
      </c>
      <c r="G7515">
        <v>2519920000</v>
      </c>
    </row>
    <row r="7516" spans="1:7" ht="15">
      <c r="A7516" s="963">
        <v>36818</v>
      </c>
      <c r="B7516">
        <v>3330.25</v>
      </c>
      <c r="C7516">
        <v>3423.449951171875</v>
      </c>
      <c r="D7516">
        <v>3314.889892578125</v>
      </c>
      <c r="E7516">
        <v>3418.60009765625</v>
      </c>
      <c r="F7516">
        <v>3418.60009765625</v>
      </c>
      <c r="G7516">
        <v>2343470000</v>
      </c>
    </row>
    <row r="7517" spans="1:7" ht="15">
      <c r="A7517" s="963">
        <v>36819</v>
      </c>
      <c r="B7517">
        <v>3402.9599609375</v>
      </c>
      <c r="C7517">
        <v>3535.110107421875</v>
      </c>
      <c r="D7517">
        <v>3401.8798828125</v>
      </c>
      <c r="E7517">
        <v>3483.139892578125</v>
      </c>
      <c r="F7517">
        <v>3483.139892578125</v>
      </c>
      <c r="G7517">
        <v>2171490000</v>
      </c>
    </row>
    <row r="7518" spans="1:7" ht="15">
      <c r="A7518" s="963">
        <v>36822</v>
      </c>
      <c r="B7518">
        <v>3483.3798828125</v>
      </c>
      <c r="C7518">
        <v>3523.68994140625</v>
      </c>
      <c r="D7518">
        <v>3432.43994140625</v>
      </c>
      <c r="E7518">
        <v>3468.68994140625</v>
      </c>
      <c r="F7518">
        <v>3468.68994140625</v>
      </c>
      <c r="G7518">
        <v>1690110000</v>
      </c>
    </row>
    <row r="7519" spans="1:7" ht="15">
      <c r="A7519" s="963">
        <v>36823</v>
      </c>
      <c r="B7519">
        <v>3495.449951171875</v>
      </c>
      <c r="C7519">
        <v>3526.7099609375</v>
      </c>
      <c r="D7519">
        <v>3401.050048828125</v>
      </c>
      <c r="E7519">
        <v>3419.7900390625</v>
      </c>
      <c r="F7519">
        <v>3419.7900390625</v>
      </c>
      <c r="G7519">
        <v>1880860000</v>
      </c>
    </row>
    <row r="7520" spans="1:7" ht="15">
      <c r="A7520" s="963">
        <v>36824</v>
      </c>
      <c r="B7520">
        <v>3347.239990234375</v>
      </c>
      <c r="C7520">
        <v>3376.330078125</v>
      </c>
      <c r="D7520">
        <v>3210.739990234375</v>
      </c>
      <c r="E7520">
        <v>3229.570068359375</v>
      </c>
      <c r="F7520">
        <v>3229.570068359375</v>
      </c>
      <c r="G7520">
        <v>2170930000</v>
      </c>
    </row>
    <row r="7521" spans="1:7" ht="15">
      <c r="A7521" s="963">
        <v>36825</v>
      </c>
      <c r="B7521">
        <v>3245.39990234375</v>
      </c>
      <c r="C7521">
        <v>3286.2900390625</v>
      </c>
      <c r="D7521">
        <v>3081.360107421875</v>
      </c>
      <c r="E7521">
        <v>3272.179931640625</v>
      </c>
      <c r="F7521">
        <v>3272.179931640625</v>
      </c>
      <c r="G7521">
        <v>2292490000</v>
      </c>
    </row>
    <row r="7522" spans="1:7" ht="15">
      <c r="A7522" s="963">
        <v>36826</v>
      </c>
      <c r="B7522">
        <v>3320.68994140625</v>
      </c>
      <c r="C7522">
        <v>3362.260009765625</v>
      </c>
      <c r="D7522">
        <v>3231.6298828125</v>
      </c>
      <c r="E7522">
        <v>3278.360107421875</v>
      </c>
      <c r="F7522">
        <v>3278.360107421875</v>
      </c>
      <c r="G7522">
        <v>1963390000</v>
      </c>
    </row>
    <row r="7523" spans="1:7" ht="15">
      <c r="A7523" s="963">
        <v>36829</v>
      </c>
      <c r="B7523">
        <v>3243.8798828125</v>
      </c>
      <c r="C7523">
        <v>3279.719970703125</v>
      </c>
      <c r="D7523">
        <v>3149.239990234375</v>
      </c>
      <c r="E7523">
        <v>3191.39990234375</v>
      </c>
      <c r="F7523">
        <v>3191.39990234375</v>
      </c>
      <c r="G7523">
        <v>1741440000</v>
      </c>
    </row>
    <row r="7524" spans="1:7" ht="15">
      <c r="A7524" s="963">
        <v>36830</v>
      </c>
      <c r="B7524">
        <v>3223.43994140625</v>
      </c>
      <c r="C7524">
        <v>3379.080078125</v>
      </c>
      <c r="D7524">
        <v>3223.43994140625</v>
      </c>
      <c r="E7524">
        <v>3369.6298828125</v>
      </c>
      <c r="F7524">
        <v>3369.6298828125</v>
      </c>
      <c r="G7524">
        <v>2146420000</v>
      </c>
    </row>
    <row r="7525" spans="1:7" ht="15">
      <c r="A7525" s="963">
        <v>36831</v>
      </c>
      <c r="B7525">
        <v>3316.510009765625</v>
      </c>
      <c r="C7525">
        <v>3396.719970703125</v>
      </c>
      <c r="D7525">
        <v>3289.4599609375</v>
      </c>
      <c r="E7525">
        <v>3333.389892578125</v>
      </c>
      <c r="F7525">
        <v>3333.389892578125</v>
      </c>
      <c r="G7525">
        <v>2024380000</v>
      </c>
    </row>
    <row r="7526" spans="1:7" ht="15">
      <c r="A7526" s="963">
        <v>36832</v>
      </c>
      <c r="B7526">
        <v>3387.280029296875</v>
      </c>
      <c r="C7526">
        <v>3433.159912109375</v>
      </c>
      <c r="D7526">
        <v>3370.02001953125</v>
      </c>
      <c r="E7526">
        <v>3429.02001953125</v>
      </c>
      <c r="F7526">
        <v>3429.02001953125</v>
      </c>
      <c r="G7526">
        <v>2226920000</v>
      </c>
    </row>
    <row r="7527" spans="1:7" ht="15">
      <c r="A7527" s="963">
        <v>36833</v>
      </c>
      <c r="B7527">
        <v>3447.320068359375</v>
      </c>
      <c r="C7527">
        <v>3468.590087890625</v>
      </c>
      <c r="D7527">
        <v>3401.77001953125</v>
      </c>
      <c r="E7527">
        <v>3451.580078125</v>
      </c>
      <c r="F7527">
        <v>3451.580078125</v>
      </c>
      <c r="G7527">
        <v>1846200000</v>
      </c>
    </row>
    <row r="7528" spans="1:7" ht="15">
      <c r="A7528" s="963">
        <v>36836</v>
      </c>
      <c r="B7528">
        <v>3469.35009765625</v>
      </c>
      <c r="C7528">
        <v>3480.010009765625</v>
      </c>
      <c r="D7528">
        <v>3412.97998046875</v>
      </c>
      <c r="E7528">
        <v>3416.2099609375</v>
      </c>
      <c r="F7528">
        <v>3416.2099609375</v>
      </c>
      <c r="G7528">
        <v>1608520000</v>
      </c>
    </row>
    <row r="7529" spans="1:7" ht="15">
      <c r="A7529" s="963">
        <v>36837</v>
      </c>
      <c r="B7529">
        <v>3399.280029296875</v>
      </c>
      <c r="C7529">
        <v>3435.1298828125</v>
      </c>
      <c r="D7529">
        <v>3360.260009765625</v>
      </c>
      <c r="E7529">
        <v>3415.7900390625</v>
      </c>
      <c r="F7529">
        <v>3415.7900390625</v>
      </c>
      <c r="G7529">
        <v>1700120000</v>
      </c>
    </row>
    <row r="7530" spans="1:7" ht="15">
      <c r="A7530" s="963">
        <v>36838</v>
      </c>
      <c r="B7530">
        <v>3426.2900390625</v>
      </c>
      <c r="C7530">
        <v>3429.1201171875</v>
      </c>
      <c r="D7530">
        <v>3231.280029296875</v>
      </c>
      <c r="E7530">
        <v>3231.699951171875</v>
      </c>
      <c r="F7530">
        <v>3231.699951171875</v>
      </c>
      <c r="G7530">
        <v>1678000000</v>
      </c>
    </row>
    <row r="7531" spans="1:7" ht="15">
      <c r="A7531" s="963">
        <v>36839</v>
      </c>
      <c r="B7531">
        <v>3174.89990234375</v>
      </c>
      <c r="C7531">
        <v>3230</v>
      </c>
      <c r="D7531">
        <v>3087.06005859375</v>
      </c>
      <c r="E7531">
        <v>3200.35009765625</v>
      </c>
      <c r="F7531">
        <v>3200.35009765625</v>
      </c>
      <c r="G7531">
        <v>1942770000</v>
      </c>
    </row>
    <row r="7532" spans="1:7" ht="15">
      <c r="A7532" s="963">
        <v>36840</v>
      </c>
      <c r="B7532">
        <v>3122.110107421875</v>
      </c>
      <c r="C7532">
        <v>3141.35009765625</v>
      </c>
      <c r="D7532">
        <v>3028.919921875</v>
      </c>
      <c r="E7532">
        <v>3028.989990234375</v>
      </c>
      <c r="F7532">
        <v>3028.989990234375</v>
      </c>
      <c r="G7532">
        <v>1779930000</v>
      </c>
    </row>
    <row r="7533" spans="1:7" ht="15">
      <c r="A7533" s="963">
        <v>36843</v>
      </c>
      <c r="B7533">
        <v>2956.090087890625</v>
      </c>
      <c r="C7533">
        <v>3063.31005859375</v>
      </c>
      <c r="D7533">
        <v>2859.389892578125</v>
      </c>
      <c r="E7533">
        <v>2966.719970703125</v>
      </c>
      <c r="F7533">
        <v>2966.719970703125</v>
      </c>
      <c r="G7533">
        <v>2048330000</v>
      </c>
    </row>
    <row r="7534" spans="1:7" ht="15">
      <c r="A7534" s="963">
        <v>36844</v>
      </c>
      <c r="B7534">
        <v>3069.81005859375</v>
      </c>
      <c r="C7534">
        <v>3145.300048828125</v>
      </c>
      <c r="D7534">
        <v>3059.8798828125</v>
      </c>
      <c r="E7534">
        <v>3138.27001953125</v>
      </c>
      <c r="F7534">
        <v>3138.27001953125</v>
      </c>
      <c r="G7534">
        <v>1785310000</v>
      </c>
    </row>
    <row r="7535" spans="1:7" ht="15">
      <c r="A7535" s="963">
        <v>36845</v>
      </c>
      <c r="B7535">
        <v>3137.610107421875</v>
      </c>
      <c r="C7535">
        <v>3208.949951171875</v>
      </c>
      <c r="D7535">
        <v>3104.570068359375</v>
      </c>
      <c r="E7535">
        <v>3165.489990234375</v>
      </c>
      <c r="F7535">
        <v>3165.489990234375</v>
      </c>
      <c r="G7535">
        <v>1705940000</v>
      </c>
    </row>
    <row r="7536" spans="1:7" ht="15">
      <c r="A7536" s="963">
        <v>36846</v>
      </c>
      <c r="B7536">
        <v>3121.800048828125</v>
      </c>
      <c r="C7536">
        <v>3175.6298828125</v>
      </c>
      <c r="D7536">
        <v>3031.760009765625</v>
      </c>
      <c r="E7536">
        <v>3031.8798828125</v>
      </c>
      <c r="F7536">
        <v>3031.8798828125</v>
      </c>
      <c r="G7536">
        <v>1523710000</v>
      </c>
    </row>
    <row r="7537" spans="1:7" ht="15">
      <c r="A7537" s="963">
        <v>36847</v>
      </c>
      <c r="B7537">
        <v>3044.449951171875</v>
      </c>
      <c r="C7537">
        <v>3090.969970703125</v>
      </c>
      <c r="D7537">
        <v>2967.169921875</v>
      </c>
      <c r="E7537">
        <v>3027.18994140625</v>
      </c>
      <c r="F7537">
        <v>3027.18994140625</v>
      </c>
      <c r="G7537">
        <v>1760850000</v>
      </c>
    </row>
    <row r="7538" spans="1:7" ht="15">
      <c r="A7538" s="963">
        <v>36850</v>
      </c>
      <c r="B7538">
        <v>2943.110107421875</v>
      </c>
      <c r="C7538">
        <v>2949.5</v>
      </c>
      <c r="D7538">
        <v>2860.489990234375</v>
      </c>
      <c r="E7538">
        <v>2875.639892578125</v>
      </c>
      <c r="F7538">
        <v>2875.639892578125</v>
      </c>
      <c r="G7538">
        <v>1716290000</v>
      </c>
    </row>
    <row r="7539" spans="1:7" ht="15">
      <c r="A7539" s="963">
        <v>36851</v>
      </c>
      <c r="B7539">
        <v>2892.030029296875</v>
      </c>
      <c r="C7539">
        <v>2921.800048828125</v>
      </c>
      <c r="D7539">
        <v>2845.169921875</v>
      </c>
      <c r="E7539">
        <v>2871.449951171875</v>
      </c>
      <c r="F7539">
        <v>2871.449951171875</v>
      </c>
      <c r="G7539">
        <v>1749380000</v>
      </c>
    </row>
    <row r="7540" spans="1:7" ht="15">
      <c r="A7540" s="963">
        <v>36852</v>
      </c>
      <c r="B7540">
        <v>2828.139892578125</v>
      </c>
      <c r="C7540">
        <v>2872.639892578125</v>
      </c>
      <c r="D7540">
        <v>2754.139892578125</v>
      </c>
      <c r="E7540">
        <v>2755.340087890625</v>
      </c>
      <c r="F7540">
        <v>2755.340087890625</v>
      </c>
      <c r="G7540">
        <v>1885130000</v>
      </c>
    </row>
    <row r="7541" spans="1:7" ht="15">
      <c r="A7541" s="963">
        <v>36854</v>
      </c>
      <c r="B7541">
        <v>2823.47998046875</v>
      </c>
      <c r="C7541">
        <v>2904.4599609375</v>
      </c>
      <c r="D7541">
        <v>2820.909912109375</v>
      </c>
      <c r="E7541">
        <v>2904.3798828125</v>
      </c>
      <c r="F7541">
        <v>2904.3798828125</v>
      </c>
      <c r="G7541">
        <v>781600000</v>
      </c>
    </row>
    <row r="7542" spans="1:7" ht="15">
      <c r="A7542" s="963">
        <v>36857</v>
      </c>
      <c r="B7542">
        <v>2979.929931640625</v>
      </c>
      <c r="C7542">
        <v>2998.75</v>
      </c>
      <c r="D7542">
        <v>2874.7099609375</v>
      </c>
      <c r="E7542">
        <v>2880.489990234375</v>
      </c>
      <c r="F7542">
        <v>2880.489990234375</v>
      </c>
      <c r="G7542">
        <v>1706570000</v>
      </c>
    </row>
    <row r="7543" spans="1:7" ht="15">
      <c r="A7543" s="963">
        <v>36858</v>
      </c>
      <c r="B7543">
        <v>2873.72998046875</v>
      </c>
      <c r="C7543">
        <v>2891.39990234375</v>
      </c>
      <c r="D7543">
        <v>2734.4599609375</v>
      </c>
      <c r="E7543">
        <v>2734.97998046875</v>
      </c>
      <c r="F7543">
        <v>2734.97998046875</v>
      </c>
      <c r="G7543">
        <v>1919970000</v>
      </c>
    </row>
    <row r="7544" spans="1:7" ht="15">
      <c r="A7544" s="963">
        <v>36859</v>
      </c>
      <c r="B7544">
        <v>2748.179931640625</v>
      </c>
      <c r="C7544">
        <v>2770.179931640625</v>
      </c>
      <c r="D7544">
        <v>2642.889892578125</v>
      </c>
      <c r="E7544">
        <v>2706.929931640625</v>
      </c>
      <c r="F7544">
        <v>2706.929931640625</v>
      </c>
      <c r="G7544">
        <v>2055720000</v>
      </c>
    </row>
    <row r="7545" spans="1:7" ht="15">
      <c r="A7545" s="963">
        <v>36860</v>
      </c>
      <c r="B7545">
        <v>2599.0400390625</v>
      </c>
      <c r="C7545">
        <v>2641.75</v>
      </c>
      <c r="D7545">
        <v>2523.0400390625</v>
      </c>
      <c r="E7545">
        <v>2597.929931640625</v>
      </c>
      <c r="F7545">
        <v>2597.929931640625</v>
      </c>
      <c r="G7545">
        <v>2736270000</v>
      </c>
    </row>
    <row r="7546" spans="1:7" ht="15">
      <c r="A7546" s="963">
        <v>36861</v>
      </c>
      <c r="B7546">
        <v>2644.090087890625</v>
      </c>
      <c r="C7546">
        <v>2749.06005859375</v>
      </c>
      <c r="D7546">
        <v>2604.27001953125</v>
      </c>
      <c r="E7546">
        <v>2645.2900390625</v>
      </c>
      <c r="F7546">
        <v>2645.2900390625</v>
      </c>
      <c r="G7546">
        <v>2221970000</v>
      </c>
    </row>
    <row r="7547" spans="1:7" ht="15">
      <c r="A7547" s="963">
        <v>36864</v>
      </c>
      <c r="B7547">
        <v>2662.56005859375</v>
      </c>
      <c r="C7547">
        <v>2671.179931640625</v>
      </c>
      <c r="D7547">
        <v>2567.179931640625</v>
      </c>
      <c r="E7547">
        <v>2615.75</v>
      </c>
      <c r="F7547">
        <v>2615.75</v>
      </c>
      <c r="G7547">
        <v>1860480000</v>
      </c>
    </row>
    <row r="7548" spans="1:7" ht="15">
      <c r="A7548" s="963">
        <v>36865</v>
      </c>
      <c r="B7548">
        <v>2702.719970703125</v>
      </c>
      <c r="C7548">
        <v>2889.800048828125</v>
      </c>
      <c r="D7548">
        <v>2694.409912109375</v>
      </c>
      <c r="E7548">
        <v>2889.800048828125</v>
      </c>
      <c r="F7548">
        <v>2889.800048828125</v>
      </c>
      <c r="G7548">
        <v>2474670000</v>
      </c>
    </row>
    <row r="7549" spans="1:7" ht="15">
      <c r="A7549" s="963">
        <v>36866</v>
      </c>
      <c r="B7549">
        <v>2878.8701171875</v>
      </c>
      <c r="C7549">
        <v>2916.199951171875</v>
      </c>
      <c r="D7549">
        <v>2781.239990234375</v>
      </c>
      <c r="E7549">
        <v>2796.5</v>
      </c>
      <c r="F7549">
        <v>2796.5</v>
      </c>
      <c r="G7549">
        <v>2308280000</v>
      </c>
    </row>
    <row r="7550" spans="1:7" ht="15">
      <c r="A7550" s="963">
        <v>36867</v>
      </c>
      <c r="B7550">
        <v>2748.2900390625</v>
      </c>
      <c r="C7550">
        <v>2794.530029296875</v>
      </c>
      <c r="D7550">
        <v>2707.9599609375</v>
      </c>
      <c r="E7550">
        <v>2752.659912109375</v>
      </c>
      <c r="F7550">
        <v>2752.659912109375</v>
      </c>
      <c r="G7550">
        <v>1756810000</v>
      </c>
    </row>
    <row r="7551" spans="1:7" ht="15">
      <c r="A7551" s="963">
        <v>36868</v>
      </c>
      <c r="B7551">
        <v>2857.929931640625</v>
      </c>
      <c r="C7551">
        <v>2929.949951171875</v>
      </c>
      <c r="D7551">
        <v>2844.929931640625</v>
      </c>
      <c r="E7551">
        <v>2917.429931640625</v>
      </c>
      <c r="F7551">
        <v>2917.429931640625</v>
      </c>
      <c r="G7551">
        <v>2328650000</v>
      </c>
    </row>
    <row r="7552" spans="1:7" ht="15">
      <c r="A7552" s="963">
        <v>36871</v>
      </c>
      <c r="B7552">
        <v>2936.60009765625</v>
      </c>
      <c r="C7552">
        <v>3028.75</v>
      </c>
      <c r="D7552">
        <v>2901.47998046875</v>
      </c>
      <c r="E7552">
        <v>3015.10009765625</v>
      </c>
      <c r="F7552">
        <v>3015.10009765625</v>
      </c>
      <c r="G7552">
        <v>2447760000</v>
      </c>
    </row>
    <row r="7553" spans="1:7" ht="15">
      <c r="A7553" s="963">
        <v>36872</v>
      </c>
      <c r="B7553">
        <v>2994.06005859375</v>
      </c>
      <c r="C7553">
        <v>3002.530029296875</v>
      </c>
      <c r="D7553">
        <v>2930.989990234375</v>
      </c>
      <c r="E7553">
        <v>2931.77001953125</v>
      </c>
      <c r="F7553">
        <v>2931.77001953125</v>
      </c>
      <c r="G7553">
        <v>1919030000</v>
      </c>
    </row>
    <row r="7554" spans="1:7" ht="15">
      <c r="A7554" s="963">
        <v>36873</v>
      </c>
      <c r="B7554">
        <v>2996.570068359375</v>
      </c>
      <c r="C7554">
        <v>3001.719970703125</v>
      </c>
      <c r="D7554">
        <v>2814.1298828125</v>
      </c>
      <c r="E7554">
        <v>2822.77001953125</v>
      </c>
      <c r="F7554">
        <v>2822.77001953125</v>
      </c>
      <c r="G7554">
        <v>2042250000</v>
      </c>
    </row>
    <row r="7555" spans="1:7" ht="15">
      <c r="A7555" s="963">
        <v>36874</v>
      </c>
      <c r="B7555">
        <v>2820.47998046875</v>
      </c>
      <c r="C7555">
        <v>2847.3701171875</v>
      </c>
      <c r="D7555">
        <v>2727.260009765625</v>
      </c>
      <c r="E7555">
        <v>2728.510009765625</v>
      </c>
      <c r="F7555">
        <v>2728.510009765625</v>
      </c>
      <c r="G7555">
        <v>1770640000</v>
      </c>
    </row>
    <row r="7556" spans="1:7" ht="15">
      <c r="A7556" s="963">
        <v>36875</v>
      </c>
      <c r="B7556">
        <v>2688.659912109375</v>
      </c>
      <c r="C7556">
        <v>2697.929931640625</v>
      </c>
      <c r="D7556">
        <v>2596.030029296875</v>
      </c>
      <c r="E7556">
        <v>2653.27001953125</v>
      </c>
      <c r="F7556">
        <v>2653.27001953125</v>
      </c>
      <c r="G7556">
        <v>2770690000</v>
      </c>
    </row>
    <row r="7557" spans="1:7" ht="15">
      <c r="A7557" s="963">
        <v>36878</v>
      </c>
      <c r="B7557">
        <v>2698.719970703125</v>
      </c>
      <c r="C7557">
        <v>2726.199951171875</v>
      </c>
      <c r="D7557">
        <v>2597.469970703125</v>
      </c>
      <c r="E7557">
        <v>2624.52001953125</v>
      </c>
      <c r="F7557">
        <v>2624.52001953125</v>
      </c>
      <c r="G7557">
        <v>2065990000</v>
      </c>
    </row>
    <row r="7558" spans="1:7" ht="15">
      <c r="A7558" s="963">
        <v>36879</v>
      </c>
      <c r="B7558">
        <v>2617.06005859375</v>
      </c>
      <c r="C7558">
        <v>2696.610107421875</v>
      </c>
      <c r="D7558">
        <v>2509.760009765625</v>
      </c>
      <c r="E7558">
        <v>2511.7099609375</v>
      </c>
      <c r="F7558">
        <v>2511.7099609375</v>
      </c>
      <c r="G7558">
        <v>2317200000</v>
      </c>
    </row>
    <row r="7559" spans="1:7" ht="15">
      <c r="A7559" s="963">
        <v>36880</v>
      </c>
      <c r="B7559">
        <v>2410.9599609375</v>
      </c>
      <c r="C7559">
        <v>2432.830078125</v>
      </c>
      <c r="D7559">
        <v>2312.510009765625</v>
      </c>
      <c r="E7559">
        <v>2332.780029296875</v>
      </c>
      <c r="F7559">
        <v>2332.780029296875</v>
      </c>
      <c r="G7559">
        <v>2855150000</v>
      </c>
    </row>
    <row r="7560" spans="1:7" ht="15">
      <c r="A7560" s="963">
        <v>36881</v>
      </c>
      <c r="B7560">
        <v>2310.2099609375</v>
      </c>
      <c r="C7560">
        <v>2423.7099609375</v>
      </c>
      <c r="D7560">
        <v>2288.159912109375</v>
      </c>
      <c r="E7560">
        <v>2340.1201171875</v>
      </c>
      <c r="F7560">
        <v>2340.1201171875</v>
      </c>
      <c r="G7560">
        <v>2686970000</v>
      </c>
    </row>
    <row r="7561" spans="1:7" ht="15">
      <c r="A7561" s="963">
        <v>36882</v>
      </c>
      <c r="B7561">
        <v>2397.669921875</v>
      </c>
      <c r="C7561">
        <v>2517.929931640625</v>
      </c>
      <c r="D7561">
        <v>2397.669921875</v>
      </c>
      <c r="E7561">
        <v>2517.02001953125</v>
      </c>
      <c r="F7561">
        <v>2517.02001953125</v>
      </c>
      <c r="G7561">
        <v>2235410000</v>
      </c>
    </row>
    <row r="7562" spans="1:7" ht="15">
      <c r="A7562" s="963">
        <v>36886</v>
      </c>
      <c r="B7562">
        <v>2518.2900390625</v>
      </c>
      <c r="C7562">
        <v>2548.75</v>
      </c>
      <c r="D7562">
        <v>2436.18994140625</v>
      </c>
      <c r="E7562">
        <v>2493.52001953125</v>
      </c>
      <c r="F7562">
        <v>2493.52001953125</v>
      </c>
      <c r="G7562">
        <v>1558700000</v>
      </c>
    </row>
    <row r="7563" spans="1:7" ht="15">
      <c r="A7563" s="963">
        <v>36887</v>
      </c>
      <c r="B7563">
        <v>2471.330078125</v>
      </c>
      <c r="C7563">
        <v>2539.52001953125</v>
      </c>
      <c r="D7563">
        <v>2450.219970703125</v>
      </c>
      <c r="E7563">
        <v>2539.35009765625</v>
      </c>
      <c r="F7563">
        <v>2539.35009765625</v>
      </c>
      <c r="G7563">
        <v>2002650000</v>
      </c>
    </row>
    <row r="7564" spans="1:7" ht="15">
      <c r="A7564" s="963">
        <v>36888</v>
      </c>
      <c r="B7564">
        <v>2517.89990234375</v>
      </c>
      <c r="C7564">
        <v>2571.52001953125</v>
      </c>
      <c r="D7564">
        <v>2514.56005859375</v>
      </c>
      <c r="E7564">
        <v>2557.760009765625</v>
      </c>
      <c r="F7564">
        <v>2557.760009765625</v>
      </c>
      <c r="G7564">
        <v>2192130000</v>
      </c>
    </row>
    <row r="7565" spans="1:7" ht="15">
      <c r="A7565" s="963">
        <v>36889</v>
      </c>
      <c r="B7565">
        <v>2552.679931640625</v>
      </c>
      <c r="C7565">
        <v>2577.02001953125</v>
      </c>
      <c r="D7565">
        <v>2456.5400390625</v>
      </c>
      <c r="E7565">
        <v>2470.52001953125</v>
      </c>
      <c r="F7565">
        <v>2470.52001953125</v>
      </c>
      <c r="G7565">
        <v>2531760000</v>
      </c>
    </row>
    <row r="7566" spans="1:7" ht="15">
      <c r="A7566" s="963">
        <v>36893</v>
      </c>
      <c r="B7566">
        <v>2474.159912109375</v>
      </c>
      <c r="C7566">
        <v>2474.159912109375</v>
      </c>
      <c r="D7566">
        <v>2273.070068359375</v>
      </c>
      <c r="E7566">
        <v>2291.860107421875</v>
      </c>
      <c r="F7566">
        <v>2291.860107421875</v>
      </c>
      <c r="G7566">
        <v>1918930000</v>
      </c>
    </row>
    <row r="7567" spans="1:7" ht="15">
      <c r="A7567" s="963">
        <v>36894</v>
      </c>
      <c r="B7567">
        <v>2254.56005859375</v>
      </c>
      <c r="C7567">
        <v>2618.030029296875</v>
      </c>
      <c r="D7567">
        <v>2251.7099609375</v>
      </c>
      <c r="E7567">
        <v>2616.68994140625</v>
      </c>
      <c r="F7567">
        <v>2616.68994140625</v>
      </c>
      <c r="G7567">
        <v>3188000000</v>
      </c>
    </row>
    <row r="7568" spans="1:7" ht="15">
      <c r="A7568" s="963">
        <v>36895</v>
      </c>
      <c r="B7568">
        <v>2593.9599609375</v>
      </c>
      <c r="C7568">
        <v>2644.800048828125</v>
      </c>
      <c r="D7568">
        <v>2549.830078125</v>
      </c>
      <c r="E7568">
        <v>2566.830078125</v>
      </c>
      <c r="F7568">
        <v>2566.830078125</v>
      </c>
      <c r="G7568">
        <v>2610680000</v>
      </c>
    </row>
    <row r="7569" spans="1:7" ht="15">
      <c r="A7569" s="963">
        <v>36896</v>
      </c>
      <c r="B7569">
        <v>2573.110107421875</v>
      </c>
      <c r="C7569">
        <v>2574.6201171875</v>
      </c>
      <c r="D7569">
        <v>2395.389892578125</v>
      </c>
      <c r="E7569">
        <v>2407.64990234375</v>
      </c>
      <c r="F7569">
        <v>2407.64990234375</v>
      </c>
      <c r="G7569">
        <v>2104670000</v>
      </c>
    </row>
    <row r="7570" spans="1:7" ht="15">
      <c r="A7570" s="963">
        <v>36899</v>
      </c>
      <c r="B7570">
        <v>2388.719970703125</v>
      </c>
      <c r="C7570">
        <v>2397.06005859375</v>
      </c>
      <c r="D7570">
        <v>2299.64990234375</v>
      </c>
      <c r="E7570">
        <v>2395.919921875</v>
      </c>
      <c r="F7570">
        <v>2395.919921875</v>
      </c>
      <c r="G7570">
        <v>1850590000</v>
      </c>
    </row>
    <row r="7571" spans="1:7" ht="15">
      <c r="A7571" s="963">
        <v>36900</v>
      </c>
      <c r="B7571">
        <v>2424.68994140625</v>
      </c>
      <c r="C7571">
        <v>2474.159912109375</v>
      </c>
      <c r="D7571">
        <v>2406.080078125</v>
      </c>
      <c r="E7571">
        <v>2441.300048828125</v>
      </c>
      <c r="F7571">
        <v>2441.300048828125</v>
      </c>
      <c r="G7571">
        <v>1975130000</v>
      </c>
    </row>
    <row r="7572" spans="1:7" ht="15">
      <c r="A7572" s="963">
        <v>36901</v>
      </c>
      <c r="B7572">
        <v>2392.7099609375</v>
      </c>
      <c r="C7572">
        <v>2525.280029296875</v>
      </c>
      <c r="D7572">
        <v>2376.489990234375</v>
      </c>
      <c r="E7572">
        <v>2524.179931640625</v>
      </c>
      <c r="F7572">
        <v>2524.179931640625</v>
      </c>
      <c r="G7572">
        <v>2470350000</v>
      </c>
    </row>
    <row r="7573" spans="1:7" ht="15">
      <c r="A7573" s="963">
        <v>36902</v>
      </c>
      <c r="B7573">
        <v>2495.590087890625</v>
      </c>
      <c r="C7573">
        <v>2661.929931640625</v>
      </c>
      <c r="D7573">
        <v>2495.010009765625</v>
      </c>
      <c r="E7573">
        <v>2640.570068359375</v>
      </c>
      <c r="F7573">
        <v>2640.570068359375</v>
      </c>
      <c r="G7573">
        <v>2842640000</v>
      </c>
    </row>
    <row r="7574" spans="1:7" ht="15">
      <c r="A7574" s="963">
        <v>36903</v>
      </c>
      <c r="B7574">
        <v>2639.56005859375</v>
      </c>
      <c r="C7574">
        <v>2699.8701171875</v>
      </c>
      <c r="D7574">
        <v>2589.6298828125</v>
      </c>
      <c r="E7574">
        <v>2626.5</v>
      </c>
      <c r="F7574">
        <v>2626.5</v>
      </c>
      <c r="G7574">
        <v>2518850000</v>
      </c>
    </row>
    <row r="7575" spans="1:7" ht="15">
      <c r="A7575" s="963">
        <v>36907</v>
      </c>
      <c r="B7575">
        <v>2631.489990234375</v>
      </c>
      <c r="C7575">
        <v>2638.219970703125</v>
      </c>
      <c r="D7575">
        <v>2576.949951171875</v>
      </c>
      <c r="E7575">
        <v>2618.550048828125</v>
      </c>
      <c r="F7575">
        <v>2618.550048828125</v>
      </c>
      <c r="G7575">
        <v>2073940000</v>
      </c>
    </row>
    <row r="7576" spans="1:7" ht="15">
      <c r="A7576" s="963">
        <v>36908</v>
      </c>
      <c r="B7576">
        <v>2710.530029296875</v>
      </c>
      <c r="C7576">
        <v>2756.6298828125</v>
      </c>
      <c r="D7576">
        <v>2668.47998046875</v>
      </c>
      <c r="E7576">
        <v>2682.780029296875</v>
      </c>
      <c r="F7576">
        <v>2682.780029296875</v>
      </c>
      <c r="G7576">
        <v>2819190000</v>
      </c>
    </row>
    <row r="7577" spans="1:7" ht="15">
      <c r="A7577" s="963">
        <v>36909</v>
      </c>
      <c r="B7577">
        <v>2696.739990234375</v>
      </c>
      <c r="C7577">
        <v>2769.97998046875</v>
      </c>
      <c r="D7577">
        <v>2661.260009765625</v>
      </c>
      <c r="E7577">
        <v>2768.489990234375</v>
      </c>
      <c r="F7577">
        <v>2768.489990234375</v>
      </c>
      <c r="G7577">
        <v>2558710000</v>
      </c>
    </row>
    <row r="7578" spans="1:7" ht="15">
      <c r="A7578" s="963">
        <v>36910</v>
      </c>
      <c r="B7578">
        <v>2838.360107421875</v>
      </c>
      <c r="C7578">
        <v>2841.25</v>
      </c>
      <c r="D7578">
        <v>2752.06005859375</v>
      </c>
      <c r="E7578">
        <v>2770.3798828125</v>
      </c>
      <c r="F7578">
        <v>2770.3798828125</v>
      </c>
      <c r="G7578">
        <v>2697190000</v>
      </c>
    </row>
    <row r="7579" spans="1:7" ht="15">
      <c r="A7579" s="963">
        <v>36913</v>
      </c>
      <c r="B7579">
        <v>2759.10009765625</v>
      </c>
      <c r="C7579">
        <v>2789.6298828125</v>
      </c>
      <c r="D7579">
        <v>2722.9599609375</v>
      </c>
      <c r="E7579">
        <v>2757.909912109375</v>
      </c>
      <c r="F7579">
        <v>2757.909912109375</v>
      </c>
      <c r="G7579">
        <v>2037140000</v>
      </c>
    </row>
    <row r="7580" spans="1:7" ht="15">
      <c r="A7580" s="963">
        <v>36914</v>
      </c>
      <c r="B7580">
        <v>2759.260009765625</v>
      </c>
      <c r="C7580">
        <v>2845.389892578125</v>
      </c>
      <c r="D7580">
        <v>2736.280029296875</v>
      </c>
      <c r="E7580">
        <v>2840.389892578125</v>
      </c>
      <c r="F7580">
        <v>2840.389892578125</v>
      </c>
      <c r="G7580">
        <v>2278470000</v>
      </c>
    </row>
    <row r="7581" spans="1:7" ht="15">
      <c r="A7581" s="963">
        <v>36915</v>
      </c>
      <c r="B7581">
        <v>2850.739990234375</v>
      </c>
      <c r="C7581">
        <v>2892.360107421875</v>
      </c>
      <c r="D7581">
        <v>2828.320068359375</v>
      </c>
      <c r="E7581">
        <v>2859.14990234375</v>
      </c>
      <c r="F7581">
        <v>2859.14990234375</v>
      </c>
      <c r="G7581">
        <v>2567320000</v>
      </c>
    </row>
    <row r="7582" spans="1:7" ht="15">
      <c r="A7582" s="963">
        <v>36916</v>
      </c>
      <c r="B7582">
        <v>2836.35009765625</v>
      </c>
      <c r="C7582">
        <v>2849.56005859375</v>
      </c>
      <c r="D7582">
        <v>2753.3701171875</v>
      </c>
      <c r="E7582">
        <v>2754.280029296875</v>
      </c>
      <c r="F7582">
        <v>2754.280029296875</v>
      </c>
      <c r="G7582">
        <v>2298150000</v>
      </c>
    </row>
    <row r="7583" spans="1:7" ht="15">
      <c r="A7583" s="963">
        <v>36917</v>
      </c>
      <c r="B7583">
        <v>2705.389892578125</v>
      </c>
      <c r="C7583">
        <v>2785.6201171875</v>
      </c>
      <c r="D7583">
        <v>2686.64990234375</v>
      </c>
      <c r="E7583">
        <v>2781.300048828125</v>
      </c>
      <c r="F7583">
        <v>2781.300048828125</v>
      </c>
      <c r="G7583">
        <v>2268800000</v>
      </c>
    </row>
    <row r="7584" spans="1:7" ht="15">
      <c r="A7584" s="963">
        <v>36920</v>
      </c>
      <c r="B7584">
        <v>2757.2900390625</v>
      </c>
      <c r="C7584">
        <v>2840.02001953125</v>
      </c>
      <c r="D7584">
        <v>2742.5</v>
      </c>
      <c r="E7584">
        <v>2838.340087890625</v>
      </c>
      <c r="F7584">
        <v>2838.340087890625</v>
      </c>
      <c r="G7584">
        <v>1970130000</v>
      </c>
    </row>
    <row r="7585" spans="1:7" ht="15">
      <c r="A7585" s="963">
        <v>36921</v>
      </c>
      <c r="B7585">
        <v>2845.010009765625</v>
      </c>
      <c r="C7585">
        <v>2861.7099609375</v>
      </c>
      <c r="D7585">
        <v>2817.1298828125</v>
      </c>
      <c r="E7585">
        <v>2838.35009765625</v>
      </c>
      <c r="F7585">
        <v>2838.35009765625</v>
      </c>
      <c r="G7585">
        <v>2073590000</v>
      </c>
    </row>
    <row r="7586" spans="1:7" ht="15">
      <c r="A7586" s="963">
        <v>36922</v>
      </c>
      <c r="B7586">
        <v>2848.110107421875</v>
      </c>
      <c r="C7586">
        <v>2872.469970703125</v>
      </c>
      <c r="D7586">
        <v>2772.35009765625</v>
      </c>
      <c r="E7586">
        <v>2772.72998046875</v>
      </c>
      <c r="F7586">
        <v>2772.72998046875</v>
      </c>
      <c r="G7586">
        <v>2277310000</v>
      </c>
    </row>
    <row r="7587" spans="1:7" ht="15">
      <c r="A7587" s="963">
        <v>36923</v>
      </c>
      <c r="B7587">
        <v>2771.570068359375</v>
      </c>
      <c r="C7587">
        <v>2796.889892578125</v>
      </c>
      <c r="D7587">
        <v>2742.43994140625</v>
      </c>
      <c r="E7587">
        <v>2782.7900390625</v>
      </c>
      <c r="F7587">
        <v>2782.7900390625</v>
      </c>
      <c r="G7587">
        <v>1776260000</v>
      </c>
    </row>
    <row r="7588" spans="1:7" ht="15">
      <c r="A7588" s="963">
        <v>36924</v>
      </c>
      <c r="B7588">
        <v>2782.929931640625</v>
      </c>
      <c r="C7588">
        <v>2791.580078125</v>
      </c>
      <c r="D7588">
        <v>2660.110107421875</v>
      </c>
      <c r="E7588">
        <v>2660.5</v>
      </c>
      <c r="F7588">
        <v>2660.5</v>
      </c>
      <c r="G7588">
        <v>1706900000</v>
      </c>
    </row>
    <row r="7589" spans="1:7" ht="15">
      <c r="A7589" s="963">
        <v>36927</v>
      </c>
      <c r="B7589">
        <v>2639.64990234375</v>
      </c>
      <c r="C7589">
        <v>2656.02001953125</v>
      </c>
      <c r="D7589">
        <v>2596.72998046875</v>
      </c>
      <c r="E7589">
        <v>2643.2099609375</v>
      </c>
      <c r="F7589">
        <v>2643.2099609375</v>
      </c>
      <c r="G7589">
        <v>1648760000</v>
      </c>
    </row>
    <row r="7590" spans="1:7" ht="15">
      <c r="A7590" s="963">
        <v>36928</v>
      </c>
      <c r="B7590">
        <v>2641.909912109375</v>
      </c>
      <c r="C7590">
        <v>2705.590087890625</v>
      </c>
      <c r="D7590">
        <v>2640.22998046875</v>
      </c>
      <c r="E7590">
        <v>2664.489990234375</v>
      </c>
      <c r="F7590">
        <v>2664.489990234375</v>
      </c>
      <c r="G7590">
        <v>1788920000</v>
      </c>
    </row>
    <row r="7591" spans="1:7" ht="15">
      <c r="A7591" s="963">
        <v>36929</v>
      </c>
      <c r="B7591">
        <v>2615.93994140625</v>
      </c>
      <c r="C7591">
        <v>2636.070068359375</v>
      </c>
      <c r="D7591">
        <v>2554.760009765625</v>
      </c>
      <c r="E7591">
        <v>2607.820068359375</v>
      </c>
      <c r="F7591">
        <v>2607.820068359375</v>
      </c>
      <c r="G7591">
        <v>2056920000</v>
      </c>
    </row>
    <row r="7592" spans="1:7" ht="15">
      <c r="A7592" s="963">
        <v>36930</v>
      </c>
      <c r="B7592">
        <v>2625.780029296875</v>
      </c>
      <c r="C7592">
        <v>2651.840087890625</v>
      </c>
      <c r="D7592">
        <v>2562.02001953125</v>
      </c>
      <c r="E7592">
        <v>2562.06005859375</v>
      </c>
      <c r="F7592">
        <v>2562.06005859375</v>
      </c>
      <c r="G7592">
        <v>1852360000</v>
      </c>
    </row>
    <row r="7593" spans="1:7" ht="15">
      <c r="A7593" s="963">
        <v>36931</v>
      </c>
      <c r="B7593">
        <v>2542.239990234375</v>
      </c>
      <c r="C7593">
        <v>2542.6201171875</v>
      </c>
      <c r="D7593">
        <v>2455.8701171875</v>
      </c>
      <c r="E7593">
        <v>2470.969970703125</v>
      </c>
      <c r="F7593">
        <v>2470.969970703125</v>
      </c>
      <c r="G7593">
        <v>1881910000</v>
      </c>
    </row>
    <row r="7594" spans="1:7" ht="15">
      <c r="A7594" s="963">
        <v>36934</v>
      </c>
      <c r="B7594">
        <v>2458.64990234375</v>
      </c>
      <c r="C7594">
        <v>2508.27001953125</v>
      </c>
      <c r="D7594">
        <v>2435.360107421875</v>
      </c>
      <c r="E7594">
        <v>2489.659912109375</v>
      </c>
      <c r="F7594">
        <v>2489.659912109375</v>
      </c>
      <c r="G7594">
        <v>1751220000</v>
      </c>
    </row>
    <row r="7595" spans="1:7" ht="15">
      <c r="A7595" s="963">
        <v>36935</v>
      </c>
      <c r="B7595">
        <v>2510.840087890625</v>
      </c>
      <c r="C7595">
        <v>2554.64990234375</v>
      </c>
      <c r="D7595">
        <v>2427.469970703125</v>
      </c>
      <c r="E7595">
        <v>2427.719970703125</v>
      </c>
      <c r="F7595">
        <v>2427.719970703125</v>
      </c>
      <c r="G7595">
        <v>1728550000</v>
      </c>
    </row>
    <row r="7596" spans="1:7" ht="15">
      <c r="A7596" s="963">
        <v>36936</v>
      </c>
      <c r="B7596">
        <v>2437.679931640625</v>
      </c>
      <c r="C7596">
        <v>2493.110107421875</v>
      </c>
      <c r="D7596">
        <v>2388.39990234375</v>
      </c>
      <c r="E7596">
        <v>2491.39990234375</v>
      </c>
      <c r="F7596">
        <v>2491.39990234375</v>
      </c>
      <c r="G7596">
        <v>1987350000</v>
      </c>
    </row>
    <row r="7597" spans="1:7" ht="15">
      <c r="A7597" s="963">
        <v>36937</v>
      </c>
      <c r="B7597">
        <v>2536.6298828125</v>
      </c>
      <c r="C7597">
        <v>2593.090087890625</v>
      </c>
      <c r="D7597">
        <v>2536.6298828125</v>
      </c>
      <c r="E7597">
        <v>2552.909912109375</v>
      </c>
      <c r="F7597">
        <v>2552.909912109375</v>
      </c>
      <c r="G7597">
        <v>2106930000</v>
      </c>
    </row>
    <row r="7598" spans="1:7" ht="15">
      <c r="A7598" s="963">
        <v>36938</v>
      </c>
      <c r="B7598">
        <v>2444.60009765625</v>
      </c>
      <c r="C7598">
        <v>2457.64990234375</v>
      </c>
      <c r="D7598">
        <v>2397.429931640625</v>
      </c>
      <c r="E7598">
        <v>2425.3798828125</v>
      </c>
      <c r="F7598">
        <v>2425.3798828125</v>
      </c>
      <c r="G7598">
        <v>1892200000</v>
      </c>
    </row>
    <row r="7599" spans="1:7" ht="15">
      <c r="A7599" s="963">
        <v>36942</v>
      </c>
      <c r="B7599">
        <v>2439.570068359375</v>
      </c>
      <c r="C7599">
        <v>2442.989990234375</v>
      </c>
      <c r="D7599">
        <v>2317.77001953125</v>
      </c>
      <c r="E7599">
        <v>2318.35009765625</v>
      </c>
      <c r="F7599">
        <v>2318.35009765625</v>
      </c>
      <c r="G7599">
        <v>1878340000</v>
      </c>
    </row>
    <row r="7600" spans="1:7" ht="15">
      <c r="A7600" s="963">
        <v>36943</v>
      </c>
      <c r="B7600">
        <v>2281.7900390625</v>
      </c>
      <c r="C7600">
        <v>2353.510009765625</v>
      </c>
      <c r="D7600">
        <v>2257.14990234375</v>
      </c>
      <c r="E7600">
        <v>2268.93994140625</v>
      </c>
      <c r="F7600">
        <v>2268.93994140625</v>
      </c>
      <c r="G7600">
        <v>2019740000</v>
      </c>
    </row>
    <row r="7601" spans="1:7" ht="15">
      <c r="A7601" s="963">
        <v>36944</v>
      </c>
      <c r="B7601">
        <v>2272.1298828125</v>
      </c>
      <c r="C7601">
        <v>2291.68994140625</v>
      </c>
      <c r="D7601">
        <v>2185.909912109375</v>
      </c>
      <c r="E7601">
        <v>2244.9599609375</v>
      </c>
      <c r="F7601">
        <v>2244.9599609375</v>
      </c>
      <c r="G7601">
        <v>2483470000</v>
      </c>
    </row>
    <row r="7602" spans="1:7" ht="15">
      <c r="A7602" s="963">
        <v>36945</v>
      </c>
      <c r="B7602">
        <v>2221.27001953125</v>
      </c>
      <c r="C7602">
        <v>2264.679931640625</v>
      </c>
      <c r="D7602">
        <v>2156.2900390625</v>
      </c>
      <c r="E7602">
        <v>2262.510009765625</v>
      </c>
      <c r="F7602">
        <v>2262.510009765625</v>
      </c>
      <c r="G7602">
        <v>2237910000</v>
      </c>
    </row>
    <row r="7603" spans="1:7" ht="15">
      <c r="A7603" s="963">
        <v>36948</v>
      </c>
      <c r="B7603">
        <v>2287.8798828125</v>
      </c>
      <c r="C7603">
        <v>2309.72998046875</v>
      </c>
      <c r="D7603">
        <v>2238.639892578125</v>
      </c>
      <c r="E7603">
        <v>2308.5</v>
      </c>
      <c r="F7603">
        <v>2308.5</v>
      </c>
      <c r="G7603">
        <v>1739060000</v>
      </c>
    </row>
    <row r="7604" spans="1:7" ht="15">
      <c r="A7604" s="963">
        <v>36949</v>
      </c>
      <c r="B7604">
        <v>2286.639892578125</v>
      </c>
      <c r="C7604">
        <v>2300.179931640625</v>
      </c>
      <c r="D7604">
        <v>2206.719970703125</v>
      </c>
      <c r="E7604">
        <v>2207.820068359375</v>
      </c>
      <c r="F7604">
        <v>2207.820068359375</v>
      </c>
      <c r="G7604">
        <v>1808540000</v>
      </c>
    </row>
    <row r="7605" spans="1:7" ht="15">
      <c r="A7605" s="963">
        <v>36950</v>
      </c>
      <c r="B7605">
        <v>2223.8798828125</v>
      </c>
      <c r="C7605">
        <v>2238.06005859375</v>
      </c>
      <c r="D7605">
        <v>2127.5</v>
      </c>
      <c r="E7605">
        <v>2151.830078125</v>
      </c>
      <c r="F7605">
        <v>2151.830078125</v>
      </c>
      <c r="G7605">
        <v>2082700000</v>
      </c>
    </row>
    <row r="7606" spans="1:7" ht="15">
      <c r="A7606" s="963">
        <v>36951</v>
      </c>
      <c r="B7606">
        <v>2126.300048828125</v>
      </c>
      <c r="C7606">
        <v>2184.409912109375</v>
      </c>
      <c r="D7606">
        <v>2071.030029296875</v>
      </c>
      <c r="E7606">
        <v>2183.3701171875</v>
      </c>
      <c r="F7606">
        <v>2183.3701171875</v>
      </c>
      <c r="G7606">
        <v>2256880000</v>
      </c>
    </row>
    <row r="7607" spans="1:7" ht="15">
      <c r="A7607" s="963">
        <v>36952</v>
      </c>
      <c r="B7607">
        <v>2111.22998046875</v>
      </c>
      <c r="C7607">
        <v>2197.85009765625</v>
      </c>
      <c r="D7607">
        <v>2091.550048828125</v>
      </c>
      <c r="E7607">
        <v>2117.6298828125</v>
      </c>
      <c r="F7607">
        <v>2117.6298828125</v>
      </c>
      <c r="G7607">
        <v>2374100000</v>
      </c>
    </row>
    <row r="7608" spans="1:7" ht="15">
      <c r="A7608" s="963">
        <v>36955</v>
      </c>
      <c r="B7608">
        <v>2142.75</v>
      </c>
      <c r="C7608">
        <v>2163.090087890625</v>
      </c>
      <c r="D7608">
        <v>2127.9599609375</v>
      </c>
      <c r="E7608">
        <v>2142.919921875</v>
      </c>
      <c r="F7608">
        <v>2142.919921875</v>
      </c>
      <c r="G7608">
        <v>1495750000</v>
      </c>
    </row>
    <row r="7609" spans="1:7" ht="15">
      <c r="A7609" s="963">
        <v>36956</v>
      </c>
      <c r="B7609">
        <v>2204.300048828125</v>
      </c>
      <c r="C7609">
        <v>2243.780029296875</v>
      </c>
      <c r="D7609">
        <v>2202.699951171875</v>
      </c>
      <c r="E7609">
        <v>2204.429931640625</v>
      </c>
      <c r="F7609">
        <v>2204.429931640625</v>
      </c>
      <c r="G7609">
        <v>1986380000</v>
      </c>
    </row>
    <row r="7610" spans="1:7" ht="15">
      <c r="A7610" s="963">
        <v>36957</v>
      </c>
      <c r="B7610">
        <v>2241.22998046875</v>
      </c>
      <c r="C7610">
        <v>2243.75</v>
      </c>
      <c r="D7610">
        <v>2201.409912109375</v>
      </c>
      <c r="E7610">
        <v>2223.919921875</v>
      </c>
      <c r="F7610">
        <v>2223.919921875</v>
      </c>
      <c r="G7610">
        <v>1774410000</v>
      </c>
    </row>
    <row r="7611" spans="1:7" ht="15">
      <c r="A7611" s="963">
        <v>36958</v>
      </c>
      <c r="B7611">
        <v>2211.300048828125</v>
      </c>
      <c r="C7611">
        <v>2219.8701171875</v>
      </c>
      <c r="D7611">
        <v>2161.409912109375</v>
      </c>
      <c r="E7611">
        <v>2168.72998046875</v>
      </c>
      <c r="F7611">
        <v>2168.72998046875</v>
      </c>
      <c r="G7611">
        <v>1759140000</v>
      </c>
    </row>
    <row r="7612" spans="1:7" ht="15">
      <c r="A7612" s="963">
        <v>36959</v>
      </c>
      <c r="B7612">
        <v>2124.110107421875</v>
      </c>
      <c r="C7612">
        <v>2124.110107421875</v>
      </c>
      <c r="D7612">
        <v>2041.780029296875</v>
      </c>
      <c r="E7612">
        <v>2052.780029296875</v>
      </c>
      <c r="F7612">
        <v>2052.780029296875</v>
      </c>
      <c r="G7612">
        <v>1962120000</v>
      </c>
    </row>
    <row r="7613" spans="1:7" ht="15">
      <c r="A7613" s="963">
        <v>36962</v>
      </c>
      <c r="B7613">
        <v>2001.680053710938</v>
      </c>
      <c r="C7613">
        <v>2004.089965820312</v>
      </c>
      <c r="D7613">
        <v>1922.780029296875</v>
      </c>
      <c r="E7613">
        <v>1923.380004882812</v>
      </c>
      <c r="F7613">
        <v>1923.380004882812</v>
      </c>
      <c r="G7613">
        <v>2149820000</v>
      </c>
    </row>
    <row r="7614" spans="1:7" ht="15">
      <c r="A7614" s="963">
        <v>36963</v>
      </c>
      <c r="B7614">
        <v>1948.699951171875</v>
      </c>
      <c r="C7614">
        <v>2015.349975585938</v>
      </c>
      <c r="D7614">
        <v>1932.630004882812</v>
      </c>
      <c r="E7614">
        <v>2014.780029296875</v>
      </c>
      <c r="F7614">
        <v>2014.780029296875</v>
      </c>
      <c r="G7614">
        <v>2096420000</v>
      </c>
    </row>
    <row r="7615" spans="1:7" ht="15">
      <c r="A7615" s="963">
        <v>36964</v>
      </c>
      <c r="B7615">
        <v>1948.56005859375</v>
      </c>
      <c r="C7615">
        <v>2028.530029296875</v>
      </c>
      <c r="D7615">
        <v>1933.400024414062</v>
      </c>
      <c r="E7615">
        <v>1972.089965820312</v>
      </c>
      <c r="F7615">
        <v>1972.089965820312</v>
      </c>
      <c r="G7615">
        <v>2147220000</v>
      </c>
    </row>
    <row r="7616" spans="1:7" ht="15">
      <c r="A7616" s="963">
        <v>36965</v>
      </c>
      <c r="B7616">
        <v>2023.7900390625</v>
      </c>
      <c r="C7616">
        <v>2030.72998046875</v>
      </c>
      <c r="D7616">
        <v>1939.380004882812</v>
      </c>
      <c r="E7616">
        <v>1940.7099609375</v>
      </c>
      <c r="F7616">
        <v>1940.7099609375</v>
      </c>
      <c r="G7616">
        <v>1963770000</v>
      </c>
    </row>
    <row r="7617" spans="1:7" ht="15">
      <c r="A7617" s="963">
        <v>36966</v>
      </c>
      <c r="B7617">
        <v>1914.579956054688</v>
      </c>
      <c r="C7617">
        <v>1940.7099609375</v>
      </c>
      <c r="D7617">
        <v>1877.68994140625</v>
      </c>
      <c r="E7617">
        <v>1890.910034179688</v>
      </c>
      <c r="F7617">
        <v>1890.910034179688</v>
      </c>
      <c r="G7617">
        <v>2102270000</v>
      </c>
    </row>
    <row r="7618" spans="1:7" ht="15">
      <c r="A7618" s="963">
        <v>36969</v>
      </c>
      <c r="B7618">
        <v>1901.449951171875</v>
      </c>
      <c r="C7618">
        <v>1953.079956054688</v>
      </c>
      <c r="D7618">
        <v>1867.579956054688</v>
      </c>
      <c r="E7618">
        <v>1951.180053710938</v>
      </c>
      <c r="F7618">
        <v>1951.180053710938</v>
      </c>
      <c r="G7618">
        <v>1774570000</v>
      </c>
    </row>
    <row r="7619" spans="1:7" ht="15">
      <c r="A7619" s="963">
        <v>36970</v>
      </c>
      <c r="B7619">
        <v>1964.449951171875</v>
      </c>
      <c r="C7619">
        <v>1974.140014648438</v>
      </c>
      <c r="D7619">
        <v>1857.410034179688</v>
      </c>
      <c r="E7619">
        <v>1857.43994140625</v>
      </c>
      <c r="F7619">
        <v>1857.43994140625</v>
      </c>
      <c r="G7619">
        <v>2016500000</v>
      </c>
    </row>
    <row r="7620" spans="1:7" ht="15">
      <c r="A7620" s="963">
        <v>36971</v>
      </c>
      <c r="B7620">
        <v>1862.739990234375</v>
      </c>
      <c r="C7620">
        <v>1896.2099609375</v>
      </c>
      <c r="D7620">
        <v>1820.75</v>
      </c>
      <c r="E7620">
        <v>1830.22998046875</v>
      </c>
      <c r="F7620">
        <v>1830.22998046875</v>
      </c>
      <c r="G7620">
        <v>2109190000</v>
      </c>
    </row>
    <row r="7621" spans="1:7" ht="15">
      <c r="A7621" s="963">
        <v>36972</v>
      </c>
      <c r="B7621">
        <v>1845.339965820312</v>
      </c>
      <c r="C7621">
        <v>1898.099975585938</v>
      </c>
      <c r="D7621">
        <v>1794.2099609375</v>
      </c>
      <c r="E7621">
        <v>1897.699951171875</v>
      </c>
      <c r="F7621">
        <v>1897.699951171875</v>
      </c>
      <c r="G7621">
        <v>2504770000</v>
      </c>
    </row>
    <row r="7622" spans="1:7" ht="15">
      <c r="A7622" s="963">
        <v>36973</v>
      </c>
      <c r="B7622">
        <v>1938.910034179688</v>
      </c>
      <c r="C7622">
        <v>1952.920043945312</v>
      </c>
      <c r="D7622">
        <v>1891.989990234375</v>
      </c>
      <c r="E7622">
        <v>1928.680053710938</v>
      </c>
      <c r="F7622">
        <v>1928.680053710938</v>
      </c>
      <c r="G7622">
        <v>2284560000</v>
      </c>
    </row>
    <row r="7623" spans="1:7" ht="15">
      <c r="A7623" s="963">
        <v>36976</v>
      </c>
      <c r="B7623">
        <v>1957.7099609375</v>
      </c>
      <c r="C7623">
        <v>1960.680053710938</v>
      </c>
      <c r="D7623">
        <v>1909.420043945312</v>
      </c>
      <c r="E7623">
        <v>1918.489990234375</v>
      </c>
      <c r="F7623">
        <v>1918.489990234375</v>
      </c>
      <c r="G7623">
        <v>1719620000</v>
      </c>
    </row>
    <row r="7624" spans="1:7" ht="15">
      <c r="A7624" s="963">
        <v>36977</v>
      </c>
      <c r="B7624">
        <v>1922.699951171875</v>
      </c>
      <c r="C7624">
        <v>1979.75</v>
      </c>
      <c r="D7624">
        <v>1907.160034179688</v>
      </c>
      <c r="E7624">
        <v>1972.22998046875</v>
      </c>
      <c r="F7624">
        <v>1972.22998046875</v>
      </c>
      <c r="G7624">
        <v>1951410000</v>
      </c>
    </row>
    <row r="7625" spans="1:7" ht="15">
      <c r="A7625" s="963">
        <v>36978</v>
      </c>
      <c r="B7625">
        <v>1925.300048828125</v>
      </c>
      <c r="C7625">
        <v>1925.300048828125</v>
      </c>
      <c r="D7625">
        <v>1852.9599609375</v>
      </c>
      <c r="E7625">
        <v>1854.130004882812</v>
      </c>
      <c r="F7625">
        <v>1854.130004882812</v>
      </c>
      <c r="G7625">
        <v>2072260000</v>
      </c>
    </row>
    <row r="7626" spans="1:7" ht="15">
      <c r="A7626" s="963">
        <v>36979</v>
      </c>
      <c r="B7626">
        <v>1838.43994140625</v>
      </c>
      <c r="C7626">
        <v>1876.739990234375</v>
      </c>
      <c r="D7626">
        <v>1802.760009765625</v>
      </c>
      <c r="E7626">
        <v>1820.569946289062</v>
      </c>
      <c r="F7626">
        <v>1820.569946289062</v>
      </c>
      <c r="G7626">
        <v>2079050000</v>
      </c>
    </row>
    <row r="7627" spans="1:7" ht="15">
      <c r="A7627" s="963">
        <v>36980</v>
      </c>
      <c r="B7627">
        <v>1830.420043945312</v>
      </c>
      <c r="C7627">
        <v>1855.579956054688</v>
      </c>
      <c r="D7627">
        <v>1794.300048828125</v>
      </c>
      <c r="E7627">
        <v>1840.260009765625</v>
      </c>
      <c r="F7627">
        <v>1840.260009765625</v>
      </c>
      <c r="G7627">
        <v>2139050000</v>
      </c>
    </row>
    <row r="7628" spans="1:7" ht="15">
      <c r="A7628" s="963">
        <v>36983</v>
      </c>
      <c r="B7628">
        <v>1835.219970703125</v>
      </c>
      <c r="C7628">
        <v>1852.489990234375</v>
      </c>
      <c r="D7628">
        <v>1769.660034179688</v>
      </c>
      <c r="E7628">
        <v>1782.969970703125</v>
      </c>
      <c r="F7628">
        <v>1782.969970703125</v>
      </c>
      <c r="G7628">
        <v>1848350000</v>
      </c>
    </row>
    <row r="7629" spans="1:7" ht="15">
      <c r="A7629" s="963">
        <v>36984</v>
      </c>
      <c r="B7629">
        <v>1758.180053710938</v>
      </c>
      <c r="C7629">
        <v>1759.010009765625</v>
      </c>
      <c r="D7629">
        <v>1660.920043945312</v>
      </c>
      <c r="E7629">
        <v>1673</v>
      </c>
      <c r="F7629">
        <v>1673</v>
      </c>
      <c r="G7629">
        <v>2573410000</v>
      </c>
    </row>
    <row r="7630" spans="1:7" ht="15">
      <c r="A7630" s="963">
        <v>36985</v>
      </c>
      <c r="B7630">
        <v>1668.369995117188</v>
      </c>
      <c r="C7630">
        <v>1698.2099609375</v>
      </c>
      <c r="D7630">
        <v>1619.579956054688</v>
      </c>
      <c r="E7630">
        <v>1638.800048828125</v>
      </c>
      <c r="F7630">
        <v>1638.800048828125</v>
      </c>
      <c r="G7630">
        <v>2465470000</v>
      </c>
    </row>
    <row r="7631" spans="1:7" ht="15">
      <c r="A7631" s="963">
        <v>36986</v>
      </c>
      <c r="B7631">
        <v>1709.910034179688</v>
      </c>
      <c r="C7631">
        <v>1785.72998046875</v>
      </c>
      <c r="D7631">
        <v>1706.099975585938</v>
      </c>
      <c r="E7631">
        <v>1785</v>
      </c>
      <c r="F7631">
        <v>1785</v>
      </c>
      <c r="G7631">
        <v>2333000000</v>
      </c>
    </row>
    <row r="7632" spans="1:7" ht="15">
      <c r="A7632" s="963">
        <v>36987</v>
      </c>
      <c r="B7632">
        <v>1756.109985351562</v>
      </c>
      <c r="C7632">
        <v>1756.109985351562</v>
      </c>
      <c r="D7632">
        <v>1700.199951171875</v>
      </c>
      <c r="E7632">
        <v>1720.359985351562</v>
      </c>
      <c r="F7632">
        <v>1720.359985351562</v>
      </c>
      <c r="G7632">
        <v>1835720000</v>
      </c>
    </row>
    <row r="7633" spans="1:7" ht="15">
      <c r="A7633" s="963">
        <v>36990</v>
      </c>
      <c r="B7633">
        <v>1739.660034179688</v>
      </c>
      <c r="C7633">
        <v>1757.380004882812</v>
      </c>
      <c r="D7633">
        <v>1710.760009765625</v>
      </c>
      <c r="E7633">
        <v>1745.7099609375</v>
      </c>
      <c r="F7633">
        <v>1745.7099609375</v>
      </c>
      <c r="G7633">
        <v>1448830000</v>
      </c>
    </row>
    <row r="7634" spans="1:7" ht="15">
      <c r="A7634" s="963">
        <v>36991</v>
      </c>
      <c r="B7634">
        <v>1771.680053710938</v>
      </c>
      <c r="C7634">
        <v>1868.099975585938</v>
      </c>
      <c r="D7634">
        <v>1771.680053710938</v>
      </c>
      <c r="E7634">
        <v>1852.030029296875</v>
      </c>
      <c r="F7634">
        <v>1852.030029296875</v>
      </c>
      <c r="G7634">
        <v>2203460000</v>
      </c>
    </row>
    <row r="7635" spans="1:7" ht="15">
      <c r="A7635" s="963">
        <v>36992</v>
      </c>
      <c r="B7635">
        <v>1929.930053710938</v>
      </c>
      <c r="C7635">
        <v>1948.079956054688</v>
      </c>
      <c r="D7635">
        <v>1884.949951171875</v>
      </c>
      <c r="E7635">
        <v>1898.949951171875</v>
      </c>
      <c r="F7635">
        <v>1898.949951171875</v>
      </c>
      <c r="G7635">
        <v>2372010000</v>
      </c>
    </row>
    <row r="7636" spans="1:7" ht="15">
      <c r="A7636" s="963">
        <v>36993</v>
      </c>
      <c r="B7636">
        <v>1881.18994140625</v>
      </c>
      <c r="C7636">
        <v>1961.569946289062</v>
      </c>
      <c r="D7636">
        <v>1868.760009765625</v>
      </c>
      <c r="E7636">
        <v>1961.430053710938</v>
      </c>
      <c r="F7636">
        <v>1961.430053710938</v>
      </c>
      <c r="G7636">
        <v>1902800000</v>
      </c>
    </row>
    <row r="7637" spans="1:7" ht="15">
      <c r="A7637" s="963">
        <v>36997</v>
      </c>
      <c r="B7637">
        <v>1934.699951171875</v>
      </c>
      <c r="C7637">
        <v>1946.920043945312</v>
      </c>
      <c r="D7637">
        <v>1891.880004882812</v>
      </c>
      <c r="E7637">
        <v>1909.569946289062</v>
      </c>
      <c r="F7637">
        <v>1909.569946289062</v>
      </c>
      <c r="G7637">
        <v>1571910000</v>
      </c>
    </row>
    <row r="7638" spans="1:7" ht="15">
      <c r="A7638" s="963">
        <v>36998</v>
      </c>
      <c r="B7638">
        <v>1872.349975585938</v>
      </c>
      <c r="C7638">
        <v>1941.569946289062</v>
      </c>
      <c r="D7638">
        <v>1869.339965820312</v>
      </c>
      <c r="E7638">
        <v>1923.219970703125</v>
      </c>
      <c r="F7638">
        <v>1923.219970703125</v>
      </c>
      <c r="G7638">
        <v>1900580000</v>
      </c>
    </row>
    <row r="7639" spans="1:7" ht="15">
      <c r="A7639" s="963">
        <v>36999</v>
      </c>
      <c r="B7639">
        <v>2005.06005859375</v>
      </c>
      <c r="C7639">
        <v>2129.31005859375</v>
      </c>
      <c r="D7639">
        <v>1995.910034179688</v>
      </c>
      <c r="E7639">
        <v>2079.43994140625</v>
      </c>
      <c r="F7639">
        <v>2079.43994140625</v>
      </c>
      <c r="G7639">
        <v>3195650000</v>
      </c>
    </row>
    <row r="7640" spans="1:7" ht="15">
      <c r="A7640" s="963">
        <v>37000</v>
      </c>
      <c r="B7640">
        <v>2100.8798828125</v>
      </c>
      <c r="C7640">
        <v>2182.139892578125</v>
      </c>
      <c r="D7640">
        <v>2082.239990234375</v>
      </c>
      <c r="E7640">
        <v>2182.139892578125</v>
      </c>
      <c r="F7640">
        <v>2182.139892578125</v>
      </c>
      <c r="G7640">
        <v>2788870000</v>
      </c>
    </row>
    <row r="7641" spans="1:7" ht="15">
      <c r="A7641" s="963">
        <v>37001</v>
      </c>
      <c r="B7641">
        <v>2171.89990234375</v>
      </c>
      <c r="C7641">
        <v>2202.860107421875</v>
      </c>
      <c r="D7641">
        <v>2135.320068359375</v>
      </c>
      <c r="E7641">
        <v>2163.409912109375</v>
      </c>
      <c r="F7641">
        <v>2163.409912109375</v>
      </c>
      <c r="G7641">
        <v>2544420000</v>
      </c>
    </row>
    <row r="7642" spans="1:7" ht="15">
      <c r="A7642" s="963">
        <v>37004</v>
      </c>
      <c r="B7642">
        <v>2118.360107421875</v>
      </c>
      <c r="C7642">
        <v>2118.77001953125</v>
      </c>
      <c r="D7642">
        <v>2046.839965820312</v>
      </c>
      <c r="E7642">
        <v>2059.320068359375</v>
      </c>
      <c r="F7642">
        <v>2059.320068359375</v>
      </c>
      <c r="G7642">
        <v>1845630000</v>
      </c>
    </row>
    <row r="7643" spans="1:7" ht="15">
      <c r="A7643" s="963">
        <v>37005</v>
      </c>
      <c r="B7643">
        <v>2055.320068359375</v>
      </c>
      <c r="C7643">
        <v>2095.889892578125</v>
      </c>
      <c r="D7643">
        <v>2012.369995117188</v>
      </c>
      <c r="E7643">
        <v>2016.609985351562</v>
      </c>
      <c r="F7643">
        <v>2016.609985351562</v>
      </c>
      <c r="G7643">
        <v>1983330000</v>
      </c>
    </row>
    <row r="7644" spans="1:7" ht="15">
      <c r="A7644" s="963">
        <v>37006</v>
      </c>
      <c r="B7644">
        <v>2013.420043945312</v>
      </c>
      <c r="C7644">
        <v>2066.969970703125</v>
      </c>
      <c r="D7644">
        <v>2000.829956054688</v>
      </c>
      <c r="E7644">
        <v>2059.800048828125</v>
      </c>
      <c r="F7644">
        <v>2059.800048828125</v>
      </c>
      <c r="G7644">
        <v>1978940000</v>
      </c>
    </row>
    <row r="7645" spans="1:7" ht="15">
      <c r="A7645" s="963">
        <v>37007</v>
      </c>
      <c r="B7645">
        <v>2086.0400390625</v>
      </c>
      <c r="C7645">
        <v>2095.830078125</v>
      </c>
      <c r="D7645">
        <v>2032.380004882812</v>
      </c>
      <c r="E7645">
        <v>2034.880004882812</v>
      </c>
      <c r="F7645">
        <v>2034.880004882812</v>
      </c>
      <c r="G7645">
        <v>2028800000</v>
      </c>
    </row>
    <row r="7646" spans="1:7" ht="15">
      <c r="A7646" s="963">
        <v>37008</v>
      </c>
      <c r="B7646">
        <v>2070.239990234375</v>
      </c>
      <c r="C7646">
        <v>2082.639892578125</v>
      </c>
      <c r="D7646">
        <v>2046.7099609375</v>
      </c>
      <c r="E7646">
        <v>2075.679931640625</v>
      </c>
      <c r="F7646">
        <v>2075.679931640625</v>
      </c>
      <c r="G7646">
        <v>1801600000</v>
      </c>
    </row>
    <row r="7647" spans="1:7" ht="15">
      <c r="A7647" s="963">
        <v>37011</v>
      </c>
      <c r="B7647">
        <v>2113.110107421875</v>
      </c>
      <c r="C7647">
        <v>2159.080078125</v>
      </c>
      <c r="D7647">
        <v>2097.580078125</v>
      </c>
      <c r="E7647">
        <v>2116.239990234375</v>
      </c>
      <c r="F7647">
        <v>2116.239990234375</v>
      </c>
      <c r="G7647">
        <v>2027180000</v>
      </c>
    </row>
    <row r="7648" spans="1:7" ht="15">
      <c r="A7648" s="963">
        <v>37012</v>
      </c>
      <c r="B7648">
        <v>2116.239990234375</v>
      </c>
      <c r="C7648">
        <v>2168.419921875</v>
      </c>
      <c r="D7648">
        <v>2088.610107421875</v>
      </c>
      <c r="E7648">
        <v>2168.239990234375</v>
      </c>
      <c r="F7648">
        <v>2168.239990234375</v>
      </c>
      <c r="G7648">
        <v>1922520000</v>
      </c>
    </row>
    <row r="7649" spans="1:7" ht="15">
      <c r="A7649" s="963">
        <v>37013</v>
      </c>
      <c r="B7649">
        <v>2205.25</v>
      </c>
      <c r="C7649">
        <v>2232.659912109375</v>
      </c>
      <c r="D7649">
        <v>2175.1298828125</v>
      </c>
      <c r="E7649">
        <v>2220.60009765625</v>
      </c>
      <c r="F7649">
        <v>2220.60009765625</v>
      </c>
      <c r="G7649">
        <v>2584140000</v>
      </c>
    </row>
    <row r="7650" spans="1:7" ht="15">
      <c r="A7650" s="963">
        <v>37014</v>
      </c>
      <c r="B7650">
        <v>2183.070068359375</v>
      </c>
      <c r="C7650">
        <v>2183.070068359375</v>
      </c>
      <c r="D7650">
        <v>2129.070068359375</v>
      </c>
      <c r="E7650">
        <v>2146.199951171875</v>
      </c>
      <c r="F7650">
        <v>2146.199951171875</v>
      </c>
      <c r="G7650">
        <v>2010880000</v>
      </c>
    </row>
    <row r="7651" spans="1:7" ht="15">
      <c r="A7651" s="963">
        <v>37015</v>
      </c>
      <c r="B7651">
        <v>2102.610107421875</v>
      </c>
      <c r="C7651">
        <v>2191.929931640625</v>
      </c>
      <c r="D7651">
        <v>2089.22998046875</v>
      </c>
      <c r="E7651">
        <v>2191.530029296875</v>
      </c>
      <c r="F7651">
        <v>2191.530029296875</v>
      </c>
      <c r="G7651">
        <v>2057110000</v>
      </c>
    </row>
    <row r="7652" spans="1:7" ht="15">
      <c r="A7652" s="963">
        <v>37018</v>
      </c>
      <c r="B7652">
        <v>2194.0400390625</v>
      </c>
      <c r="C7652">
        <v>2215.3701171875</v>
      </c>
      <c r="D7652">
        <v>2166.510009765625</v>
      </c>
      <c r="E7652">
        <v>2173.570068359375</v>
      </c>
      <c r="F7652">
        <v>2173.570068359375</v>
      </c>
      <c r="G7652">
        <v>1749600000</v>
      </c>
    </row>
    <row r="7653" spans="1:7" ht="15">
      <c r="A7653" s="963">
        <v>37019</v>
      </c>
      <c r="B7653">
        <v>2209.010009765625</v>
      </c>
      <c r="C7653">
        <v>2210.449951171875</v>
      </c>
      <c r="D7653">
        <v>2165.3701171875</v>
      </c>
      <c r="E7653">
        <v>2198.77001953125</v>
      </c>
      <c r="F7653">
        <v>2198.77001953125</v>
      </c>
      <c r="G7653">
        <v>1892280000</v>
      </c>
    </row>
    <row r="7654" spans="1:7" ht="15">
      <c r="A7654" s="963">
        <v>37020</v>
      </c>
      <c r="B7654">
        <v>2162.300048828125</v>
      </c>
      <c r="C7654">
        <v>2189.030029296875</v>
      </c>
      <c r="D7654">
        <v>2141.429931640625</v>
      </c>
      <c r="E7654">
        <v>2156.6298828125</v>
      </c>
      <c r="F7654">
        <v>2156.6298828125</v>
      </c>
      <c r="G7654">
        <v>1793520000</v>
      </c>
    </row>
    <row r="7655" spans="1:7" ht="15">
      <c r="A7655" s="963">
        <v>37021</v>
      </c>
      <c r="B7655">
        <v>2195.52001953125</v>
      </c>
      <c r="C7655">
        <v>2197.030029296875</v>
      </c>
      <c r="D7655">
        <v>2128.68994140625</v>
      </c>
      <c r="E7655">
        <v>2128.860107421875</v>
      </c>
      <c r="F7655">
        <v>2128.860107421875</v>
      </c>
      <c r="G7655">
        <v>1741690000</v>
      </c>
    </row>
    <row r="7656" spans="1:7" ht="15">
      <c r="A7656" s="963">
        <v>37022</v>
      </c>
      <c r="B7656">
        <v>2130.739990234375</v>
      </c>
      <c r="C7656">
        <v>2140.3701171875</v>
      </c>
      <c r="D7656">
        <v>2097.360107421875</v>
      </c>
      <c r="E7656">
        <v>2107.429931640625</v>
      </c>
      <c r="F7656">
        <v>2107.429931640625</v>
      </c>
      <c r="G7656">
        <v>1430930000</v>
      </c>
    </row>
    <row r="7657" spans="1:7" ht="15">
      <c r="A7657" s="963">
        <v>37025</v>
      </c>
      <c r="B7657">
        <v>2105.360107421875</v>
      </c>
      <c r="C7657">
        <v>2105.3798828125</v>
      </c>
      <c r="D7657">
        <v>2052.409912109375</v>
      </c>
      <c r="E7657">
        <v>2081.919921875</v>
      </c>
      <c r="F7657">
        <v>2081.919921875</v>
      </c>
      <c r="G7657">
        <v>1338540000</v>
      </c>
    </row>
    <row r="7658" spans="1:7" ht="15">
      <c r="A7658" s="963">
        <v>37026</v>
      </c>
      <c r="B7658">
        <v>2086.97998046875</v>
      </c>
      <c r="C7658">
        <v>2125.320068359375</v>
      </c>
      <c r="D7658">
        <v>2077.5</v>
      </c>
      <c r="E7658">
        <v>2085.580078125</v>
      </c>
      <c r="F7658">
        <v>2085.580078125</v>
      </c>
      <c r="G7658">
        <v>1710620000</v>
      </c>
    </row>
    <row r="7659" spans="1:7" ht="15">
      <c r="A7659" s="963">
        <v>37027</v>
      </c>
      <c r="B7659">
        <v>2067.60009765625</v>
      </c>
      <c r="C7659">
        <v>2171.219970703125</v>
      </c>
      <c r="D7659">
        <v>2057.989990234375</v>
      </c>
      <c r="E7659">
        <v>2166.43994140625</v>
      </c>
      <c r="F7659">
        <v>2166.43994140625</v>
      </c>
      <c r="G7659">
        <v>2078580000</v>
      </c>
    </row>
    <row r="7660" spans="1:7" ht="15">
      <c r="A7660" s="963">
        <v>37028</v>
      </c>
      <c r="B7660">
        <v>2170.010009765625</v>
      </c>
      <c r="C7660">
        <v>2216.360107421875</v>
      </c>
      <c r="D7660">
        <v>2167.719970703125</v>
      </c>
      <c r="E7660">
        <v>2193.679931640625</v>
      </c>
      <c r="F7660">
        <v>2193.679931640625</v>
      </c>
      <c r="G7660">
        <v>2154310000</v>
      </c>
    </row>
    <row r="7661" spans="1:7" ht="15">
      <c r="A7661" s="963">
        <v>37029</v>
      </c>
      <c r="B7661">
        <v>2182.56005859375</v>
      </c>
      <c r="C7661">
        <v>2205.64990234375</v>
      </c>
      <c r="D7661">
        <v>2172.47998046875</v>
      </c>
      <c r="E7661">
        <v>2198.8798828125</v>
      </c>
      <c r="F7661">
        <v>2198.8798828125</v>
      </c>
      <c r="G7661">
        <v>1792620000</v>
      </c>
    </row>
    <row r="7662" spans="1:7" ht="15">
      <c r="A7662" s="963">
        <v>37032</v>
      </c>
      <c r="B7662">
        <v>2201.449951171875</v>
      </c>
      <c r="C7662">
        <v>2305.72998046875</v>
      </c>
      <c r="D7662">
        <v>2198.139892578125</v>
      </c>
      <c r="E7662">
        <v>2305.590087890625</v>
      </c>
      <c r="F7662">
        <v>2305.590087890625</v>
      </c>
      <c r="G7662">
        <v>2311480000</v>
      </c>
    </row>
    <row r="7663" spans="1:7" ht="15">
      <c r="A7663" s="963">
        <v>37033</v>
      </c>
      <c r="B7663">
        <v>2319.179931640625</v>
      </c>
      <c r="C7663">
        <v>2328.050048828125</v>
      </c>
      <c r="D7663">
        <v>2291.909912109375</v>
      </c>
      <c r="E7663">
        <v>2313.85009765625</v>
      </c>
      <c r="F7663">
        <v>2313.85009765625</v>
      </c>
      <c r="G7663">
        <v>2314800000</v>
      </c>
    </row>
    <row r="7664" spans="1:7" ht="15">
      <c r="A7664" s="963">
        <v>37034</v>
      </c>
      <c r="B7664">
        <v>2299.75</v>
      </c>
      <c r="C7664">
        <v>2299.75</v>
      </c>
      <c r="D7664">
        <v>2243.4599609375</v>
      </c>
      <c r="E7664">
        <v>2243.47998046875</v>
      </c>
      <c r="F7664">
        <v>2243.47998046875</v>
      </c>
      <c r="G7664">
        <v>1886790000</v>
      </c>
    </row>
    <row r="7665" spans="1:7" ht="15">
      <c r="A7665" s="963">
        <v>37035</v>
      </c>
      <c r="B7665">
        <v>2250.0400390625</v>
      </c>
      <c r="C7665">
        <v>2282.18994140625</v>
      </c>
      <c r="D7665">
        <v>2226.260009765625</v>
      </c>
      <c r="E7665">
        <v>2282.02001953125</v>
      </c>
      <c r="F7665">
        <v>2282.02001953125</v>
      </c>
      <c r="G7665">
        <v>1864570000</v>
      </c>
    </row>
    <row r="7666" spans="1:7" ht="15">
      <c r="A7666" s="963">
        <v>37036</v>
      </c>
      <c r="B7666">
        <v>2281.179931640625</v>
      </c>
      <c r="C7666">
        <v>2282.429931640625</v>
      </c>
      <c r="D7666">
        <v>2242.860107421875</v>
      </c>
      <c r="E7666">
        <v>2251.030029296875</v>
      </c>
      <c r="F7666">
        <v>2251.030029296875</v>
      </c>
      <c r="G7666">
        <v>1385410000</v>
      </c>
    </row>
    <row r="7667" spans="1:7" ht="15">
      <c r="A7667" s="963">
        <v>37040</v>
      </c>
      <c r="B7667">
        <v>2239.919921875</v>
      </c>
      <c r="C7667">
        <v>2239.919921875</v>
      </c>
      <c r="D7667">
        <v>2170.580078125</v>
      </c>
      <c r="E7667">
        <v>2175.5400390625</v>
      </c>
      <c r="F7667">
        <v>2175.5400390625</v>
      </c>
      <c r="G7667">
        <v>1621060000</v>
      </c>
    </row>
    <row r="7668" spans="1:7" ht="15">
      <c r="A7668" s="963">
        <v>37041</v>
      </c>
      <c r="B7668">
        <v>2136.949951171875</v>
      </c>
      <c r="C7668">
        <v>2137.669921875</v>
      </c>
      <c r="D7668">
        <v>2077.97998046875</v>
      </c>
      <c r="E7668">
        <v>2084.5</v>
      </c>
      <c r="F7668">
        <v>2084.5</v>
      </c>
      <c r="G7668">
        <v>1991230000</v>
      </c>
    </row>
    <row r="7669" spans="1:7" ht="15">
      <c r="A7669" s="963">
        <v>37042</v>
      </c>
      <c r="B7669">
        <v>2092.530029296875</v>
      </c>
      <c r="C7669">
        <v>2140.070068359375</v>
      </c>
      <c r="D7669">
        <v>2092.47998046875</v>
      </c>
      <c r="E7669">
        <v>2110.489990234375</v>
      </c>
      <c r="F7669">
        <v>2110.489990234375</v>
      </c>
      <c r="G7669">
        <v>1833070000</v>
      </c>
    </row>
    <row r="7670" spans="1:7" ht="15">
      <c r="A7670" s="963">
        <v>37043</v>
      </c>
      <c r="B7670">
        <v>2131.1201171875</v>
      </c>
      <c r="C7670">
        <v>2157.800048828125</v>
      </c>
      <c r="D7670">
        <v>2101.260009765625</v>
      </c>
      <c r="E7670">
        <v>2149.43994140625</v>
      </c>
      <c r="F7670">
        <v>2149.43994140625</v>
      </c>
      <c r="G7670">
        <v>1555300000</v>
      </c>
    </row>
    <row r="7671" spans="1:7" ht="15">
      <c r="A7671" s="963">
        <v>37046</v>
      </c>
      <c r="B7671">
        <v>2164.699951171875</v>
      </c>
      <c r="C7671">
        <v>2174.159912109375</v>
      </c>
      <c r="D7671">
        <v>2136.6298828125</v>
      </c>
      <c r="E7671">
        <v>2155.929931640625</v>
      </c>
      <c r="F7671">
        <v>2155.929931640625</v>
      </c>
      <c r="G7671">
        <v>1320350000</v>
      </c>
    </row>
    <row r="7672" spans="1:7" ht="15">
      <c r="A7672" s="963">
        <v>37047</v>
      </c>
      <c r="B7672">
        <v>2167.31005859375</v>
      </c>
      <c r="C7672">
        <v>2244.22998046875</v>
      </c>
      <c r="D7672">
        <v>2167.239990234375</v>
      </c>
      <c r="E7672">
        <v>2233.659912109375</v>
      </c>
      <c r="F7672">
        <v>2233.659912109375</v>
      </c>
      <c r="G7672">
        <v>1845100000</v>
      </c>
    </row>
    <row r="7673" spans="1:7" ht="15">
      <c r="A7673" s="963">
        <v>37048</v>
      </c>
      <c r="B7673">
        <v>2239.860107421875</v>
      </c>
      <c r="C7673">
        <v>2249.719970703125</v>
      </c>
      <c r="D7673">
        <v>2204.8798828125</v>
      </c>
      <c r="E7673">
        <v>2217.72998046875</v>
      </c>
      <c r="F7673">
        <v>2217.72998046875</v>
      </c>
      <c r="G7673">
        <v>1771940000</v>
      </c>
    </row>
    <row r="7674" spans="1:7" ht="15">
      <c r="A7674" s="963">
        <v>37049</v>
      </c>
      <c r="B7674">
        <v>2208.030029296875</v>
      </c>
      <c r="C7674">
        <v>2264.580078125</v>
      </c>
      <c r="D7674">
        <v>2205.85009765625</v>
      </c>
      <c r="E7674">
        <v>2264</v>
      </c>
      <c r="F7674">
        <v>2264</v>
      </c>
      <c r="G7674">
        <v>1660520000</v>
      </c>
    </row>
    <row r="7675" spans="1:7" ht="15">
      <c r="A7675" s="963">
        <v>37050</v>
      </c>
      <c r="B7675">
        <v>2263.75</v>
      </c>
      <c r="C7675">
        <v>2263.75</v>
      </c>
      <c r="D7675">
        <v>2202.27001953125</v>
      </c>
      <c r="E7675">
        <v>2215.10009765625</v>
      </c>
      <c r="F7675">
        <v>2215.10009765625</v>
      </c>
      <c r="G7675">
        <v>1437730000</v>
      </c>
    </row>
    <row r="7676" spans="1:7" ht="15">
      <c r="A7676" s="963">
        <v>37053</v>
      </c>
      <c r="B7676">
        <v>2205.409912109375</v>
      </c>
      <c r="C7676">
        <v>2205.409912109375</v>
      </c>
      <c r="D7676">
        <v>2150.75</v>
      </c>
      <c r="E7676">
        <v>2170.780029296875</v>
      </c>
      <c r="F7676">
        <v>2170.780029296875</v>
      </c>
      <c r="G7676">
        <v>1418630000</v>
      </c>
    </row>
    <row r="7677" spans="1:7" ht="15">
      <c r="A7677" s="963">
        <v>37054</v>
      </c>
      <c r="B7677">
        <v>2133.56005859375</v>
      </c>
      <c r="C7677">
        <v>2184.199951171875</v>
      </c>
      <c r="D7677">
        <v>2105.260009765625</v>
      </c>
      <c r="E7677">
        <v>2169.949951171875</v>
      </c>
      <c r="F7677">
        <v>2169.949951171875</v>
      </c>
      <c r="G7677">
        <v>1713560000</v>
      </c>
    </row>
    <row r="7678" spans="1:7" ht="15">
      <c r="A7678" s="963">
        <v>37055</v>
      </c>
      <c r="B7678">
        <v>2175.6201171875</v>
      </c>
      <c r="C7678">
        <v>2187.159912109375</v>
      </c>
      <c r="D7678">
        <v>2121.3798828125</v>
      </c>
      <c r="E7678">
        <v>2121.659912109375</v>
      </c>
      <c r="F7678">
        <v>2121.659912109375</v>
      </c>
      <c r="G7678">
        <v>1546790000</v>
      </c>
    </row>
    <row r="7679" spans="1:7" ht="15">
      <c r="A7679" s="963">
        <v>37056</v>
      </c>
      <c r="B7679">
        <v>2100.739990234375</v>
      </c>
      <c r="C7679">
        <v>2101.050048828125</v>
      </c>
      <c r="D7679">
        <v>2043.359985351562</v>
      </c>
      <c r="E7679">
        <v>2044.069946289062</v>
      </c>
      <c r="F7679">
        <v>2044.069946289062</v>
      </c>
      <c r="G7679">
        <v>1763760000</v>
      </c>
    </row>
    <row r="7680" spans="1:7" ht="15">
      <c r="A7680" s="963">
        <v>37057</v>
      </c>
      <c r="B7680">
        <v>2017.800048828125</v>
      </c>
      <c r="C7680">
        <v>2048.320068359375</v>
      </c>
      <c r="D7680">
        <v>1992.390014648438</v>
      </c>
      <c r="E7680">
        <v>2028.430053710938</v>
      </c>
      <c r="F7680">
        <v>2028.430053710938</v>
      </c>
      <c r="G7680">
        <v>2109340000</v>
      </c>
    </row>
    <row r="7681" spans="1:7" ht="15">
      <c r="A7681" s="963">
        <v>37060</v>
      </c>
      <c r="B7681">
        <v>2035.339965820312</v>
      </c>
      <c r="C7681">
        <v>2046.630004882812</v>
      </c>
      <c r="D7681">
        <v>1987.170043945312</v>
      </c>
      <c r="E7681">
        <v>1988.630004882812</v>
      </c>
      <c r="F7681">
        <v>1988.630004882812</v>
      </c>
      <c r="G7681">
        <v>1567770000</v>
      </c>
    </row>
    <row r="7682" spans="1:7" ht="15">
      <c r="A7682" s="963">
        <v>37061</v>
      </c>
      <c r="B7682">
        <v>2046.0400390625</v>
      </c>
      <c r="C7682">
        <v>2057.18994140625</v>
      </c>
      <c r="D7682">
        <v>1978.25</v>
      </c>
      <c r="E7682">
        <v>1992.660034179688</v>
      </c>
      <c r="F7682">
        <v>1992.660034179688</v>
      </c>
      <c r="G7682">
        <v>1980650000</v>
      </c>
    </row>
    <row r="7683" spans="1:7" ht="15">
      <c r="A7683" s="963">
        <v>37062</v>
      </c>
      <c r="B7683">
        <v>1974.109985351562</v>
      </c>
      <c r="C7683">
        <v>2032.670043945312</v>
      </c>
      <c r="D7683">
        <v>1973.699951171875</v>
      </c>
      <c r="E7683">
        <v>2031.239990234375</v>
      </c>
      <c r="F7683">
        <v>2031.239990234375</v>
      </c>
      <c r="G7683">
        <v>2110760000</v>
      </c>
    </row>
    <row r="7684" spans="1:7" ht="15">
      <c r="A7684" s="963">
        <v>37063</v>
      </c>
      <c r="B7684">
        <v>2026.300048828125</v>
      </c>
      <c r="C7684">
        <v>2077.429931640625</v>
      </c>
      <c r="D7684">
        <v>2014.329956054688</v>
      </c>
      <c r="E7684">
        <v>2058.760009765625</v>
      </c>
      <c r="F7684">
        <v>2058.760009765625</v>
      </c>
      <c r="G7684">
        <v>2180500000</v>
      </c>
    </row>
    <row r="7685" spans="1:7" ht="15">
      <c r="A7685" s="963">
        <v>37064</v>
      </c>
      <c r="B7685">
        <v>2062</v>
      </c>
      <c r="C7685">
        <v>2074.830078125</v>
      </c>
      <c r="D7685">
        <v>2028.069946289062</v>
      </c>
      <c r="E7685">
        <v>2034.839965820312</v>
      </c>
      <c r="F7685">
        <v>2034.839965820312</v>
      </c>
      <c r="G7685">
        <v>1714580000</v>
      </c>
    </row>
    <row r="7686" spans="1:7" ht="15">
      <c r="A7686" s="963">
        <v>37067</v>
      </c>
      <c r="B7686">
        <v>2054.340087890625</v>
      </c>
      <c r="C7686">
        <v>2060.06005859375</v>
      </c>
      <c r="D7686">
        <v>2026.400024414062</v>
      </c>
      <c r="E7686">
        <v>2050.8701171875</v>
      </c>
      <c r="F7686">
        <v>2050.8701171875</v>
      </c>
      <c r="G7686">
        <v>1481730000</v>
      </c>
    </row>
    <row r="7687" spans="1:7" ht="15">
      <c r="A7687" s="963">
        <v>37068</v>
      </c>
      <c r="B7687">
        <v>2022.859985351562</v>
      </c>
      <c r="C7687">
        <v>2068.14990234375</v>
      </c>
      <c r="D7687">
        <v>2017.339965820312</v>
      </c>
      <c r="E7687">
        <v>2064.6201171875</v>
      </c>
      <c r="F7687">
        <v>2064.6201171875</v>
      </c>
      <c r="G7687">
        <v>1657380000</v>
      </c>
    </row>
    <row r="7688" spans="1:7" ht="15">
      <c r="A7688" s="963">
        <v>37069</v>
      </c>
      <c r="B7688">
        <v>2068.2900390625</v>
      </c>
      <c r="C7688">
        <v>2084.39990234375</v>
      </c>
      <c r="D7688">
        <v>2048.8798828125</v>
      </c>
      <c r="E7688">
        <v>2074.739990234375</v>
      </c>
      <c r="F7688">
        <v>2074.739990234375</v>
      </c>
      <c r="G7688">
        <v>1716400000</v>
      </c>
    </row>
    <row r="7689" spans="1:7" ht="15">
      <c r="A7689" s="963">
        <v>37070</v>
      </c>
      <c r="B7689">
        <v>2096.8798828125</v>
      </c>
      <c r="C7689">
        <v>2157.320068359375</v>
      </c>
      <c r="D7689">
        <v>2096.8798828125</v>
      </c>
      <c r="E7689">
        <v>2125.4599609375</v>
      </c>
      <c r="F7689">
        <v>2125.4599609375</v>
      </c>
      <c r="G7689">
        <v>1952960000</v>
      </c>
    </row>
    <row r="7690" spans="1:7" ht="15">
      <c r="A7690" s="963">
        <v>37071</v>
      </c>
      <c r="B7690">
        <v>2129.889892578125</v>
      </c>
      <c r="C7690">
        <v>2180.110107421875</v>
      </c>
      <c r="D7690">
        <v>2118.110107421875</v>
      </c>
      <c r="E7690">
        <v>2160.5400390625</v>
      </c>
      <c r="F7690">
        <v>2160.5400390625</v>
      </c>
      <c r="G7690">
        <v>2071630000</v>
      </c>
    </row>
    <row r="7691" spans="1:7" ht="15">
      <c r="A7691" s="963">
        <v>37074</v>
      </c>
      <c r="B7691">
        <v>2156.760009765625</v>
      </c>
      <c r="C7691">
        <v>2181.050048828125</v>
      </c>
      <c r="D7691">
        <v>2140.64990234375</v>
      </c>
      <c r="E7691">
        <v>2148.719970703125</v>
      </c>
      <c r="F7691">
        <v>2148.719970703125</v>
      </c>
      <c r="G7691">
        <v>1513420000</v>
      </c>
    </row>
    <row r="7692" spans="1:7" ht="15">
      <c r="A7692" s="963">
        <v>37075</v>
      </c>
      <c r="B7692">
        <v>2137.10009765625</v>
      </c>
      <c r="C7692">
        <v>2148.179931640625</v>
      </c>
      <c r="D7692">
        <v>2123.75</v>
      </c>
      <c r="E7692">
        <v>2140.800048828125</v>
      </c>
      <c r="F7692">
        <v>2140.800048828125</v>
      </c>
      <c r="G7692">
        <v>868430000</v>
      </c>
    </row>
    <row r="7693" spans="1:7" ht="15">
      <c r="A7693" s="963">
        <v>37077</v>
      </c>
      <c r="B7693">
        <v>2122.889892578125</v>
      </c>
      <c r="C7693">
        <v>2130.9599609375</v>
      </c>
      <c r="D7693">
        <v>2079.830078125</v>
      </c>
      <c r="E7693">
        <v>2080.110107421875</v>
      </c>
      <c r="F7693">
        <v>2080.110107421875</v>
      </c>
      <c r="G7693">
        <v>1290680000</v>
      </c>
    </row>
    <row r="7694" spans="1:7" ht="15">
      <c r="A7694" s="963">
        <v>37078</v>
      </c>
      <c r="B7694">
        <v>2060.72998046875</v>
      </c>
      <c r="C7694">
        <v>2060.72998046875</v>
      </c>
      <c r="D7694">
        <v>2001.819946289062</v>
      </c>
      <c r="E7694">
        <v>2004.160034179688</v>
      </c>
      <c r="F7694">
        <v>2004.160034179688</v>
      </c>
      <c r="G7694">
        <v>1441420000</v>
      </c>
    </row>
    <row r="7695" spans="1:7" ht="15">
      <c r="A7695" s="963">
        <v>37081</v>
      </c>
      <c r="B7695">
        <v>2010.969970703125</v>
      </c>
      <c r="C7695">
        <v>2038.170043945312</v>
      </c>
      <c r="D7695">
        <v>2000.079956054688</v>
      </c>
      <c r="E7695">
        <v>2026.7099609375</v>
      </c>
      <c r="F7695">
        <v>2026.7099609375</v>
      </c>
      <c r="G7695">
        <v>1399630000</v>
      </c>
    </row>
    <row r="7696" spans="1:7" ht="15">
      <c r="A7696" s="963">
        <v>37082</v>
      </c>
      <c r="B7696">
        <v>2043.609985351562</v>
      </c>
      <c r="C7696">
        <v>2045.119995117188</v>
      </c>
      <c r="D7696">
        <v>1960.150024414062</v>
      </c>
      <c r="E7696">
        <v>1962.7900390625</v>
      </c>
      <c r="F7696">
        <v>1962.7900390625</v>
      </c>
      <c r="G7696">
        <v>1663970000</v>
      </c>
    </row>
    <row r="7697" spans="1:7" ht="15">
      <c r="A7697" s="963">
        <v>37083</v>
      </c>
      <c r="B7697">
        <v>1954.719970703125</v>
      </c>
      <c r="C7697">
        <v>1975.7900390625</v>
      </c>
      <c r="D7697">
        <v>1934.670043945312</v>
      </c>
      <c r="E7697">
        <v>1972.0400390625</v>
      </c>
      <c r="F7697">
        <v>1972.0400390625</v>
      </c>
      <c r="G7697">
        <v>1770290000</v>
      </c>
    </row>
    <row r="7698" spans="1:7" ht="15">
      <c r="A7698" s="963">
        <v>37084</v>
      </c>
      <c r="B7698">
        <v>2033.219970703125</v>
      </c>
      <c r="C7698">
        <v>2080.1298828125</v>
      </c>
      <c r="D7698">
        <v>2031.839965820312</v>
      </c>
      <c r="E7698">
        <v>2075.739990234375</v>
      </c>
      <c r="F7698">
        <v>2075.739990234375</v>
      </c>
      <c r="G7698">
        <v>1888690000</v>
      </c>
    </row>
    <row r="7699" spans="1:7" ht="15">
      <c r="A7699" s="963">
        <v>37085</v>
      </c>
      <c r="B7699">
        <v>2068.219970703125</v>
      </c>
      <c r="C7699">
        <v>2105.14990234375</v>
      </c>
      <c r="D7699">
        <v>2055.56005859375</v>
      </c>
      <c r="E7699">
        <v>2084.7900390625</v>
      </c>
      <c r="F7699">
        <v>2084.7900390625</v>
      </c>
      <c r="G7699">
        <v>1561760000</v>
      </c>
    </row>
    <row r="7700" spans="1:7" ht="15">
      <c r="A7700" s="963">
        <v>37088</v>
      </c>
      <c r="B7700">
        <v>2078.530029296875</v>
      </c>
      <c r="C7700">
        <v>2091.679931640625</v>
      </c>
      <c r="D7700">
        <v>2025.410034179688</v>
      </c>
      <c r="E7700">
        <v>2029.119995117188</v>
      </c>
      <c r="F7700">
        <v>2029.119995117188</v>
      </c>
      <c r="G7700">
        <v>1489350000</v>
      </c>
    </row>
    <row r="7701" spans="1:7" ht="15">
      <c r="A7701" s="963">
        <v>37089</v>
      </c>
      <c r="B7701">
        <v>2017.469970703125</v>
      </c>
      <c r="C7701">
        <v>2067.43994140625</v>
      </c>
      <c r="D7701">
        <v>2006.800048828125</v>
      </c>
      <c r="E7701">
        <v>2067.320068359375</v>
      </c>
      <c r="F7701">
        <v>2067.320068359375</v>
      </c>
      <c r="G7701">
        <v>1695690000</v>
      </c>
    </row>
    <row r="7702" spans="1:7" ht="15">
      <c r="A7702" s="963">
        <v>37090</v>
      </c>
      <c r="B7702">
        <v>2035.089965820312</v>
      </c>
      <c r="C7702">
        <v>2056.06005859375</v>
      </c>
      <c r="D7702">
        <v>2003.949951171875</v>
      </c>
      <c r="E7702">
        <v>2016.170043945312</v>
      </c>
      <c r="F7702">
        <v>2016.170043945312</v>
      </c>
      <c r="G7702">
        <v>1738120000</v>
      </c>
    </row>
    <row r="7703" spans="1:7" ht="15">
      <c r="A7703" s="963">
        <v>37091</v>
      </c>
      <c r="B7703">
        <v>2042.319946289062</v>
      </c>
      <c r="C7703">
        <v>2079.330078125</v>
      </c>
      <c r="D7703">
        <v>2027.109985351562</v>
      </c>
      <c r="E7703">
        <v>2046.589965820312</v>
      </c>
      <c r="F7703">
        <v>2046.589965820312</v>
      </c>
      <c r="G7703">
        <v>1906220000</v>
      </c>
    </row>
    <row r="7704" spans="1:7" ht="15">
      <c r="A7704" s="963">
        <v>37092</v>
      </c>
      <c r="B7704">
        <v>2015.22998046875</v>
      </c>
      <c r="C7704">
        <v>2035.52001953125</v>
      </c>
      <c r="D7704">
        <v>2009.56005859375</v>
      </c>
      <c r="E7704">
        <v>2029.369995117188</v>
      </c>
      <c r="F7704">
        <v>2029.369995117188</v>
      </c>
      <c r="G7704">
        <v>1642120000</v>
      </c>
    </row>
    <row r="7705" spans="1:7" ht="15">
      <c r="A7705" s="963">
        <v>37095</v>
      </c>
      <c r="B7705">
        <v>2043.839965820312</v>
      </c>
      <c r="C7705">
        <v>2047.849975585938</v>
      </c>
      <c r="D7705">
        <v>1987.510009765625</v>
      </c>
      <c r="E7705">
        <v>1988.56005859375</v>
      </c>
      <c r="F7705">
        <v>1988.56005859375</v>
      </c>
      <c r="G7705">
        <v>1356540000</v>
      </c>
    </row>
    <row r="7706" spans="1:7" ht="15">
      <c r="A7706" s="963">
        <v>37096</v>
      </c>
      <c r="B7706">
        <v>1980.369995117188</v>
      </c>
      <c r="C7706">
        <v>1994.030029296875</v>
      </c>
      <c r="D7706">
        <v>1939.280029296875</v>
      </c>
      <c r="E7706">
        <v>1959.239990234375</v>
      </c>
      <c r="F7706">
        <v>1959.239990234375</v>
      </c>
      <c r="G7706">
        <v>1601500000</v>
      </c>
    </row>
    <row r="7707" spans="1:7" ht="15">
      <c r="A7707" s="963">
        <v>37097</v>
      </c>
      <c r="B7707">
        <v>1962.680053710938</v>
      </c>
      <c r="C7707">
        <v>1984.97998046875</v>
      </c>
      <c r="D7707">
        <v>1942.579956054688</v>
      </c>
      <c r="E7707">
        <v>1984.319946289062</v>
      </c>
      <c r="F7707">
        <v>1984.319946289062</v>
      </c>
      <c r="G7707">
        <v>1675490000</v>
      </c>
    </row>
    <row r="7708" spans="1:7" ht="15">
      <c r="A7708" s="963">
        <v>37098</v>
      </c>
      <c r="B7708">
        <v>1980.030029296875</v>
      </c>
      <c r="C7708">
        <v>2025.880004882812</v>
      </c>
      <c r="D7708">
        <v>1963.2099609375</v>
      </c>
      <c r="E7708">
        <v>2022.9599609375</v>
      </c>
      <c r="F7708">
        <v>2022.9599609375</v>
      </c>
      <c r="G7708">
        <v>1765390000</v>
      </c>
    </row>
    <row r="7709" spans="1:7" ht="15">
      <c r="A7709" s="963">
        <v>37099</v>
      </c>
      <c r="B7709">
        <v>2020.579956054688</v>
      </c>
      <c r="C7709">
        <v>2039.150024414062</v>
      </c>
      <c r="D7709">
        <v>2009.93994140625</v>
      </c>
      <c r="E7709">
        <v>2029.069946289062</v>
      </c>
      <c r="F7709">
        <v>2029.069946289062</v>
      </c>
      <c r="G7709">
        <v>1583800000</v>
      </c>
    </row>
    <row r="7710" spans="1:7" ht="15">
      <c r="A7710" s="963">
        <v>37102</v>
      </c>
      <c r="B7710">
        <v>2034.109985351562</v>
      </c>
      <c r="C7710">
        <v>2039.010009765625</v>
      </c>
      <c r="D7710">
        <v>2009.93994140625</v>
      </c>
      <c r="E7710">
        <v>2017.839965820312</v>
      </c>
      <c r="F7710">
        <v>2017.839965820312</v>
      </c>
      <c r="G7710">
        <v>1338230000</v>
      </c>
    </row>
    <row r="7711" spans="1:7" ht="15">
      <c r="A7711" s="963">
        <v>37103</v>
      </c>
      <c r="B7711">
        <v>2023.969970703125</v>
      </c>
      <c r="C7711">
        <v>2057.10009765625</v>
      </c>
      <c r="D7711">
        <v>2014.06005859375</v>
      </c>
      <c r="E7711">
        <v>2027.130004882812</v>
      </c>
      <c r="F7711">
        <v>2027.130004882812</v>
      </c>
      <c r="G7711">
        <v>1621790000</v>
      </c>
    </row>
    <row r="7712" spans="1:7" ht="15">
      <c r="A7712" s="963">
        <v>37104</v>
      </c>
      <c r="B7712">
        <v>2051.56005859375</v>
      </c>
      <c r="C7712">
        <v>2078.360107421875</v>
      </c>
      <c r="D7712">
        <v>2045.130004882812</v>
      </c>
      <c r="E7712">
        <v>2068.3798828125</v>
      </c>
      <c r="F7712">
        <v>2068.3798828125</v>
      </c>
      <c r="G7712">
        <v>1784220000</v>
      </c>
    </row>
    <row r="7713" spans="1:7" ht="15">
      <c r="A7713" s="963">
        <v>37105</v>
      </c>
      <c r="B7713">
        <v>2092.52001953125</v>
      </c>
      <c r="C7713">
        <v>2103.159912109375</v>
      </c>
      <c r="D7713">
        <v>2061.75</v>
      </c>
      <c r="E7713">
        <v>2087.3798828125</v>
      </c>
      <c r="F7713">
        <v>2087.3798828125</v>
      </c>
      <c r="G7713">
        <v>1675930000</v>
      </c>
    </row>
    <row r="7714" spans="1:7" ht="15">
      <c r="A7714" s="963">
        <v>37106</v>
      </c>
      <c r="B7714">
        <v>2079.14990234375</v>
      </c>
      <c r="C7714">
        <v>2079.14990234375</v>
      </c>
      <c r="D7714">
        <v>2047.619995117188</v>
      </c>
      <c r="E7714">
        <v>2066.330078125</v>
      </c>
      <c r="F7714">
        <v>2066.330078125</v>
      </c>
      <c r="G7714">
        <v>1245120000</v>
      </c>
    </row>
    <row r="7715" spans="1:7" ht="15">
      <c r="A7715" s="963">
        <v>37109</v>
      </c>
      <c r="B7715">
        <v>2047.859985351562</v>
      </c>
      <c r="C7715">
        <v>2053.60009765625</v>
      </c>
      <c r="D7715">
        <v>2032.510009765625</v>
      </c>
      <c r="E7715">
        <v>2034.260009765625</v>
      </c>
      <c r="F7715">
        <v>2034.260009765625</v>
      </c>
      <c r="G7715">
        <v>1106550000</v>
      </c>
    </row>
    <row r="7716" spans="1:7" ht="15">
      <c r="A7716" s="963">
        <v>37110</v>
      </c>
      <c r="B7716">
        <v>2026.839965820312</v>
      </c>
      <c r="C7716">
        <v>2043.47998046875</v>
      </c>
      <c r="D7716">
        <v>2013.75</v>
      </c>
      <c r="E7716">
        <v>2027.7900390625</v>
      </c>
      <c r="F7716">
        <v>2027.7900390625</v>
      </c>
      <c r="G7716">
        <v>1318020000</v>
      </c>
    </row>
    <row r="7717" spans="1:7" ht="15">
      <c r="A7717" s="963">
        <v>37111</v>
      </c>
      <c r="B7717">
        <v>2015.75</v>
      </c>
      <c r="C7717">
        <v>2038.640014648438</v>
      </c>
      <c r="D7717">
        <v>1958.670043945312</v>
      </c>
      <c r="E7717">
        <v>1966.359985351562</v>
      </c>
      <c r="F7717">
        <v>1966.359985351562</v>
      </c>
      <c r="G7717">
        <v>1661690000</v>
      </c>
    </row>
    <row r="7718" spans="1:7" ht="15">
      <c r="A7718" s="963">
        <v>37112</v>
      </c>
      <c r="B7718">
        <v>1962.47998046875</v>
      </c>
      <c r="C7718">
        <v>1971.609985351562</v>
      </c>
      <c r="D7718">
        <v>1941.239990234375</v>
      </c>
      <c r="E7718">
        <v>1963.319946289062</v>
      </c>
      <c r="F7718">
        <v>1963.319946289062</v>
      </c>
      <c r="G7718">
        <v>1457150000</v>
      </c>
    </row>
    <row r="7719" spans="1:7" ht="15">
      <c r="A7719" s="963">
        <v>37113</v>
      </c>
      <c r="B7719">
        <v>1957.339965820312</v>
      </c>
      <c r="C7719">
        <v>1967.030029296875</v>
      </c>
      <c r="D7719">
        <v>1915.989990234375</v>
      </c>
      <c r="E7719">
        <v>1956.469970703125</v>
      </c>
      <c r="F7719">
        <v>1956.469970703125</v>
      </c>
      <c r="G7719">
        <v>1372690000</v>
      </c>
    </row>
    <row r="7720" spans="1:7" ht="15">
      <c r="A7720" s="963">
        <v>37116</v>
      </c>
      <c r="B7720">
        <v>1963.0400390625</v>
      </c>
      <c r="C7720">
        <v>1986.329956054688</v>
      </c>
      <c r="D7720">
        <v>1951.4599609375</v>
      </c>
      <c r="E7720">
        <v>1982.25</v>
      </c>
      <c r="F7720">
        <v>1982.25</v>
      </c>
      <c r="G7720">
        <v>1147040000</v>
      </c>
    </row>
    <row r="7721" spans="1:7" ht="15">
      <c r="A7721" s="963">
        <v>37117</v>
      </c>
      <c r="B7721">
        <v>1990.829956054688</v>
      </c>
      <c r="C7721">
        <v>1998.589965820312</v>
      </c>
      <c r="D7721">
        <v>1961.530029296875</v>
      </c>
      <c r="E7721">
        <v>1964.530029296875</v>
      </c>
      <c r="F7721">
        <v>1964.530029296875</v>
      </c>
      <c r="G7721">
        <v>1231860000</v>
      </c>
    </row>
    <row r="7722" spans="1:7" ht="15">
      <c r="A7722" s="963">
        <v>37118</v>
      </c>
      <c r="B7722">
        <v>1964.199951171875</v>
      </c>
      <c r="C7722">
        <v>1975.180053710938</v>
      </c>
      <c r="D7722">
        <v>1918.739990234375</v>
      </c>
      <c r="E7722">
        <v>1918.890014648438</v>
      </c>
      <c r="F7722">
        <v>1918.890014648438</v>
      </c>
      <c r="G7722">
        <v>1463930000</v>
      </c>
    </row>
    <row r="7723" spans="1:7" ht="15">
      <c r="A7723" s="963">
        <v>37119</v>
      </c>
      <c r="B7723">
        <v>1899.900024414062</v>
      </c>
      <c r="C7723">
        <v>1930.4599609375</v>
      </c>
      <c r="D7723">
        <v>1879.069946289062</v>
      </c>
      <c r="E7723">
        <v>1930.319946289062</v>
      </c>
      <c r="F7723">
        <v>1930.319946289062</v>
      </c>
      <c r="G7723">
        <v>1613790000</v>
      </c>
    </row>
    <row r="7724" spans="1:7" ht="15">
      <c r="A7724" s="963">
        <v>37120</v>
      </c>
      <c r="B7724">
        <v>1895.420043945312</v>
      </c>
      <c r="C7724">
        <v>1903.72998046875</v>
      </c>
      <c r="D7724">
        <v>1862.760009765625</v>
      </c>
      <c r="E7724">
        <v>1867.010009765625</v>
      </c>
      <c r="F7724">
        <v>1867.010009765625</v>
      </c>
      <c r="G7724">
        <v>1301510000</v>
      </c>
    </row>
    <row r="7725" spans="1:7" ht="15">
      <c r="A7725" s="963">
        <v>37123</v>
      </c>
      <c r="B7725">
        <v>1866.2900390625</v>
      </c>
      <c r="C7725">
        <v>1881.619995117188</v>
      </c>
      <c r="D7725">
        <v>1854.9599609375</v>
      </c>
      <c r="E7725">
        <v>1881.349975585938</v>
      </c>
      <c r="F7725">
        <v>1881.349975585938</v>
      </c>
      <c r="G7725">
        <v>1165790000</v>
      </c>
    </row>
    <row r="7726" spans="1:7" ht="15">
      <c r="A7726" s="963">
        <v>37124</v>
      </c>
      <c r="B7726">
        <v>1883.43994140625</v>
      </c>
      <c r="C7726">
        <v>1893.390014648438</v>
      </c>
      <c r="D7726">
        <v>1831.280029296875</v>
      </c>
      <c r="E7726">
        <v>1831.300048828125</v>
      </c>
      <c r="F7726">
        <v>1831.300048828125</v>
      </c>
      <c r="G7726">
        <v>1325960000</v>
      </c>
    </row>
    <row r="7727" spans="1:7" ht="15">
      <c r="A7727" s="963">
        <v>37125</v>
      </c>
      <c r="B7727">
        <v>1851.75</v>
      </c>
      <c r="C7727">
        <v>1860.02001953125</v>
      </c>
      <c r="D7727">
        <v>1817.699951171875</v>
      </c>
      <c r="E7727">
        <v>1860.010009765625</v>
      </c>
      <c r="F7727">
        <v>1860.010009765625</v>
      </c>
      <c r="G7727">
        <v>1550540000</v>
      </c>
    </row>
    <row r="7728" spans="1:7" ht="15">
      <c r="A7728" s="963">
        <v>37126</v>
      </c>
      <c r="B7728">
        <v>1857.52001953125</v>
      </c>
      <c r="C7728">
        <v>1883.47998046875</v>
      </c>
      <c r="D7728">
        <v>1842.510009765625</v>
      </c>
      <c r="E7728">
        <v>1842.969970703125</v>
      </c>
      <c r="F7728">
        <v>1842.969970703125</v>
      </c>
      <c r="G7728">
        <v>1456290000</v>
      </c>
    </row>
    <row r="7729" spans="1:7" ht="15">
      <c r="A7729" s="963">
        <v>37127</v>
      </c>
      <c r="B7729">
        <v>1863.319946289062</v>
      </c>
      <c r="C7729">
        <v>1916.829956054688</v>
      </c>
      <c r="D7729">
        <v>1857.72998046875</v>
      </c>
      <c r="E7729">
        <v>1916.800048828125</v>
      </c>
      <c r="F7729">
        <v>1916.800048828125</v>
      </c>
      <c r="G7729">
        <v>1495650000</v>
      </c>
    </row>
    <row r="7730" spans="1:7" ht="15">
      <c r="A7730" s="963">
        <v>37130</v>
      </c>
      <c r="B7730">
        <v>1912.699951171875</v>
      </c>
      <c r="C7730">
        <v>1933.93994140625</v>
      </c>
      <c r="D7730">
        <v>1897.630004882812</v>
      </c>
      <c r="E7730">
        <v>1912.410034179688</v>
      </c>
      <c r="F7730">
        <v>1912.410034179688</v>
      </c>
      <c r="G7730">
        <v>1195290000</v>
      </c>
    </row>
    <row r="7731" spans="1:7" ht="15">
      <c r="A7731" s="963">
        <v>37131</v>
      </c>
      <c r="B7731">
        <v>1912.670043945312</v>
      </c>
      <c r="C7731">
        <v>1916.280029296875</v>
      </c>
      <c r="D7731">
        <v>1864.719970703125</v>
      </c>
      <c r="E7731">
        <v>1864.97998046875</v>
      </c>
      <c r="F7731">
        <v>1864.97998046875</v>
      </c>
      <c r="G7731">
        <v>1433940000</v>
      </c>
    </row>
    <row r="7732" spans="1:7" ht="15">
      <c r="A7732" s="963">
        <v>37132</v>
      </c>
      <c r="B7732">
        <v>1875.43994140625</v>
      </c>
      <c r="C7732">
        <v>1879.760009765625</v>
      </c>
      <c r="D7732">
        <v>1833.650024414062</v>
      </c>
      <c r="E7732">
        <v>1843.170043945312</v>
      </c>
      <c r="F7732">
        <v>1843.170043945312</v>
      </c>
      <c r="G7732">
        <v>1466700000</v>
      </c>
    </row>
    <row r="7733" spans="1:7" ht="15">
      <c r="A7733" s="963">
        <v>37133</v>
      </c>
      <c r="B7733">
        <v>1817.18994140625</v>
      </c>
      <c r="C7733">
        <v>1833.2900390625</v>
      </c>
      <c r="D7733">
        <v>1777.109985351562</v>
      </c>
      <c r="E7733">
        <v>1791.680053710938</v>
      </c>
      <c r="F7733">
        <v>1791.680053710938</v>
      </c>
      <c r="G7733">
        <v>1734810000</v>
      </c>
    </row>
    <row r="7734" spans="1:7" ht="15">
      <c r="A7734" s="963">
        <v>37134</v>
      </c>
      <c r="B7734">
        <v>1784.260009765625</v>
      </c>
      <c r="C7734">
        <v>1817.719970703125</v>
      </c>
      <c r="D7734">
        <v>1782.099975585938</v>
      </c>
      <c r="E7734">
        <v>1805.430053710938</v>
      </c>
      <c r="F7734">
        <v>1805.430053710938</v>
      </c>
      <c r="G7734">
        <v>1232880000</v>
      </c>
    </row>
    <row r="7735" spans="1:7" ht="15">
      <c r="A7735" s="963">
        <v>37138</v>
      </c>
      <c r="B7735">
        <v>1802.2900390625</v>
      </c>
      <c r="C7735">
        <v>1836.18994140625</v>
      </c>
      <c r="D7735">
        <v>1770.760009765625</v>
      </c>
      <c r="E7735">
        <v>1770.780029296875</v>
      </c>
      <c r="F7735">
        <v>1770.780029296875</v>
      </c>
      <c r="G7735">
        <v>1536580000</v>
      </c>
    </row>
    <row r="7736" spans="1:7" ht="15">
      <c r="A7736" s="963">
        <v>37139</v>
      </c>
      <c r="B7736">
        <v>1771.75</v>
      </c>
      <c r="C7736">
        <v>1782.5</v>
      </c>
      <c r="D7736">
        <v>1715.859985351562</v>
      </c>
      <c r="E7736">
        <v>1759.010009765625</v>
      </c>
      <c r="F7736">
        <v>1759.010009765625</v>
      </c>
      <c r="G7736">
        <v>1950580000</v>
      </c>
    </row>
    <row r="7737" spans="1:7" ht="15">
      <c r="A7737" s="963">
        <v>37140</v>
      </c>
      <c r="B7737">
        <v>1736.199951171875</v>
      </c>
      <c r="C7737">
        <v>1753.829956054688</v>
      </c>
      <c r="D7737">
        <v>1702.920043945312</v>
      </c>
      <c r="E7737">
        <v>1705.640014648438</v>
      </c>
      <c r="F7737">
        <v>1705.640014648438</v>
      </c>
      <c r="G7737">
        <v>1887800000</v>
      </c>
    </row>
    <row r="7738" spans="1:7" ht="15">
      <c r="A7738" s="963">
        <v>37141</v>
      </c>
      <c r="B7738">
        <v>1694.02001953125</v>
      </c>
      <c r="C7738">
        <v>1724.569946289062</v>
      </c>
      <c r="D7738">
        <v>1676.420043945312</v>
      </c>
      <c r="E7738">
        <v>1687.699951171875</v>
      </c>
      <c r="F7738">
        <v>1687.699951171875</v>
      </c>
      <c r="G7738">
        <v>1712760000</v>
      </c>
    </row>
    <row r="7739" spans="1:7" ht="15">
      <c r="A7739" s="963">
        <v>37144</v>
      </c>
      <c r="B7739">
        <v>1673.780029296875</v>
      </c>
      <c r="C7739">
        <v>1702.119995117188</v>
      </c>
      <c r="D7739">
        <v>1669.93994140625</v>
      </c>
      <c r="E7739">
        <v>1695.380004882812</v>
      </c>
      <c r="F7739">
        <v>1695.380004882812</v>
      </c>
      <c r="G7739">
        <v>1612970000</v>
      </c>
    </row>
    <row r="7740" spans="1:7" ht="15">
      <c r="A7740" s="963">
        <v>37151</v>
      </c>
      <c r="B7740">
        <v>1613.829956054688</v>
      </c>
      <c r="C7740">
        <v>1629.099975585938</v>
      </c>
      <c r="D7740">
        <v>1579.280029296875</v>
      </c>
      <c r="E7740">
        <v>1579.550048828125</v>
      </c>
      <c r="F7740">
        <v>1579.550048828125</v>
      </c>
      <c r="G7740">
        <v>2254620000</v>
      </c>
    </row>
    <row r="7741" spans="1:7" ht="15">
      <c r="A7741" s="963">
        <v>37152</v>
      </c>
      <c r="B7741">
        <v>1591.77001953125</v>
      </c>
      <c r="C7741">
        <v>1605.06005859375</v>
      </c>
      <c r="D7741">
        <v>1548.849975585938</v>
      </c>
      <c r="E7741">
        <v>1555.079956054688</v>
      </c>
      <c r="F7741">
        <v>1555.079956054688</v>
      </c>
      <c r="G7741">
        <v>1864980000</v>
      </c>
    </row>
    <row r="7742" spans="1:7" ht="15">
      <c r="A7742" s="963">
        <v>37153</v>
      </c>
      <c r="B7742">
        <v>1560.52001953125</v>
      </c>
      <c r="C7742">
        <v>1568.219970703125</v>
      </c>
      <c r="D7742">
        <v>1451.31005859375</v>
      </c>
      <c r="E7742">
        <v>1527.800048828125</v>
      </c>
      <c r="F7742">
        <v>1527.800048828125</v>
      </c>
      <c r="G7742">
        <v>2464030000</v>
      </c>
    </row>
    <row r="7743" spans="1:7" ht="15">
      <c r="A7743" s="963">
        <v>37154</v>
      </c>
      <c r="B7743">
        <v>1494.93994140625</v>
      </c>
      <c r="C7743">
        <v>1513.239990234375</v>
      </c>
      <c r="D7743">
        <v>1467.099975585938</v>
      </c>
      <c r="E7743">
        <v>1470.930053710938</v>
      </c>
      <c r="F7743">
        <v>1470.930053710938</v>
      </c>
      <c r="G7743">
        <v>2804660000</v>
      </c>
    </row>
    <row r="7744" spans="1:7" ht="15">
      <c r="A7744" s="963">
        <v>37155</v>
      </c>
      <c r="B7744">
        <v>1395.7900390625</v>
      </c>
      <c r="C7744">
        <v>1454.0400390625</v>
      </c>
      <c r="D7744">
        <v>1387.06005859375</v>
      </c>
      <c r="E7744">
        <v>1423.18994140625</v>
      </c>
      <c r="F7744">
        <v>1423.18994140625</v>
      </c>
      <c r="G7744">
        <v>2588150000</v>
      </c>
    </row>
    <row r="7745" spans="1:7" ht="15">
      <c r="A7745" s="963">
        <v>37158</v>
      </c>
      <c r="B7745">
        <v>1459.469970703125</v>
      </c>
      <c r="C7745">
        <v>1507.510009765625</v>
      </c>
      <c r="D7745">
        <v>1459.469970703125</v>
      </c>
      <c r="E7745">
        <v>1499.400024414062</v>
      </c>
      <c r="F7745">
        <v>1499.400024414062</v>
      </c>
      <c r="G7745">
        <v>2052290000</v>
      </c>
    </row>
    <row r="7746" spans="1:7" ht="15">
      <c r="A7746" s="963">
        <v>37159</v>
      </c>
      <c r="B7746">
        <v>1505.52001953125</v>
      </c>
      <c r="C7746">
        <v>1528.329956054688</v>
      </c>
      <c r="D7746">
        <v>1480.68994140625</v>
      </c>
      <c r="E7746">
        <v>1501.640014648438</v>
      </c>
      <c r="F7746">
        <v>1501.640014648438</v>
      </c>
      <c r="G7746">
        <v>2181960000</v>
      </c>
    </row>
    <row r="7747" spans="1:7" ht="15">
      <c r="A7747" s="963">
        <v>37160</v>
      </c>
      <c r="B7747">
        <v>1514.760009765625</v>
      </c>
      <c r="C7747">
        <v>1516.119995117188</v>
      </c>
      <c r="D7747">
        <v>1458.339965820312</v>
      </c>
      <c r="E7747">
        <v>1464.0400390625</v>
      </c>
      <c r="F7747">
        <v>1464.0400390625</v>
      </c>
      <c r="G7747">
        <v>1760620000</v>
      </c>
    </row>
    <row r="7748" spans="1:7" ht="15">
      <c r="A7748" s="963">
        <v>37161</v>
      </c>
      <c r="B7748">
        <v>1456.800048828125</v>
      </c>
      <c r="C7748">
        <v>1465.699951171875</v>
      </c>
      <c r="D7748">
        <v>1418.150024414062</v>
      </c>
      <c r="E7748">
        <v>1460.7099609375</v>
      </c>
      <c r="F7748">
        <v>1460.7099609375</v>
      </c>
      <c r="G7748">
        <v>2043090000</v>
      </c>
    </row>
    <row r="7749" spans="1:7" ht="15">
      <c r="A7749" s="963">
        <v>37162</v>
      </c>
      <c r="B7749">
        <v>1472.56005859375</v>
      </c>
      <c r="C7749">
        <v>1499.579956054688</v>
      </c>
      <c r="D7749">
        <v>1466.780029296875</v>
      </c>
      <c r="E7749">
        <v>1498.800048828125</v>
      </c>
      <c r="F7749">
        <v>1498.800048828125</v>
      </c>
      <c r="G7749">
        <v>2114360000</v>
      </c>
    </row>
    <row r="7750" spans="1:7" ht="15">
      <c r="A7750" s="963">
        <v>37165</v>
      </c>
      <c r="B7750">
        <v>1491.449951171875</v>
      </c>
      <c r="C7750">
        <v>1491.449951171875</v>
      </c>
      <c r="D7750">
        <v>1458.410034179688</v>
      </c>
      <c r="E7750">
        <v>1480.4599609375</v>
      </c>
      <c r="F7750">
        <v>1480.4599609375</v>
      </c>
      <c r="G7750">
        <v>1505140000</v>
      </c>
    </row>
    <row r="7751" spans="1:7" ht="15">
      <c r="A7751" s="963">
        <v>37166</v>
      </c>
      <c r="B7751">
        <v>1479.010009765625</v>
      </c>
      <c r="C7751">
        <v>1504.239990234375</v>
      </c>
      <c r="D7751">
        <v>1473.130004882812</v>
      </c>
      <c r="E7751">
        <v>1492.329956054688</v>
      </c>
      <c r="F7751">
        <v>1492.329956054688</v>
      </c>
      <c r="G7751">
        <v>1784730000</v>
      </c>
    </row>
    <row r="7752" spans="1:7" ht="15">
      <c r="A7752" s="963">
        <v>37167</v>
      </c>
      <c r="B7752">
        <v>1479.27001953125</v>
      </c>
      <c r="C7752">
        <v>1595.47998046875</v>
      </c>
      <c r="D7752">
        <v>1473.219970703125</v>
      </c>
      <c r="E7752">
        <v>1580.81005859375</v>
      </c>
      <c r="F7752">
        <v>1580.81005859375</v>
      </c>
      <c r="G7752">
        <v>2713300000</v>
      </c>
    </row>
    <row r="7753" spans="1:7" ht="15">
      <c r="A7753" s="963">
        <v>37168</v>
      </c>
      <c r="B7753">
        <v>1602.599975585938</v>
      </c>
      <c r="C7753">
        <v>1641.56005859375</v>
      </c>
      <c r="D7753">
        <v>1581.079956054688</v>
      </c>
      <c r="E7753">
        <v>1597.31005859375</v>
      </c>
      <c r="F7753">
        <v>1597.31005859375</v>
      </c>
      <c r="G7753">
        <v>2558580000</v>
      </c>
    </row>
    <row r="7754" spans="1:7" ht="15">
      <c r="A7754" s="963">
        <v>37169</v>
      </c>
      <c r="B7754">
        <v>1586.400024414062</v>
      </c>
      <c r="C7754">
        <v>1608.760009765625</v>
      </c>
      <c r="D7754">
        <v>1548.81005859375</v>
      </c>
      <c r="E7754">
        <v>1605.300048828125</v>
      </c>
      <c r="F7754">
        <v>1605.300048828125</v>
      </c>
      <c r="G7754">
        <v>1836380000</v>
      </c>
    </row>
    <row r="7755" spans="1:7" ht="15">
      <c r="A7755" s="963">
        <v>37172</v>
      </c>
      <c r="B7755">
        <v>1582.930053710938</v>
      </c>
      <c r="C7755">
        <v>1621.109985351562</v>
      </c>
      <c r="D7755">
        <v>1574.650024414062</v>
      </c>
      <c r="E7755">
        <v>1605.949951171875</v>
      </c>
      <c r="F7755">
        <v>1605.949951171875</v>
      </c>
      <c r="G7755">
        <v>1417520000</v>
      </c>
    </row>
    <row r="7756" spans="1:7" ht="15">
      <c r="A7756" s="963">
        <v>37173</v>
      </c>
      <c r="B7756">
        <v>1604.109985351562</v>
      </c>
      <c r="C7756">
        <v>1607.199951171875</v>
      </c>
      <c r="D7756">
        <v>1565.969970703125</v>
      </c>
      <c r="E7756">
        <v>1570.18994140625</v>
      </c>
      <c r="F7756">
        <v>1570.18994140625</v>
      </c>
      <c r="G7756">
        <v>1527430000</v>
      </c>
    </row>
    <row r="7757" spans="1:7" ht="15">
      <c r="A7757" s="963">
        <v>37174</v>
      </c>
      <c r="B7757">
        <v>1563.9599609375</v>
      </c>
      <c r="C7757">
        <v>1626.989990234375</v>
      </c>
      <c r="D7757">
        <v>1558.81005859375</v>
      </c>
      <c r="E7757">
        <v>1626.260009765625</v>
      </c>
      <c r="F7757">
        <v>1626.260009765625</v>
      </c>
      <c r="G7757">
        <v>1857510000</v>
      </c>
    </row>
    <row r="7758" spans="1:7" ht="15">
      <c r="A7758" s="963">
        <v>37175</v>
      </c>
      <c r="B7758">
        <v>1649.550048828125</v>
      </c>
      <c r="C7758">
        <v>1701.47998046875</v>
      </c>
      <c r="D7758">
        <v>1649.550048828125</v>
      </c>
      <c r="E7758">
        <v>1701.469970703125</v>
      </c>
      <c r="F7758">
        <v>1701.469970703125</v>
      </c>
      <c r="G7758">
        <v>2532940000</v>
      </c>
    </row>
    <row r="7759" spans="1:7" ht="15">
      <c r="A7759" s="963">
        <v>37176</v>
      </c>
      <c r="B7759">
        <v>1690.2099609375</v>
      </c>
      <c r="C7759">
        <v>1707.430053710938</v>
      </c>
      <c r="D7759">
        <v>1651.239990234375</v>
      </c>
      <c r="E7759">
        <v>1703.400024414062</v>
      </c>
      <c r="F7759">
        <v>1703.400024414062</v>
      </c>
      <c r="G7759">
        <v>2185970000</v>
      </c>
    </row>
    <row r="7760" spans="1:7" ht="15">
      <c r="A7760" s="963">
        <v>37179</v>
      </c>
      <c r="B7760">
        <v>1684.0400390625</v>
      </c>
      <c r="C7760">
        <v>1698.239990234375</v>
      </c>
      <c r="D7760">
        <v>1663.780029296875</v>
      </c>
      <c r="E7760">
        <v>1696.31005859375</v>
      </c>
      <c r="F7760">
        <v>1696.31005859375</v>
      </c>
      <c r="G7760">
        <v>1586210000</v>
      </c>
    </row>
    <row r="7761" spans="1:7" ht="15">
      <c r="A7761" s="963">
        <v>37180</v>
      </c>
      <c r="B7761">
        <v>1704.75</v>
      </c>
      <c r="C7761">
        <v>1722.849975585938</v>
      </c>
      <c r="D7761">
        <v>1690.5400390625</v>
      </c>
      <c r="E7761">
        <v>1722.069946289062</v>
      </c>
      <c r="F7761">
        <v>1722.069946289062</v>
      </c>
      <c r="G7761">
        <v>1843310000</v>
      </c>
    </row>
    <row r="7762" spans="1:7" ht="15">
      <c r="A7762" s="963">
        <v>37181</v>
      </c>
      <c r="B7762">
        <v>1752.93994140625</v>
      </c>
      <c r="C7762">
        <v>1754.010009765625</v>
      </c>
      <c r="D7762">
        <v>1646.339965820312</v>
      </c>
      <c r="E7762">
        <v>1646.339965820312</v>
      </c>
      <c r="F7762">
        <v>1646.339965820312</v>
      </c>
      <c r="G7762">
        <v>2292410000</v>
      </c>
    </row>
    <row r="7763" spans="1:7" ht="15">
      <c r="A7763" s="963">
        <v>37182</v>
      </c>
      <c r="B7763">
        <v>1648.68994140625</v>
      </c>
      <c r="C7763">
        <v>1668</v>
      </c>
      <c r="D7763">
        <v>1634.719970703125</v>
      </c>
      <c r="E7763">
        <v>1652.719970703125</v>
      </c>
      <c r="F7763">
        <v>1652.719970703125</v>
      </c>
      <c r="G7763">
        <v>1793870000</v>
      </c>
    </row>
    <row r="7764" spans="1:7" ht="15">
      <c r="A7764" s="963">
        <v>37183</v>
      </c>
      <c r="B7764">
        <v>1644.489990234375</v>
      </c>
      <c r="C7764">
        <v>1675.199951171875</v>
      </c>
      <c r="D7764">
        <v>1628.239990234375</v>
      </c>
      <c r="E7764">
        <v>1671.31005859375</v>
      </c>
      <c r="F7764">
        <v>1671.31005859375</v>
      </c>
      <c r="G7764">
        <v>1591110000</v>
      </c>
    </row>
    <row r="7765" spans="1:7" ht="15">
      <c r="A7765" s="963">
        <v>37186</v>
      </c>
      <c r="B7765">
        <v>1666.079956054688</v>
      </c>
      <c r="C7765">
        <v>1708.089965820312</v>
      </c>
      <c r="D7765">
        <v>1660.219970703125</v>
      </c>
      <c r="E7765">
        <v>1708.079956054688</v>
      </c>
      <c r="F7765">
        <v>1708.079956054688</v>
      </c>
      <c r="G7765">
        <v>1530830000</v>
      </c>
    </row>
    <row r="7766" spans="1:7" ht="15">
      <c r="A7766" s="963">
        <v>37187</v>
      </c>
      <c r="B7766">
        <v>1720.5400390625</v>
      </c>
      <c r="C7766">
        <v>1739.469970703125</v>
      </c>
      <c r="D7766">
        <v>1695.219970703125</v>
      </c>
      <c r="E7766">
        <v>1704.43994140625</v>
      </c>
      <c r="F7766">
        <v>1704.43994140625</v>
      </c>
      <c r="G7766">
        <v>1839490000</v>
      </c>
    </row>
    <row r="7767" spans="1:7" ht="15">
      <c r="A7767" s="963">
        <v>37188</v>
      </c>
      <c r="B7767">
        <v>1707.52001953125</v>
      </c>
      <c r="C7767">
        <v>1736.170043945312</v>
      </c>
      <c r="D7767">
        <v>1697.68994140625</v>
      </c>
      <c r="E7767">
        <v>1731.5400390625</v>
      </c>
      <c r="F7767">
        <v>1731.5400390625</v>
      </c>
      <c r="G7767">
        <v>1895000000</v>
      </c>
    </row>
    <row r="7768" spans="1:7" ht="15">
      <c r="A7768" s="963">
        <v>37189</v>
      </c>
      <c r="B7768">
        <v>1708.489990234375</v>
      </c>
      <c r="C7768">
        <v>1775.510009765625</v>
      </c>
      <c r="D7768">
        <v>1683.609985351562</v>
      </c>
      <c r="E7768">
        <v>1775.469970703125</v>
      </c>
      <c r="F7768">
        <v>1775.469970703125</v>
      </c>
      <c r="G7768">
        <v>2259620000</v>
      </c>
    </row>
    <row r="7769" spans="1:7" ht="15">
      <c r="A7769" s="963">
        <v>37190</v>
      </c>
      <c r="B7769">
        <v>1763.780029296875</v>
      </c>
      <c r="C7769">
        <v>1792.869995117188</v>
      </c>
      <c r="D7769">
        <v>1763</v>
      </c>
      <c r="E7769">
        <v>1768.9599609375</v>
      </c>
      <c r="F7769">
        <v>1768.9599609375</v>
      </c>
      <c r="G7769">
        <v>1999200000</v>
      </c>
    </row>
    <row r="7770" spans="1:7" ht="15">
      <c r="A7770" s="963">
        <v>37193</v>
      </c>
      <c r="B7770">
        <v>1763.420043945312</v>
      </c>
      <c r="C7770">
        <v>1767.969970703125</v>
      </c>
      <c r="D7770">
        <v>1699.400024414062</v>
      </c>
      <c r="E7770">
        <v>1699.52001953125</v>
      </c>
      <c r="F7770">
        <v>1699.52001953125</v>
      </c>
      <c r="G7770">
        <v>1659170000</v>
      </c>
    </row>
    <row r="7771" spans="1:7" ht="15">
      <c r="A7771" s="963">
        <v>37194</v>
      </c>
      <c r="B7771">
        <v>1682.300048828125</v>
      </c>
      <c r="C7771">
        <v>1686.680053710938</v>
      </c>
      <c r="D7771">
        <v>1646.300048828125</v>
      </c>
      <c r="E7771">
        <v>1667.410034179688</v>
      </c>
      <c r="F7771">
        <v>1667.410034179688</v>
      </c>
      <c r="G7771">
        <v>1778560000</v>
      </c>
    </row>
    <row r="7772" spans="1:7" ht="15">
      <c r="A7772" s="963">
        <v>37195</v>
      </c>
      <c r="B7772">
        <v>1690.119995117188</v>
      </c>
      <c r="C7772">
        <v>1721.68994140625</v>
      </c>
      <c r="D7772">
        <v>1677.7099609375</v>
      </c>
      <c r="E7772">
        <v>1690.199951171875</v>
      </c>
      <c r="F7772">
        <v>1690.199951171875</v>
      </c>
      <c r="G7772">
        <v>1897610000</v>
      </c>
    </row>
    <row r="7773" spans="1:7" ht="15">
      <c r="A7773" s="963">
        <v>37196</v>
      </c>
      <c r="B7773">
        <v>1705.52001953125</v>
      </c>
      <c r="C7773">
        <v>1746.650024414062</v>
      </c>
      <c r="D7773">
        <v>1683.989990234375</v>
      </c>
      <c r="E7773">
        <v>1746.300048828125</v>
      </c>
      <c r="F7773">
        <v>1746.300048828125</v>
      </c>
      <c r="G7773">
        <v>1784910000</v>
      </c>
    </row>
    <row r="7774" spans="1:7" ht="15">
      <c r="A7774" s="963">
        <v>37197</v>
      </c>
      <c r="B7774">
        <v>1741.369995117188</v>
      </c>
      <c r="C7774">
        <v>1759.650024414062</v>
      </c>
      <c r="D7774">
        <v>1726.609985351562</v>
      </c>
      <c r="E7774">
        <v>1745.72998046875</v>
      </c>
      <c r="F7774">
        <v>1745.72998046875</v>
      </c>
      <c r="G7774">
        <v>1643860000</v>
      </c>
    </row>
    <row r="7775" spans="1:7" ht="15">
      <c r="A7775" s="963">
        <v>37200</v>
      </c>
      <c r="B7775">
        <v>1768.2900390625</v>
      </c>
      <c r="C7775">
        <v>1801.550048828125</v>
      </c>
      <c r="D7775">
        <v>1768.2900390625</v>
      </c>
      <c r="E7775">
        <v>1793.650024414062</v>
      </c>
      <c r="F7775">
        <v>1793.650024414062</v>
      </c>
      <c r="G7775">
        <v>1734250000</v>
      </c>
    </row>
    <row r="7776" spans="1:7" ht="15">
      <c r="A7776" s="963">
        <v>37201</v>
      </c>
      <c r="B7776">
        <v>1786.920043945312</v>
      </c>
      <c r="C7776">
        <v>1835.489990234375</v>
      </c>
      <c r="D7776">
        <v>1777.910034179688</v>
      </c>
      <c r="E7776">
        <v>1835.079956054688</v>
      </c>
      <c r="F7776">
        <v>1835.079956054688</v>
      </c>
      <c r="G7776">
        <v>1945510000</v>
      </c>
    </row>
    <row r="7777" spans="1:7" ht="15">
      <c r="A7777" s="963">
        <v>37202</v>
      </c>
      <c r="B7777">
        <v>1821.0400390625</v>
      </c>
      <c r="C7777">
        <v>1868.31005859375</v>
      </c>
      <c r="D7777">
        <v>1820.280029296875</v>
      </c>
      <c r="E7777">
        <v>1837.530029296875</v>
      </c>
      <c r="F7777">
        <v>1837.530029296875</v>
      </c>
      <c r="G7777">
        <v>2065810000</v>
      </c>
    </row>
    <row r="7778" spans="1:7" ht="15">
      <c r="A7778" s="963">
        <v>37203</v>
      </c>
      <c r="B7778">
        <v>1855.680053710938</v>
      </c>
      <c r="C7778">
        <v>1888.390014648438</v>
      </c>
      <c r="D7778">
        <v>1816.56005859375</v>
      </c>
      <c r="E7778">
        <v>1827.77001953125</v>
      </c>
      <c r="F7778">
        <v>1827.77001953125</v>
      </c>
      <c r="G7778">
        <v>2300720000</v>
      </c>
    </row>
    <row r="7779" spans="1:7" ht="15">
      <c r="A7779" s="963">
        <v>37204</v>
      </c>
      <c r="B7779">
        <v>1824.72998046875</v>
      </c>
      <c r="C7779">
        <v>1838.380004882812</v>
      </c>
      <c r="D7779">
        <v>1809.2900390625</v>
      </c>
      <c r="E7779">
        <v>1828.47998046875</v>
      </c>
      <c r="F7779">
        <v>1828.47998046875</v>
      </c>
      <c r="G7779">
        <v>1524360000</v>
      </c>
    </row>
    <row r="7780" spans="1:7" ht="15">
      <c r="A7780" s="963">
        <v>37207</v>
      </c>
      <c r="B7780">
        <v>1826.25</v>
      </c>
      <c r="C7780">
        <v>1848</v>
      </c>
      <c r="D7780">
        <v>1782.47998046875</v>
      </c>
      <c r="E7780">
        <v>1840.130004882812</v>
      </c>
      <c r="F7780">
        <v>1840.130004882812</v>
      </c>
      <c r="G7780">
        <v>1594470000</v>
      </c>
    </row>
    <row r="7781" spans="1:7" ht="15">
      <c r="A7781" s="963">
        <v>37208</v>
      </c>
      <c r="B7781">
        <v>1871.469970703125</v>
      </c>
      <c r="C7781">
        <v>1893.920043945312</v>
      </c>
      <c r="D7781">
        <v>1867.27001953125</v>
      </c>
      <c r="E7781">
        <v>1892.109985351562</v>
      </c>
      <c r="F7781">
        <v>1892.109985351562</v>
      </c>
      <c r="G7781">
        <v>2189000000</v>
      </c>
    </row>
    <row r="7782" spans="1:7" ht="15">
      <c r="A7782" s="963">
        <v>37209</v>
      </c>
      <c r="B7782">
        <v>1910.449951171875</v>
      </c>
      <c r="C7782">
        <v>1922.449951171875</v>
      </c>
      <c r="D7782">
        <v>1875.27001953125</v>
      </c>
      <c r="E7782">
        <v>1903.18994140625</v>
      </c>
      <c r="F7782">
        <v>1903.18994140625</v>
      </c>
      <c r="G7782">
        <v>2175590000</v>
      </c>
    </row>
    <row r="7783" spans="1:7" ht="15">
      <c r="A7783" s="963">
        <v>37210</v>
      </c>
      <c r="B7783">
        <v>1891.359985351562</v>
      </c>
      <c r="C7783">
        <v>1922.119995117188</v>
      </c>
      <c r="D7783">
        <v>1882.839965820312</v>
      </c>
      <c r="E7783">
        <v>1900.569946289062</v>
      </c>
      <c r="F7783">
        <v>1900.569946289062</v>
      </c>
      <c r="G7783">
        <v>2025550000</v>
      </c>
    </row>
    <row r="7784" spans="1:7" ht="15">
      <c r="A7784" s="963">
        <v>37211</v>
      </c>
      <c r="B7784">
        <v>1903.47998046875</v>
      </c>
      <c r="C7784">
        <v>1908.2099609375</v>
      </c>
      <c r="D7784">
        <v>1882.530029296875</v>
      </c>
      <c r="E7784">
        <v>1898.579956054688</v>
      </c>
      <c r="F7784">
        <v>1898.579956054688</v>
      </c>
      <c r="G7784">
        <v>1714140000</v>
      </c>
    </row>
    <row r="7785" spans="1:7" ht="15">
      <c r="A7785" s="963">
        <v>37214</v>
      </c>
      <c r="B7785">
        <v>1912.47998046875</v>
      </c>
      <c r="C7785">
        <v>1934.699951171875</v>
      </c>
      <c r="D7785">
        <v>1905.359985351562</v>
      </c>
      <c r="E7785">
        <v>1934.420043945312</v>
      </c>
      <c r="F7785">
        <v>1934.420043945312</v>
      </c>
      <c r="G7785">
        <v>1924900000</v>
      </c>
    </row>
    <row r="7786" spans="1:7" ht="15">
      <c r="A7786" s="963">
        <v>37215</v>
      </c>
      <c r="B7786">
        <v>1926.469970703125</v>
      </c>
      <c r="C7786">
        <v>1930.2099609375</v>
      </c>
      <c r="D7786">
        <v>1877.7900390625</v>
      </c>
      <c r="E7786">
        <v>1880.510009765625</v>
      </c>
      <c r="F7786">
        <v>1880.510009765625</v>
      </c>
      <c r="G7786">
        <v>1988580000</v>
      </c>
    </row>
    <row r="7787" spans="1:7" ht="15">
      <c r="A7787" s="963">
        <v>37216</v>
      </c>
      <c r="B7787">
        <v>1873.599975585938</v>
      </c>
      <c r="C7787">
        <v>1884.489990234375</v>
      </c>
      <c r="D7787">
        <v>1853.670043945312</v>
      </c>
      <c r="E7787">
        <v>1875.050048828125</v>
      </c>
      <c r="F7787">
        <v>1875.050048828125</v>
      </c>
      <c r="G7787">
        <v>1577590000</v>
      </c>
    </row>
    <row r="7788" spans="1:7" ht="15">
      <c r="A7788" s="963">
        <v>37218</v>
      </c>
      <c r="B7788">
        <v>1878.910034179688</v>
      </c>
      <c r="C7788">
        <v>1905.579956054688</v>
      </c>
      <c r="D7788">
        <v>1873.640014648438</v>
      </c>
      <c r="E7788">
        <v>1903.199951171875</v>
      </c>
      <c r="F7788">
        <v>1903.199951171875</v>
      </c>
      <c r="G7788">
        <v>569820000</v>
      </c>
    </row>
    <row r="7789" spans="1:7" ht="15">
      <c r="A7789" s="963">
        <v>37221</v>
      </c>
      <c r="B7789">
        <v>1914.530029296875</v>
      </c>
      <c r="C7789">
        <v>1941.31005859375</v>
      </c>
      <c r="D7789">
        <v>1906.890014648438</v>
      </c>
      <c r="E7789">
        <v>1941.22998046875</v>
      </c>
      <c r="F7789">
        <v>1941.22998046875</v>
      </c>
      <c r="G7789">
        <v>1734130000</v>
      </c>
    </row>
    <row r="7790" spans="1:7" ht="15">
      <c r="A7790" s="963">
        <v>37222</v>
      </c>
      <c r="B7790">
        <v>1931.589965820312</v>
      </c>
      <c r="C7790">
        <v>1965.089965820312</v>
      </c>
      <c r="D7790">
        <v>1902.890014648438</v>
      </c>
      <c r="E7790">
        <v>1935.969970703125</v>
      </c>
      <c r="F7790">
        <v>1935.969970703125</v>
      </c>
      <c r="G7790">
        <v>2137420000</v>
      </c>
    </row>
    <row r="7791" spans="1:7" ht="15">
      <c r="A7791" s="963">
        <v>37223</v>
      </c>
      <c r="B7791">
        <v>1921.599975585938</v>
      </c>
      <c r="C7791">
        <v>1941.7900390625</v>
      </c>
      <c r="D7791">
        <v>1887.969970703125</v>
      </c>
      <c r="E7791">
        <v>1887.969970703125</v>
      </c>
      <c r="F7791">
        <v>1887.969970703125</v>
      </c>
      <c r="G7791">
        <v>1905150000</v>
      </c>
    </row>
    <row r="7792" spans="1:7" ht="15">
      <c r="A7792" s="963">
        <v>37224</v>
      </c>
      <c r="B7792">
        <v>1898.630004882812</v>
      </c>
      <c r="C7792">
        <v>1933.4599609375</v>
      </c>
      <c r="D7792">
        <v>1889.2900390625</v>
      </c>
      <c r="E7792">
        <v>1933.260009765625</v>
      </c>
      <c r="F7792">
        <v>1933.260009765625</v>
      </c>
      <c r="G7792">
        <v>1957120000</v>
      </c>
    </row>
    <row r="7793" spans="1:7" ht="15">
      <c r="A7793" s="963">
        <v>37225</v>
      </c>
      <c r="B7793">
        <v>1929.2900390625</v>
      </c>
      <c r="C7793">
        <v>1941.93994140625</v>
      </c>
      <c r="D7793">
        <v>1916.72998046875</v>
      </c>
      <c r="E7793">
        <v>1930.579956054688</v>
      </c>
      <c r="F7793">
        <v>1930.579956054688</v>
      </c>
      <c r="G7793">
        <v>1831850000</v>
      </c>
    </row>
    <row r="7794" spans="1:7" ht="15">
      <c r="A7794" s="963">
        <v>37228</v>
      </c>
      <c r="B7794">
        <v>1915.130004882812</v>
      </c>
      <c r="C7794">
        <v>1925.349975585938</v>
      </c>
      <c r="D7794">
        <v>1898.97998046875</v>
      </c>
      <c r="E7794">
        <v>1904.900024414062</v>
      </c>
      <c r="F7794">
        <v>1904.900024414062</v>
      </c>
      <c r="G7794">
        <v>1496760000</v>
      </c>
    </row>
    <row r="7795" spans="1:7" ht="15">
      <c r="A7795" s="963">
        <v>37229</v>
      </c>
      <c r="B7795">
        <v>1917.660034179688</v>
      </c>
      <c r="C7795">
        <v>1963.219970703125</v>
      </c>
      <c r="D7795">
        <v>1913.920043945312</v>
      </c>
      <c r="E7795">
        <v>1963.099975585938</v>
      </c>
      <c r="F7795">
        <v>1963.099975585938</v>
      </c>
      <c r="G7795">
        <v>1908630000</v>
      </c>
    </row>
    <row r="7796" spans="1:7" ht="15">
      <c r="A7796" s="963">
        <v>37230</v>
      </c>
      <c r="B7796">
        <v>1980.300048828125</v>
      </c>
      <c r="C7796">
        <v>2056.81005859375</v>
      </c>
      <c r="D7796">
        <v>1980.300048828125</v>
      </c>
      <c r="E7796">
        <v>2046.839965820312</v>
      </c>
      <c r="F7796">
        <v>2046.839965820312</v>
      </c>
      <c r="G7796">
        <v>2777500000</v>
      </c>
    </row>
    <row r="7797" spans="1:7" ht="15">
      <c r="A7797" s="963">
        <v>37231</v>
      </c>
      <c r="B7797">
        <v>2045.219970703125</v>
      </c>
      <c r="C7797">
        <v>2065.68994140625</v>
      </c>
      <c r="D7797">
        <v>2037.640014648438</v>
      </c>
      <c r="E7797">
        <v>2054.27001953125</v>
      </c>
      <c r="F7797">
        <v>2054.27001953125</v>
      </c>
      <c r="G7797">
        <v>2212470000</v>
      </c>
    </row>
    <row r="7798" spans="1:7" ht="15">
      <c r="A7798" s="963">
        <v>37232</v>
      </c>
      <c r="B7798">
        <v>2043.680053710938</v>
      </c>
      <c r="C7798">
        <v>2046.989990234375</v>
      </c>
      <c r="D7798">
        <v>2002.339965820312</v>
      </c>
      <c r="E7798">
        <v>2021.260009765625</v>
      </c>
      <c r="F7798">
        <v>2021.260009765625</v>
      </c>
      <c r="G7798">
        <v>1916720000</v>
      </c>
    </row>
    <row r="7799" spans="1:7" ht="15">
      <c r="A7799" s="963">
        <v>37235</v>
      </c>
      <c r="B7799">
        <v>2007.670043945312</v>
      </c>
      <c r="C7799">
        <v>2036.5400390625</v>
      </c>
      <c r="D7799">
        <v>1989.680053710938</v>
      </c>
      <c r="E7799">
        <v>1992.119995117188</v>
      </c>
      <c r="F7799">
        <v>1992.119995117188</v>
      </c>
      <c r="G7799">
        <v>1679480000</v>
      </c>
    </row>
    <row r="7800" spans="1:7" ht="15">
      <c r="A7800" s="963">
        <v>37236</v>
      </c>
      <c r="B7800">
        <v>2009.930053710938</v>
      </c>
      <c r="C7800">
        <v>2032.630004882812</v>
      </c>
      <c r="D7800">
        <v>1995.089965820312</v>
      </c>
      <c r="E7800">
        <v>2001.930053710938</v>
      </c>
      <c r="F7800">
        <v>2001.930053710938</v>
      </c>
      <c r="G7800">
        <v>1965200000</v>
      </c>
    </row>
    <row r="7801" spans="1:7" ht="15">
      <c r="A7801" s="963">
        <v>37237</v>
      </c>
      <c r="B7801">
        <v>2007.47998046875</v>
      </c>
      <c r="C7801">
        <v>2022.760009765625</v>
      </c>
      <c r="D7801">
        <v>1975.650024414062</v>
      </c>
      <c r="E7801">
        <v>2011.380004882812</v>
      </c>
      <c r="F7801">
        <v>2011.380004882812</v>
      </c>
      <c r="G7801">
        <v>1895290000</v>
      </c>
    </row>
    <row r="7802" spans="1:7" ht="15">
      <c r="A7802" s="963">
        <v>37238</v>
      </c>
      <c r="B7802">
        <v>1979.839965820312</v>
      </c>
      <c r="C7802">
        <v>1985.7900390625</v>
      </c>
      <c r="D7802">
        <v>1945.2900390625</v>
      </c>
      <c r="E7802">
        <v>1946.510009765625</v>
      </c>
      <c r="F7802">
        <v>1946.510009765625</v>
      </c>
      <c r="G7802">
        <v>2095820000</v>
      </c>
    </row>
    <row r="7803" spans="1:7" ht="15">
      <c r="A7803" s="963">
        <v>37239</v>
      </c>
      <c r="B7803">
        <v>1945.180053710938</v>
      </c>
      <c r="C7803">
        <v>1965.739990234375</v>
      </c>
      <c r="D7803">
        <v>1934.599975585938</v>
      </c>
      <c r="E7803">
        <v>1953.170043945312</v>
      </c>
      <c r="F7803">
        <v>1953.170043945312</v>
      </c>
      <c r="G7803">
        <v>1900020000</v>
      </c>
    </row>
    <row r="7804" spans="1:7" ht="15">
      <c r="A7804" s="963">
        <v>37242</v>
      </c>
      <c r="B7804">
        <v>1950.93994140625</v>
      </c>
      <c r="C7804">
        <v>1994.47998046875</v>
      </c>
      <c r="D7804">
        <v>1950.93994140625</v>
      </c>
      <c r="E7804">
        <v>1987.449951171875</v>
      </c>
      <c r="F7804">
        <v>1987.449951171875</v>
      </c>
      <c r="G7804">
        <v>1840920000</v>
      </c>
    </row>
    <row r="7805" spans="1:7" ht="15">
      <c r="A7805" s="963">
        <v>37243</v>
      </c>
      <c r="B7805">
        <v>1998.359985351562</v>
      </c>
      <c r="C7805">
        <v>2010.910034179688</v>
      </c>
      <c r="D7805">
        <v>1989.81005859375</v>
      </c>
      <c r="E7805">
        <v>2004.760009765625</v>
      </c>
      <c r="F7805">
        <v>2004.760009765625</v>
      </c>
      <c r="G7805">
        <v>1852020000</v>
      </c>
    </row>
    <row r="7806" spans="1:7" ht="15">
      <c r="A7806" s="963">
        <v>37244</v>
      </c>
      <c r="B7806">
        <v>1981.650024414062</v>
      </c>
      <c r="C7806">
        <v>2007.760009765625</v>
      </c>
      <c r="D7806">
        <v>1971.069946289062</v>
      </c>
      <c r="E7806">
        <v>1982.890014648438</v>
      </c>
      <c r="F7806">
        <v>1982.890014648438</v>
      </c>
      <c r="G7806">
        <v>1919850000</v>
      </c>
    </row>
    <row r="7807" spans="1:7" ht="15">
      <c r="A7807" s="963">
        <v>37245</v>
      </c>
      <c r="B7807">
        <v>1969</v>
      </c>
      <c r="C7807">
        <v>1972.319946289062</v>
      </c>
      <c r="D7807">
        <v>1918.5</v>
      </c>
      <c r="E7807">
        <v>1918.5400390625</v>
      </c>
      <c r="F7807">
        <v>1918.5400390625</v>
      </c>
      <c r="G7807">
        <v>2043110000</v>
      </c>
    </row>
    <row r="7808" spans="1:7" ht="15">
      <c r="A7808" s="963">
        <v>37246</v>
      </c>
      <c r="B7808">
        <v>1941.550048828125</v>
      </c>
      <c r="C7808">
        <v>1954.469970703125</v>
      </c>
      <c r="D7808">
        <v>1931.869995117188</v>
      </c>
      <c r="E7808">
        <v>1945.829956054688</v>
      </c>
      <c r="F7808">
        <v>1945.829956054688</v>
      </c>
      <c r="G7808">
        <v>2359670000</v>
      </c>
    </row>
    <row r="7809" spans="1:7" ht="15">
      <c r="A7809" s="963">
        <v>37249</v>
      </c>
      <c r="B7809">
        <v>1946.839965820312</v>
      </c>
      <c r="C7809">
        <v>1953.900024414062</v>
      </c>
      <c r="D7809">
        <v>1942.069946289062</v>
      </c>
      <c r="E7809">
        <v>1944.47998046875</v>
      </c>
      <c r="F7809">
        <v>1944.47998046875</v>
      </c>
      <c r="G7809">
        <v>564380000</v>
      </c>
    </row>
    <row r="7810" spans="1:7" ht="15">
      <c r="A7810" s="963">
        <v>37251</v>
      </c>
      <c r="B7810">
        <v>1948.77001953125</v>
      </c>
      <c r="C7810">
        <v>1983.839965820312</v>
      </c>
      <c r="D7810">
        <v>1948.77001953125</v>
      </c>
      <c r="E7810">
        <v>1960.699951171875</v>
      </c>
      <c r="F7810">
        <v>1960.699951171875</v>
      </c>
      <c r="G7810">
        <v>1127350000</v>
      </c>
    </row>
    <row r="7811" spans="1:7" ht="15">
      <c r="A7811" s="963">
        <v>37252</v>
      </c>
      <c r="B7811">
        <v>1967.319946289062</v>
      </c>
      <c r="C7811">
        <v>1982.72998046875</v>
      </c>
      <c r="D7811">
        <v>1962.119995117188</v>
      </c>
      <c r="E7811">
        <v>1976.420043945312</v>
      </c>
      <c r="F7811">
        <v>1976.420043945312</v>
      </c>
      <c r="G7811">
        <v>1241060000</v>
      </c>
    </row>
    <row r="7812" spans="1:7" ht="15">
      <c r="A7812" s="963">
        <v>37253</v>
      </c>
      <c r="B7812">
        <v>1985.7099609375</v>
      </c>
      <c r="C7812">
        <v>2002.719970703125</v>
      </c>
      <c r="D7812">
        <v>1982.369995117188</v>
      </c>
      <c r="E7812">
        <v>1987.260009765625</v>
      </c>
      <c r="F7812">
        <v>1987.260009765625</v>
      </c>
      <c r="G7812">
        <v>1328290000</v>
      </c>
    </row>
    <row r="7813" spans="1:7" ht="15">
      <c r="A7813" s="963">
        <v>37256</v>
      </c>
      <c r="B7813">
        <v>1984.31005859375</v>
      </c>
      <c r="C7813">
        <v>1989.170043945312</v>
      </c>
      <c r="D7813">
        <v>1950.400024414062</v>
      </c>
      <c r="E7813">
        <v>1950.400024414062</v>
      </c>
      <c r="F7813">
        <v>1950.400024414062</v>
      </c>
      <c r="G7813">
        <v>1414840000</v>
      </c>
    </row>
    <row r="7814" spans="1:7" ht="15">
      <c r="A7814" s="963">
        <v>37258</v>
      </c>
      <c r="B7814">
        <v>1965.180053710938</v>
      </c>
      <c r="C7814">
        <v>1979.260009765625</v>
      </c>
      <c r="D7814">
        <v>1936.56005859375</v>
      </c>
      <c r="E7814">
        <v>1979.25</v>
      </c>
      <c r="F7814">
        <v>1979.25</v>
      </c>
      <c r="G7814">
        <v>1517670000</v>
      </c>
    </row>
    <row r="7815" spans="1:7" ht="15">
      <c r="A7815" s="963">
        <v>37259</v>
      </c>
      <c r="B7815">
        <v>1987.06005859375</v>
      </c>
      <c r="C7815">
        <v>2044.56005859375</v>
      </c>
      <c r="D7815">
        <v>1987.06005859375</v>
      </c>
      <c r="E7815">
        <v>2044.27001953125</v>
      </c>
      <c r="F7815">
        <v>2044.27001953125</v>
      </c>
      <c r="G7815">
        <v>2209630000</v>
      </c>
    </row>
    <row r="7816" spans="1:7" ht="15">
      <c r="A7816" s="963">
        <v>37260</v>
      </c>
      <c r="B7816">
        <v>2061.830078125</v>
      </c>
      <c r="C7816">
        <v>2077.889892578125</v>
      </c>
      <c r="D7816">
        <v>2033.56005859375</v>
      </c>
      <c r="E7816">
        <v>2059.3798828125</v>
      </c>
      <c r="F7816">
        <v>2059.3798828125</v>
      </c>
      <c r="G7816">
        <v>2205610000</v>
      </c>
    </row>
    <row r="7817" spans="1:7" ht="15">
      <c r="A7817" s="963">
        <v>37263</v>
      </c>
      <c r="B7817">
        <v>2075.239990234375</v>
      </c>
      <c r="C7817">
        <v>2081.090087890625</v>
      </c>
      <c r="D7817">
        <v>2036.859985351562</v>
      </c>
      <c r="E7817">
        <v>2037.099975585938</v>
      </c>
      <c r="F7817">
        <v>2037.099975585938</v>
      </c>
      <c r="G7817">
        <v>2121110000</v>
      </c>
    </row>
    <row r="7818" spans="1:7" ht="15">
      <c r="A7818" s="963">
        <v>37264</v>
      </c>
      <c r="B7818">
        <v>2039.420043945312</v>
      </c>
      <c r="C7818">
        <v>2060.22998046875</v>
      </c>
      <c r="D7818">
        <v>2027.339965820312</v>
      </c>
      <c r="E7818">
        <v>2055.739990234375</v>
      </c>
      <c r="F7818">
        <v>2055.739990234375</v>
      </c>
      <c r="G7818">
        <v>1873670000</v>
      </c>
    </row>
    <row r="7819" spans="1:7" ht="15">
      <c r="A7819" s="963">
        <v>37265</v>
      </c>
      <c r="B7819">
        <v>2074.320068359375</v>
      </c>
      <c r="C7819">
        <v>2098.8798828125</v>
      </c>
      <c r="D7819">
        <v>2034.089965820312</v>
      </c>
      <c r="E7819">
        <v>2044.890014648438</v>
      </c>
      <c r="F7819">
        <v>2044.890014648438</v>
      </c>
      <c r="G7819">
        <v>2321450000</v>
      </c>
    </row>
    <row r="7820" spans="1:7" ht="15">
      <c r="A7820" s="963">
        <v>37266</v>
      </c>
      <c r="B7820">
        <v>2045.130004882812</v>
      </c>
      <c r="C7820">
        <v>2055.889892578125</v>
      </c>
      <c r="D7820">
        <v>2026.050048828125</v>
      </c>
      <c r="E7820">
        <v>2047.239990234375</v>
      </c>
      <c r="F7820">
        <v>2047.239990234375</v>
      </c>
      <c r="G7820">
        <v>1761640000</v>
      </c>
    </row>
    <row r="7821" spans="1:7" ht="15">
      <c r="A7821" s="963">
        <v>37267</v>
      </c>
      <c r="B7821">
        <v>2049.5</v>
      </c>
      <c r="C7821">
        <v>2058.77001953125</v>
      </c>
      <c r="D7821">
        <v>2018.680053710938</v>
      </c>
      <c r="E7821">
        <v>2022.4599609375</v>
      </c>
      <c r="F7821">
        <v>2022.4599609375</v>
      </c>
      <c r="G7821">
        <v>1625530000</v>
      </c>
    </row>
    <row r="7822" spans="1:7" ht="15">
      <c r="A7822" s="963">
        <v>37270</v>
      </c>
      <c r="B7822">
        <v>2012.589965820312</v>
      </c>
      <c r="C7822">
        <v>2018.420043945312</v>
      </c>
      <c r="D7822">
        <v>1979.93994140625</v>
      </c>
      <c r="E7822">
        <v>1990.739990234375</v>
      </c>
      <c r="F7822">
        <v>1990.739990234375</v>
      </c>
      <c r="G7822">
        <v>1801650000</v>
      </c>
    </row>
    <row r="7823" spans="1:7" ht="15">
      <c r="A7823" s="963">
        <v>37271</v>
      </c>
      <c r="B7823">
        <v>1994.880004882812</v>
      </c>
      <c r="C7823">
        <v>2011.25</v>
      </c>
      <c r="D7823">
        <v>1977.280029296875</v>
      </c>
      <c r="E7823">
        <v>2000.910034179688</v>
      </c>
      <c r="F7823">
        <v>2000.910034179688</v>
      </c>
      <c r="G7823">
        <v>1675150000</v>
      </c>
    </row>
    <row r="7824" spans="1:7" ht="15">
      <c r="A7824" s="963">
        <v>37272</v>
      </c>
      <c r="B7824">
        <v>1976.420043945312</v>
      </c>
      <c r="C7824">
        <v>1981.81005859375</v>
      </c>
      <c r="D7824">
        <v>1944.319946289062</v>
      </c>
      <c r="E7824">
        <v>1944.43994140625</v>
      </c>
      <c r="F7824">
        <v>1944.43994140625</v>
      </c>
      <c r="G7824">
        <v>1917270000</v>
      </c>
    </row>
    <row r="7825" spans="1:7" ht="15">
      <c r="A7825" s="963">
        <v>37273</v>
      </c>
      <c r="B7825">
        <v>1968.699951171875</v>
      </c>
      <c r="C7825">
        <v>1985.829956054688</v>
      </c>
      <c r="D7825">
        <v>1954.06005859375</v>
      </c>
      <c r="E7825">
        <v>1985.819946289062</v>
      </c>
      <c r="F7825">
        <v>1985.819946289062</v>
      </c>
      <c r="G7825">
        <v>1893110000</v>
      </c>
    </row>
    <row r="7826" spans="1:7" ht="15">
      <c r="A7826" s="963">
        <v>37274</v>
      </c>
      <c r="B7826">
        <v>1943.56005859375</v>
      </c>
      <c r="C7826">
        <v>1964.739990234375</v>
      </c>
      <c r="D7826">
        <v>1922.699951171875</v>
      </c>
      <c r="E7826">
        <v>1930.339965820312</v>
      </c>
      <c r="F7826">
        <v>1930.339965820312</v>
      </c>
      <c r="G7826">
        <v>1693010000</v>
      </c>
    </row>
    <row r="7827" spans="1:7" ht="15">
      <c r="A7827" s="963">
        <v>37278</v>
      </c>
      <c r="B7827">
        <v>1946.869995117188</v>
      </c>
      <c r="C7827">
        <v>1947.410034179688</v>
      </c>
      <c r="D7827">
        <v>1882.140014648438</v>
      </c>
      <c r="E7827">
        <v>1882.530029296875</v>
      </c>
      <c r="F7827">
        <v>1882.530029296875</v>
      </c>
      <c r="G7827">
        <v>1817220000</v>
      </c>
    </row>
    <row r="7828" spans="1:7" ht="15">
      <c r="A7828" s="963">
        <v>37279</v>
      </c>
      <c r="B7828">
        <v>1889.530029296875</v>
      </c>
      <c r="C7828">
        <v>1925.150024414062</v>
      </c>
      <c r="D7828">
        <v>1879.239990234375</v>
      </c>
      <c r="E7828">
        <v>1922.380004882812</v>
      </c>
      <c r="F7828">
        <v>1922.380004882812</v>
      </c>
      <c r="G7828">
        <v>1871120000</v>
      </c>
    </row>
    <row r="7829" spans="1:7" ht="15">
      <c r="A7829" s="963">
        <v>37280</v>
      </c>
      <c r="B7829">
        <v>1937.670043945312</v>
      </c>
      <c r="C7829">
        <v>1959.930053710938</v>
      </c>
      <c r="D7829">
        <v>1936.339965820312</v>
      </c>
      <c r="E7829">
        <v>1942.579956054688</v>
      </c>
      <c r="F7829">
        <v>1942.579956054688</v>
      </c>
      <c r="G7829">
        <v>1907870000</v>
      </c>
    </row>
    <row r="7830" spans="1:7" ht="15">
      <c r="A7830" s="963">
        <v>37281</v>
      </c>
      <c r="B7830">
        <v>1929.150024414062</v>
      </c>
      <c r="C7830">
        <v>1951.7900390625</v>
      </c>
      <c r="D7830">
        <v>1923.06005859375</v>
      </c>
      <c r="E7830">
        <v>1937.699951171875</v>
      </c>
      <c r="F7830">
        <v>1937.699951171875</v>
      </c>
      <c r="G7830">
        <v>1655310000</v>
      </c>
    </row>
    <row r="7831" spans="1:7" ht="15">
      <c r="A7831" s="963">
        <v>37284</v>
      </c>
      <c r="B7831">
        <v>1951.119995117188</v>
      </c>
      <c r="C7831">
        <v>1958.9599609375</v>
      </c>
      <c r="D7831">
        <v>1925.430053710938</v>
      </c>
      <c r="E7831">
        <v>1943.910034179688</v>
      </c>
      <c r="F7831">
        <v>1943.910034179688</v>
      </c>
      <c r="G7831">
        <v>1482080000</v>
      </c>
    </row>
    <row r="7832" spans="1:7" ht="15">
      <c r="A7832" s="963">
        <v>37285</v>
      </c>
      <c r="B7832">
        <v>1947.089965820312</v>
      </c>
      <c r="C7832">
        <v>1959.050048828125</v>
      </c>
      <c r="D7832">
        <v>1883.489990234375</v>
      </c>
      <c r="E7832">
        <v>1892.989990234375</v>
      </c>
      <c r="F7832">
        <v>1892.989990234375</v>
      </c>
      <c r="G7832">
        <v>1875380000</v>
      </c>
    </row>
    <row r="7833" spans="1:7" ht="15">
      <c r="A7833" s="963">
        <v>37286</v>
      </c>
      <c r="B7833">
        <v>1897.72998046875</v>
      </c>
      <c r="C7833">
        <v>1913.660034179688</v>
      </c>
      <c r="D7833">
        <v>1851.489990234375</v>
      </c>
      <c r="E7833">
        <v>1913.43994140625</v>
      </c>
      <c r="F7833">
        <v>1913.43994140625</v>
      </c>
      <c r="G7833">
        <v>2066970000</v>
      </c>
    </row>
    <row r="7834" spans="1:7" ht="15">
      <c r="A7834" s="963">
        <v>37287</v>
      </c>
      <c r="B7834">
        <v>1924.56005859375</v>
      </c>
      <c r="C7834">
        <v>1935.170043945312</v>
      </c>
      <c r="D7834">
        <v>1906.900024414062</v>
      </c>
      <c r="E7834">
        <v>1934.030029296875</v>
      </c>
      <c r="F7834">
        <v>1934.030029296875</v>
      </c>
      <c r="G7834">
        <v>1803530000</v>
      </c>
    </row>
    <row r="7835" spans="1:7" ht="15">
      <c r="A7835" s="963">
        <v>37288</v>
      </c>
      <c r="B7835">
        <v>1928.829956054688</v>
      </c>
      <c r="C7835">
        <v>1942.150024414062</v>
      </c>
      <c r="D7835">
        <v>1901.2099609375</v>
      </c>
      <c r="E7835">
        <v>1911.239990234375</v>
      </c>
      <c r="F7835">
        <v>1911.239990234375</v>
      </c>
      <c r="G7835">
        <v>1710000000</v>
      </c>
    </row>
    <row r="7836" spans="1:7" ht="15">
      <c r="A7836" s="963">
        <v>37291</v>
      </c>
      <c r="B7836">
        <v>1907.579956054688</v>
      </c>
      <c r="C7836">
        <v>1907.579956054688</v>
      </c>
      <c r="D7836">
        <v>1849.130004882812</v>
      </c>
      <c r="E7836">
        <v>1855.530029296875</v>
      </c>
      <c r="F7836">
        <v>1855.530029296875</v>
      </c>
      <c r="G7836">
        <v>1779030000</v>
      </c>
    </row>
    <row r="7837" spans="1:7" ht="15">
      <c r="A7837" s="963">
        <v>37292</v>
      </c>
      <c r="B7837">
        <v>1844.619995117188</v>
      </c>
      <c r="C7837">
        <v>1867.93994140625</v>
      </c>
      <c r="D7837">
        <v>1828.670043945312</v>
      </c>
      <c r="E7837">
        <v>1838.52001953125</v>
      </c>
      <c r="F7837">
        <v>1838.52001953125</v>
      </c>
      <c r="G7837">
        <v>2106870000</v>
      </c>
    </row>
    <row r="7838" spans="1:7" ht="15">
      <c r="A7838" s="963">
        <v>37293</v>
      </c>
      <c r="B7838">
        <v>1853.130004882812</v>
      </c>
      <c r="C7838">
        <v>1853.130004882812</v>
      </c>
      <c r="D7838">
        <v>1805.010009765625</v>
      </c>
      <c r="E7838">
        <v>1812.7099609375</v>
      </c>
      <c r="F7838">
        <v>1812.7099609375</v>
      </c>
      <c r="G7838">
        <v>2105480000</v>
      </c>
    </row>
    <row r="7839" spans="1:7" ht="15">
      <c r="A7839" s="963">
        <v>37294</v>
      </c>
      <c r="B7839">
        <v>1809.430053710938</v>
      </c>
      <c r="C7839">
        <v>1824.069946289062</v>
      </c>
      <c r="D7839">
        <v>1781.72998046875</v>
      </c>
      <c r="E7839">
        <v>1782.109985351562</v>
      </c>
      <c r="F7839">
        <v>1782.109985351562</v>
      </c>
      <c r="G7839">
        <v>1998300000</v>
      </c>
    </row>
    <row r="7840" spans="1:7" ht="15">
      <c r="A7840" s="963">
        <v>37295</v>
      </c>
      <c r="B7840">
        <v>1794.050048828125</v>
      </c>
      <c r="C7840">
        <v>1818.880004882812</v>
      </c>
      <c r="D7840">
        <v>1772.150024414062</v>
      </c>
      <c r="E7840">
        <v>1818.880004882812</v>
      </c>
      <c r="F7840">
        <v>1818.880004882812</v>
      </c>
      <c r="G7840">
        <v>1794710000</v>
      </c>
    </row>
    <row r="7841" spans="1:7" ht="15">
      <c r="A7841" s="963">
        <v>37298</v>
      </c>
      <c r="B7841">
        <v>1816.93994140625</v>
      </c>
      <c r="C7841">
        <v>1846.930053710938</v>
      </c>
      <c r="D7841">
        <v>1815.380004882812</v>
      </c>
      <c r="E7841">
        <v>1846.660034179688</v>
      </c>
      <c r="F7841">
        <v>1846.660034179688</v>
      </c>
      <c r="G7841">
        <v>1564830000</v>
      </c>
    </row>
    <row r="7842" spans="1:7" ht="15">
      <c r="A7842" s="963">
        <v>37299</v>
      </c>
      <c r="B7842">
        <v>1829.530029296875</v>
      </c>
      <c r="C7842">
        <v>1852.219970703125</v>
      </c>
      <c r="D7842">
        <v>1817.130004882812</v>
      </c>
      <c r="E7842">
        <v>1834.2099609375</v>
      </c>
      <c r="F7842">
        <v>1834.2099609375</v>
      </c>
      <c r="G7842">
        <v>1621680000</v>
      </c>
    </row>
    <row r="7843" spans="1:7" ht="15">
      <c r="A7843" s="963">
        <v>37300</v>
      </c>
      <c r="B7843">
        <v>1844.7900390625</v>
      </c>
      <c r="C7843">
        <v>1862.420043945312</v>
      </c>
      <c r="D7843">
        <v>1844.119995117188</v>
      </c>
      <c r="E7843">
        <v>1859.160034179688</v>
      </c>
      <c r="F7843">
        <v>1859.160034179688</v>
      </c>
      <c r="G7843">
        <v>1600740000</v>
      </c>
    </row>
    <row r="7844" spans="1:7" ht="15">
      <c r="A7844" s="963">
        <v>37301</v>
      </c>
      <c r="B7844">
        <v>1863.469970703125</v>
      </c>
      <c r="C7844">
        <v>1877.739990234375</v>
      </c>
      <c r="D7844">
        <v>1840.780029296875</v>
      </c>
      <c r="E7844">
        <v>1843.369995117188</v>
      </c>
      <c r="F7844">
        <v>1843.369995117188</v>
      </c>
      <c r="G7844">
        <v>1679410000</v>
      </c>
    </row>
    <row r="7845" spans="1:7" ht="15">
      <c r="A7845" s="963">
        <v>37302</v>
      </c>
      <c r="B7845">
        <v>1844.890014648438</v>
      </c>
      <c r="C7845">
        <v>1847.069946289062</v>
      </c>
      <c r="D7845">
        <v>1801.670043945312</v>
      </c>
      <c r="E7845">
        <v>1805.199951171875</v>
      </c>
      <c r="F7845">
        <v>1805.199951171875</v>
      </c>
      <c r="G7845">
        <v>1624720000</v>
      </c>
    </row>
    <row r="7846" spans="1:7" ht="15">
      <c r="A7846" s="963">
        <v>37306</v>
      </c>
      <c r="B7846">
        <v>1790.93994140625</v>
      </c>
      <c r="C7846">
        <v>1791.010009765625</v>
      </c>
      <c r="D7846">
        <v>1745.050048828125</v>
      </c>
      <c r="E7846">
        <v>1750.609985351562</v>
      </c>
      <c r="F7846">
        <v>1750.609985351562</v>
      </c>
      <c r="G7846">
        <v>1749170000</v>
      </c>
    </row>
    <row r="7847" spans="1:7" ht="15">
      <c r="A7847" s="963">
        <v>37307</v>
      </c>
      <c r="B7847">
        <v>1762.430053710938</v>
      </c>
      <c r="C7847">
        <v>1777.180053710938</v>
      </c>
      <c r="D7847">
        <v>1729.199951171875</v>
      </c>
      <c r="E7847">
        <v>1775.569946289062</v>
      </c>
      <c r="F7847">
        <v>1775.569946289062</v>
      </c>
      <c r="G7847">
        <v>1918210000</v>
      </c>
    </row>
    <row r="7848" spans="1:7" ht="15">
      <c r="A7848" s="963">
        <v>37308</v>
      </c>
      <c r="B7848">
        <v>1763.819946289062</v>
      </c>
      <c r="C7848">
        <v>1769.369995117188</v>
      </c>
      <c r="D7848">
        <v>1716.239990234375</v>
      </c>
      <c r="E7848">
        <v>1716.239990234375</v>
      </c>
      <c r="F7848">
        <v>1716.239990234375</v>
      </c>
      <c r="G7848">
        <v>1833750000</v>
      </c>
    </row>
    <row r="7849" spans="1:7" ht="15">
      <c r="A7849" s="963">
        <v>37309</v>
      </c>
      <c r="B7849">
        <v>1718.699951171875</v>
      </c>
      <c r="C7849">
        <v>1736.47998046875</v>
      </c>
      <c r="D7849">
        <v>1696.550048828125</v>
      </c>
      <c r="E7849">
        <v>1724.5400390625</v>
      </c>
      <c r="F7849">
        <v>1724.5400390625</v>
      </c>
      <c r="G7849">
        <v>1839340000</v>
      </c>
    </row>
    <row r="7850" spans="1:7" ht="15">
      <c r="A7850" s="963">
        <v>37312</v>
      </c>
      <c r="B7850">
        <v>1731.430053710938</v>
      </c>
      <c r="C7850">
        <v>1776.609985351562</v>
      </c>
      <c r="D7850">
        <v>1730.910034179688</v>
      </c>
      <c r="E7850">
        <v>1769.880004882812</v>
      </c>
      <c r="F7850">
        <v>1769.880004882812</v>
      </c>
      <c r="G7850">
        <v>1666850000</v>
      </c>
    </row>
    <row r="7851" spans="1:7" ht="15">
      <c r="A7851" s="963">
        <v>37313</v>
      </c>
      <c r="B7851">
        <v>1777.5400390625</v>
      </c>
      <c r="C7851">
        <v>1788.75</v>
      </c>
      <c r="D7851">
        <v>1750.359985351562</v>
      </c>
      <c r="E7851">
        <v>1766.859985351562</v>
      </c>
      <c r="F7851">
        <v>1766.859985351562</v>
      </c>
      <c r="G7851">
        <v>1670530000</v>
      </c>
    </row>
    <row r="7852" spans="1:7" ht="15">
      <c r="A7852" s="963">
        <v>37314</v>
      </c>
      <c r="B7852">
        <v>1783.2900390625</v>
      </c>
      <c r="C7852">
        <v>1793.72998046875</v>
      </c>
      <c r="D7852">
        <v>1741.47998046875</v>
      </c>
      <c r="E7852">
        <v>1751.880004882812</v>
      </c>
      <c r="F7852">
        <v>1751.880004882812</v>
      </c>
      <c r="G7852">
        <v>1823440000</v>
      </c>
    </row>
    <row r="7853" spans="1:7" ht="15">
      <c r="A7853" s="963">
        <v>37315</v>
      </c>
      <c r="B7853">
        <v>1759.329956054688</v>
      </c>
      <c r="C7853">
        <v>1773.199951171875</v>
      </c>
      <c r="D7853">
        <v>1728.650024414062</v>
      </c>
      <c r="E7853">
        <v>1731.489990234375</v>
      </c>
      <c r="F7853">
        <v>1731.489990234375</v>
      </c>
      <c r="G7853">
        <v>1935630000</v>
      </c>
    </row>
    <row r="7854" spans="1:7" ht="15">
      <c r="A7854" s="963">
        <v>37316</v>
      </c>
      <c r="B7854">
        <v>1745.489990234375</v>
      </c>
      <c r="C7854">
        <v>1802.890014648438</v>
      </c>
      <c r="D7854">
        <v>1742.079956054688</v>
      </c>
      <c r="E7854">
        <v>1802.739990234375</v>
      </c>
      <c r="F7854">
        <v>1802.739990234375</v>
      </c>
      <c r="G7854">
        <v>1902520000</v>
      </c>
    </row>
    <row r="7855" spans="1:7" ht="15">
      <c r="A7855" s="963">
        <v>37319</v>
      </c>
      <c r="B7855">
        <v>1799.680053710938</v>
      </c>
      <c r="C7855">
        <v>1859.719970703125</v>
      </c>
      <c r="D7855">
        <v>1789.719970703125</v>
      </c>
      <c r="E7855">
        <v>1859.319946289062</v>
      </c>
      <c r="F7855">
        <v>1859.319946289062</v>
      </c>
      <c r="G7855">
        <v>2297630000</v>
      </c>
    </row>
    <row r="7856" spans="1:7" ht="15">
      <c r="A7856" s="963">
        <v>37320</v>
      </c>
      <c r="B7856">
        <v>1854.7099609375</v>
      </c>
      <c r="C7856">
        <v>1886.150024414062</v>
      </c>
      <c r="D7856">
        <v>1849.75</v>
      </c>
      <c r="E7856">
        <v>1866.2900390625</v>
      </c>
      <c r="F7856">
        <v>1866.2900390625</v>
      </c>
      <c r="G7856">
        <v>2074650000</v>
      </c>
    </row>
    <row r="7857" spans="1:7" ht="15">
      <c r="A7857" s="963">
        <v>37321</v>
      </c>
      <c r="B7857">
        <v>1859.280029296875</v>
      </c>
      <c r="C7857">
        <v>1891.829956054688</v>
      </c>
      <c r="D7857">
        <v>1841.31005859375</v>
      </c>
      <c r="E7857">
        <v>1890.400024414062</v>
      </c>
      <c r="F7857">
        <v>1890.400024414062</v>
      </c>
      <c r="G7857">
        <v>1907080000</v>
      </c>
    </row>
    <row r="7858" spans="1:7" ht="15">
      <c r="A7858" s="963">
        <v>37322</v>
      </c>
      <c r="B7858">
        <v>1903.239990234375</v>
      </c>
      <c r="C7858">
        <v>1910.699951171875</v>
      </c>
      <c r="D7858">
        <v>1865.06005859375</v>
      </c>
      <c r="E7858">
        <v>1881.630004882812</v>
      </c>
      <c r="F7858">
        <v>1881.630004882812</v>
      </c>
      <c r="G7858">
        <v>1898190000</v>
      </c>
    </row>
    <row r="7859" spans="1:7" ht="15">
      <c r="A7859" s="963">
        <v>37323</v>
      </c>
      <c r="B7859">
        <v>1908.089965820312</v>
      </c>
      <c r="C7859">
        <v>1935.089965820312</v>
      </c>
      <c r="D7859">
        <v>1908.089965820312</v>
      </c>
      <c r="E7859">
        <v>1929.670043945312</v>
      </c>
      <c r="F7859">
        <v>1929.670043945312</v>
      </c>
      <c r="G7859">
        <v>2059420000</v>
      </c>
    </row>
    <row r="7860" spans="1:7" ht="15">
      <c r="A7860" s="963">
        <v>37326</v>
      </c>
      <c r="B7860">
        <v>1919.72998046875</v>
      </c>
      <c r="C7860">
        <v>1946.22998046875</v>
      </c>
      <c r="D7860">
        <v>1905.930053710938</v>
      </c>
      <c r="E7860">
        <v>1929.489990234375</v>
      </c>
      <c r="F7860">
        <v>1929.489990234375</v>
      </c>
      <c r="G7860">
        <v>1763950000</v>
      </c>
    </row>
    <row r="7861" spans="1:7" ht="15">
      <c r="A7861" s="963">
        <v>37327</v>
      </c>
      <c r="B7861">
        <v>1888.680053710938</v>
      </c>
      <c r="C7861">
        <v>1899.010009765625</v>
      </c>
      <c r="D7861">
        <v>1879.420043945312</v>
      </c>
      <c r="E7861">
        <v>1897.119995117188</v>
      </c>
      <c r="F7861">
        <v>1897.119995117188</v>
      </c>
      <c r="G7861">
        <v>1750150000</v>
      </c>
    </row>
    <row r="7862" spans="1:7" ht="15">
      <c r="A7862" s="963">
        <v>37328</v>
      </c>
      <c r="B7862">
        <v>1879.969970703125</v>
      </c>
      <c r="C7862">
        <v>1886.27001953125</v>
      </c>
      <c r="D7862">
        <v>1858.449951171875</v>
      </c>
      <c r="E7862">
        <v>1862.030029296875</v>
      </c>
      <c r="F7862">
        <v>1862.030029296875</v>
      </c>
      <c r="G7862">
        <v>1664240000</v>
      </c>
    </row>
    <row r="7863" spans="1:7" ht="15">
      <c r="A7863" s="963">
        <v>37329</v>
      </c>
      <c r="B7863">
        <v>1863.099975585938</v>
      </c>
      <c r="C7863">
        <v>1873.010009765625</v>
      </c>
      <c r="D7863">
        <v>1851.380004882812</v>
      </c>
      <c r="E7863">
        <v>1854.140014648438</v>
      </c>
      <c r="F7863">
        <v>1854.140014648438</v>
      </c>
      <c r="G7863">
        <v>1492130000</v>
      </c>
    </row>
    <row r="7864" spans="1:7" ht="15">
      <c r="A7864" s="963">
        <v>37330</v>
      </c>
      <c r="B7864">
        <v>1854.339965820312</v>
      </c>
      <c r="C7864">
        <v>1871.390014648438</v>
      </c>
      <c r="D7864">
        <v>1845.930053710938</v>
      </c>
      <c r="E7864">
        <v>1868.300048828125</v>
      </c>
      <c r="F7864">
        <v>1868.300048828125</v>
      </c>
      <c r="G7864">
        <v>1698800000</v>
      </c>
    </row>
    <row r="7865" spans="1:7" ht="15">
      <c r="A7865" s="963">
        <v>37333</v>
      </c>
      <c r="B7865">
        <v>1882.72998046875</v>
      </c>
      <c r="C7865">
        <v>1893.260009765625</v>
      </c>
      <c r="D7865">
        <v>1861.109985351562</v>
      </c>
      <c r="E7865">
        <v>1877.06005859375</v>
      </c>
      <c r="F7865">
        <v>1877.06005859375</v>
      </c>
      <c r="G7865">
        <v>1547190000</v>
      </c>
    </row>
    <row r="7866" spans="1:7" ht="15">
      <c r="A7866" s="963">
        <v>37334</v>
      </c>
      <c r="B7866">
        <v>1881.130004882812</v>
      </c>
      <c r="C7866">
        <v>1891.510009765625</v>
      </c>
      <c r="D7866">
        <v>1873.170043945312</v>
      </c>
      <c r="E7866">
        <v>1880.869995117188</v>
      </c>
      <c r="F7866">
        <v>1880.869995117188</v>
      </c>
      <c r="G7866">
        <v>1521620000</v>
      </c>
    </row>
    <row r="7867" spans="1:7" ht="15">
      <c r="A7867" s="963">
        <v>37335</v>
      </c>
      <c r="B7867">
        <v>1860.280029296875</v>
      </c>
      <c r="C7867">
        <v>1861.7900390625</v>
      </c>
      <c r="D7867">
        <v>1832.869995117188</v>
      </c>
      <c r="E7867">
        <v>1832.869995117188</v>
      </c>
      <c r="F7867">
        <v>1832.869995117188</v>
      </c>
      <c r="G7867">
        <v>1554640000</v>
      </c>
    </row>
    <row r="7868" spans="1:7" ht="15">
      <c r="A7868" s="963">
        <v>37336</v>
      </c>
      <c r="B7868">
        <v>1835.2099609375</v>
      </c>
      <c r="C7868">
        <v>1870.160034179688</v>
      </c>
      <c r="D7868">
        <v>1825.989990234375</v>
      </c>
      <c r="E7868">
        <v>1868.829956054688</v>
      </c>
      <c r="F7868">
        <v>1868.829956054688</v>
      </c>
      <c r="G7868">
        <v>1601590000</v>
      </c>
    </row>
    <row r="7869" spans="1:7" ht="15">
      <c r="A7869" s="963">
        <v>37337</v>
      </c>
      <c r="B7869">
        <v>1865.180053710938</v>
      </c>
      <c r="C7869">
        <v>1873.319946289062</v>
      </c>
      <c r="D7869">
        <v>1848.150024414062</v>
      </c>
      <c r="E7869">
        <v>1851.390014648438</v>
      </c>
      <c r="F7869">
        <v>1851.390014648438</v>
      </c>
      <c r="G7869">
        <v>1504960000</v>
      </c>
    </row>
    <row r="7870" spans="1:7" ht="15">
      <c r="A7870" s="963">
        <v>37340</v>
      </c>
      <c r="B7870">
        <v>1855.650024414062</v>
      </c>
      <c r="C7870">
        <v>1863.050048828125</v>
      </c>
      <c r="D7870">
        <v>1812.420043945312</v>
      </c>
      <c r="E7870">
        <v>1812.489990234375</v>
      </c>
      <c r="F7870">
        <v>1812.489990234375</v>
      </c>
      <c r="G7870">
        <v>1429310000</v>
      </c>
    </row>
    <row r="7871" spans="1:7" ht="15">
      <c r="A7871" s="963">
        <v>37341</v>
      </c>
      <c r="B7871">
        <v>1808.869995117188</v>
      </c>
      <c r="C7871">
        <v>1843.9599609375</v>
      </c>
      <c r="D7871">
        <v>1807.469970703125</v>
      </c>
      <c r="E7871">
        <v>1824.170043945312</v>
      </c>
      <c r="F7871">
        <v>1824.170043945312</v>
      </c>
      <c r="G7871">
        <v>1662170000</v>
      </c>
    </row>
    <row r="7872" spans="1:7" ht="15">
      <c r="A7872" s="963">
        <v>37342</v>
      </c>
      <c r="B7872">
        <v>1817.219970703125</v>
      </c>
      <c r="C7872">
        <v>1832.010009765625</v>
      </c>
      <c r="D7872">
        <v>1811.640014648438</v>
      </c>
      <c r="E7872">
        <v>1826.75</v>
      </c>
      <c r="F7872">
        <v>1826.75</v>
      </c>
      <c r="G7872">
        <v>1624230000</v>
      </c>
    </row>
    <row r="7873" spans="1:7" ht="15">
      <c r="A7873" s="963">
        <v>37343</v>
      </c>
      <c r="B7873">
        <v>1836.25</v>
      </c>
      <c r="C7873">
        <v>1852.849975585938</v>
      </c>
      <c r="D7873">
        <v>1833.329956054688</v>
      </c>
      <c r="E7873">
        <v>1845.349975585938</v>
      </c>
      <c r="F7873">
        <v>1845.349975585938</v>
      </c>
      <c r="G7873">
        <v>1664900000</v>
      </c>
    </row>
    <row r="7874" spans="1:7" ht="15">
      <c r="A7874" s="963">
        <v>37347</v>
      </c>
      <c r="B7874">
        <v>1834.589965820312</v>
      </c>
      <c r="C7874">
        <v>1865.369995117188</v>
      </c>
      <c r="D7874">
        <v>1817.25</v>
      </c>
      <c r="E7874">
        <v>1862.619995117188</v>
      </c>
      <c r="F7874">
        <v>1862.619995117188</v>
      </c>
      <c r="G7874">
        <v>1554790000</v>
      </c>
    </row>
    <row r="7875" spans="1:7" ht="15">
      <c r="A7875" s="963">
        <v>37348</v>
      </c>
      <c r="B7875">
        <v>1836.030029296875</v>
      </c>
      <c r="C7875">
        <v>1839.369995117188</v>
      </c>
      <c r="D7875">
        <v>1804.400024414062</v>
      </c>
      <c r="E7875">
        <v>1804.400024414062</v>
      </c>
      <c r="F7875">
        <v>1804.400024414062</v>
      </c>
      <c r="G7875">
        <v>1701240000</v>
      </c>
    </row>
    <row r="7876" spans="1:7" ht="15">
      <c r="A7876" s="963">
        <v>37349</v>
      </c>
      <c r="B7876">
        <v>1809.589965820312</v>
      </c>
      <c r="C7876">
        <v>1813.359985351562</v>
      </c>
      <c r="D7876">
        <v>1770.609985351562</v>
      </c>
      <c r="E7876">
        <v>1784.349975585938</v>
      </c>
      <c r="F7876">
        <v>1784.349975585938</v>
      </c>
      <c r="G7876">
        <v>1704190000</v>
      </c>
    </row>
    <row r="7877" spans="1:7" ht="15">
      <c r="A7877" s="963">
        <v>37350</v>
      </c>
      <c r="B7877">
        <v>1776.530029296875</v>
      </c>
      <c r="C7877">
        <v>1800.829956054688</v>
      </c>
      <c r="D7877">
        <v>1770.160034179688</v>
      </c>
      <c r="E7877">
        <v>1789.75</v>
      </c>
      <c r="F7877">
        <v>1789.75</v>
      </c>
      <c r="G7877">
        <v>1731670000</v>
      </c>
    </row>
    <row r="7878" spans="1:7" ht="15">
      <c r="A7878" s="963">
        <v>37351</v>
      </c>
      <c r="B7878">
        <v>1796.920043945312</v>
      </c>
      <c r="C7878">
        <v>1803.2099609375</v>
      </c>
      <c r="D7878">
        <v>1769.949951171875</v>
      </c>
      <c r="E7878">
        <v>1770.030029296875</v>
      </c>
      <c r="F7878">
        <v>1770.030029296875</v>
      </c>
      <c r="G7878">
        <v>1508100000</v>
      </c>
    </row>
    <row r="7879" spans="1:7" ht="15">
      <c r="A7879" s="963">
        <v>37354</v>
      </c>
      <c r="B7879">
        <v>1741.099975585938</v>
      </c>
      <c r="C7879">
        <v>1786.400024414062</v>
      </c>
      <c r="D7879">
        <v>1733.839965820312</v>
      </c>
      <c r="E7879">
        <v>1785.869995117188</v>
      </c>
      <c r="F7879">
        <v>1785.869995117188</v>
      </c>
      <c r="G7879">
        <v>1599200000</v>
      </c>
    </row>
    <row r="7880" spans="1:7" ht="15">
      <c r="A7880" s="963">
        <v>37355</v>
      </c>
      <c r="B7880">
        <v>1789.140014648438</v>
      </c>
      <c r="C7880">
        <v>1795.619995117188</v>
      </c>
      <c r="D7880">
        <v>1742.400024414062</v>
      </c>
      <c r="E7880">
        <v>1742.569946289062</v>
      </c>
      <c r="F7880">
        <v>1742.569946289062</v>
      </c>
      <c r="G7880">
        <v>1662760000</v>
      </c>
    </row>
    <row r="7881" spans="1:7" ht="15">
      <c r="A7881" s="963">
        <v>37356</v>
      </c>
      <c r="B7881">
        <v>1751.569946289062</v>
      </c>
      <c r="C7881">
        <v>1772</v>
      </c>
      <c r="D7881">
        <v>1733.68994140625</v>
      </c>
      <c r="E7881">
        <v>1767.069946289062</v>
      </c>
      <c r="F7881">
        <v>1767.069946289062</v>
      </c>
      <c r="G7881">
        <v>1965420000</v>
      </c>
    </row>
    <row r="7882" spans="1:7" ht="15">
      <c r="A7882" s="963">
        <v>37357</v>
      </c>
      <c r="B7882">
        <v>1757.010009765625</v>
      </c>
      <c r="C7882">
        <v>1762.280029296875</v>
      </c>
      <c r="D7882">
        <v>1724.150024414062</v>
      </c>
      <c r="E7882">
        <v>1725.239990234375</v>
      </c>
      <c r="F7882">
        <v>1725.239990234375</v>
      </c>
      <c r="G7882">
        <v>1707140000</v>
      </c>
    </row>
    <row r="7883" spans="1:7" ht="15">
      <c r="A7883" s="963">
        <v>37358</v>
      </c>
      <c r="B7883">
        <v>1738.9599609375</v>
      </c>
      <c r="C7883">
        <v>1756.329956054688</v>
      </c>
      <c r="D7883">
        <v>1728.52001953125</v>
      </c>
      <c r="E7883">
        <v>1756.18994140625</v>
      </c>
      <c r="F7883">
        <v>1756.18994140625</v>
      </c>
      <c r="G7883">
        <v>1532480000</v>
      </c>
    </row>
    <row r="7884" spans="1:7" ht="15">
      <c r="A7884" s="963">
        <v>37361</v>
      </c>
      <c r="B7884">
        <v>1761.949951171875</v>
      </c>
      <c r="C7884">
        <v>1769.0400390625</v>
      </c>
      <c r="D7884">
        <v>1740.609985351562</v>
      </c>
      <c r="E7884">
        <v>1753.780029296875</v>
      </c>
      <c r="F7884">
        <v>1753.780029296875</v>
      </c>
      <c r="G7884">
        <v>1327230000</v>
      </c>
    </row>
    <row r="7885" spans="1:7" ht="15">
      <c r="A7885" s="963">
        <v>37362</v>
      </c>
      <c r="B7885">
        <v>1779.2900390625</v>
      </c>
      <c r="C7885">
        <v>1816.910034179688</v>
      </c>
      <c r="D7885">
        <v>1779.2900390625</v>
      </c>
      <c r="E7885">
        <v>1816.7900390625</v>
      </c>
      <c r="F7885">
        <v>1816.7900390625</v>
      </c>
      <c r="G7885">
        <v>1791490000</v>
      </c>
    </row>
    <row r="7886" spans="1:7" ht="15">
      <c r="A7886" s="963">
        <v>37363</v>
      </c>
      <c r="B7886">
        <v>1829.579956054688</v>
      </c>
      <c r="C7886">
        <v>1832.010009765625</v>
      </c>
      <c r="D7886">
        <v>1804.650024414062</v>
      </c>
      <c r="E7886">
        <v>1810.670043945312</v>
      </c>
      <c r="F7886">
        <v>1810.670043945312</v>
      </c>
      <c r="G7886">
        <v>1931060000</v>
      </c>
    </row>
    <row r="7887" spans="1:7" ht="15">
      <c r="A7887" s="963">
        <v>37364</v>
      </c>
      <c r="B7887">
        <v>1806.280029296875</v>
      </c>
      <c r="C7887">
        <v>1818.7900390625</v>
      </c>
      <c r="D7887">
        <v>1778.099975585938</v>
      </c>
      <c r="E7887">
        <v>1802.430053710938</v>
      </c>
      <c r="F7887">
        <v>1802.430053710938</v>
      </c>
      <c r="G7887">
        <v>1866140000</v>
      </c>
    </row>
    <row r="7888" spans="1:7" ht="15">
      <c r="A7888" s="963">
        <v>37365</v>
      </c>
      <c r="B7888">
        <v>1816.349975585938</v>
      </c>
      <c r="C7888">
        <v>1816.619995117188</v>
      </c>
      <c r="D7888">
        <v>1795.27001953125</v>
      </c>
      <c r="E7888">
        <v>1796.829956054688</v>
      </c>
      <c r="F7888">
        <v>1796.829956054688</v>
      </c>
      <c r="G7888">
        <v>1681640000</v>
      </c>
    </row>
    <row r="7889" spans="1:7" ht="15">
      <c r="A7889" s="963">
        <v>37368</v>
      </c>
      <c r="B7889">
        <v>1779.180053710938</v>
      </c>
      <c r="C7889">
        <v>1779.180053710938</v>
      </c>
      <c r="D7889">
        <v>1747.650024414062</v>
      </c>
      <c r="E7889">
        <v>1758.680053710938</v>
      </c>
      <c r="F7889">
        <v>1758.680053710938</v>
      </c>
      <c r="G7889">
        <v>1703120000</v>
      </c>
    </row>
    <row r="7890" spans="1:7" ht="15">
      <c r="A7890" s="963">
        <v>37369</v>
      </c>
      <c r="B7890">
        <v>1757.920043945312</v>
      </c>
      <c r="C7890">
        <v>1762.93994140625</v>
      </c>
      <c r="D7890">
        <v>1723.930053710938</v>
      </c>
      <c r="E7890">
        <v>1730.2900390625</v>
      </c>
      <c r="F7890">
        <v>1730.2900390625</v>
      </c>
      <c r="G7890">
        <v>1957900000</v>
      </c>
    </row>
    <row r="7891" spans="1:7" ht="15">
      <c r="A7891" s="963">
        <v>37370</v>
      </c>
      <c r="B7891">
        <v>1739.130004882812</v>
      </c>
      <c r="C7891">
        <v>1746.52001953125</v>
      </c>
      <c r="D7891">
        <v>1711.109985351562</v>
      </c>
      <c r="E7891">
        <v>1713.339965820312</v>
      </c>
      <c r="F7891">
        <v>1713.339965820312</v>
      </c>
      <c r="G7891">
        <v>1923230000</v>
      </c>
    </row>
    <row r="7892" spans="1:7" ht="15">
      <c r="A7892" s="963">
        <v>37371</v>
      </c>
      <c r="B7892">
        <v>1705.800048828125</v>
      </c>
      <c r="C7892">
        <v>1724.010009765625</v>
      </c>
      <c r="D7892">
        <v>1697.27001953125</v>
      </c>
      <c r="E7892">
        <v>1713.699951171875</v>
      </c>
      <c r="F7892">
        <v>1713.699951171875</v>
      </c>
      <c r="G7892">
        <v>1971760000</v>
      </c>
    </row>
    <row r="7893" spans="1:7" ht="15">
      <c r="A7893" s="963">
        <v>37372</v>
      </c>
      <c r="B7893">
        <v>1722.829956054688</v>
      </c>
      <c r="C7893">
        <v>1728.52001953125</v>
      </c>
      <c r="D7893">
        <v>1663.780029296875</v>
      </c>
      <c r="E7893">
        <v>1663.890014648438</v>
      </c>
      <c r="F7893">
        <v>1663.890014648438</v>
      </c>
      <c r="G7893">
        <v>1893790000</v>
      </c>
    </row>
    <row r="7894" spans="1:7" ht="15">
      <c r="A7894" s="963">
        <v>37375</v>
      </c>
      <c r="B7894">
        <v>1668.52001953125</v>
      </c>
      <c r="C7894">
        <v>1678.56005859375</v>
      </c>
      <c r="D7894">
        <v>1640.969970703125</v>
      </c>
      <c r="E7894">
        <v>1656.930053710938</v>
      </c>
      <c r="F7894">
        <v>1656.930053710938</v>
      </c>
      <c r="G7894">
        <v>1842550000</v>
      </c>
    </row>
    <row r="7895" spans="1:7" ht="15">
      <c r="A7895" s="963">
        <v>37376</v>
      </c>
      <c r="B7895">
        <v>1655.02001953125</v>
      </c>
      <c r="C7895">
        <v>1697.030029296875</v>
      </c>
      <c r="D7895">
        <v>1652.930053710938</v>
      </c>
      <c r="E7895">
        <v>1688.22998046875</v>
      </c>
      <c r="F7895">
        <v>1688.22998046875</v>
      </c>
      <c r="G7895">
        <v>2091610000</v>
      </c>
    </row>
    <row r="7896" spans="1:7" ht="15">
      <c r="A7896" s="963">
        <v>37377</v>
      </c>
      <c r="B7896">
        <v>1683.760009765625</v>
      </c>
      <c r="C7896">
        <v>1687.56005859375</v>
      </c>
      <c r="D7896">
        <v>1643.239990234375</v>
      </c>
      <c r="E7896">
        <v>1677.530029296875</v>
      </c>
      <c r="F7896">
        <v>1677.530029296875</v>
      </c>
      <c r="G7896">
        <v>2189110000</v>
      </c>
    </row>
    <row r="7897" spans="1:7" ht="15">
      <c r="A7897" s="963">
        <v>37378</v>
      </c>
      <c r="B7897">
        <v>1673.719970703125</v>
      </c>
      <c r="C7897">
        <v>1695.069946289062</v>
      </c>
      <c r="D7897">
        <v>1640.800048828125</v>
      </c>
      <c r="E7897">
        <v>1644.819946289062</v>
      </c>
      <c r="F7897">
        <v>1644.819946289062</v>
      </c>
      <c r="G7897">
        <v>2060340000</v>
      </c>
    </row>
    <row r="7898" spans="1:7" ht="15">
      <c r="A7898" s="963">
        <v>37379</v>
      </c>
      <c r="B7898">
        <v>1643.170043945312</v>
      </c>
      <c r="C7898">
        <v>1643.869995117188</v>
      </c>
      <c r="D7898">
        <v>1605.969970703125</v>
      </c>
      <c r="E7898">
        <v>1613.030029296875</v>
      </c>
      <c r="F7898">
        <v>1613.030029296875</v>
      </c>
      <c r="G7898">
        <v>1990950000</v>
      </c>
    </row>
    <row r="7899" spans="1:7" ht="15">
      <c r="A7899" s="963">
        <v>37382</v>
      </c>
      <c r="B7899">
        <v>1611.050048828125</v>
      </c>
      <c r="C7899">
        <v>1622.829956054688</v>
      </c>
      <c r="D7899">
        <v>1577.930053710938</v>
      </c>
      <c r="E7899">
        <v>1578.47998046875</v>
      </c>
      <c r="F7899">
        <v>1578.47998046875</v>
      </c>
      <c r="G7899">
        <v>1776080000</v>
      </c>
    </row>
    <row r="7900" spans="1:7" ht="15">
      <c r="A7900" s="963">
        <v>37383</v>
      </c>
      <c r="B7900">
        <v>1589.579956054688</v>
      </c>
      <c r="C7900">
        <v>1594.569946289062</v>
      </c>
      <c r="D7900">
        <v>1560.2900390625</v>
      </c>
      <c r="E7900">
        <v>1573.819946289062</v>
      </c>
      <c r="F7900">
        <v>1573.819946289062</v>
      </c>
      <c r="G7900">
        <v>2139130000</v>
      </c>
    </row>
    <row r="7901" spans="1:7" ht="15">
      <c r="A7901" s="963">
        <v>37384</v>
      </c>
      <c r="B7901">
        <v>1625.72998046875</v>
      </c>
      <c r="C7901">
        <v>1696.349975585938</v>
      </c>
      <c r="D7901">
        <v>1625.72998046875</v>
      </c>
      <c r="E7901">
        <v>1696.2900390625</v>
      </c>
      <c r="F7901">
        <v>1696.2900390625</v>
      </c>
      <c r="G7901">
        <v>2403240000</v>
      </c>
    </row>
    <row r="7902" spans="1:7" ht="15">
      <c r="A7902" s="963">
        <v>37385</v>
      </c>
      <c r="B7902">
        <v>1684.43994140625</v>
      </c>
      <c r="C7902">
        <v>1692.579956054688</v>
      </c>
      <c r="D7902">
        <v>1650.4599609375</v>
      </c>
      <c r="E7902">
        <v>1650.489990234375</v>
      </c>
      <c r="F7902">
        <v>1650.489990234375</v>
      </c>
      <c r="G7902">
        <v>1788460000</v>
      </c>
    </row>
    <row r="7903" spans="1:7" ht="15">
      <c r="A7903" s="963">
        <v>37386</v>
      </c>
      <c r="B7903">
        <v>1657.180053710938</v>
      </c>
      <c r="C7903">
        <v>1657.449951171875</v>
      </c>
      <c r="D7903">
        <v>1599.640014648438</v>
      </c>
      <c r="E7903">
        <v>1600.849975585938</v>
      </c>
      <c r="F7903">
        <v>1600.849975585938</v>
      </c>
      <c r="G7903">
        <v>1839130000</v>
      </c>
    </row>
    <row r="7904" spans="1:7" ht="15">
      <c r="A7904" s="963">
        <v>37389</v>
      </c>
      <c r="B7904">
        <v>1611.260009765625</v>
      </c>
      <c r="C7904">
        <v>1653.099975585938</v>
      </c>
      <c r="D7904">
        <v>1602.599975585938</v>
      </c>
      <c r="E7904">
        <v>1652.5400390625</v>
      </c>
      <c r="F7904">
        <v>1652.5400390625</v>
      </c>
      <c r="G7904">
        <v>1648780000</v>
      </c>
    </row>
    <row r="7905" spans="1:7" ht="15">
      <c r="A7905" s="963">
        <v>37390</v>
      </c>
      <c r="B7905">
        <v>1694.150024414062</v>
      </c>
      <c r="C7905">
        <v>1722.660034179688</v>
      </c>
      <c r="D7905">
        <v>1691.420043945312</v>
      </c>
      <c r="E7905">
        <v>1719.050048828125</v>
      </c>
      <c r="F7905">
        <v>1719.050048828125</v>
      </c>
      <c r="G7905">
        <v>2603120000</v>
      </c>
    </row>
    <row r="7906" spans="1:7" ht="15">
      <c r="A7906" s="963">
        <v>37391</v>
      </c>
      <c r="B7906">
        <v>1705.449951171875</v>
      </c>
      <c r="C7906">
        <v>1759.329956054688</v>
      </c>
      <c r="D7906">
        <v>1694.339965820312</v>
      </c>
      <c r="E7906">
        <v>1725.56005859375</v>
      </c>
      <c r="F7906">
        <v>1725.56005859375</v>
      </c>
      <c r="G7906">
        <v>2266100000</v>
      </c>
    </row>
    <row r="7907" spans="1:7" ht="15">
      <c r="A7907" s="963">
        <v>37392</v>
      </c>
      <c r="B7907">
        <v>1723.68994140625</v>
      </c>
      <c r="C7907">
        <v>1734.7099609375</v>
      </c>
      <c r="D7907">
        <v>1713.81005859375</v>
      </c>
      <c r="E7907">
        <v>1730.43994140625</v>
      </c>
      <c r="F7907">
        <v>1730.43994140625</v>
      </c>
      <c r="G7907">
        <v>1644660000</v>
      </c>
    </row>
    <row r="7908" spans="1:7" ht="15">
      <c r="A7908" s="963">
        <v>37393</v>
      </c>
      <c r="B7908">
        <v>1745.170043945312</v>
      </c>
      <c r="C7908">
        <v>1754.219970703125</v>
      </c>
      <c r="D7908">
        <v>1723.06005859375</v>
      </c>
      <c r="E7908">
        <v>1741.390014648438</v>
      </c>
      <c r="F7908">
        <v>1741.390014648438</v>
      </c>
      <c r="G7908">
        <v>1648910000</v>
      </c>
    </row>
    <row r="7909" spans="1:7" ht="15">
      <c r="A7909" s="963">
        <v>37396</v>
      </c>
      <c r="B7909">
        <v>1726.780029296875</v>
      </c>
      <c r="C7909">
        <v>1726.890014648438</v>
      </c>
      <c r="D7909">
        <v>1696.109985351562</v>
      </c>
      <c r="E7909">
        <v>1701.589965820312</v>
      </c>
      <c r="F7909">
        <v>1701.589965820312</v>
      </c>
      <c r="G7909">
        <v>1429300000</v>
      </c>
    </row>
    <row r="7910" spans="1:7" ht="15">
      <c r="A7910" s="963">
        <v>37397</v>
      </c>
      <c r="B7910">
        <v>1708.569946289062</v>
      </c>
      <c r="C7910">
        <v>1717.930053710938</v>
      </c>
      <c r="D7910">
        <v>1660.219970703125</v>
      </c>
      <c r="E7910">
        <v>1664.180053710938</v>
      </c>
      <c r="F7910">
        <v>1664.180053710938</v>
      </c>
      <c r="G7910">
        <v>1660880000</v>
      </c>
    </row>
    <row r="7911" spans="1:7" ht="15">
      <c r="A7911" s="963">
        <v>37398</v>
      </c>
      <c r="B7911">
        <v>1654.339965820312</v>
      </c>
      <c r="C7911">
        <v>1676.640014648438</v>
      </c>
      <c r="D7911">
        <v>1643.9599609375</v>
      </c>
      <c r="E7911">
        <v>1673.449951171875</v>
      </c>
      <c r="F7911">
        <v>1673.449951171875</v>
      </c>
      <c r="G7911">
        <v>1734730000</v>
      </c>
    </row>
    <row r="7912" spans="1:7" ht="15">
      <c r="A7912" s="963">
        <v>37399</v>
      </c>
      <c r="B7912">
        <v>1678.420043945312</v>
      </c>
      <c r="C7912">
        <v>1697.77001953125</v>
      </c>
      <c r="D7912">
        <v>1651.890014648438</v>
      </c>
      <c r="E7912">
        <v>1697.630004882812</v>
      </c>
      <c r="F7912">
        <v>1697.630004882812</v>
      </c>
      <c r="G7912">
        <v>1762570000</v>
      </c>
    </row>
    <row r="7913" spans="1:7" ht="15">
      <c r="A7913" s="963">
        <v>37400</v>
      </c>
      <c r="B7913">
        <v>1680.660034179688</v>
      </c>
      <c r="C7913">
        <v>1681.099975585938</v>
      </c>
      <c r="D7913">
        <v>1658.780029296875</v>
      </c>
      <c r="E7913">
        <v>1661.489990234375</v>
      </c>
      <c r="F7913">
        <v>1661.489990234375</v>
      </c>
      <c r="G7913">
        <v>1210890000</v>
      </c>
    </row>
    <row r="7914" spans="1:7" ht="15">
      <c r="A7914" s="963">
        <v>37404</v>
      </c>
      <c r="B7914">
        <v>1670.349975585938</v>
      </c>
      <c r="C7914">
        <v>1671.349975585938</v>
      </c>
      <c r="D7914">
        <v>1632.75</v>
      </c>
      <c r="E7914">
        <v>1652.170043945312</v>
      </c>
      <c r="F7914">
        <v>1652.170043945312</v>
      </c>
      <c r="G7914">
        <v>1319250000</v>
      </c>
    </row>
    <row r="7915" spans="1:7" ht="15">
      <c r="A7915" s="963">
        <v>37405</v>
      </c>
      <c r="B7915">
        <v>1639.27001953125</v>
      </c>
      <c r="C7915">
        <v>1644.2900390625</v>
      </c>
      <c r="D7915">
        <v>1624.31005859375</v>
      </c>
      <c r="E7915">
        <v>1624.390014648438</v>
      </c>
      <c r="F7915">
        <v>1624.390014648438</v>
      </c>
      <c r="G7915">
        <v>1418900000</v>
      </c>
    </row>
    <row r="7916" spans="1:7" ht="15">
      <c r="A7916" s="963">
        <v>37406</v>
      </c>
      <c r="B7916">
        <v>1613.420043945312</v>
      </c>
      <c r="C7916">
        <v>1637.650024414062</v>
      </c>
      <c r="D7916">
        <v>1607.300048828125</v>
      </c>
      <c r="E7916">
        <v>1631.920043945312</v>
      </c>
      <c r="F7916">
        <v>1631.920043945312</v>
      </c>
      <c r="G7916">
        <v>1585850000</v>
      </c>
    </row>
    <row r="7917" spans="1:7" ht="15">
      <c r="A7917" s="963">
        <v>37407</v>
      </c>
      <c r="B7917">
        <v>1641.099975585938</v>
      </c>
      <c r="C7917">
        <v>1651.469970703125</v>
      </c>
      <c r="D7917">
        <v>1615.619995117188</v>
      </c>
      <c r="E7917">
        <v>1615.72998046875</v>
      </c>
      <c r="F7917">
        <v>1615.72998046875</v>
      </c>
      <c r="G7917">
        <v>1682430000</v>
      </c>
    </row>
    <row r="7918" spans="1:7" ht="15">
      <c r="A7918" s="963">
        <v>37410</v>
      </c>
      <c r="B7918">
        <v>1613.5</v>
      </c>
      <c r="C7918">
        <v>1621.5</v>
      </c>
      <c r="D7918">
        <v>1561.170043945312</v>
      </c>
      <c r="E7918">
        <v>1562.56005859375</v>
      </c>
      <c r="F7918">
        <v>1562.56005859375</v>
      </c>
      <c r="G7918">
        <v>1623120000</v>
      </c>
    </row>
    <row r="7919" spans="1:7" ht="15">
      <c r="A7919" s="963">
        <v>37411</v>
      </c>
      <c r="B7919">
        <v>1559.25</v>
      </c>
      <c r="C7919">
        <v>1587.7900390625</v>
      </c>
      <c r="D7919">
        <v>1548.31005859375</v>
      </c>
      <c r="E7919">
        <v>1578.119995117188</v>
      </c>
      <c r="F7919">
        <v>1578.119995117188</v>
      </c>
      <c r="G7919">
        <v>1881400000</v>
      </c>
    </row>
    <row r="7920" spans="1:7" ht="15">
      <c r="A7920" s="963">
        <v>37412</v>
      </c>
      <c r="B7920">
        <v>1580.06005859375</v>
      </c>
      <c r="C7920">
        <v>1595.420043945312</v>
      </c>
      <c r="D7920">
        <v>1563.550048828125</v>
      </c>
      <c r="E7920">
        <v>1595.260009765625</v>
      </c>
      <c r="F7920">
        <v>1595.260009765625</v>
      </c>
      <c r="G7920">
        <v>1632920000</v>
      </c>
    </row>
    <row r="7921" spans="1:7" ht="15">
      <c r="A7921" s="963">
        <v>37413</v>
      </c>
      <c r="B7921">
        <v>1583.650024414062</v>
      </c>
      <c r="C7921">
        <v>1584.06005859375</v>
      </c>
      <c r="D7921">
        <v>1550.719970703125</v>
      </c>
      <c r="E7921">
        <v>1554.880004882812</v>
      </c>
      <c r="F7921">
        <v>1554.880004882812</v>
      </c>
      <c r="G7921">
        <v>1630260000</v>
      </c>
    </row>
    <row r="7922" spans="1:7" ht="15">
      <c r="A7922" s="963">
        <v>37414</v>
      </c>
      <c r="B7922">
        <v>1500.150024414062</v>
      </c>
      <c r="C7922">
        <v>1549.170043945312</v>
      </c>
      <c r="D7922">
        <v>1495.81005859375</v>
      </c>
      <c r="E7922">
        <v>1535.47998046875</v>
      </c>
      <c r="F7922">
        <v>1535.47998046875</v>
      </c>
      <c r="G7922">
        <v>2111740000</v>
      </c>
    </row>
    <row r="7923" spans="1:7" ht="15">
      <c r="A7923" s="963">
        <v>37417</v>
      </c>
      <c r="B7923">
        <v>1536.97998046875</v>
      </c>
      <c r="C7923">
        <v>1551.800048828125</v>
      </c>
      <c r="D7923">
        <v>1526.9599609375</v>
      </c>
      <c r="E7923">
        <v>1530.68994140625</v>
      </c>
      <c r="F7923">
        <v>1530.68994140625</v>
      </c>
      <c r="G7923">
        <v>1518260000</v>
      </c>
    </row>
    <row r="7924" spans="1:7" ht="15">
      <c r="A7924" s="963">
        <v>37418</v>
      </c>
      <c r="B7924">
        <v>1542.160034179688</v>
      </c>
      <c r="C7924">
        <v>1547.5</v>
      </c>
      <c r="D7924">
        <v>1496.660034179688</v>
      </c>
      <c r="E7924">
        <v>1497.180053710938</v>
      </c>
      <c r="F7924">
        <v>1497.180053710938</v>
      </c>
      <c r="G7924">
        <v>1697040000</v>
      </c>
    </row>
    <row r="7925" spans="1:7" ht="15">
      <c r="A7925" s="963">
        <v>37419</v>
      </c>
      <c r="B7925">
        <v>1491.359985351562</v>
      </c>
      <c r="C7925">
        <v>1519.160034179688</v>
      </c>
      <c r="D7925">
        <v>1474.56005859375</v>
      </c>
      <c r="E7925">
        <v>1519.119995117188</v>
      </c>
      <c r="F7925">
        <v>1519.119995117188</v>
      </c>
      <c r="G7925">
        <v>2057320000</v>
      </c>
    </row>
    <row r="7926" spans="1:7" ht="15">
      <c r="A7926" s="963">
        <v>37420</v>
      </c>
      <c r="B7926">
        <v>1512.22998046875</v>
      </c>
      <c r="C7926">
        <v>1526.410034179688</v>
      </c>
      <c r="D7926">
        <v>1495.640014648438</v>
      </c>
      <c r="E7926">
        <v>1496.880004882812</v>
      </c>
      <c r="F7926">
        <v>1496.880004882812</v>
      </c>
      <c r="G7926">
        <v>1566910000</v>
      </c>
    </row>
    <row r="7927" spans="1:7" ht="15">
      <c r="A7927" s="963">
        <v>37421</v>
      </c>
      <c r="B7927">
        <v>1471.969970703125</v>
      </c>
      <c r="C7927">
        <v>1507.010009765625</v>
      </c>
      <c r="D7927">
        <v>1445.43994140625</v>
      </c>
      <c r="E7927">
        <v>1504.739990234375</v>
      </c>
      <c r="F7927">
        <v>1504.739990234375</v>
      </c>
      <c r="G7927">
        <v>1827730000</v>
      </c>
    </row>
    <row r="7928" spans="1:7" ht="15">
      <c r="A7928" s="963">
        <v>37424</v>
      </c>
      <c r="B7928">
        <v>1519.650024414062</v>
      </c>
      <c r="C7928">
        <v>1555.069946289062</v>
      </c>
      <c r="D7928">
        <v>1519.260009765625</v>
      </c>
      <c r="E7928">
        <v>1553.2900390625</v>
      </c>
      <c r="F7928">
        <v>1553.2900390625</v>
      </c>
      <c r="G7928">
        <v>1591840000</v>
      </c>
    </row>
    <row r="7929" spans="1:7" ht="15">
      <c r="A7929" s="963">
        <v>37425</v>
      </c>
      <c r="B7929">
        <v>1544.18994140625</v>
      </c>
      <c r="C7929">
        <v>1567.989990234375</v>
      </c>
      <c r="D7929">
        <v>1542.77001953125</v>
      </c>
      <c r="E7929">
        <v>1542.9599609375</v>
      </c>
      <c r="F7929">
        <v>1542.9599609375</v>
      </c>
      <c r="G7929">
        <v>1589760000</v>
      </c>
    </row>
    <row r="7930" spans="1:7" ht="15">
      <c r="A7930" s="963">
        <v>37426</v>
      </c>
      <c r="B7930">
        <v>1531.050048828125</v>
      </c>
      <c r="C7930">
        <v>1538.359985351562</v>
      </c>
      <c r="D7930">
        <v>1496.079956054688</v>
      </c>
      <c r="E7930">
        <v>1496.829956054688</v>
      </c>
      <c r="F7930">
        <v>1496.829956054688</v>
      </c>
      <c r="G7930">
        <v>1726700000</v>
      </c>
    </row>
    <row r="7931" spans="1:7" ht="15">
      <c r="A7931" s="963">
        <v>37427</v>
      </c>
      <c r="B7931">
        <v>1494.800048828125</v>
      </c>
      <c r="C7931">
        <v>1503.010009765625</v>
      </c>
      <c r="D7931">
        <v>1461.589965820312</v>
      </c>
      <c r="E7931">
        <v>1464.75</v>
      </c>
      <c r="F7931">
        <v>1464.75</v>
      </c>
      <c r="G7931">
        <v>1709470000</v>
      </c>
    </row>
    <row r="7932" spans="1:7" ht="15">
      <c r="A7932" s="963">
        <v>37428</v>
      </c>
      <c r="B7932">
        <v>1456.609985351562</v>
      </c>
      <c r="C7932">
        <v>1480.050048828125</v>
      </c>
      <c r="D7932">
        <v>1435.849975585938</v>
      </c>
      <c r="E7932">
        <v>1440.9599609375</v>
      </c>
      <c r="F7932">
        <v>1440.9599609375</v>
      </c>
      <c r="G7932">
        <v>1962900000</v>
      </c>
    </row>
    <row r="7933" spans="1:7" ht="15">
      <c r="A7933" s="963">
        <v>37431</v>
      </c>
      <c r="B7933">
        <v>1429.56005859375</v>
      </c>
      <c r="C7933">
        <v>1476.56005859375</v>
      </c>
      <c r="D7933">
        <v>1414.68994140625</v>
      </c>
      <c r="E7933">
        <v>1460.339965820312</v>
      </c>
      <c r="F7933">
        <v>1460.339965820312</v>
      </c>
      <c r="G7933">
        <v>2050610000</v>
      </c>
    </row>
    <row r="7934" spans="1:7" ht="15">
      <c r="A7934" s="963">
        <v>37432</v>
      </c>
      <c r="B7934">
        <v>1472.18994140625</v>
      </c>
      <c r="C7934">
        <v>1475.579956054688</v>
      </c>
      <c r="D7934">
        <v>1419.25</v>
      </c>
      <c r="E7934">
        <v>1423.989990234375</v>
      </c>
      <c r="F7934">
        <v>1423.989990234375</v>
      </c>
      <c r="G7934">
        <v>1880680000</v>
      </c>
    </row>
    <row r="7935" spans="1:7" ht="15">
      <c r="A7935" s="963">
        <v>37433</v>
      </c>
      <c r="B7935">
        <v>1379.869995117188</v>
      </c>
      <c r="C7935">
        <v>1436.569946289062</v>
      </c>
      <c r="D7935">
        <v>1375.530029296875</v>
      </c>
      <c r="E7935">
        <v>1429.329956054688</v>
      </c>
      <c r="F7935">
        <v>1429.329956054688</v>
      </c>
      <c r="G7935">
        <v>2061740000</v>
      </c>
    </row>
    <row r="7936" spans="1:7" ht="15">
      <c r="A7936" s="963">
        <v>37434</v>
      </c>
      <c r="B7936">
        <v>1446.369995117188</v>
      </c>
      <c r="C7936">
        <v>1459.410034179688</v>
      </c>
      <c r="D7936">
        <v>1412.9599609375</v>
      </c>
      <c r="E7936">
        <v>1459.199951171875</v>
      </c>
      <c r="F7936">
        <v>1459.199951171875</v>
      </c>
      <c r="G7936">
        <v>1942590000</v>
      </c>
    </row>
    <row r="7937" spans="1:7" ht="15">
      <c r="A7937" s="963">
        <v>37435</v>
      </c>
      <c r="B7937">
        <v>1454.97998046875</v>
      </c>
      <c r="C7937">
        <v>1486.25</v>
      </c>
      <c r="D7937">
        <v>1454.7099609375</v>
      </c>
      <c r="E7937">
        <v>1463.2099609375</v>
      </c>
      <c r="F7937">
        <v>1463.2099609375</v>
      </c>
      <c r="G7937">
        <v>2575240000</v>
      </c>
    </row>
    <row r="7938" spans="1:7" ht="15">
      <c r="A7938" s="963">
        <v>37438</v>
      </c>
      <c r="B7938">
        <v>1457.0400390625</v>
      </c>
      <c r="C7938">
        <v>1459.839965820312</v>
      </c>
      <c r="D7938">
        <v>1402.510009765625</v>
      </c>
      <c r="E7938">
        <v>1403.800048828125</v>
      </c>
      <c r="F7938">
        <v>1403.800048828125</v>
      </c>
      <c r="G7938">
        <v>2320650000</v>
      </c>
    </row>
    <row r="7939" spans="1:7" ht="15">
      <c r="A7939" s="963">
        <v>37439</v>
      </c>
      <c r="B7939">
        <v>1395.369995117188</v>
      </c>
      <c r="C7939">
        <v>1396.25</v>
      </c>
      <c r="D7939">
        <v>1356.030029296875</v>
      </c>
      <c r="E7939">
        <v>1357.819946289062</v>
      </c>
      <c r="F7939">
        <v>1357.819946289062</v>
      </c>
      <c r="G7939">
        <v>2722550000</v>
      </c>
    </row>
    <row r="7940" spans="1:7" ht="15">
      <c r="A7940" s="963">
        <v>37440</v>
      </c>
      <c r="B7940">
        <v>1348.609985351562</v>
      </c>
      <c r="C7940">
        <v>1380.380004882812</v>
      </c>
      <c r="D7940">
        <v>1336.06005859375</v>
      </c>
      <c r="E7940">
        <v>1380.170043945312</v>
      </c>
      <c r="F7940">
        <v>1380.170043945312</v>
      </c>
      <c r="G7940">
        <v>2661060000</v>
      </c>
    </row>
    <row r="7941" spans="1:7" ht="15">
      <c r="A7941" s="963">
        <v>37442</v>
      </c>
      <c r="B7941">
        <v>1401.030029296875</v>
      </c>
      <c r="C7941">
        <v>1448.660034179688</v>
      </c>
      <c r="D7941">
        <v>1401.030029296875</v>
      </c>
      <c r="E7941">
        <v>1448.359985351562</v>
      </c>
      <c r="F7941">
        <v>1448.359985351562</v>
      </c>
      <c r="G7941">
        <v>1120960000</v>
      </c>
    </row>
    <row r="7942" spans="1:7" ht="15">
      <c r="A7942" s="963">
        <v>37445</v>
      </c>
      <c r="B7942">
        <v>1439.849975585938</v>
      </c>
      <c r="C7942">
        <v>1452.56005859375</v>
      </c>
      <c r="D7942">
        <v>1401.280029296875</v>
      </c>
      <c r="E7942">
        <v>1405.609985351562</v>
      </c>
      <c r="F7942">
        <v>1405.609985351562</v>
      </c>
      <c r="G7942">
        <v>1708150000</v>
      </c>
    </row>
    <row r="7943" spans="1:7" ht="15">
      <c r="A7943" s="963">
        <v>37446</v>
      </c>
      <c r="B7943">
        <v>1405.369995117188</v>
      </c>
      <c r="C7943">
        <v>1415.31005859375</v>
      </c>
      <c r="D7943">
        <v>1379.569946289062</v>
      </c>
      <c r="E7943">
        <v>1381.119995117188</v>
      </c>
      <c r="F7943">
        <v>1381.119995117188</v>
      </c>
      <c r="G7943">
        <v>1704220000</v>
      </c>
    </row>
    <row r="7944" spans="1:7" ht="15">
      <c r="A7944" s="963">
        <v>37447</v>
      </c>
      <c r="B7944">
        <v>1396.670043945312</v>
      </c>
      <c r="C7944">
        <v>1396.949951171875</v>
      </c>
      <c r="D7944">
        <v>1345.219970703125</v>
      </c>
      <c r="E7944">
        <v>1346.010009765625</v>
      </c>
      <c r="F7944">
        <v>1346.010009765625</v>
      </c>
      <c r="G7944">
        <v>1846320000</v>
      </c>
    </row>
    <row r="7945" spans="1:7" ht="15">
      <c r="A7945" s="963">
        <v>37448</v>
      </c>
      <c r="B7945">
        <v>1339.650024414062</v>
      </c>
      <c r="C7945">
        <v>1375.579956054688</v>
      </c>
      <c r="D7945">
        <v>1323.589965820312</v>
      </c>
      <c r="E7945">
        <v>1374.430053710938</v>
      </c>
      <c r="F7945">
        <v>1374.430053710938</v>
      </c>
      <c r="G7945">
        <v>2298330000</v>
      </c>
    </row>
    <row r="7946" spans="1:7" ht="15">
      <c r="A7946" s="963">
        <v>37449</v>
      </c>
      <c r="B7946">
        <v>1391.300048828125</v>
      </c>
      <c r="C7946">
        <v>1402.449951171875</v>
      </c>
      <c r="D7946">
        <v>1363.109985351562</v>
      </c>
      <c r="E7946">
        <v>1373.5</v>
      </c>
      <c r="F7946">
        <v>1373.5</v>
      </c>
      <c r="G7946">
        <v>2009340000</v>
      </c>
    </row>
    <row r="7947" spans="1:7" ht="15">
      <c r="A7947" s="963">
        <v>37452</v>
      </c>
      <c r="B7947">
        <v>1365.7900390625</v>
      </c>
      <c r="C7947">
        <v>1382.699951171875</v>
      </c>
      <c r="D7947">
        <v>1315.300048828125</v>
      </c>
      <c r="E7947">
        <v>1382.619995117188</v>
      </c>
      <c r="F7947">
        <v>1382.619995117188</v>
      </c>
      <c r="G7947">
        <v>2117700000</v>
      </c>
    </row>
    <row r="7948" spans="1:7" ht="15">
      <c r="A7948" s="963">
        <v>37453</v>
      </c>
      <c r="B7948">
        <v>1371.910034179688</v>
      </c>
      <c r="C7948">
        <v>1407.589965820312</v>
      </c>
      <c r="D7948">
        <v>1364.880004882812</v>
      </c>
      <c r="E7948">
        <v>1375.260009765625</v>
      </c>
      <c r="F7948">
        <v>1375.260009765625</v>
      </c>
      <c r="G7948">
        <v>2379260000</v>
      </c>
    </row>
    <row r="7949" spans="1:7" ht="15">
      <c r="A7949" s="963">
        <v>37454</v>
      </c>
      <c r="B7949">
        <v>1408.099975585938</v>
      </c>
      <c r="C7949">
        <v>1426.280029296875</v>
      </c>
      <c r="D7949">
        <v>1370.2099609375</v>
      </c>
      <c r="E7949">
        <v>1397.25</v>
      </c>
      <c r="F7949">
        <v>1397.25</v>
      </c>
      <c r="G7949">
        <v>2338390000</v>
      </c>
    </row>
    <row r="7950" spans="1:7" ht="15">
      <c r="A7950" s="963">
        <v>37455</v>
      </c>
      <c r="B7950">
        <v>1390.410034179688</v>
      </c>
      <c r="C7950">
        <v>1395.2900390625</v>
      </c>
      <c r="D7950">
        <v>1356.800048828125</v>
      </c>
      <c r="E7950">
        <v>1356.949951171875</v>
      </c>
      <c r="F7950">
        <v>1356.949951171875</v>
      </c>
      <c r="G7950">
        <v>1842360000</v>
      </c>
    </row>
    <row r="7951" spans="1:7" ht="15">
      <c r="A7951" s="963">
        <v>37456</v>
      </c>
      <c r="B7951">
        <v>1336.390014648438</v>
      </c>
      <c r="C7951">
        <v>1350.2099609375</v>
      </c>
      <c r="D7951">
        <v>1309.93994140625</v>
      </c>
      <c r="E7951">
        <v>1319.150024414062</v>
      </c>
      <c r="F7951">
        <v>1319.150024414062</v>
      </c>
      <c r="G7951">
        <v>2396800000</v>
      </c>
    </row>
    <row r="7952" spans="1:7" ht="15">
      <c r="A7952" s="963">
        <v>37459</v>
      </c>
      <c r="B7952">
        <v>1309.839965820312</v>
      </c>
      <c r="C7952">
        <v>1332.099975585938</v>
      </c>
      <c r="D7952">
        <v>1272.4599609375</v>
      </c>
      <c r="E7952">
        <v>1282.650024414062</v>
      </c>
      <c r="F7952">
        <v>1282.650024414062</v>
      </c>
      <c r="G7952">
        <v>2014410000</v>
      </c>
    </row>
    <row r="7953" spans="1:7" ht="15">
      <c r="A7953" s="963">
        <v>37460</v>
      </c>
      <c r="B7953">
        <v>1287.589965820312</v>
      </c>
      <c r="C7953">
        <v>1295.589965820312</v>
      </c>
      <c r="D7953">
        <v>1228.880004882812</v>
      </c>
      <c r="E7953">
        <v>1229.050048828125</v>
      </c>
      <c r="F7953">
        <v>1229.050048828125</v>
      </c>
      <c r="G7953">
        <v>2238890000</v>
      </c>
    </row>
    <row r="7954" spans="1:7" ht="15">
      <c r="A7954" s="963">
        <v>37461</v>
      </c>
      <c r="B7954">
        <v>1203.880004882812</v>
      </c>
      <c r="C7954">
        <v>1290.400024414062</v>
      </c>
      <c r="D7954">
        <v>1192.420043945312</v>
      </c>
      <c r="E7954">
        <v>1290.22998046875</v>
      </c>
      <c r="F7954">
        <v>1290.22998046875</v>
      </c>
      <c r="G7954">
        <v>2167790000</v>
      </c>
    </row>
    <row r="7955" spans="1:7" ht="15">
      <c r="A7955" s="963">
        <v>37462</v>
      </c>
      <c r="B7955">
        <v>1277.160034179688</v>
      </c>
      <c r="C7955">
        <v>1289.719970703125</v>
      </c>
      <c r="D7955">
        <v>1220.930053710938</v>
      </c>
      <c r="E7955">
        <v>1240.079956054688</v>
      </c>
      <c r="F7955">
        <v>1240.079956054688</v>
      </c>
      <c r="G7955">
        <v>2353210000</v>
      </c>
    </row>
    <row r="7956" spans="1:7" ht="15">
      <c r="A7956" s="963">
        <v>37463</v>
      </c>
      <c r="B7956">
        <v>1250.719970703125</v>
      </c>
      <c r="C7956">
        <v>1264.670043945312</v>
      </c>
      <c r="D7956">
        <v>1234.4599609375</v>
      </c>
      <c r="E7956">
        <v>1262.119995117188</v>
      </c>
      <c r="F7956">
        <v>1262.119995117188</v>
      </c>
      <c r="G7956">
        <v>1691540000</v>
      </c>
    </row>
    <row r="7957" spans="1:7" ht="15">
      <c r="A7957" s="963">
        <v>37466</v>
      </c>
      <c r="B7957">
        <v>1286.81005859375</v>
      </c>
      <c r="C7957">
        <v>1335.25</v>
      </c>
      <c r="D7957">
        <v>1286.5400390625</v>
      </c>
      <c r="E7957">
        <v>1335.25</v>
      </c>
      <c r="F7957">
        <v>1335.25</v>
      </c>
      <c r="G7957">
        <v>1944170000</v>
      </c>
    </row>
    <row r="7958" spans="1:7" ht="15">
      <c r="A7958" s="963">
        <v>37467</v>
      </c>
      <c r="B7958">
        <v>1322.989990234375</v>
      </c>
      <c r="C7958">
        <v>1354.47998046875</v>
      </c>
      <c r="D7958">
        <v>1313.489990234375</v>
      </c>
      <c r="E7958">
        <v>1344.18994140625</v>
      </c>
      <c r="F7958">
        <v>1344.18994140625</v>
      </c>
      <c r="G7958">
        <v>1728270000</v>
      </c>
    </row>
    <row r="7959" spans="1:7" ht="15">
      <c r="A7959" s="963">
        <v>37468</v>
      </c>
      <c r="B7959">
        <v>1331.819946289062</v>
      </c>
      <c r="C7959">
        <v>1335.7900390625</v>
      </c>
      <c r="D7959">
        <v>1307.010009765625</v>
      </c>
      <c r="E7959">
        <v>1328.260009765625</v>
      </c>
      <c r="F7959">
        <v>1328.260009765625</v>
      </c>
      <c r="G7959">
        <v>1633300000</v>
      </c>
    </row>
    <row r="7960" spans="1:7" ht="15">
      <c r="A7960" s="963">
        <v>37469</v>
      </c>
      <c r="B7960">
        <v>1322.469970703125</v>
      </c>
      <c r="C7960">
        <v>1326.099975585938</v>
      </c>
      <c r="D7960">
        <v>1276.880004882812</v>
      </c>
      <c r="E7960">
        <v>1280</v>
      </c>
      <c r="F7960">
        <v>1280</v>
      </c>
      <c r="G7960">
        <v>1548860000</v>
      </c>
    </row>
    <row r="7961" spans="1:7" ht="15">
      <c r="A7961" s="963">
        <v>37470</v>
      </c>
      <c r="B7961">
        <v>1279.099975585938</v>
      </c>
      <c r="C7961">
        <v>1282.06005859375</v>
      </c>
      <c r="D7961">
        <v>1235.569946289062</v>
      </c>
      <c r="E7961">
        <v>1247.920043945312</v>
      </c>
      <c r="F7961">
        <v>1247.920043945312</v>
      </c>
      <c r="G7961">
        <v>1419790000</v>
      </c>
    </row>
    <row r="7962" spans="1:7" ht="15">
      <c r="A7962" s="963">
        <v>37473</v>
      </c>
      <c r="B7962">
        <v>1243.380004882812</v>
      </c>
      <c r="C7962">
        <v>1247.839965820312</v>
      </c>
      <c r="D7962">
        <v>1205.680053710938</v>
      </c>
      <c r="E7962">
        <v>1206.010009765625</v>
      </c>
      <c r="F7962">
        <v>1206.010009765625</v>
      </c>
      <c r="G7962">
        <v>1336720000</v>
      </c>
    </row>
    <row r="7963" spans="1:7" ht="15">
      <c r="A7963" s="963">
        <v>37474</v>
      </c>
      <c r="B7963">
        <v>1224.800048828125</v>
      </c>
      <c r="C7963">
        <v>1279.569946289062</v>
      </c>
      <c r="D7963">
        <v>1224.800048828125</v>
      </c>
      <c r="E7963">
        <v>1259.550048828125</v>
      </c>
      <c r="F7963">
        <v>1259.550048828125</v>
      </c>
      <c r="G7963">
        <v>1535110000</v>
      </c>
    </row>
    <row r="7964" spans="1:7" ht="15">
      <c r="A7964" s="963">
        <v>37475</v>
      </c>
      <c r="B7964">
        <v>1290.22998046875</v>
      </c>
      <c r="C7964">
        <v>1298.119995117188</v>
      </c>
      <c r="D7964">
        <v>1243.489990234375</v>
      </c>
      <c r="E7964">
        <v>1280.900024414062</v>
      </c>
      <c r="F7964">
        <v>1280.900024414062</v>
      </c>
      <c r="G7964">
        <v>1542880000</v>
      </c>
    </row>
    <row r="7965" spans="1:7" ht="15">
      <c r="A7965" s="963">
        <v>37476</v>
      </c>
      <c r="B7965">
        <v>1278.339965820312</v>
      </c>
      <c r="C7965">
        <v>1316.52001953125</v>
      </c>
      <c r="D7965">
        <v>1263.31005859375</v>
      </c>
      <c r="E7965">
        <v>1316.52001953125</v>
      </c>
      <c r="F7965">
        <v>1316.52001953125</v>
      </c>
      <c r="G7965">
        <v>1523000000</v>
      </c>
    </row>
    <row r="7966" spans="1:7" ht="15">
      <c r="A7966" s="963">
        <v>37477</v>
      </c>
      <c r="B7966">
        <v>1301.829956054688</v>
      </c>
      <c r="C7966">
        <v>1322.069946289062</v>
      </c>
      <c r="D7966">
        <v>1290.77001953125</v>
      </c>
      <c r="E7966">
        <v>1306.119995117188</v>
      </c>
      <c r="F7966">
        <v>1306.119995117188</v>
      </c>
      <c r="G7966">
        <v>1313750000</v>
      </c>
    </row>
    <row r="7967" spans="1:7" ht="15">
      <c r="A7967" s="963">
        <v>37480</v>
      </c>
      <c r="B7967">
        <v>1293.880004882812</v>
      </c>
      <c r="C7967">
        <v>1311.430053710938</v>
      </c>
      <c r="D7967">
        <v>1286.910034179688</v>
      </c>
      <c r="E7967">
        <v>1306.839965820312</v>
      </c>
      <c r="F7967">
        <v>1306.839965820312</v>
      </c>
      <c r="G7967">
        <v>1054220000</v>
      </c>
    </row>
    <row r="7968" spans="1:7" ht="15">
      <c r="A7968" s="963">
        <v>37481</v>
      </c>
      <c r="B7968">
        <v>1300.72998046875</v>
      </c>
      <c r="C7968">
        <v>1324.430053710938</v>
      </c>
      <c r="D7968">
        <v>1268.989990234375</v>
      </c>
      <c r="E7968">
        <v>1269.280029296875</v>
      </c>
      <c r="F7968">
        <v>1269.280029296875</v>
      </c>
      <c r="G7968">
        <v>1570660000</v>
      </c>
    </row>
    <row r="7969" spans="1:7" ht="15">
      <c r="A7969" s="963">
        <v>37482</v>
      </c>
      <c r="B7969">
        <v>1273.93994140625</v>
      </c>
      <c r="C7969">
        <v>1334.31005859375</v>
      </c>
      <c r="D7969">
        <v>1265.18994140625</v>
      </c>
      <c r="E7969">
        <v>1334.300048828125</v>
      </c>
      <c r="F7969">
        <v>1334.300048828125</v>
      </c>
      <c r="G7969">
        <v>1629290000</v>
      </c>
    </row>
    <row r="7970" spans="1:7" ht="15">
      <c r="A7970" s="963">
        <v>37483</v>
      </c>
      <c r="B7970">
        <v>1339.599975585938</v>
      </c>
      <c r="C7970">
        <v>1350.920043945312</v>
      </c>
      <c r="D7970">
        <v>1322.109985351562</v>
      </c>
      <c r="E7970">
        <v>1345.010009765625</v>
      </c>
      <c r="F7970">
        <v>1345.010009765625</v>
      </c>
      <c r="G7970">
        <v>1642850000</v>
      </c>
    </row>
    <row r="7971" spans="1:7" ht="15">
      <c r="A7971" s="963">
        <v>37484</v>
      </c>
      <c r="B7971">
        <v>1333.260009765625</v>
      </c>
      <c r="C7971">
        <v>1368.68994140625</v>
      </c>
      <c r="D7971">
        <v>1325.989990234375</v>
      </c>
      <c r="E7971">
        <v>1361.010009765625</v>
      </c>
      <c r="F7971">
        <v>1361.010009765625</v>
      </c>
      <c r="G7971">
        <v>1389180000</v>
      </c>
    </row>
    <row r="7972" spans="1:7" ht="15">
      <c r="A7972" s="963">
        <v>37487</v>
      </c>
      <c r="B7972">
        <v>1362.2900390625</v>
      </c>
      <c r="C7972">
        <v>1397.06005859375</v>
      </c>
      <c r="D7972">
        <v>1359.140014648438</v>
      </c>
      <c r="E7972">
        <v>1394.5400390625</v>
      </c>
      <c r="F7972">
        <v>1394.5400390625</v>
      </c>
      <c r="G7972">
        <v>1489490000</v>
      </c>
    </row>
    <row r="7973" spans="1:7" ht="15">
      <c r="A7973" s="963">
        <v>37488</v>
      </c>
      <c r="B7973">
        <v>1384.469970703125</v>
      </c>
      <c r="C7973">
        <v>1389.839965820312</v>
      </c>
      <c r="D7973">
        <v>1370.97998046875</v>
      </c>
      <c r="E7973">
        <v>1376.589965820312</v>
      </c>
      <c r="F7973">
        <v>1376.589965820312</v>
      </c>
      <c r="G7973">
        <v>1396290000</v>
      </c>
    </row>
    <row r="7974" spans="1:7" ht="15">
      <c r="A7974" s="963">
        <v>37489</v>
      </c>
      <c r="B7974">
        <v>1389.56005859375</v>
      </c>
      <c r="C7974">
        <v>1410.880004882812</v>
      </c>
      <c r="D7974">
        <v>1378.089965820312</v>
      </c>
      <c r="E7974">
        <v>1409.25</v>
      </c>
      <c r="F7974">
        <v>1409.25</v>
      </c>
      <c r="G7974">
        <v>1508530000</v>
      </c>
    </row>
    <row r="7975" spans="1:7" ht="15">
      <c r="A7975" s="963">
        <v>37490</v>
      </c>
      <c r="B7975">
        <v>1410.75</v>
      </c>
      <c r="C7975">
        <v>1426.760009765625</v>
      </c>
      <c r="D7975">
        <v>1398.829956054688</v>
      </c>
      <c r="E7975">
        <v>1422.949951171875</v>
      </c>
      <c r="F7975">
        <v>1422.949951171875</v>
      </c>
      <c r="G7975">
        <v>1654080000</v>
      </c>
    </row>
    <row r="7976" spans="1:7" ht="15">
      <c r="A7976" s="963">
        <v>37491</v>
      </c>
      <c r="B7976">
        <v>1411.75</v>
      </c>
      <c r="C7976">
        <v>1411.75</v>
      </c>
      <c r="D7976">
        <v>1377.640014648438</v>
      </c>
      <c r="E7976">
        <v>1380.619995117188</v>
      </c>
      <c r="F7976">
        <v>1380.619995117188</v>
      </c>
      <c r="G7976">
        <v>1365830000</v>
      </c>
    </row>
    <row r="7977" spans="1:7" ht="15">
      <c r="A7977" s="963">
        <v>37494</v>
      </c>
      <c r="B7977">
        <v>1387.199951171875</v>
      </c>
      <c r="C7977">
        <v>1394.239990234375</v>
      </c>
      <c r="D7977">
        <v>1360.430053710938</v>
      </c>
      <c r="E7977">
        <v>1391.739990234375</v>
      </c>
      <c r="F7977">
        <v>1391.739990234375</v>
      </c>
      <c r="G7977">
        <v>1261360000</v>
      </c>
    </row>
    <row r="7978" spans="1:7" ht="15">
      <c r="A7978" s="963">
        <v>37495</v>
      </c>
      <c r="B7978">
        <v>1395.0400390625</v>
      </c>
      <c r="C7978">
        <v>1396.400024414062</v>
      </c>
      <c r="D7978">
        <v>1346.2099609375</v>
      </c>
      <c r="E7978">
        <v>1347.780029296875</v>
      </c>
      <c r="F7978">
        <v>1347.780029296875</v>
      </c>
      <c r="G7978">
        <v>1432360000</v>
      </c>
    </row>
    <row r="7979" spans="1:7" ht="15">
      <c r="A7979" s="963">
        <v>37496</v>
      </c>
      <c r="B7979">
        <v>1339.420043945312</v>
      </c>
      <c r="C7979">
        <v>1340.010009765625</v>
      </c>
      <c r="D7979">
        <v>1312.25</v>
      </c>
      <c r="E7979">
        <v>1314.380004882812</v>
      </c>
      <c r="F7979">
        <v>1314.380004882812</v>
      </c>
      <c r="G7979">
        <v>1351500000</v>
      </c>
    </row>
    <row r="7980" spans="1:7" ht="15">
      <c r="A7980" s="963">
        <v>37497</v>
      </c>
      <c r="B7980">
        <v>1304.2099609375</v>
      </c>
      <c r="C7980">
        <v>1345.369995117188</v>
      </c>
      <c r="D7980">
        <v>1295.7900390625</v>
      </c>
      <c r="E7980">
        <v>1335.77001953125</v>
      </c>
      <c r="F7980">
        <v>1335.77001953125</v>
      </c>
      <c r="G7980">
        <v>1435190000</v>
      </c>
    </row>
    <row r="7981" spans="1:7" ht="15">
      <c r="A7981" s="963">
        <v>37498</v>
      </c>
      <c r="B7981">
        <v>1326.050048828125</v>
      </c>
      <c r="C7981">
        <v>1337.920043945312</v>
      </c>
      <c r="D7981">
        <v>1314.68994140625</v>
      </c>
      <c r="E7981">
        <v>1314.849975585938</v>
      </c>
      <c r="F7981">
        <v>1314.849975585938</v>
      </c>
      <c r="G7981">
        <v>1089820000</v>
      </c>
    </row>
    <row r="7982" spans="1:7" ht="15">
      <c r="A7982" s="963">
        <v>37502</v>
      </c>
      <c r="B7982">
        <v>1302.670043945312</v>
      </c>
      <c r="C7982">
        <v>1302.670043945312</v>
      </c>
      <c r="D7982">
        <v>1263.22998046875</v>
      </c>
      <c r="E7982">
        <v>1263.839965820312</v>
      </c>
      <c r="F7982">
        <v>1263.839965820312</v>
      </c>
      <c r="G7982">
        <v>1394260000</v>
      </c>
    </row>
    <row r="7983" spans="1:7" ht="15">
      <c r="A7983" s="963">
        <v>37503</v>
      </c>
      <c r="B7983">
        <v>1268.650024414062</v>
      </c>
      <c r="C7983">
        <v>1294.650024414062</v>
      </c>
      <c r="D7983">
        <v>1261</v>
      </c>
      <c r="E7983">
        <v>1292.31005859375</v>
      </c>
      <c r="F7983">
        <v>1292.31005859375</v>
      </c>
      <c r="G7983">
        <v>1493510000</v>
      </c>
    </row>
    <row r="7984" spans="1:7" ht="15">
      <c r="A7984" s="963">
        <v>37504</v>
      </c>
      <c r="B7984">
        <v>1274.760009765625</v>
      </c>
      <c r="C7984">
        <v>1274.760009765625</v>
      </c>
      <c r="D7984">
        <v>1251</v>
      </c>
      <c r="E7984">
        <v>1251</v>
      </c>
      <c r="F7984">
        <v>1251</v>
      </c>
      <c r="G7984">
        <v>1520290000</v>
      </c>
    </row>
    <row r="7985" spans="1:7" ht="15">
      <c r="A7985" s="963">
        <v>37505</v>
      </c>
      <c r="B7985">
        <v>1280.27001953125</v>
      </c>
      <c r="C7985">
        <v>1304.02001953125</v>
      </c>
      <c r="D7985">
        <v>1280.27001953125</v>
      </c>
      <c r="E7985">
        <v>1295.300048828125</v>
      </c>
      <c r="F7985">
        <v>1295.300048828125</v>
      </c>
      <c r="G7985">
        <v>1320380000</v>
      </c>
    </row>
    <row r="7986" spans="1:7" ht="15">
      <c r="A7986" s="963">
        <v>37508</v>
      </c>
      <c r="B7986">
        <v>1286.75</v>
      </c>
      <c r="C7986">
        <v>1310.329956054688</v>
      </c>
      <c r="D7986">
        <v>1270.72998046875</v>
      </c>
      <c r="E7986">
        <v>1304.599975585938</v>
      </c>
      <c r="F7986">
        <v>1304.599975585938</v>
      </c>
      <c r="G7986">
        <v>1247540000</v>
      </c>
    </row>
    <row r="7987" spans="1:7" ht="15">
      <c r="A7987" s="963">
        <v>37509</v>
      </c>
      <c r="B7987">
        <v>1306.130004882812</v>
      </c>
      <c r="C7987">
        <v>1322.430053710938</v>
      </c>
      <c r="D7987">
        <v>1299.530029296875</v>
      </c>
      <c r="E7987">
        <v>1320.089965820312</v>
      </c>
      <c r="F7987">
        <v>1320.089965820312</v>
      </c>
      <c r="G7987">
        <v>1441490000</v>
      </c>
    </row>
    <row r="7988" spans="1:7" ht="15">
      <c r="A7988" s="963">
        <v>37510</v>
      </c>
      <c r="B7988">
        <v>1328.349975585938</v>
      </c>
      <c r="C7988">
        <v>1347.27001953125</v>
      </c>
      <c r="D7988">
        <v>1314.9599609375</v>
      </c>
      <c r="E7988">
        <v>1315.449951171875</v>
      </c>
      <c r="F7988">
        <v>1315.449951171875</v>
      </c>
      <c r="G7988">
        <v>1075670000</v>
      </c>
    </row>
    <row r="7989" spans="1:7" ht="15">
      <c r="A7989" s="963">
        <v>37511</v>
      </c>
      <c r="B7989">
        <v>1305.719970703125</v>
      </c>
      <c r="C7989">
        <v>1305.719970703125</v>
      </c>
      <c r="D7989">
        <v>1279.089965820312</v>
      </c>
      <c r="E7989">
        <v>1279.680053710938</v>
      </c>
      <c r="F7989">
        <v>1279.680053710938</v>
      </c>
      <c r="G7989">
        <v>1192760000</v>
      </c>
    </row>
    <row r="7990" spans="1:7" ht="15">
      <c r="A7990" s="963">
        <v>37512</v>
      </c>
      <c r="B7990">
        <v>1272.93994140625</v>
      </c>
      <c r="C7990">
        <v>1292.359985351562</v>
      </c>
      <c r="D7990">
        <v>1270.589965820312</v>
      </c>
      <c r="E7990">
        <v>1291.400024414062</v>
      </c>
      <c r="F7990">
        <v>1291.400024414062</v>
      </c>
      <c r="G7990">
        <v>1265530000</v>
      </c>
    </row>
    <row r="7991" spans="1:7" ht="15">
      <c r="A7991" s="963">
        <v>37515</v>
      </c>
      <c r="B7991">
        <v>1286.849975585938</v>
      </c>
      <c r="C7991">
        <v>1292.72998046875</v>
      </c>
      <c r="D7991">
        <v>1267.68994140625</v>
      </c>
      <c r="E7991">
        <v>1275.880004882812</v>
      </c>
      <c r="F7991">
        <v>1275.880004882812</v>
      </c>
      <c r="G7991">
        <v>1097330000</v>
      </c>
    </row>
    <row r="7992" spans="1:7" ht="15">
      <c r="A7992" s="963">
        <v>37516</v>
      </c>
      <c r="B7992">
        <v>1292.910034179688</v>
      </c>
      <c r="C7992">
        <v>1298.5</v>
      </c>
      <c r="D7992">
        <v>1258.849975585938</v>
      </c>
      <c r="E7992">
        <v>1259.93994140625</v>
      </c>
      <c r="F7992">
        <v>1259.93994140625</v>
      </c>
      <c r="G7992">
        <v>1500330000</v>
      </c>
    </row>
    <row r="7993" spans="1:7" ht="15">
      <c r="A7993" s="963">
        <v>37517</v>
      </c>
      <c r="B7993">
        <v>1244.52001953125</v>
      </c>
      <c r="C7993">
        <v>1263.900024414062</v>
      </c>
      <c r="D7993">
        <v>1233.079956054688</v>
      </c>
      <c r="E7993">
        <v>1252.130004882812</v>
      </c>
      <c r="F7993">
        <v>1252.130004882812</v>
      </c>
      <c r="G7993">
        <v>1570950000</v>
      </c>
    </row>
    <row r="7994" spans="1:7" ht="15">
      <c r="A7994" s="963">
        <v>37518</v>
      </c>
      <c r="B7994">
        <v>1233.93994140625</v>
      </c>
      <c r="C7994">
        <v>1242.910034179688</v>
      </c>
      <c r="D7994">
        <v>1216.18994140625</v>
      </c>
      <c r="E7994">
        <v>1216.449951171875</v>
      </c>
      <c r="F7994">
        <v>1216.449951171875</v>
      </c>
      <c r="G7994">
        <v>1521130000</v>
      </c>
    </row>
    <row r="7995" spans="1:7" ht="15">
      <c r="A7995" s="963">
        <v>37519</v>
      </c>
      <c r="B7995">
        <v>1229.469970703125</v>
      </c>
      <c r="C7995">
        <v>1232.9599609375</v>
      </c>
      <c r="D7995">
        <v>1216.239990234375</v>
      </c>
      <c r="E7995">
        <v>1221.089965820312</v>
      </c>
      <c r="F7995">
        <v>1221.089965820312</v>
      </c>
      <c r="G7995">
        <v>1796000000</v>
      </c>
    </row>
    <row r="7996" spans="1:7" ht="15">
      <c r="A7996" s="963">
        <v>37522</v>
      </c>
      <c r="B7996">
        <v>1209.130004882812</v>
      </c>
      <c r="C7996">
        <v>1209.719970703125</v>
      </c>
      <c r="D7996">
        <v>1177.410034179688</v>
      </c>
      <c r="E7996">
        <v>1184.930053710938</v>
      </c>
      <c r="F7996">
        <v>1184.930053710938</v>
      </c>
      <c r="G7996">
        <v>1443330000</v>
      </c>
    </row>
    <row r="7997" spans="1:7" ht="15">
      <c r="A7997" s="963">
        <v>37523</v>
      </c>
      <c r="B7997">
        <v>1170.949951171875</v>
      </c>
      <c r="C7997">
        <v>1200.449951171875</v>
      </c>
      <c r="D7997">
        <v>1169.0400390625</v>
      </c>
      <c r="E7997">
        <v>1182.170043945312</v>
      </c>
      <c r="F7997">
        <v>1182.170043945312</v>
      </c>
      <c r="G7997">
        <v>1666020000</v>
      </c>
    </row>
    <row r="7998" spans="1:7" ht="15">
      <c r="A7998" s="963">
        <v>37524</v>
      </c>
      <c r="B7998">
        <v>1195.599975585938</v>
      </c>
      <c r="C7998">
        <v>1227.22998046875</v>
      </c>
      <c r="D7998">
        <v>1184.119995117188</v>
      </c>
      <c r="E7998">
        <v>1222.2900390625</v>
      </c>
      <c r="F7998">
        <v>1222.2900390625</v>
      </c>
      <c r="G7998">
        <v>1691640000</v>
      </c>
    </row>
    <row r="7999" spans="1:7" ht="15">
      <c r="A7999" s="963">
        <v>37525</v>
      </c>
      <c r="B7999">
        <v>1231.849975585938</v>
      </c>
      <c r="C7999">
        <v>1239.619995117188</v>
      </c>
      <c r="D7999">
        <v>1206.910034179688</v>
      </c>
      <c r="E7999">
        <v>1221.609985351562</v>
      </c>
      <c r="F7999">
        <v>1221.609985351562</v>
      </c>
      <c r="G7999">
        <v>1664160000</v>
      </c>
    </row>
    <row r="8000" spans="1:7" ht="15">
      <c r="A8000" s="963">
        <v>37526</v>
      </c>
      <c r="B8000">
        <v>1213.77001953125</v>
      </c>
      <c r="C8000">
        <v>1235.079956054688</v>
      </c>
      <c r="D8000">
        <v>1198.119995117188</v>
      </c>
      <c r="E8000">
        <v>1199.160034179688</v>
      </c>
      <c r="F8000">
        <v>1199.160034179688</v>
      </c>
      <c r="G8000">
        <v>1444460000</v>
      </c>
    </row>
    <row r="8001" spans="1:7" ht="15">
      <c r="A8001" s="963">
        <v>37529</v>
      </c>
      <c r="B8001">
        <v>1187.47998046875</v>
      </c>
      <c r="C8001">
        <v>1190.739990234375</v>
      </c>
      <c r="D8001">
        <v>1160.069946289062</v>
      </c>
      <c r="E8001">
        <v>1172.06005859375</v>
      </c>
      <c r="F8001">
        <v>1172.06005859375</v>
      </c>
      <c r="G8001">
        <v>1682900000</v>
      </c>
    </row>
    <row r="8002" spans="1:7" ht="15">
      <c r="A8002" s="963">
        <v>37530</v>
      </c>
      <c r="B8002">
        <v>1180.260009765625</v>
      </c>
      <c r="C8002">
        <v>1214.010009765625</v>
      </c>
      <c r="D8002">
        <v>1160.7099609375</v>
      </c>
      <c r="E8002">
        <v>1213.719970703125</v>
      </c>
      <c r="F8002">
        <v>1213.719970703125</v>
      </c>
      <c r="G8002">
        <v>1707860000</v>
      </c>
    </row>
    <row r="8003" spans="1:7" ht="15">
      <c r="A8003" s="963">
        <v>37531</v>
      </c>
      <c r="B8003">
        <v>1208.030029296875</v>
      </c>
      <c r="C8003">
        <v>1222.719970703125</v>
      </c>
      <c r="D8003">
        <v>1183.760009765625</v>
      </c>
      <c r="E8003">
        <v>1187.300048828125</v>
      </c>
      <c r="F8003">
        <v>1187.300048828125</v>
      </c>
      <c r="G8003">
        <v>1763700000</v>
      </c>
    </row>
    <row r="8004" spans="1:7" ht="15">
      <c r="A8004" s="963">
        <v>37532</v>
      </c>
      <c r="B8004">
        <v>1183.109985351562</v>
      </c>
      <c r="C8004">
        <v>1197.9599609375</v>
      </c>
      <c r="D8004">
        <v>1164.510009765625</v>
      </c>
      <c r="E8004">
        <v>1165.56005859375</v>
      </c>
      <c r="F8004">
        <v>1165.56005859375</v>
      </c>
      <c r="G8004">
        <v>1647320000</v>
      </c>
    </row>
    <row r="8005" spans="1:7" ht="15">
      <c r="A8005" s="963">
        <v>37533</v>
      </c>
      <c r="B8005">
        <v>1174.579956054688</v>
      </c>
      <c r="C8005">
        <v>1175.75</v>
      </c>
      <c r="D8005">
        <v>1135.27001953125</v>
      </c>
      <c r="E8005">
        <v>1139.900024414062</v>
      </c>
      <c r="F8005">
        <v>1139.900024414062</v>
      </c>
      <c r="G8005">
        <v>1587030000</v>
      </c>
    </row>
    <row r="8006" spans="1:7" ht="15">
      <c r="A8006" s="963">
        <v>37536</v>
      </c>
      <c r="B8006">
        <v>1135.7900390625</v>
      </c>
      <c r="C8006">
        <v>1145.7900390625</v>
      </c>
      <c r="D8006">
        <v>1113.359985351562</v>
      </c>
      <c r="E8006">
        <v>1119.400024414062</v>
      </c>
      <c r="F8006">
        <v>1119.400024414062</v>
      </c>
      <c r="G8006">
        <v>1409850000</v>
      </c>
    </row>
    <row r="8007" spans="1:7" ht="15">
      <c r="A8007" s="963">
        <v>37537</v>
      </c>
      <c r="B8007">
        <v>1129.819946289062</v>
      </c>
      <c r="C8007">
        <v>1144.130004882812</v>
      </c>
      <c r="D8007">
        <v>1109.640014648438</v>
      </c>
      <c r="E8007">
        <v>1129.219970703125</v>
      </c>
      <c r="F8007">
        <v>1129.219970703125</v>
      </c>
      <c r="G8007">
        <v>1836990000</v>
      </c>
    </row>
    <row r="8008" spans="1:7" ht="15">
      <c r="A8008" s="963">
        <v>37538</v>
      </c>
      <c r="B8008">
        <v>1117.140014648438</v>
      </c>
      <c r="C8008">
        <v>1135.890014648438</v>
      </c>
      <c r="D8008">
        <v>1112.079956054688</v>
      </c>
      <c r="E8008">
        <v>1114.109985351562</v>
      </c>
      <c r="F8008">
        <v>1114.109985351562</v>
      </c>
      <c r="G8008">
        <v>1755730000</v>
      </c>
    </row>
    <row r="8009" spans="1:7" ht="15">
      <c r="A8009" s="963">
        <v>37539</v>
      </c>
      <c r="B8009">
        <v>1116.760009765625</v>
      </c>
      <c r="C8009">
        <v>1165.829956054688</v>
      </c>
      <c r="D8009">
        <v>1108.489990234375</v>
      </c>
      <c r="E8009">
        <v>1163.369995117188</v>
      </c>
      <c r="F8009">
        <v>1163.369995117188</v>
      </c>
      <c r="G8009">
        <v>1837940000</v>
      </c>
    </row>
    <row r="8010" spans="1:7" ht="15">
      <c r="A8010" s="963">
        <v>37540</v>
      </c>
      <c r="B8010">
        <v>1179.900024414062</v>
      </c>
      <c r="C8010">
        <v>1220.119995117188</v>
      </c>
      <c r="D8010">
        <v>1179.900024414062</v>
      </c>
      <c r="E8010">
        <v>1210.469970703125</v>
      </c>
      <c r="F8010">
        <v>1210.469970703125</v>
      </c>
      <c r="G8010">
        <v>1915390000</v>
      </c>
    </row>
    <row r="8011" spans="1:7" ht="15">
      <c r="A8011" s="963">
        <v>37543</v>
      </c>
      <c r="B8011">
        <v>1198.5</v>
      </c>
      <c r="C8011">
        <v>1221.599975585938</v>
      </c>
      <c r="D8011">
        <v>1193.420043945312</v>
      </c>
      <c r="E8011">
        <v>1220.530029296875</v>
      </c>
      <c r="F8011">
        <v>1220.530029296875</v>
      </c>
      <c r="G8011">
        <v>1204240000</v>
      </c>
    </row>
    <row r="8012" spans="1:7" ht="15">
      <c r="A8012" s="963">
        <v>37544</v>
      </c>
      <c r="B8012">
        <v>1259.869995117188</v>
      </c>
      <c r="C8012">
        <v>1282.739990234375</v>
      </c>
      <c r="D8012">
        <v>1259.869995117188</v>
      </c>
      <c r="E8012">
        <v>1282.43994140625</v>
      </c>
      <c r="F8012">
        <v>1282.43994140625</v>
      </c>
      <c r="G8012">
        <v>2009640000</v>
      </c>
    </row>
    <row r="8013" spans="1:7" ht="15">
      <c r="A8013" s="963">
        <v>37545</v>
      </c>
      <c r="B8013">
        <v>1239.5400390625</v>
      </c>
      <c r="C8013">
        <v>1253.609985351562</v>
      </c>
      <c r="D8013">
        <v>1229.06005859375</v>
      </c>
      <c r="E8013">
        <v>1232.420043945312</v>
      </c>
      <c r="F8013">
        <v>1232.420043945312</v>
      </c>
      <c r="G8013">
        <v>1585220000</v>
      </c>
    </row>
    <row r="8014" spans="1:7" ht="15">
      <c r="A8014" s="963">
        <v>37546</v>
      </c>
      <c r="B8014">
        <v>1272.260009765625</v>
      </c>
      <c r="C8014">
        <v>1283.2099609375</v>
      </c>
      <c r="D8014">
        <v>1263.4599609375</v>
      </c>
      <c r="E8014">
        <v>1272.2900390625</v>
      </c>
      <c r="F8014">
        <v>1272.2900390625</v>
      </c>
      <c r="G8014">
        <v>1822740000</v>
      </c>
    </row>
    <row r="8015" spans="1:7" ht="15">
      <c r="A8015" s="963">
        <v>37547</v>
      </c>
      <c r="B8015">
        <v>1270.130004882812</v>
      </c>
      <c r="C8015">
        <v>1288.079956054688</v>
      </c>
      <c r="D8015">
        <v>1253.43994140625</v>
      </c>
      <c r="E8015">
        <v>1287.859985351562</v>
      </c>
      <c r="F8015">
        <v>1287.859985351562</v>
      </c>
      <c r="G8015">
        <v>1665970000</v>
      </c>
    </row>
    <row r="8016" spans="1:7" ht="15">
      <c r="A8016" s="963">
        <v>37550</v>
      </c>
      <c r="B8016">
        <v>1276.760009765625</v>
      </c>
      <c r="C8016">
        <v>1312.530029296875</v>
      </c>
      <c r="D8016">
        <v>1267.760009765625</v>
      </c>
      <c r="E8016">
        <v>1309.670043945312</v>
      </c>
      <c r="F8016">
        <v>1309.670043945312</v>
      </c>
      <c r="G8016">
        <v>1572970000</v>
      </c>
    </row>
    <row r="8017" spans="1:7" ht="15">
      <c r="A8017" s="963">
        <v>37551</v>
      </c>
      <c r="B8017">
        <v>1285.5400390625</v>
      </c>
      <c r="C8017">
        <v>1307.599975585938</v>
      </c>
      <c r="D8017">
        <v>1280.660034179688</v>
      </c>
      <c r="E8017">
        <v>1292.800048828125</v>
      </c>
      <c r="F8017">
        <v>1292.800048828125</v>
      </c>
      <c r="G8017">
        <v>1723340000</v>
      </c>
    </row>
    <row r="8018" spans="1:7" ht="15">
      <c r="A8018" s="963">
        <v>37552</v>
      </c>
      <c r="B8018">
        <v>1288.239990234375</v>
      </c>
      <c r="C8018">
        <v>1320.25</v>
      </c>
      <c r="D8018">
        <v>1279.4599609375</v>
      </c>
      <c r="E8018">
        <v>1320.22998046875</v>
      </c>
      <c r="F8018">
        <v>1320.22998046875</v>
      </c>
      <c r="G8018">
        <v>1598320000</v>
      </c>
    </row>
    <row r="8019" spans="1:7" ht="15">
      <c r="A8019" s="963">
        <v>37553</v>
      </c>
      <c r="B8019">
        <v>1325.079956054688</v>
      </c>
      <c r="C8019">
        <v>1330.989990234375</v>
      </c>
      <c r="D8019">
        <v>1296.5400390625</v>
      </c>
      <c r="E8019">
        <v>1298.7099609375</v>
      </c>
      <c r="F8019">
        <v>1298.7099609375</v>
      </c>
      <c r="G8019">
        <v>1944060000</v>
      </c>
    </row>
    <row r="8020" spans="1:7" ht="15">
      <c r="A8020" s="963">
        <v>37554</v>
      </c>
      <c r="B8020">
        <v>1297.329956054688</v>
      </c>
      <c r="C8020">
        <v>1331.329956054688</v>
      </c>
      <c r="D8020">
        <v>1297.170043945312</v>
      </c>
      <c r="E8020">
        <v>1331.130004882812</v>
      </c>
      <c r="F8020">
        <v>1331.130004882812</v>
      </c>
      <c r="G8020">
        <v>1470040000</v>
      </c>
    </row>
    <row r="8021" spans="1:7" ht="15">
      <c r="A8021" s="963">
        <v>37557</v>
      </c>
      <c r="B8021">
        <v>1345.719970703125</v>
      </c>
      <c r="C8021">
        <v>1346.2099609375</v>
      </c>
      <c r="D8021">
        <v>1310.630004882812</v>
      </c>
      <c r="E8021">
        <v>1315.829956054688</v>
      </c>
      <c r="F8021">
        <v>1315.829956054688</v>
      </c>
      <c r="G8021">
        <v>1636190000</v>
      </c>
    </row>
    <row r="8022" spans="1:7" ht="15">
      <c r="A8022" s="963">
        <v>37558</v>
      </c>
      <c r="B8022">
        <v>1313.140014648438</v>
      </c>
      <c r="C8022">
        <v>1318.930053710938</v>
      </c>
      <c r="D8022">
        <v>1279.18994140625</v>
      </c>
      <c r="E8022">
        <v>1300.5400390625</v>
      </c>
      <c r="F8022">
        <v>1300.5400390625</v>
      </c>
      <c r="G8022">
        <v>1598410000</v>
      </c>
    </row>
    <row r="8023" spans="1:7" ht="15">
      <c r="A8023" s="963">
        <v>37559</v>
      </c>
      <c r="B8023">
        <v>1307.489990234375</v>
      </c>
      <c r="C8023">
        <v>1334.630004882812</v>
      </c>
      <c r="D8023">
        <v>1300.550048828125</v>
      </c>
      <c r="E8023">
        <v>1326.72998046875</v>
      </c>
      <c r="F8023">
        <v>1326.72998046875</v>
      </c>
      <c r="G8023">
        <v>1675530000</v>
      </c>
    </row>
    <row r="8024" spans="1:7" ht="15">
      <c r="A8024" s="963">
        <v>37560</v>
      </c>
      <c r="B8024">
        <v>1330.72998046875</v>
      </c>
      <c r="C8024">
        <v>1347.579956054688</v>
      </c>
      <c r="D8024">
        <v>1323.089965820312</v>
      </c>
      <c r="E8024">
        <v>1329.75</v>
      </c>
      <c r="F8024">
        <v>1329.75</v>
      </c>
      <c r="G8024">
        <v>1761680000</v>
      </c>
    </row>
    <row r="8025" spans="1:7" ht="15">
      <c r="A8025" s="963">
        <v>37561</v>
      </c>
      <c r="B8025">
        <v>1320.949951171875</v>
      </c>
      <c r="C8025">
        <v>1360.829956054688</v>
      </c>
      <c r="D8025">
        <v>1313.719970703125</v>
      </c>
      <c r="E8025">
        <v>1360.699951171875</v>
      </c>
      <c r="F8025">
        <v>1360.699951171875</v>
      </c>
      <c r="G8025">
        <v>1842870000</v>
      </c>
    </row>
    <row r="8026" spans="1:7" ht="15">
      <c r="A8026" s="963">
        <v>37564</v>
      </c>
      <c r="B8026">
        <v>1394.569946289062</v>
      </c>
      <c r="C8026">
        <v>1420.030029296875</v>
      </c>
      <c r="D8026">
        <v>1388.680053710938</v>
      </c>
      <c r="E8026">
        <v>1396.5400390625</v>
      </c>
      <c r="F8026">
        <v>1396.5400390625</v>
      </c>
      <c r="G8026">
        <v>2372480000</v>
      </c>
    </row>
    <row r="8027" spans="1:7" ht="15">
      <c r="A8027" s="963">
        <v>37565</v>
      </c>
      <c r="B8027">
        <v>1386.869995117188</v>
      </c>
      <c r="C8027">
        <v>1401.369995117188</v>
      </c>
      <c r="D8027">
        <v>1379.329956054688</v>
      </c>
      <c r="E8027">
        <v>1401.170043945312</v>
      </c>
      <c r="F8027">
        <v>1401.170043945312</v>
      </c>
      <c r="G8027">
        <v>1704780000</v>
      </c>
    </row>
    <row r="8028" spans="1:7" ht="15">
      <c r="A8028" s="963">
        <v>37566</v>
      </c>
      <c r="B8028">
        <v>1408.219970703125</v>
      </c>
      <c r="C8028">
        <v>1419.0400390625</v>
      </c>
      <c r="D8028">
        <v>1386.52001953125</v>
      </c>
      <c r="E8028">
        <v>1418.989990234375</v>
      </c>
      <c r="F8028">
        <v>1418.989990234375</v>
      </c>
      <c r="G8028">
        <v>2189420000</v>
      </c>
    </row>
    <row r="8029" spans="1:7" ht="15">
      <c r="A8029" s="963">
        <v>37567</v>
      </c>
      <c r="B8029">
        <v>1397.5400390625</v>
      </c>
      <c r="C8029">
        <v>1400.079956054688</v>
      </c>
      <c r="D8029">
        <v>1371.469970703125</v>
      </c>
      <c r="E8029">
        <v>1376.7099609375</v>
      </c>
      <c r="F8029">
        <v>1376.7099609375</v>
      </c>
      <c r="G8029">
        <v>1758820000</v>
      </c>
    </row>
    <row r="8030" spans="1:7" ht="15">
      <c r="A8030" s="963">
        <v>37568</v>
      </c>
      <c r="B8030">
        <v>1376.369995117188</v>
      </c>
      <c r="C8030">
        <v>1389.77001953125</v>
      </c>
      <c r="D8030">
        <v>1354.280029296875</v>
      </c>
      <c r="E8030">
        <v>1359.280029296875</v>
      </c>
      <c r="F8030">
        <v>1359.280029296875</v>
      </c>
      <c r="G8030">
        <v>1603460000</v>
      </c>
    </row>
    <row r="8031" spans="1:7" ht="15">
      <c r="A8031" s="963">
        <v>37571</v>
      </c>
      <c r="B8031">
        <v>1355.099975585938</v>
      </c>
      <c r="C8031">
        <v>1355.099975585938</v>
      </c>
      <c r="D8031">
        <v>1319.069946289062</v>
      </c>
      <c r="E8031">
        <v>1319.18994140625</v>
      </c>
      <c r="F8031">
        <v>1319.18994140625</v>
      </c>
      <c r="G8031">
        <v>1267420000</v>
      </c>
    </row>
    <row r="8032" spans="1:7" ht="15">
      <c r="A8032" s="963">
        <v>37572</v>
      </c>
      <c r="B8032">
        <v>1328.079956054688</v>
      </c>
      <c r="C8032">
        <v>1367.969970703125</v>
      </c>
      <c r="D8032">
        <v>1328.079956054688</v>
      </c>
      <c r="E8032">
        <v>1349.56005859375</v>
      </c>
      <c r="F8032">
        <v>1349.56005859375</v>
      </c>
      <c r="G8032">
        <v>1559650000</v>
      </c>
    </row>
    <row r="8033" spans="1:7" ht="15">
      <c r="A8033" s="963">
        <v>37573</v>
      </c>
      <c r="B8033">
        <v>1342.219970703125</v>
      </c>
      <c r="C8033">
        <v>1371.739990234375</v>
      </c>
      <c r="D8033">
        <v>1334.130004882812</v>
      </c>
      <c r="E8033">
        <v>1361.329956054688</v>
      </c>
      <c r="F8033">
        <v>1361.329956054688</v>
      </c>
      <c r="G8033">
        <v>1901380000</v>
      </c>
    </row>
    <row r="8034" spans="1:7" ht="15">
      <c r="A8034" s="963">
        <v>37574</v>
      </c>
      <c r="B8034">
        <v>1378.93994140625</v>
      </c>
      <c r="C8034">
        <v>1411.630004882812</v>
      </c>
      <c r="D8034">
        <v>1378.93994140625</v>
      </c>
      <c r="E8034">
        <v>1411.52001953125</v>
      </c>
      <c r="F8034">
        <v>1411.52001953125</v>
      </c>
      <c r="G8034">
        <v>1756210000</v>
      </c>
    </row>
    <row r="8035" spans="1:7" ht="15">
      <c r="A8035" s="963">
        <v>37575</v>
      </c>
      <c r="B8035">
        <v>1396.109985351562</v>
      </c>
      <c r="C8035">
        <v>1413.530029296875</v>
      </c>
      <c r="D8035">
        <v>1386.140014648438</v>
      </c>
      <c r="E8035">
        <v>1411.140014648438</v>
      </c>
      <c r="F8035">
        <v>1411.140014648438</v>
      </c>
      <c r="G8035">
        <v>1700890000</v>
      </c>
    </row>
    <row r="8036" spans="1:7" ht="15">
      <c r="A8036" s="963">
        <v>37578</v>
      </c>
      <c r="B8036">
        <v>1422.5400390625</v>
      </c>
      <c r="C8036">
        <v>1425.420043945312</v>
      </c>
      <c r="D8036">
        <v>1393.660034179688</v>
      </c>
      <c r="E8036">
        <v>1393.68994140625</v>
      </c>
      <c r="F8036">
        <v>1393.68994140625</v>
      </c>
      <c r="G8036">
        <v>1766300000</v>
      </c>
    </row>
    <row r="8037" spans="1:7" ht="15">
      <c r="A8037" s="963">
        <v>37579</v>
      </c>
      <c r="B8037">
        <v>1387.109985351562</v>
      </c>
      <c r="C8037">
        <v>1394.930053710938</v>
      </c>
      <c r="D8037">
        <v>1367.760009765625</v>
      </c>
      <c r="E8037">
        <v>1374.510009765625</v>
      </c>
      <c r="F8037">
        <v>1374.510009765625</v>
      </c>
      <c r="G8037">
        <v>1620330000</v>
      </c>
    </row>
    <row r="8038" spans="1:7" ht="15">
      <c r="A8038" s="963">
        <v>37580</v>
      </c>
      <c r="B8038">
        <v>1375.68994140625</v>
      </c>
      <c r="C8038">
        <v>1419.640014648438</v>
      </c>
      <c r="D8038">
        <v>1375.410034179688</v>
      </c>
      <c r="E8038">
        <v>1419.349975585938</v>
      </c>
      <c r="F8038">
        <v>1419.349975585938</v>
      </c>
      <c r="G8038">
        <v>1771370000</v>
      </c>
    </row>
    <row r="8039" spans="1:7" ht="15">
      <c r="A8039" s="963">
        <v>37581</v>
      </c>
      <c r="B8039">
        <v>1431.130004882812</v>
      </c>
      <c r="C8039">
        <v>1468.719970703125</v>
      </c>
      <c r="D8039">
        <v>1430.079956054688</v>
      </c>
      <c r="E8039">
        <v>1467.550048828125</v>
      </c>
      <c r="F8039">
        <v>1467.550048828125</v>
      </c>
      <c r="G8039">
        <v>2441730000</v>
      </c>
    </row>
    <row r="8040" spans="1:7" ht="15">
      <c r="A8040" s="963">
        <v>37582</v>
      </c>
      <c r="B8040">
        <v>1453.050048828125</v>
      </c>
      <c r="C8040">
        <v>1475.349975585938</v>
      </c>
      <c r="D8040">
        <v>1449.5</v>
      </c>
      <c r="E8040">
        <v>1468.739990234375</v>
      </c>
      <c r="F8040">
        <v>1468.739990234375</v>
      </c>
      <c r="G8040">
        <v>1960160000</v>
      </c>
    </row>
    <row r="8041" spans="1:7" ht="15">
      <c r="A8041" s="963">
        <v>37585</v>
      </c>
      <c r="B8041">
        <v>1470.640014648438</v>
      </c>
      <c r="C8041">
        <v>1486.93994140625</v>
      </c>
      <c r="D8041">
        <v>1461.130004882812</v>
      </c>
      <c r="E8041">
        <v>1481.900024414062</v>
      </c>
      <c r="F8041">
        <v>1481.900024414062</v>
      </c>
      <c r="G8041">
        <v>1952400000</v>
      </c>
    </row>
    <row r="8042" spans="1:7" ht="15">
      <c r="A8042" s="963">
        <v>37586</v>
      </c>
      <c r="B8042">
        <v>1473.22998046875</v>
      </c>
      <c r="C8042">
        <v>1478.72998046875</v>
      </c>
      <c r="D8042">
        <v>1441.119995117188</v>
      </c>
      <c r="E8042">
        <v>1444.430053710938</v>
      </c>
      <c r="F8042">
        <v>1444.430053710938</v>
      </c>
      <c r="G8042">
        <v>1927670000</v>
      </c>
    </row>
    <row r="8043" spans="1:7" ht="15">
      <c r="A8043" s="963">
        <v>37587</v>
      </c>
      <c r="B8043">
        <v>1463.27001953125</v>
      </c>
      <c r="C8043">
        <v>1491.449951171875</v>
      </c>
      <c r="D8043">
        <v>1462.619995117188</v>
      </c>
      <c r="E8043">
        <v>1487.93994140625</v>
      </c>
      <c r="F8043">
        <v>1487.93994140625</v>
      </c>
      <c r="G8043">
        <v>1734500000</v>
      </c>
    </row>
    <row r="8044" spans="1:7" ht="15">
      <c r="A8044" s="963">
        <v>37589</v>
      </c>
      <c r="B8044">
        <v>1495.81005859375</v>
      </c>
      <c r="C8044">
        <v>1497.43994140625</v>
      </c>
      <c r="D8044">
        <v>1478.719970703125</v>
      </c>
      <c r="E8044">
        <v>1478.780029296875</v>
      </c>
      <c r="F8044">
        <v>1478.780029296875</v>
      </c>
      <c r="G8044">
        <v>841810000</v>
      </c>
    </row>
    <row r="8045" spans="1:7" ht="15">
      <c r="A8045" s="963">
        <v>37592</v>
      </c>
      <c r="B8045">
        <v>1507.93994140625</v>
      </c>
      <c r="C8045">
        <v>1521.43994140625</v>
      </c>
      <c r="D8045">
        <v>1474.589965820312</v>
      </c>
      <c r="E8045">
        <v>1484.780029296875</v>
      </c>
      <c r="F8045">
        <v>1484.780029296875</v>
      </c>
      <c r="G8045">
        <v>1925550000</v>
      </c>
    </row>
    <row r="8046" spans="1:7" ht="15">
      <c r="A8046" s="963">
        <v>37593</v>
      </c>
      <c r="B8046">
        <v>1474.68994140625</v>
      </c>
      <c r="C8046">
        <v>1474.68994140625</v>
      </c>
      <c r="D8046">
        <v>1445.22998046875</v>
      </c>
      <c r="E8046">
        <v>1448.9599609375</v>
      </c>
      <c r="F8046">
        <v>1448.9599609375</v>
      </c>
      <c r="G8046">
        <v>1651510000</v>
      </c>
    </row>
    <row r="8047" spans="1:7" ht="15">
      <c r="A8047" s="963">
        <v>37594</v>
      </c>
      <c r="B8047">
        <v>1427.050048828125</v>
      </c>
      <c r="C8047">
        <v>1444.180053710938</v>
      </c>
      <c r="D8047">
        <v>1412.920043945312</v>
      </c>
      <c r="E8047">
        <v>1430.349975585938</v>
      </c>
      <c r="F8047">
        <v>1430.349975585938</v>
      </c>
      <c r="G8047">
        <v>1886070000</v>
      </c>
    </row>
    <row r="8048" spans="1:7" ht="15">
      <c r="A8048" s="963">
        <v>37595</v>
      </c>
      <c r="B8048">
        <v>1444.739990234375</v>
      </c>
      <c r="C8048">
        <v>1445.949951171875</v>
      </c>
      <c r="D8048">
        <v>1410.579956054688</v>
      </c>
      <c r="E8048">
        <v>1410.75</v>
      </c>
      <c r="F8048">
        <v>1410.75</v>
      </c>
      <c r="G8048">
        <v>1462340000</v>
      </c>
    </row>
    <row r="8049" spans="1:7" ht="15">
      <c r="A8049" s="963">
        <v>37596</v>
      </c>
      <c r="B8049">
        <v>1395.180053710938</v>
      </c>
      <c r="C8049">
        <v>1430.390014648438</v>
      </c>
      <c r="D8049">
        <v>1391.099975585938</v>
      </c>
      <c r="E8049">
        <v>1422.43994140625</v>
      </c>
      <c r="F8049">
        <v>1422.43994140625</v>
      </c>
      <c r="G8049">
        <v>1529800000</v>
      </c>
    </row>
    <row r="8050" spans="1:7" ht="15">
      <c r="A8050" s="963">
        <v>37599</v>
      </c>
      <c r="B8050">
        <v>1411.400024414062</v>
      </c>
      <c r="C8050">
        <v>1411.400024414062</v>
      </c>
      <c r="D8050">
        <v>1367.069946289062</v>
      </c>
      <c r="E8050">
        <v>1367.140014648438</v>
      </c>
      <c r="F8050">
        <v>1367.140014648438</v>
      </c>
      <c r="G8050">
        <v>1496820000</v>
      </c>
    </row>
    <row r="8051" spans="1:7" ht="15">
      <c r="A8051" s="963">
        <v>37600</v>
      </c>
      <c r="B8051">
        <v>1374.56005859375</v>
      </c>
      <c r="C8051">
        <v>1397.839965820312</v>
      </c>
      <c r="D8051">
        <v>1373.890014648438</v>
      </c>
      <c r="E8051">
        <v>1390.760009765625</v>
      </c>
      <c r="F8051">
        <v>1390.760009765625</v>
      </c>
      <c r="G8051">
        <v>1470250000</v>
      </c>
    </row>
    <row r="8052" spans="1:7" ht="15">
      <c r="A8052" s="963">
        <v>37601</v>
      </c>
      <c r="B8052">
        <v>1382.099975585938</v>
      </c>
      <c r="C8052">
        <v>1407.150024414062</v>
      </c>
      <c r="D8052">
        <v>1377.7099609375</v>
      </c>
      <c r="E8052">
        <v>1396.589965820312</v>
      </c>
      <c r="F8052">
        <v>1396.589965820312</v>
      </c>
      <c r="G8052">
        <v>1423880000</v>
      </c>
    </row>
    <row r="8053" spans="1:7" ht="15">
      <c r="A8053" s="963">
        <v>37602</v>
      </c>
      <c r="B8053">
        <v>1407.02001953125</v>
      </c>
      <c r="C8053">
        <v>1411.68994140625</v>
      </c>
      <c r="D8053">
        <v>1388.510009765625</v>
      </c>
      <c r="E8053">
        <v>1399.550048828125</v>
      </c>
      <c r="F8053">
        <v>1399.550048828125</v>
      </c>
      <c r="G8053">
        <v>1408220000</v>
      </c>
    </row>
    <row r="8054" spans="1:7" ht="15">
      <c r="A8054" s="963">
        <v>37603</v>
      </c>
      <c r="B8054">
        <v>1387.7099609375</v>
      </c>
      <c r="C8054">
        <v>1387.7099609375</v>
      </c>
      <c r="D8054">
        <v>1362.420043945312</v>
      </c>
      <c r="E8054">
        <v>1362.420043945312</v>
      </c>
      <c r="F8054">
        <v>1362.420043945312</v>
      </c>
      <c r="G8054">
        <v>1371410000</v>
      </c>
    </row>
    <row r="8055" spans="1:7" ht="15">
      <c r="A8055" s="963">
        <v>37606</v>
      </c>
      <c r="B8055">
        <v>1367.739990234375</v>
      </c>
      <c r="C8055">
        <v>1400.489990234375</v>
      </c>
      <c r="D8055">
        <v>1365.660034179688</v>
      </c>
      <c r="E8055">
        <v>1400.329956054688</v>
      </c>
      <c r="F8055">
        <v>1400.329956054688</v>
      </c>
      <c r="G8055">
        <v>1406210000</v>
      </c>
    </row>
    <row r="8056" spans="1:7" ht="15">
      <c r="A8056" s="963">
        <v>37607</v>
      </c>
      <c r="B8056">
        <v>1396.329956054688</v>
      </c>
      <c r="C8056">
        <v>1408.160034179688</v>
      </c>
      <c r="D8056">
        <v>1385.369995117188</v>
      </c>
      <c r="E8056">
        <v>1392.050048828125</v>
      </c>
      <c r="F8056">
        <v>1392.050048828125</v>
      </c>
      <c r="G8056">
        <v>1336750000</v>
      </c>
    </row>
    <row r="8057" spans="1:7" ht="15">
      <c r="A8057" s="963">
        <v>37608</v>
      </c>
      <c r="B8057">
        <v>1380.630004882812</v>
      </c>
      <c r="C8057">
        <v>1380.630004882812</v>
      </c>
      <c r="D8057">
        <v>1355.550048828125</v>
      </c>
      <c r="E8057">
        <v>1361.510009765625</v>
      </c>
      <c r="F8057">
        <v>1361.510009765625</v>
      </c>
      <c r="G8057">
        <v>1529600000</v>
      </c>
    </row>
    <row r="8058" spans="1:7" ht="15">
      <c r="A8058" s="963">
        <v>37609</v>
      </c>
      <c r="B8058">
        <v>1358.609985351562</v>
      </c>
      <c r="C8058">
        <v>1384.579956054688</v>
      </c>
      <c r="D8058">
        <v>1346.180053710938</v>
      </c>
      <c r="E8058">
        <v>1354.099975585938</v>
      </c>
      <c r="F8058">
        <v>1354.099975585938</v>
      </c>
      <c r="G8058">
        <v>1654540000</v>
      </c>
    </row>
    <row r="8059" spans="1:7" ht="15">
      <c r="A8059" s="963">
        <v>37610</v>
      </c>
      <c r="B8059">
        <v>1364.18994140625</v>
      </c>
      <c r="C8059">
        <v>1370.7900390625</v>
      </c>
      <c r="D8059">
        <v>1358.800048828125</v>
      </c>
      <c r="E8059">
        <v>1363.050048828125</v>
      </c>
      <c r="F8059">
        <v>1363.050048828125</v>
      </c>
      <c r="G8059">
        <v>1992120000</v>
      </c>
    </row>
    <row r="8060" spans="1:7" ht="15">
      <c r="A8060" s="963">
        <v>37613</v>
      </c>
      <c r="B8060">
        <v>1359.920043945312</v>
      </c>
      <c r="C8060">
        <v>1384.2900390625</v>
      </c>
      <c r="D8060">
        <v>1358.2900390625</v>
      </c>
      <c r="E8060">
        <v>1381.68994140625</v>
      </c>
      <c r="F8060">
        <v>1381.68994140625</v>
      </c>
      <c r="G8060">
        <v>1193060000</v>
      </c>
    </row>
    <row r="8061" spans="1:7" ht="15">
      <c r="A8061" s="963">
        <v>37614</v>
      </c>
      <c r="B8061">
        <v>1375.9599609375</v>
      </c>
      <c r="C8061">
        <v>1382.930053710938</v>
      </c>
      <c r="D8061">
        <v>1372.380004882812</v>
      </c>
      <c r="E8061">
        <v>1372.469970703125</v>
      </c>
      <c r="F8061">
        <v>1372.469970703125</v>
      </c>
      <c r="G8061">
        <v>523880000</v>
      </c>
    </row>
    <row r="8062" spans="1:7" ht="15">
      <c r="A8062" s="963">
        <v>37616</v>
      </c>
      <c r="B8062">
        <v>1375.140014648438</v>
      </c>
      <c r="C8062">
        <v>1392.579956054688</v>
      </c>
      <c r="D8062">
        <v>1363.609985351562</v>
      </c>
      <c r="E8062">
        <v>1367.890014648438</v>
      </c>
      <c r="F8062">
        <v>1367.890014648438</v>
      </c>
      <c r="G8062">
        <v>812310000</v>
      </c>
    </row>
    <row r="8063" spans="1:7" ht="15">
      <c r="A8063" s="963">
        <v>37617</v>
      </c>
      <c r="B8063">
        <v>1363.640014648438</v>
      </c>
      <c r="C8063">
        <v>1369.2099609375</v>
      </c>
      <c r="D8063">
        <v>1346.650024414062</v>
      </c>
      <c r="E8063">
        <v>1348.31005859375</v>
      </c>
      <c r="F8063">
        <v>1348.31005859375</v>
      </c>
      <c r="G8063">
        <v>804960000</v>
      </c>
    </row>
    <row r="8064" spans="1:7" ht="15">
      <c r="A8064" s="963">
        <v>37620</v>
      </c>
      <c r="B8064">
        <v>1349.430053710938</v>
      </c>
      <c r="C8064">
        <v>1353.380004882812</v>
      </c>
      <c r="D8064">
        <v>1329.640014648438</v>
      </c>
      <c r="E8064">
        <v>1339.5400390625</v>
      </c>
      <c r="F8064">
        <v>1339.5400390625</v>
      </c>
      <c r="G8064">
        <v>1076580000</v>
      </c>
    </row>
    <row r="8065" spans="1:7" ht="15">
      <c r="A8065" s="963">
        <v>37621</v>
      </c>
      <c r="B8065">
        <v>1336.829956054688</v>
      </c>
      <c r="C8065">
        <v>1345.109985351562</v>
      </c>
      <c r="D8065">
        <v>1327.18994140625</v>
      </c>
      <c r="E8065">
        <v>1335.510009765625</v>
      </c>
      <c r="F8065">
        <v>1335.510009765625</v>
      </c>
      <c r="G8065">
        <v>1166770000</v>
      </c>
    </row>
    <row r="8066" spans="1:7" ht="15">
      <c r="A8066" s="963">
        <v>37623</v>
      </c>
      <c r="B8066">
        <v>1346.930053710938</v>
      </c>
      <c r="C8066">
        <v>1384.910034179688</v>
      </c>
      <c r="D8066">
        <v>1336.97998046875</v>
      </c>
      <c r="E8066">
        <v>1384.849975585938</v>
      </c>
      <c r="F8066">
        <v>1384.849975585938</v>
      </c>
      <c r="G8066">
        <v>1287540000</v>
      </c>
    </row>
    <row r="8067" spans="1:7" ht="15">
      <c r="A8067" s="963">
        <v>37624</v>
      </c>
      <c r="B8067">
        <v>1382.359985351562</v>
      </c>
      <c r="C8067">
        <v>1389.43994140625</v>
      </c>
      <c r="D8067">
        <v>1374.609985351562</v>
      </c>
      <c r="E8067">
        <v>1387.079956054688</v>
      </c>
      <c r="F8067">
        <v>1387.079956054688</v>
      </c>
      <c r="G8067">
        <v>1149590000</v>
      </c>
    </row>
    <row r="8068" spans="1:7" ht="15">
      <c r="A8068" s="963">
        <v>37627</v>
      </c>
      <c r="B8068">
        <v>1390.18994140625</v>
      </c>
      <c r="C8068">
        <v>1428.650024414062</v>
      </c>
      <c r="D8068">
        <v>1390.089965820312</v>
      </c>
      <c r="E8068">
        <v>1421.319946289062</v>
      </c>
      <c r="F8068">
        <v>1421.319946289062</v>
      </c>
      <c r="G8068">
        <v>1567690000</v>
      </c>
    </row>
    <row r="8069" spans="1:7" ht="15">
      <c r="A8069" s="963">
        <v>37628</v>
      </c>
      <c r="B8069">
        <v>1424.260009765625</v>
      </c>
      <c r="C8069">
        <v>1442.260009765625</v>
      </c>
      <c r="D8069">
        <v>1416.22998046875</v>
      </c>
      <c r="E8069">
        <v>1431.569946289062</v>
      </c>
      <c r="F8069">
        <v>1431.569946289062</v>
      </c>
      <c r="G8069">
        <v>1755760000</v>
      </c>
    </row>
    <row r="8070" spans="1:7" ht="15">
      <c r="A8070" s="963">
        <v>37629</v>
      </c>
      <c r="B8070">
        <v>1423.2900390625</v>
      </c>
      <c r="C8070">
        <v>1424.119995117188</v>
      </c>
      <c r="D8070">
        <v>1399.06005859375</v>
      </c>
      <c r="E8070">
        <v>1401.069946289062</v>
      </c>
      <c r="F8070">
        <v>1401.069946289062</v>
      </c>
      <c r="G8070">
        <v>1457010000</v>
      </c>
    </row>
    <row r="8071" spans="1:7" ht="15">
      <c r="A8071" s="963">
        <v>37630</v>
      </c>
      <c r="B8071">
        <v>1414.469970703125</v>
      </c>
      <c r="C8071">
        <v>1445.089965820312</v>
      </c>
      <c r="D8071">
        <v>1414.469970703125</v>
      </c>
      <c r="E8071">
        <v>1438.4599609375</v>
      </c>
      <c r="F8071">
        <v>1438.4599609375</v>
      </c>
      <c r="G8071">
        <v>1685990000</v>
      </c>
    </row>
    <row r="8072" spans="1:7" ht="15">
      <c r="A8072" s="963">
        <v>37631</v>
      </c>
      <c r="B8072">
        <v>1423.619995117188</v>
      </c>
      <c r="C8072">
        <v>1457.449951171875</v>
      </c>
      <c r="D8072">
        <v>1418.7900390625</v>
      </c>
      <c r="E8072">
        <v>1447.719970703125</v>
      </c>
      <c r="F8072">
        <v>1447.719970703125</v>
      </c>
      <c r="G8072">
        <v>1652320000</v>
      </c>
    </row>
    <row r="8073" spans="1:7" ht="15">
      <c r="A8073" s="963">
        <v>37634</v>
      </c>
      <c r="B8073">
        <v>1461.72998046875</v>
      </c>
      <c r="C8073">
        <v>1467.349975585938</v>
      </c>
      <c r="D8073">
        <v>1436.97998046875</v>
      </c>
      <c r="E8073">
        <v>1446.0400390625</v>
      </c>
      <c r="F8073">
        <v>1446.0400390625</v>
      </c>
      <c r="G8073">
        <v>1376040000</v>
      </c>
    </row>
    <row r="8074" spans="1:7" ht="15">
      <c r="A8074" s="963">
        <v>37635</v>
      </c>
      <c r="B8074">
        <v>1445.069946289062</v>
      </c>
      <c r="C8074">
        <v>1461.119995117188</v>
      </c>
      <c r="D8074">
        <v>1442.630004882812</v>
      </c>
      <c r="E8074">
        <v>1460.989990234375</v>
      </c>
      <c r="F8074">
        <v>1460.989990234375</v>
      </c>
      <c r="G8074">
        <v>1329340000</v>
      </c>
    </row>
    <row r="8075" spans="1:7" ht="15">
      <c r="A8075" s="963">
        <v>37636</v>
      </c>
      <c r="B8075">
        <v>1461.0400390625</v>
      </c>
      <c r="C8075">
        <v>1463.989990234375</v>
      </c>
      <c r="D8075">
        <v>1435.2900390625</v>
      </c>
      <c r="E8075">
        <v>1438.800048828125</v>
      </c>
      <c r="F8075">
        <v>1438.800048828125</v>
      </c>
      <c r="G8075">
        <v>1513080000</v>
      </c>
    </row>
    <row r="8076" spans="1:7" ht="15">
      <c r="A8076" s="963">
        <v>37637</v>
      </c>
      <c r="B8076">
        <v>1440.56005859375</v>
      </c>
      <c r="C8076">
        <v>1449.130004882812</v>
      </c>
      <c r="D8076">
        <v>1420.109985351562</v>
      </c>
      <c r="E8076">
        <v>1423.75</v>
      </c>
      <c r="F8076">
        <v>1423.75</v>
      </c>
      <c r="G8076">
        <v>1366550000</v>
      </c>
    </row>
    <row r="8077" spans="1:7" ht="15">
      <c r="A8077" s="963">
        <v>37638</v>
      </c>
      <c r="B8077">
        <v>1401.369995117188</v>
      </c>
      <c r="C8077">
        <v>1401.369995117188</v>
      </c>
      <c r="D8077">
        <v>1376.180053710938</v>
      </c>
      <c r="E8077">
        <v>1376.18994140625</v>
      </c>
      <c r="F8077">
        <v>1376.18994140625</v>
      </c>
      <c r="G8077">
        <v>1433840000</v>
      </c>
    </row>
    <row r="8078" spans="1:7" ht="15">
      <c r="A8078" s="963">
        <v>37642</v>
      </c>
      <c r="B8078">
        <v>1380.430053710938</v>
      </c>
      <c r="C8078">
        <v>1386.7099609375</v>
      </c>
      <c r="D8078">
        <v>1364.25</v>
      </c>
      <c r="E8078">
        <v>1364.25</v>
      </c>
      <c r="F8078">
        <v>1364.25</v>
      </c>
      <c r="G8078">
        <v>1355410000</v>
      </c>
    </row>
    <row r="8079" spans="1:7" ht="15">
      <c r="A8079" s="963">
        <v>37643</v>
      </c>
      <c r="B8079">
        <v>1361.010009765625</v>
      </c>
      <c r="C8079">
        <v>1379.609985351562</v>
      </c>
      <c r="D8079">
        <v>1358.22998046875</v>
      </c>
      <c r="E8079">
        <v>1359.47998046875</v>
      </c>
      <c r="F8079">
        <v>1359.47998046875</v>
      </c>
      <c r="G8079">
        <v>1477520000</v>
      </c>
    </row>
    <row r="8080" spans="1:7" ht="15">
      <c r="A8080" s="963">
        <v>37644</v>
      </c>
      <c r="B8080">
        <v>1377.5</v>
      </c>
      <c r="C8080">
        <v>1393.670043945312</v>
      </c>
      <c r="D8080">
        <v>1365.109985351562</v>
      </c>
      <c r="E8080">
        <v>1388.27001953125</v>
      </c>
      <c r="F8080">
        <v>1388.27001953125</v>
      </c>
      <c r="G8080">
        <v>1566510000</v>
      </c>
    </row>
    <row r="8081" spans="1:7" ht="15">
      <c r="A8081" s="963">
        <v>37645</v>
      </c>
      <c r="B8081">
        <v>1382.349975585938</v>
      </c>
      <c r="C8081">
        <v>1382.349975585938</v>
      </c>
      <c r="D8081">
        <v>1340.219970703125</v>
      </c>
      <c r="E8081">
        <v>1342.140014648438</v>
      </c>
      <c r="F8081">
        <v>1342.140014648438</v>
      </c>
      <c r="G8081">
        <v>1568350000</v>
      </c>
    </row>
    <row r="8082" spans="1:7" ht="15">
      <c r="A8082" s="963">
        <v>37648</v>
      </c>
      <c r="B8082">
        <v>1329.81005859375</v>
      </c>
      <c r="C8082">
        <v>1349.829956054688</v>
      </c>
      <c r="D8082">
        <v>1320.319946289062</v>
      </c>
      <c r="E8082">
        <v>1325.27001953125</v>
      </c>
      <c r="F8082">
        <v>1325.27001953125</v>
      </c>
      <c r="G8082">
        <v>1440300000</v>
      </c>
    </row>
    <row r="8083" spans="1:7" ht="15">
      <c r="A8083" s="963">
        <v>37649</v>
      </c>
      <c r="B8083">
        <v>1335.430053710938</v>
      </c>
      <c r="C8083">
        <v>1346.5</v>
      </c>
      <c r="D8083">
        <v>1321.43994140625</v>
      </c>
      <c r="E8083">
        <v>1342.180053710938</v>
      </c>
      <c r="F8083">
        <v>1342.180053710938</v>
      </c>
      <c r="G8083">
        <v>1406660000</v>
      </c>
    </row>
    <row r="8084" spans="1:7" ht="15">
      <c r="A8084" s="963">
        <v>37650</v>
      </c>
      <c r="B8084">
        <v>1335.900024414062</v>
      </c>
      <c r="C8084">
        <v>1363.31005859375</v>
      </c>
      <c r="D8084">
        <v>1320.349975585938</v>
      </c>
      <c r="E8084">
        <v>1358.06005859375</v>
      </c>
      <c r="F8084">
        <v>1358.06005859375</v>
      </c>
      <c r="G8084">
        <v>1507590000</v>
      </c>
    </row>
    <row r="8085" spans="1:7" ht="15">
      <c r="A8085" s="963">
        <v>37651</v>
      </c>
      <c r="B8085">
        <v>1360.550048828125</v>
      </c>
      <c r="C8085">
        <v>1363.079956054688</v>
      </c>
      <c r="D8085">
        <v>1322.06005859375</v>
      </c>
      <c r="E8085">
        <v>1322.349975585938</v>
      </c>
      <c r="F8085">
        <v>1322.349975585938</v>
      </c>
      <c r="G8085">
        <v>1446130000</v>
      </c>
    </row>
    <row r="8086" spans="1:7" ht="15">
      <c r="A8086" s="963">
        <v>37652</v>
      </c>
      <c r="B8086">
        <v>1308.099975585938</v>
      </c>
      <c r="C8086">
        <v>1331.0400390625</v>
      </c>
      <c r="D8086">
        <v>1303.640014648438</v>
      </c>
      <c r="E8086">
        <v>1320.910034179688</v>
      </c>
      <c r="F8086">
        <v>1320.910034179688</v>
      </c>
      <c r="G8086">
        <v>1554810000</v>
      </c>
    </row>
    <row r="8087" spans="1:7" ht="15">
      <c r="A8087" s="963">
        <v>37655</v>
      </c>
      <c r="B8087">
        <v>1324.739990234375</v>
      </c>
      <c r="C8087">
        <v>1335.760009765625</v>
      </c>
      <c r="D8087">
        <v>1318</v>
      </c>
      <c r="E8087">
        <v>1323.7900390625</v>
      </c>
      <c r="F8087">
        <v>1323.7900390625</v>
      </c>
      <c r="G8087">
        <v>1256550000</v>
      </c>
    </row>
    <row r="8088" spans="1:7" ht="15">
      <c r="A8088" s="963">
        <v>37656</v>
      </c>
      <c r="B8088">
        <v>1310.47998046875</v>
      </c>
      <c r="C8088">
        <v>1310.47998046875</v>
      </c>
      <c r="D8088">
        <v>1292.199951171875</v>
      </c>
      <c r="E8088">
        <v>1306.150024414062</v>
      </c>
      <c r="F8088">
        <v>1306.150024414062</v>
      </c>
      <c r="G8088">
        <v>1368150000</v>
      </c>
    </row>
    <row r="8089" spans="1:7" ht="15">
      <c r="A8089" s="963">
        <v>37657</v>
      </c>
      <c r="B8089">
        <v>1314.670043945312</v>
      </c>
      <c r="C8089">
        <v>1332.819946289062</v>
      </c>
      <c r="D8089">
        <v>1299.349975585938</v>
      </c>
      <c r="E8089">
        <v>1301.5</v>
      </c>
      <c r="F8089">
        <v>1301.5</v>
      </c>
      <c r="G8089">
        <v>1367130000</v>
      </c>
    </row>
    <row r="8090" spans="1:7" ht="15">
      <c r="A8090" s="963">
        <v>37658</v>
      </c>
      <c r="B8090">
        <v>1298.699951171875</v>
      </c>
      <c r="C8090">
        <v>1310.510009765625</v>
      </c>
      <c r="D8090">
        <v>1291.469970703125</v>
      </c>
      <c r="E8090">
        <v>1301.72998046875</v>
      </c>
      <c r="F8090">
        <v>1301.72998046875</v>
      </c>
      <c r="G8090">
        <v>1219320000</v>
      </c>
    </row>
    <row r="8091" spans="1:7" ht="15">
      <c r="A8091" s="963">
        <v>37659</v>
      </c>
      <c r="B8091">
        <v>1310.920043945312</v>
      </c>
      <c r="C8091">
        <v>1314.52001953125</v>
      </c>
      <c r="D8091">
        <v>1278.5400390625</v>
      </c>
      <c r="E8091">
        <v>1282.469970703125</v>
      </c>
      <c r="F8091">
        <v>1282.469970703125</v>
      </c>
      <c r="G8091">
        <v>1228850000</v>
      </c>
    </row>
    <row r="8092" spans="1:7" ht="15">
      <c r="A8092" s="963">
        <v>37662</v>
      </c>
      <c r="B8092">
        <v>1286.510009765625</v>
      </c>
      <c r="C8092">
        <v>1298.569946289062</v>
      </c>
      <c r="D8092">
        <v>1275.18994140625</v>
      </c>
      <c r="E8092">
        <v>1296.680053710938</v>
      </c>
      <c r="F8092">
        <v>1296.680053710938</v>
      </c>
      <c r="G8092">
        <v>1216440000</v>
      </c>
    </row>
    <row r="8093" spans="1:7" ht="15">
      <c r="A8093" s="963">
        <v>37663</v>
      </c>
      <c r="B8093">
        <v>1301.5400390625</v>
      </c>
      <c r="C8093">
        <v>1315.0400390625</v>
      </c>
      <c r="D8093">
        <v>1285.77001953125</v>
      </c>
      <c r="E8093">
        <v>1295.4599609375</v>
      </c>
      <c r="F8093">
        <v>1295.4599609375</v>
      </c>
      <c r="G8093">
        <v>1296190000</v>
      </c>
    </row>
    <row r="8094" spans="1:7" ht="15">
      <c r="A8094" s="963">
        <v>37664</v>
      </c>
      <c r="B8094">
        <v>1292.079956054688</v>
      </c>
      <c r="C8094">
        <v>1301.109985351562</v>
      </c>
      <c r="D8094">
        <v>1278.739990234375</v>
      </c>
      <c r="E8094">
        <v>1278.969970703125</v>
      </c>
      <c r="F8094">
        <v>1278.969970703125</v>
      </c>
      <c r="G8094">
        <v>1231070000</v>
      </c>
    </row>
    <row r="8095" spans="1:7" ht="15">
      <c r="A8095" s="963">
        <v>37665</v>
      </c>
      <c r="B8095">
        <v>1280.920043945312</v>
      </c>
      <c r="C8095">
        <v>1281.319946289062</v>
      </c>
      <c r="D8095">
        <v>1261.7900390625</v>
      </c>
      <c r="E8095">
        <v>1277.43994140625</v>
      </c>
      <c r="F8095">
        <v>1277.43994140625</v>
      </c>
      <c r="G8095">
        <v>1310440000</v>
      </c>
    </row>
    <row r="8096" spans="1:7" ht="15">
      <c r="A8096" s="963">
        <v>37666</v>
      </c>
      <c r="B8096">
        <v>1283.410034179688</v>
      </c>
      <c r="C8096">
        <v>1310.369995117188</v>
      </c>
      <c r="D8096">
        <v>1279.660034179688</v>
      </c>
      <c r="E8096">
        <v>1310.170043945312</v>
      </c>
      <c r="F8096">
        <v>1310.170043945312</v>
      </c>
      <c r="G8096">
        <v>1315410000</v>
      </c>
    </row>
    <row r="8097" spans="1:7" ht="15">
      <c r="A8097" s="963">
        <v>37670</v>
      </c>
      <c r="B8097">
        <v>1319.989990234375</v>
      </c>
      <c r="C8097">
        <v>1346.920043945312</v>
      </c>
      <c r="D8097">
        <v>1319.52001953125</v>
      </c>
      <c r="E8097">
        <v>1346.5400390625</v>
      </c>
      <c r="F8097">
        <v>1346.5400390625</v>
      </c>
      <c r="G8097">
        <v>1303930000</v>
      </c>
    </row>
    <row r="8098" spans="1:7" ht="15">
      <c r="A8098" s="963">
        <v>37671</v>
      </c>
      <c r="B8098">
        <v>1343.369995117188</v>
      </c>
      <c r="C8098">
        <v>1344.589965820312</v>
      </c>
      <c r="D8098">
        <v>1322.119995117188</v>
      </c>
      <c r="E8098">
        <v>1334.319946289062</v>
      </c>
      <c r="F8098">
        <v>1334.319946289062</v>
      </c>
      <c r="G8098">
        <v>1179700000</v>
      </c>
    </row>
    <row r="8099" spans="1:7" ht="15">
      <c r="A8099" s="963">
        <v>37672</v>
      </c>
      <c r="B8099">
        <v>1339.699951171875</v>
      </c>
      <c r="C8099">
        <v>1344.2900390625</v>
      </c>
      <c r="D8099">
        <v>1329.089965820312</v>
      </c>
      <c r="E8099">
        <v>1331.22998046875</v>
      </c>
      <c r="F8099">
        <v>1331.22998046875</v>
      </c>
      <c r="G8099">
        <v>1320410000</v>
      </c>
    </row>
    <row r="8100" spans="1:7" ht="15">
      <c r="A8100" s="963">
        <v>37673</v>
      </c>
      <c r="B8100">
        <v>1331.329956054688</v>
      </c>
      <c r="C8100">
        <v>1352.069946289062</v>
      </c>
      <c r="D8100">
        <v>1316.0400390625</v>
      </c>
      <c r="E8100">
        <v>1349.02001953125</v>
      </c>
      <c r="F8100">
        <v>1349.02001953125</v>
      </c>
      <c r="G8100">
        <v>1342440000</v>
      </c>
    </row>
    <row r="8101" spans="1:7" ht="15">
      <c r="A8101" s="963">
        <v>37676</v>
      </c>
      <c r="B8101">
        <v>1342.5</v>
      </c>
      <c r="C8101">
        <v>1343.089965820312</v>
      </c>
      <c r="D8101">
        <v>1321.43994140625</v>
      </c>
      <c r="E8101">
        <v>1322.380004882812</v>
      </c>
      <c r="F8101">
        <v>1322.380004882812</v>
      </c>
      <c r="G8101">
        <v>1222480000</v>
      </c>
    </row>
    <row r="8102" spans="1:7" ht="15">
      <c r="A8102" s="963">
        <v>37677</v>
      </c>
      <c r="B8102">
        <v>1307.390014648438</v>
      </c>
      <c r="C8102">
        <v>1331.349975585938</v>
      </c>
      <c r="D8102">
        <v>1291.9599609375</v>
      </c>
      <c r="E8102">
        <v>1328.97998046875</v>
      </c>
      <c r="F8102">
        <v>1328.97998046875</v>
      </c>
      <c r="G8102">
        <v>1395960000</v>
      </c>
    </row>
    <row r="8103" spans="1:7" ht="15">
      <c r="A8103" s="963">
        <v>37678</v>
      </c>
      <c r="B8103">
        <v>1323.010009765625</v>
      </c>
      <c r="C8103">
        <v>1331.469970703125</v>
      </c>
      <c r="D8103">
        <v>1302.829956054688</v>
      </c>
      <c r="E8103">
        <v>1303.680053710938</v>
      </c>
      <c r="F8103">
        <v>1303.680053710938</v>
      </c>
      <c r="G8103">
        <v>1207090000</v>
      </c>
    </row>
    <row r="8104" spans="1:7" ht="15">
      <c r="A8104" s="963">
        <v>37679</v>
      </c>
      <c r="B8104">
        <v>1312.130004882812</v>
      </c>
      <c r="C8104">
        <v>1331.7900390625</v>
      </c>
      <c r="D8104">
        <v>1305.56005859375</v>
      </c>
      <c r="E8104">
        <v>1323.93994140625</v>
      </c>
      <c r="F8104">
        <v>1323.93994140625</v>
      </c>
      <c r="G8104">
        <v>1238110000</v>
      </c>
    </row>
    <row r="8105" spans="1:7" ht="15">
      <c r="A8105" s="963">
        <v>37680</v>
      </c>
      <c r="B8105">
        <v>1327.869995117188</v>
      </c>
      <c r="C8105">
        <v>1342.72998046875</v>
      </c>
      <c r="D8105">
        <v>1325.150024414062</v>
      </c>
      <c r="E8105">
        <v>1337.52001953125</v>
      </c>
      <c r="F8105">
        <v>1337.52001953125</v>
      </c>
      <c r="G8105">
        <v>1354370000</v>
      </c>
    </row>
    <row r="8106" spans="1:7" ht="15">
      <c r="A8106" s="963">
        <v>37683</v>
      </c>
      <c r="B8106">
        <v>1344.2099609375</v>
      </c>
      <c r="C8106">
        <v>1353.31005859375</v>
      </c>
      <c r="D8106">
        <v>1316.849975585938</v>
      </c>
      <c r="E8106">
        <v>1320.2900390625</v>
      </c>
      <c r="F8106">
        <v>1320.2900390625</v>
      </c>
      <c r="G8106">
        <v>1253490000</v>
      </c>
    </row>
    <row r="8107" spans="1:7" ht="15">
      <c r="A8107" s="963">
        <v>37684</v>
      </c>
      <c r="B8107">
        <v>1320.280029296875</v>
      </c>
      <c r="C8107">
        <v>1321.890014648438</v>
      </c>
      <c r="D8107">
        <v>1307.27001953125</v>
      </c>
      <c r="E8107">
        <v>1307.77001953125</v>
      </c>
      <c r="F8107">
        <v>1307.77001953125</v>
      </c>
      <c r="G8107">
        <v>1221830000</v>
      </c>
    </row>
    <row r="8108" spans="1:7" ht="15">
      <c r="A8108" s="963">
        <v>37685</v>
      </c>
      <c r="B8108">
        <v>1305.280029296875</v>
      </c>
      <c r="C8108">
        <v>1317.68994140625</v>
      </c>
      <c r="D8108">
        <v>1302.050048828125</v>
      </c>
      <c r="E8108">
        <v>1314.400024414062</v>
      </c>
      <c r="F8108">
        <v>1314.400024414062</v>
      </c>
      <c r="G8108">
        <v>1360590000</v>
      </c>
    </row>
    <row r="8109" spans="1:7" ht="15">
      <c r="A8109" s="963">
        <v>37686</v>
      </c>
      <c r="B8109">
        <v>1306.069946289062</v>
      </c>
      <c r="C8109">
        <v>1312.609985351562</v>
      </c>
      <c r="D8109">
        <v>1299.81005859375</v>
      </c>
      <c r="E8109">
        <v>1302.890014648438</v>
      </c>
      <c r="F8109">
        <v>1302.890014648438</v>
      </c>
      <c r="G8109">
        <v>1262310000</v>
      </c>
    </row>
    <row r="8110" spans="1:7" ht="15">
      <c r="A8110" s="963">
        <v>37687</v>
      </c>
      <c r="B8110">
        <v>1285.300048828125</v>
      </c>
      <c r="C8110">
        <v>1310.530029296875</v>
      </c>
      <c r="D8110">
        <v>1280.719970703125</v>
      </c>
      <c r="E8110">
        <v>1305.2900390625</v>
      </c>
      <c r="F8110">
        <v>1305.2900390625</v>
      </c>
      <c r="G8110">
        <v>1436040000</v>
      </c>
    </row>
    <row r="8111" spans="1:7" ht="15">
      <c r="A8111" s="963">
        <v>37690</v>
      </c>
      <c r="B8111">
        <v>1295.4599609375</v>
      </c>
      <c r="C8111">
        <v>1299.550048828125</v>
      </c>
      <c r="D8111">
        <v>1277.180053710938</v>
      </c>
      <c r="E8111">
        <v>1278.369995117188</v>
      </c>
      <c r="F8111">
        <v>1278.369995117188</v>
      </c>
      <c r="G8111">
        <v>1119970000</v>
      </c>
    </row>
    <row r="8112" spans="1:7" ht="15">
      <c r="A8112" s="963">
        <v>37691</v>
      </c>
      <c r="B8112">
        <v>1280.72998046875</v>
      </c>
      <c r="C8112">
        <v>1288.989990234375</v>
      </c>
      <c r="D8112">
        <v>1269.47998046875</v>
      </c>
      <c r="E8112">
        <v>1271.469970703125</v>
      </c>
      <c r="F8112">
        <v>1271.469970703125</v>
      </c>
      <c r="G8112">
        <v>1251740000</v>
      </c>
    </row>
    <row r="8113" spans="1:7" ht="15">
      <c r="A8113" s="963">
        <v>37692</v>
      </c>
      <c r="B8113">
        <v>1266.989990234375</v>
      </c>
      <c r="C8113">
        <v>1279.589965820312</v>
      </c>
      <c r="D8113">
        <v>1253.219970703125</v>
      </c>
      <c r="E8113">
        <v>1279.239990234375</v>
      </c>
      <c r="F8113">
        <v>1279.239990234375</v>
      </c>
      <c r="G8113">
        <v>1533600000</v>
      </c>
    </row>
    <row r="8114" spans="1:7" ht="15">
      <c r="A8114" s="963">
        <v>37693</v>
      </c>
      <c r="B8114">
        <v>1297.739990234375</v>
      </c>
      <c r="C8114">
        <v>1340.780029296875</v>
      </c>
      <c r="D8114">
        <v>1290.589965820312</v>
      </c>
      <c r="E8114">
        <v>1340.77001953125</v>
      </c>
      <c r="F8114">
        <v>1340.77001953125</v>
      </c>
      <c r="G8114">
        <v>1789080000</v>
      </c>
    </row>
    <row r="8115" spans="1:7" ht="15">
      <c r="A8115" s="963">
        <v>37694</v>
      </c>
      <c r="B8115">
        <v>1344.260009765625</v>
      </c>
      <c r="C8115">
        <v>1352.839965820312</v>
      </c>
      <c r="D8115">
        <v>1329.969970703125</v>
      </c>
      <c r="E8115">
        <v>1340.329956054688</v>
      </c>
      <c r="F8115">
        <v>1340.329956054688</v>
      </c>
      <c r="G8115">
        <v>1611050000</v>
      </c>
    </row>
    <row r="8116" spans="1:7" ht="15">
      <c r="A8116" s="963">
        <v>37697</v>
      </c>
      <c r="B8116">
        <v>1329.949951171875</v>
      </c>
      <c r="C8116">
        <v>1392.410034179688</v>
      </c>
      <c r="D8116">
        <v>1326.280029296875</v>
      </c>
      <c r="E8116">
        <v>1392.27001953125</v>
      </c>
      <c r="F8116">
        <v>1392.27001953125</v>
      </c>
      <c r="G8116">
        <v>1886510000</v>
      </c>
    </row>
    <row r="8117" spans="1:7" ht="15">
      <c r="A8117" s="963">
        <v>37698</v>
      </c>
      <c r="B8117">
        <v>1392</v>
      </c>
      <c r="C8117">
        <v>1400.550048828125</v>
      </c>
      <c r="D8117">
        <v>1378.829956054688</v>
      </c>
      <c r="E8117">
        <v>1400.550048828125</v>
      </c>
      <c r="F8117">
        <v>1400.550048828125</v>
      </c>
      <c r="G8117">
        <v>1632220000</v>
      </c>
    </row>
    <row r="8118" spans="1:7" ht="15">
      <c r="A8118" s="963">
        <v>37699</v>
      </c>
      <c r="B8118">
        <v>1396.27001953125</v>
      </c>
      <c r="C8118">
        <v>1401.239990234375</v>
      </c>
      <c r="D8118">
        <v>1378.569946289062</v>
      </c>
      <c r="E8118">
        <v>1397.069946289062</v>
      </c>
      <c r="F8118">
        <v>1397.069946289062</v>
      </c>
      <c r="G8118">
        <v>1694670000</v>
      </c>
    </row>
    <row r="8119" spans="1:7" ht="15">
      <c r="A8119" s="963">
        <v>37700</v>
      </c>
      <c r="B8119">
        <v>1385.660034179688</v>
      </c>
      <c r="C8119">
        <v>1411.410034179688</v>
      </c>
      <c r="D8119">
        <v>1371.900024414062</v>
      </c>
      <c r="E8119">
        <v>1402.77001953125</v>
      </c>
      <c r="F8119">
        <v>1402.77001953125</v>
      </c>
      <c r="G8119">
        <v>1596740000</v>
      </c>
    </row>
    <row r="8120" spans="1:7" ht="15">
      <c r="A8120" s="963">
        <v>37701</v>
      </c>
      <c r="B8120">
        <v>1422.06005859375</v>
      </c>
      <c r="C8120">
        <v>1425.72998046875</v>
      </c>
      <c r="D8120">
        <v>1403.150024414062</v>
      </c>
      <c r="E8120">
        <v>1421.839965820312</v>
      </c>
      <c r="F8120">
        <v>1421.839965820312</v>
      </c>
      <c r="G8120">
        <v>1911550000</v>
      </c>
    </row>
    <row r="8121" spans="1:7" ht="15">
      <c r="A8121" s="963">
        <v>37704</v>
      </c>
      <c r="B8121">
        <v>1390.0400390625</v>
      </c>
      <c r="C8121">
        <v>1392.400024414062</v>
      </c>
      <c r="D8121">
        <v>1368.369995117188</v>
      </c>
      <c r="E8121">
        <v>1369.780029296875</v>
      </c>
      <c r="F8121">
        <v>1369.780029296875</v>
      </c>
      <c r="G8121">
        <v>1317380000</v>
      </c>
    </row>
    <row r="8122" spans="1:7" ht="15">
      <c r="A8122" s="963">
        <v>37705</v>
      </c>
      <c r="B8122">
        <v>1374.2099609375</v>
      </c>
      <c r="C8122">
        <v>1400.140014648438</v>
      </c>
      <c r="D8122">
        <v>1369.319946289062</v>
      </c>
      <c r="E8122">
        <v>1391.010009765625</v>
      </c>
      <c r="F8122">
        <v>1391.010009765625</v>
      </c>
      <c r="G8122">
        <v>1437240000</v>
      </c>
    </row>
    <row r="8123" spans="1:7" ht="15">
      <c r="A8123" s="963">
        <v>37706</v>
      </c>
      <c r="B8123">
        <v>1390.27001953125</v>
      </c>
      <c r="C8123">
        <v>1397.93994140625</v>
      </c>
      <c r="D8123">
        <v>1383.349975585938</v>
      </c>
      <c r="E8123">
        <v>1387.449951171875</v>
      </c>
      <c r="F8123">
        <v>1387.449951171875</v>
      </c>
      <c r="G8123">
        <v>1418520000</v>
      </c>
    </row>
    <row r="8124" spans="1:7" ht="15">
      <c r="A8124" s="963">
        <v>37707</v>
      </c>
      <c r="B8124">
        <v>1375.900024414062</v>
      </c>
      <c r="C8124">
        <v>1392.4599609375</v>
      </c>
      <c r="D8124">
        <v>1369.31005859375</v>
      </c>
      <c r="E8124">
        <v>1384.25</v>
      </c>
      <c r="F8124">
        <v>1384.25</v>
      </c>
      <c r="G8124">
        <v>1441300000</v>
      </c>
    </row>
    <row r="8125" spans="1:7" ht="15">
      <c r="A8125" s="963">
        <v>37708</v>
      </c>
      <c r="B8125">
        <v>1375.260009765625</v>
      </c>
      <c r="C8125">
        <v>1384.819946289062</v>
      </c>
      <c r="D8125">
        <v>1367.890014648438</v>
      </c>
      <c r="E8125">
        <v>1369.599975585938</v>
      </c>
      <c r="F8125">
        <v>1369.599975585938</v>
      </c>
      <c r="G8125">
        <v>1364880000</v>
      </c>
    </row>
    <row r="8126" spans="1:7" ht="15">
      <c r="A8126" s="963">
        <v>37711</v>
      </c>
      <c r="B8126">
        <v>1351.609985351562</v>
      </c>
      <c r="C8126">
        <v>1357</v>
      </c>
      <c r="D8126">
        <v>1336.609985351562</v>
      </c>
      <c r="E8126">
        <v>1341.170043945312</v>
      </c>
      <c r="F8126">
        <v>1341.170043945312</v>
      </c>
      <c r="G8126">
        <v>1596280000</v>
      </c>
    </row>
    <row r="8127" spans="1:7" ht="15">
      <c r="A8127" s="963">
        <v>37712</v>
      </c>
      <c r="B8127">
        <v>1347.5400390625</v>
      </c>
      <c r="C8127">
        <v>1356.369995117188</v>
      </c>
      <c r="D8127">
        <v>1338.22998046875</v>
      </c>
      <c r="E8127">
        <v>1348.300048828125</v>
      </c>
      <c r="F8127">
        <v>1348.300048828125</v>
      </c>
      <c r="G8127">
        <v>1412110000</v>
      </c>
    </row>
    <row r="8128" spans="1:7" ht="15">
      <c r="A8128" s="963">
        <v>37713</v>
      </c>
      <c r="B8128">
        <v>1374.7099609375</v>
      </c>
      <c r="C8128">
        <v>1400.859985351562</v>
      </c>
      <c r="D8128">
        <v>1374.7099609375</v>
      </c>
      <c r="E8128">
        <v>1396.719970703125</v>
      </c>
      <c r="F8128">
        <v>1396.719970703125</v>
      </c>
      <c r="G8128">
        <v>1609690000</v>
      </c>
    </row>
    <row r="8129" spans="1:7" ht="15">
      <c r="A8129" s="963">
        <v>37714</v>
      </c>
      <c r="B8129">
        <v>1404.989990234375</v>
      </c>
      <c r="C8129">
        <v>1412.079956054688</v>
      </c>
      <c r="D8129">
        <v>1389.949951171875</v>
      </c>
      <c r="E8129">
        <v>1396.579956054688</v>
      </c>
      <c r="F8129">
        <v>1396.579956054688</v>
      </c>
      <c r="G8129">
        <v>1445510000</v>
      </c>
    </row>
    <row r="8130" spans="1:7" ht="15">
      <c r="A8130" s="963">
        <v>37715</v>
      </c>
      <c r="B8130">
        <v>1400.969970703125</v>
      </c>
      <c r="C8130">
        <v>1400.969970703125</v>
      </c>
      <c r="D8130">
        <v>1378.219970703125</v>
      </c>
      <c r="E8130">
        <v>1383.510009765625</v>
      </c>
      <c r="F8130">
        <v>1383.510009765625</v>
      </c>
      <c r="G8130">
        <v>1366800000</v>
      </c>
    </row>
    <row r="8131" spans="1:7" ht="15">
      <c r="A8131" s="963">
        <v>37718</v>
      </c>
      <c r="B8131">
        <v>1425.22998046875</v>
      </c>
      <c r="C8131">
        <v>1430.109985351562</v>
      </c>
      <c r="D8131">
        <v>1389.510009765625</v>
      </c>
      <c r="E8131">
        <v>1389.510009765625</v>
      </c>
      <c r="F8131">
        <v>1389.510009765625</v>
      </c>
      <c r="G8131">
        <v>1516080000</v>
      </c>
    </row>
    <row r="8132" spans="1:7" ht="15">
      <c r="A8132" s="963">
        <v>37719</v>
      </c>
      <c r="B8132">
        <v>1388.530029296875</v>
      </c>
      <c r="C8132">
        <v>1392.52001953125</v>
      </c>
      <c r="D8132">
        <v>1376.599975585938</v>
      </c>
      <c r="E8132">
        <v>1382.93994140625</v>
      </c>
      <c r="F8132">
        <v>1382.93994140625</v>
      </c>
      <c r="G8132">
        <v>1312770000</v>
      </c>
    </row>
    <row r="8133" spans="1:7" ht="15">
      <c r="A8133" s="963">
        <v>37720</v>
      </c>
      <c r="B8133">
        <v>1385.280029296875</v>
      </c>
      <c r="C8133">
        <v>1393.369995117188</v>
      </c>
      <c r="D8133">
        <v>1356.599975585938</v>
      </c>
      <c r="E8133">
        <v>1356.739990234375</v>
      </c>
      <c r="F8133">
        <v>1356.739990234375</v>
      </c>
      <c r="G8133">
        <v>1312000000</v>
      </c>
    </row>
    <row r="8134" spans="1:7" ht="15">
      <c r="A8134" s="963">
        <v>37721</v>
      </c>
      <c r="B8134">
        <v>1359.430053710938</v>
      </c>
      <c r="C8134">
        <v>1368.109985351562</v>
      </c>
      <c r="D8134">
        <v>1351.099975585938</v>
      </c>
      <c r="E8134">
        <v>1365.609985351562</v>
      </c>
      <c r="F8134">
        <v>1365.609985351562</v>
      </c>
      <c r="G8134">
        <v>1235410000</v>
      </c>
    </row>
    <row r="8135" spans="1:7" ht="15">
      <c r="A8135" s="963">
        <v>37722</v>
      </c>
      <c r="B8135">
        <v>1379.47998046875</v>
      </c>
      <c r="C8135">
        <v>1387.329956054688</v>
      </c>
      <c r="D8135">
        <v>1353.739990234375</v>
      </c>
      <c r="E8135">
        <v>1358.849975585938</v>
      </c>
      <c r="F8135">
        <v>1358.849975585938</v>
      </c>
      <c r="G8135">
        <v>1237570000</v>
      </c>
    </row>
    <row r="8136" spans="1:7" ht="15">
      <c r="A8136" s="963">
        <v>37725</v>
      </c>
      <c r="B8136">
        <v>1361.349975585938</v>
      </c>
      <c r="C8136">
        <v>1386.5</v>
      </c>
      <c r="D8136">
        <v>1359.319946289062</v>
      </c>
      <c r="E8136">
        <v>1384.949951171875</v>
      </c>
      <c r="F8136">
        <v>1384.949951171875</v>
      </c>
      <c r="G8136">
        <v>1173640000</v>
      </c>
    </row>
    <row r="8137" spans="1:7" ht="15">
      <c r="A8137" s="963">
        <v>37726</v>
      </c>
      <c r="B8137">
        <v>1381.670043945312</v>
      </c>
      <c r="C8137">
        <v>1394.030029296875</v>
      </c>
      <c r="D8137">
        <v>1376.030029296875</v>
      </c>
      <c r="E8137">
        <v>1391.010009765625</v>
      </c>
      <c r="F8137">
        <v>1391.010009765625</v>
      </c>
      <c r="G8137">
        <v>1295900000</v>
      </c>
    </row>
    <row r="8138" spans="1:7" ht="15">
      <c r="A8138" s="963">
        <v>37727</v>
      </c>
      <c r="B8138">
        <v>1411.699951171875</v>
      </c>
      <c r="C8138">
        <v>1418.52001953125</v>
      </c>
      <c r="D8138">
        <v>1391.989990234375</v>
      </c>
      <c r="E8138">
        <v>1394.719970703125</v>
      </c>
      <c r="F8138">
        <v>1394.719970703125</v>
      </c>
      <c r="G8138">
        <v>1551600000</v>
      </c>
    </row>
    <row r="8139" spans="1:7" ht="15">
      <c r="A8139" s="963">
        <v>37728</v>
      </c>
      <c r="B8139">
        <v>1395.619995117188</v>
      </c>
      <c r="C8139">
        <v>1425.5</v>
      </c>
      <c r="D8139">
        <v>1393.130004882812</v>
      </c>
      <c r="E8139">
        <v>1425.5</v>
      </c>
      <c r="F8139">
        <v>1425.5</v>
      </c>
      <c r="G8139">
        <v>1644000000</v>
      </c>
    </row>
    <row r="8140" spans="1:7" ht="15">
      <c r="A8140" s="963">
        <v>37732</v>
      </c>
      <c r="B8140">
        <v>1425.9599609375</v>
      </c>
      <c r="C8140">
        <v>1432.079956054688</v>
      </c>
      <c r="D8140">
        <v>1413.7099609375</v>
      </c>
      <c r="E8140">
        <v>1424.369995117188</v>
      </c>
      <c r="F8140">
        <v>1424.369995117188</v>
      </c>
      <c r="G8140">
        <v>1271170000</v>
      </c>
    </row>
    <row r="8141" spans="1:7" ht="15">
      <c r="A8141" s="963">
        <v>37733</v>
      </c>
      <c r="B8141">
        <v>1417</v>
      </c>
      <c r="C8141">
        <v>1452.339965820312</v>
      </c>
      <c r="D8141">
        <v>1414.400024414062</v>
      </c>
      <c r="E8141">
        <v>1451.359985351562</v>
      </c>
      <c r="F8141">
        <v>1451.359985351562</v>
      </c>
      <c r="G8141">
        <v>1614310000</v>
      </c>
    </row>
    <row r="8142" spans="1:7" ht="15">
      <c r="A8142" s="963">
        <v>37734</v>
      </c>
      <c r="B8142">
        <v>1453.949951171875</v>
      </c>
      <c r="C8142">
        <v>1468.079956054688</v>
      </c>
      <c r="D8142">
        <v>1447.650024414062</v>
      </c>
      <c r="E8142">
        <v>1466.160034179688</v>
      </c>
      <c r="F8142">
        <v>1466.160034179688</v>
      </c>
      <c r="G8142">
        <v>1818020000</v>
      </c>
    </row>
    <row r="8143" spans="1:7" ht="15">
      <c r="A8143" s="963">
        <v>37735</v>
      </c>
      <c r="B8143">
        <v>1453.22998046875</v>
      </c>
      <c r="C8143">
        <v>1465.920043945312</v>
      </c>
      <c r="D8143">
        <v>1448.050048828125</v>
      </c>
      <c r="E8143">
        <v>1457.22998046875</v>
      </c>
      <c r="F8143">
        <v>1457.22998046875</v>
      </c>
      <c r="G8143">
        <v>1661540000</v>
      </c>
    </row>
    <row r="8144" spans="1:7" ht="15">
      <c r="A8144" s="963">
        <v>37736</v>
      </c>
      <c r="B8144">
        <v>1451.130004882812</v>
      </c>
      <c r="C8144">
        <v>1452.170043945312</v>
      </c>
      <c r="D8144">
        <v>1432.02001953125</v>
      </c>
      <c r="E8144">
        <v>1434.5400390625</v>
      </c>
      <c r="F8144">
        <v>1434.5400390625</v>
      </c>
      <c r="G8144">
        <v>1515730000</v>
      </c>
    </row>
    <row r="8145" spans="1:7" ht="15">
      <c r="A8145" s="963">
        <v>37739</v>
      </c>
      <c r="B8145">
        <v>1437.859985351562</v>
      </c>
      <c r="C8145">
        <v>1465.400024414062</v>
      </c>
      <c r="D8145">
        <v>1435.349975585938</v>
      </c>
      <c r="E8145">
        <v>1462.239990234375</v>
      </c>
      <c r="F8145">
        <v>1462.239990234375</v>
      </c>
      <c r="G8145">
        <v>1477750000</v>
      </c>
    </row>
    <row r="8146" spans="1:7" ht="15">
      <c r="A8146" s="963">
        <v>37740</v>
      </c>
      <c r="B8146">
        <v>1468.030029296875</v>
      </c>
      <c r="C8146">
        <v>1482.489990234375</v>
      </c>
      <c r="D8146">
        <v>1459.47998046875</v>
      </c>
      <c r="E8146">
        <v>1471.300048828125</v>
      </c>
      <c r="F8146">
        <v>1471.300048828125</v>
      </c>
      <c r="G8146">
        <v>1670600000</v>
      </c>
    </row>
    <row r="8147" spans="1:7" ht="15">
      <c r="A8147" s="963">
        <v>37741</v>
      </c>
      <c r="B8147">
        <v>1467.839965820312</v>
      </c>
      <c r="C8147">
        <v>1472.68994140625</v>
      </c>
      <c r="D8147">
        <v>1459.0400390625</v>
      </c>
      <c r="E8147">
        <v>1464.31005859375</v>
      </c>
      <c r="F8147">
        <v>1464.31005859375</v>
      </c>
      <c r="G8147">
        <v>1619230000</v>
      </c>
    </row>
    <row r="8148" spans="1:7" ht="15">
      <c r="A8148" s="963">
        <v>37742</v>
      </c>
      <c r="B8148">
        <v>1463</v>
      </c>
      <c r="C8148">
        <v>1478.849975585938</v>
      </c>
      <c r="D8148">
        <v>1451.319946289062</v>
      </c>
      <c r="E8148">
        <v>1472.56005859375</v>
      </c>
      <c r="F8148">
        <v>1472.56005859375</v>
      </c>
      <c r="G8148">
        <v>1473860000</v>
      </c>
    </row>
    <row r="8149" spans="1:7" ht="15">
      <c r="A8149" s="963">
        <v>37743</v>
      </c>
      <c r="B8149">
        <v>1470.089965820312</v>
      </c>
      <c r="C8149">
        <v>1504.219970703125</v>
      </c>
      <c r="D8149">
        <v>1469.839965820312</v>
      </c>
      <c r="E8149">
        <v>1502.880004882812</v>
      </c>
      <c r="F8149">
        <v>1502.880004882812</v>
      </c>
      <c r="G8149">
        <v>1826120000</v>
      </c>
    </row>
    <row r="8150" spans="1:7" ht="15">
      <c r="A8150" s="963">
        <v>37746</v>
      </c>
      <c r="B8150">
        <v>1508.31005859375</v>
      </c>
      <c r="C8150">
        <v>1519.699951171875</v>
      </c>
      <c r="D8150">
        <v>1502.660034179688</v>
      </c>
      <c r="E8150">
        <v>1504.0400390625</v>
      </c>
      <c r="F8150">
        <v>1504.0400390625</v>
      </c>
      <c r="G8150">
        <v>1932030000</v>
      </c>
    </row>
    <row r="8151" spans="1:7" ht="15">
      <c r="A8151" s="963">
        <v>37747</v>
      </c>
      <c r="B8151">
        <v>1503.420043945312</v>
      </c>
      <c r="C8151">
        <v>1531.819946289062</v>
      </c>
      <c r="D8151">
        <v>1503.31005859375</v>
      </c>
      <c r="E8151">
        <v>1523.7099609375</v>
      </c>
      <c r="F8151">
        <v>1523.7099609375</v>
      </c>
      <c r="G8151">
        <v>2139720000</v>
      </c>
    </row>
    <row r="8152" spans="1:7" ht="15">
      <c r="A8152" s="963">
        <v>37748</v>
      </c>
      <c r="B8152">
        <v>1513.47998046875</v>
      </c>
      <c r="C8152">
        <v>1523.910034179688</v>
      </c>
      <c r="D8152">
        <v>1503.06005859375</v>
      </c>
      <c r="E8152">
        <v>1506.760009765625</v>
      </c>
      <c r="F8152">
        <v>1506.760009765625</v>
      </c>
      <c r="G8152">
        <v>1927720000</v>
      </c>
    </row>
    <row r="8153" spans="1:7" ht="15">
      <c r="A8153" s="963">
        <v>37749</v>
      </c>
      <c r="B8153">
        <v>1492.489990234375</v>
      </c>
      <c r="C8153">
        <v>1504.0400390625</v>
      </c>
      <c r="D8153">
        <v>1486.910034179688</v>
      </c>
      <c r="E8153">
        <v>1489.68994140625</v>
      </c>
      <c r="F8153">
        <v>1489.68994140625</v>
      </c>
      <c r="G8153">
        <v>1619000000</v>
      </c>
    </row>
    <row r="8154" spans="1:7" ht="15">
      <c r="A8154" s="963">
        <v>37750</v>
      </c>
      <c r="B8154">
        <v>1500.650024414062</v>
      </c>
      <c r="C8154">
        <v>1520.150024414062</v>
      </c>
      <c r="D8154">
        <v>1500.099975585938</v>
      </c>
      <c r="E8154">
        <v>1520.150024414062</v>
      </c>
      <c r="F8154">
        <v>1520.150024414062</v>
      </c>
      <c r="G8154">
        <v>1545190000</v>
      </c>
    </row>
    <row r="8155" spans="1:7" ht="15">
      <c r="A8155" s="963">
        <v>37753</v>
      </c>
      <c r="B8155">
        <v>1518.52001953125</v>
      </c>
      <c r="C8155">
        <v>1544.410034179688</v>
      </c>
      <c r="D8155">
        <v>1512.719970703125</v>
      </c>
      <c r="E8155">
        <v>1541.400024414062</v>
      </c>
      <c r="F8155">
        <v>1541.400024414062</v>
      </c>
      <c r="G8155">
        <v>1796940000</v>
      </c>
    </row>
    <row r="8156" spans="1:7" ht="15">
      <c r="A8156" s="963">
        <v>37754</v>
      </c>
      <c r="B8156">
        <v>1533.140014648438</v>
      </c>
      <c r="C8156">
        <v>1548.589965820312</v>
      </c>
      <c r="D8156">
        <v>1529.56005859375</v>
      </c>
      <c r="E8156">
        <v>1539.680053710938</v>
      </c>
      <c r="F8156">
        <v>1539.680053710938</v>
      </c>
      <c r="G8156">
        <v>1856230000</v>
      </c>
    </row>
    <row r="8157" spans="1:7" ht="15">
      <c r="A8157" s="963">
        <v>37755</v>
      </c>
      <c r="B8157">
        <v>1545.880004882812</v>
      </c>
      <c r="C8157">
        <v>1549.93994140625</v>
      </c>
      <c r="D8157">
        <v>1526.140014648438</v>
      </c>
      <c r="E8157">
        <v>1534.900024414062</v>
      </c>
      <c r="F8157">
        <v>1534.900024414062</v>
      </c>
      <c r="G8157">
        <v>1816790000</v>
      </c>
    </row>
    <row r="8158" spans="1:7" ht="15">
      <c r="A8158" s="963">
        <v>37756</v>
      </c>
      <c r="B8158">
        <v>1541.430053710938</v>
      </c>
      <c r="C8158">
        <v>1552.97998046875</v>
      </c>
      <c r="D8158">
        <v>1536.030029296875</v>
      </c>
      <c r="E8158">
        <v>1551.380004882812</v>
      </c>
      <c r="F8158">
        <v>1551.380004882812</v>
      </c>
      <c r="G8158">
        <v>1982130000</v>
      </c>
    </row>
    <row r="8159" spans="1:7" ht="15">
      <c r="A8159" s="963">
        <v>37757</v>
      </c>
      <c r="B8159">
        <v>1544.839965820312</v>
      </c>
      <c r="C8159">
        <v>1550.43994140625</v>
      </c>
      <c r="D8159">
        <v>1534.349975585938</v>
      </c>
      <c r="E8159">
        <v>1538.530029296875</v>
      </c>
      <c r="F8159">
        <v>1538.530029296875</v>
      </c>
      <c r="G8159">
        <v>1783450000</v>
      </c>
    </row>
    <row r="8160" spans="1:7" ht="15">
      <c r="A8160" s="963">
        <v>37760</v>
      </c>
      <c r="B8160">
        <v>1530.380004882812</v>
      </c>
      <c r="C8160">
        <v>1536.0400390625</v>
      </c>
      <c r="D8160">
        <v>1492.4599609375</v>
      </c>
      <c r="E8160">
        <v>1492.77001953125</v>
      </c>
      <c r="F8160">
        <v>1492.77001953125</v>
      </c>
      <c r="G8160">
        <v>1684210000</v>
      </c>
    </row>
    <row r="8161" spans="1:7" ht="15">
      <c r="A8161" s="963">
        <v>37761</v>
      </c>
      <c r="B8161">
        <v>1498.050048828125</v>
      </c>
      <c r="C8161">
        <v>1505.180053710938</v>
      </c>
      <c r="D8161">
        <v>1480.130004882812</v>
      </c>
      <c r="E8161">
        <v>1491.089965820312</v>
      </c>
      <c r="F8161">
        <v>1491.089965820312</v>
      </c>
      <c r="G8161">
        <v>1699750000</v>
      </c>
    </row>
    <row r="8162" spans="1:7" ht="15">
      <c r="A8162" s="963">
        <v>37762</v>
      </c>
      <c r="B8162">
        <v>1488.27001953125</v>
      </c>
      <c r="C8162">
        <v>1490.819946289062</v>
      </c>
      <c r="D8162">
        <v>1478.150024414062</v>
      </c>
      <c r="E8162">
        <v>1489.869995117188</v>
      </c>
      <c r="F8162">
        <v>1489.869995117188</v>
      </c>
      <c r="G8162">
        <v>1588960000</v>
      </c>
    </row>
    <row r="8163" spans="1:7" ht="15">
      <c r="A8163" s="963">
        <v>37763</v>
      </c>
      <c r="B8163">
        <v>1493.390014648438</v>
      </c>
      <c r="C8163">
        <v>1512.800048828125</v>
      </c>
      <c r="D8163">
        <v>1489.079956054688</v>
      </c>
      <c r="E8163">
        <v>1507.550048828125</v>
      </c>
      <c r="F8163">
        <v>1507.550048828125</v>
      </c>
      <c r="G8163">
        <v>1783870000</v>
      </c>
    </row>
    <row r="8164" spans="1:7" ht="15">
      <c r="A8164" s="963">
        <v>37764</v>
      </c>
      <c r="B8164">
        <v>1506.640014648438</v>
      </c>
      <c r="C8164">
        <v>1514.489990234375</v>
      </c>
      <c r="D8164">
        <v>1501.380004882812</v>
      </c>
      <c r="E8164">
        <v>1510.089965820312</v>
      </c>
      <c r="F8164">
        <v>1510.089965820312</v>
      </c>
      <c r="G8164">
        <v>1448770000</v>
      </c>
    </row>
    <row r="8165" spans="1:7" ht="15">
      <c r="A8165" s="963">
        <v>37768</v>
      </c>
      <c r="B8165">
        <v>1504.869995117188</v>
      </c>
      <c r="C8165">
        <v>1558.280029296875</v>
      </c>
      <c r="D8165">
        <v>1504.219970703125</v>
      </c>
      <c r="E8165">
        <v>1556.68994140625</v>
      </c>
      <c r="F8165">
        <v>1556.68994140625</v>
      </c>
      <c r="G8165">
        <v>1932760000</v>
      </c>
    </row>
    <row r="8166" spans="1:7" ht="15">
      <c r="A8166" s="963">
        <v>37769</v>
      </c>
      <c r="B8166">
        <v>1560.109985351562</v>
      </c>
      <c r="C8166">
        <v>1571.849975585938</v>
      </c>
      <c r="D8166">
        <v>1553.699951171875</v>
      </c>
      <c r="E8166">
        <v>1563.239990234375</v>
      </c>
      <c r="F8166">
        <v>1563.239990234375</v>
      </c>
      <c r="G8166">
        <v>2042270000</v>
      </c>
    </row>
    <row r="8167" spans="1:7" ht="15">
      <c r="A8167" s="963">
        <v>37770</v>
      </c>
      <c r="B8167">
        <v>1565.380004882812</v>
      </c>
      <c r="C8167">
        <v>1591.260009765625</v>
      </c>
      <c r="D8167">
        <v>1564.140014648438</v>
      </c>
      <c r="E8167">
        <v>1574.949951171875</v>
      </c>
      <c r="F8167">
        <v>1574.949951171875</v>
      </c>
      <c r="G8167">
        <v>2228880000</v>
      </c>
    </row>
    <row r="8168" spans="1:7" ht="15">
      <c r="A8168" s="963">
        <v>37771</v>
      </c>
      <c r="B8168">
        <v>1583.22998046875</v>
      </c>
      <c r="C8168">
        <v>1599.920043945312</v>
      </c>
      <c r="D8168">
        <v>1582.52001953125</v>
      </c>
      <c r="E8168">
        <v>1595.910034179688</v>
      </c>
      <c r="F8168">
        <v>1595.910034179688</v>
      </c>
      <c r="G8168">
        <v>2314660000</v>
      </c>
    </row>
    <row r="8169" spans="1:7" ht="15">
      <c r="A8169" s="963">
        <v>37774</v>
      </c>
      <c r="B8169">
        <v>1612.099975585938</v>
      </c>
      <c r="C8169">
        <v>1620.7900390625</v>
      </c>
      <c r="D8169">
        <v>1586.47998046875</v>
      </c>
      <c r="E8169">
        <v>1590.75</v>
      </c>
      <c r="F8169">
        <v>1590.75</v>
      </c>
      <c r="G8169">
        <v>2517530000</v>
      </c>
    </row>
    <row r="8170" spans="1:7" ht="15">
      <c r="A8170" s="963">
        <v>37775</v>
      </c>
      <c r="B8170">
        <v>1589.719970703125</v>
      </c>
      <c r="C8170">
        <v>1603.739990234375</v>
      </c>
      <c r="D8170">
        <v>1584.699951171875</v>
      </c>
      <c r="E8170">
        <v>1603.56005859375</v>
      </c>
      <c r="F8170">
        <v>1603.56005859375</v>
      </c>
      <c r="G8170">
        <v>2067880000</v>
      </c>
    </row>
    <row r="8171" spans="1:7" ht="15">
      <c r="A8171" s="963">
        <v>37776</v>
      </c>
      <c r="B8171">
        <v>1604.839965820312</v>
      </c>
      <c r="C8171">
        <v>1638.569946289062</v>
      </c>
      <c r="D8171">
        <v>1603.170043945312</v>
      </c>
      <c r="E8171">
        <v>1634.650024414062</v>
      </c>
      <c r="F8171">
        <v>1634.650024414062</v>
      </c>
      <c r="G8171">
        <v>2515710000</v>
      </c>
    </row>
    <row r="8172" spans="1:7" ht="15">
      <c r="A8172" s="963">
        <v>37777</v>
      </c>
      <c r="B8172">
        <v>1620.7900390625</v>
      </c>
      <c r="C8172">
        <v>1646.010009765625</v>
      </c>
      <c r="D8172">
        <v>1613.989990234375</v>
      </c>
      <c r="E8172">
        <v>1646.010009765625</v>
      </c>
      <c r="F8172">
        <v>1646.010009765625</v>
      </c>
      <c r="G8172">
        <v>2449080000</v>
      </c>
    </row>
    <row r="8173" spans="1:7" ht="15">
      <c r="A8173" s="963">
        <v>37778</v>
      </c>
      <c r="B8173">
        <v>1670.030029296875</v>
      </c>
      <c r="C8173">
        <v>1684.06005859375</v>
      </c>
      <c r="D8173">
        <v>1625.180053710938</v>
      </c>
      <c r="E8173">
        <v>1627.420043945312</v>
      </c>
      <c r="F8173">
        <v>1627.420043945312</v>
      </c>
      <c r="G8173">
        <v>2962610000</v>
      </c>
    </row>
    <row r="8174" spans="1:7" ht="15">
      <c r="A8174" s="963">
        <v>37781</v>
      </c>
      <c r="B8174">
        <v>1623</v>
      </c>
      <c r="C8174">
        <v>1625.609985351562</v>
      </c>
      <c r="D8174">
        <v>1597.319946289062</v>
      </c>
      <c r="E8174">
        <v>1603.969970703125</v>
      </c>
      <c r="F8174">
        <v>1603.969970703125</v>
      </c>
      <c r="G8174">
        <v>1856700000</v>
      </c>
    </row>
    <row r="8175" spans="1:7" ht="15">
      <c r="A8175" s="963">
        <v>37782</v>
      </c>
      <c r="B8175">
        <v>1611.170043945312</v>
      </c>
      <c r="C8175">
        <v>1627.77001953125</v>
      </c>
      <c r="D8175">
        <v>1606.079956054688</v>
      </c>
      <c r="E8175">
        <v>1627.670043945312</v>
      </c>
      <c r="F8175">
        <v>1627.670043945312</v>
      </c>
      <c r="G8175">
        <v>1791650000</v>
      </c>
    </row>
    <row r="8176" spans="1:7" ht="15">
      <c r="A8176" s="963">
        <v>37783</v>
      </c>
      <c r="B8176">
        <v>1625</v>
      </c>
      <c r="C8176">
        <v>1647.569946289062</v>
      </c>
      <c r="D8176">
        <v>1612.219970703125</v>
      </c>
      <c r="E8176">
        <v>1646.02001953125</v>
      </c>
      <c r="F8176">
        <v>1646.02001953125</v>
      </c>
      <c r="G8176">
        <v>1932200000</v>
      </c>
    </row>
    <row r="8177" spans="1:7" ht="15">
      <c r="A8177" s="963">
        <v>37784</v>
      </c>
      <c r="B8177">
        <v>1653.050048828125</v>
      </c>
      <c r="C8177">
        <v>1661.119995117188</v>
      </c>
      <c r="D8177">
        <v>1640.119995117188</v>
      </c>
      <c r="E8177">
        <v>1653.619995117188</v>
      </c>
      <c r="F8177">
        <v>1653.619995117188</v>
      </c>
      <c r="G8177">
        <v>1790700000</v>
      </c>
    </row>
    <row r="8178" spans="1:7" ht="15">
      <c r="A8178" s="963">
        <v>37785</v>
      </c>
      <c r="B8178">
        <v>1656.609985351562</v>
      </c>
      <c r="C8178">
        <v>1660.430053710938</v>
      </c>
      <c r="D8178">
        <v>1624.119995117188</v>
      </c>
      <c r="E8178">
        <v>1626.489990234375</v>
      </c>
      <c r="F8178">
        <v>1626.489990234375</v>
      </c>
      <c r="G8178">
        <v>1813140000</v>
      </c>
    </row>
    <row r="8179" spans="1:7" ht="15">
      <c r="A8179" s="963">
        <v>37788</v>
      </c>
      <c r="B8179">
        <v>1633.800048828125</v>
      </c>
      <c r="C8179">
        <v>1667.77001953125</v>
      </c>
      <c r="D8179">
        <v>1629.589965820312</v>
      </c>
      <c r="E8179">
        <v>1666.579956054688</v>
      </c>
      <c r="F8179">
        <v>1666.579956054688</v>
      </c>
      <c r="G8179">
        <v>1912560000</v>
      </c>
    </row>
    <row r="8180" spans="1:7" ht="15">
      <c r="A8180" s="963">
        <v>37789</v>
      </c>
      <c r="B8180">
        <v>1673.099975585938</v>
      </c>
      <c r="C8180">
        <v>1674.089965820312</v>
      </c>
      <c r="D8180">
        <v>1656.569946289062</v>
      </c>
      <c r="E8180">
        <v>1668.43994140625</v>
      </c>
      <c r="F8180">
        <v>1668.43994140625</v>
      </c>
      <c r="G8180">
        <v>1968630000</v>
      </c>
    </row>
    <row r="8181" spans="1:7" ht="15">
      <c r="A8181" s="963">
        <v>37790</v>
      </c>
      <c r="B8181">
        <v>1663.030029296875</v>
      </c>
      <c r="C8181">
        <v>1685.0400390625</v>
      </c>
      <c r="D8181">
        <v>1653.25</v>
      </c>
      <c r="E8181">
        <v>1677.140014648438</v>
      </c>
      <c r="F8181">
        <v>1677.140014648438</v>
      </c>
      <c r="G8181">
        <v>2082080000</v>
      </c>
    </row>
    <row r="8182" spans="1:7" ht="15">
      <c r="A8182" s="963">
        <v>37791</v>
      </c>
      <c r="B8182">
        <v>1677.050048828125</v>
      </c>
      <c r="C8182">
        <v>1686.099975585938</v>
      </c>
      <c r="D8182">
        <v>1646.7900390625</v>
      </c>
      <c r="E8182">
        <v>1648.640014648438</v>
      </c>
      <c r="F8182">
        <v>1648.640014648438</v>
      </c>
      <c r="G8182">
        <v>1957720000</v>
      </c>
    </row>
    <row r="8183" spans="1:7" ht="15">
      <c r="A8183" s="963">
        <v>37792</v>
      </c>
      <c r="B8183">
        <v>1657.31005859375</v>
      </c>
      <c r="C8183">
        <v>1660.469970703125</v>
      </c>
      <c r="D8183">
        <v>1638.930053710938</v>
      </c>
      <c r="E8183">
        <v>1644.719970703125</v>
      </c>
      <c r="F8183">
        <v>1644.719970703125</v>
      </c>
      <c r="G8183">
        <v>1767110000</v>
      </c>
    </row>
    <row r="8184" spans="1:7" ht="15">
      <c r="A8184" s="963">
        <v>37795</v>
      </c>
      <c r="B8184">
        <v>1642.329956054688</v>
      </c>
      <c r="C8184">
        <v>1643.2099609375</v>
      </c>
      <c r="D8184">
        <v>1601.449951171875</v>
      </c>
      <c r="E8184">
        <v>1610.75</v>
      </c>
      <c r="F8184">
        <v>1610.75</v>
      </c>
      <c r="G8184">
        <v>1694940000</v>
      </c>
    </row>
    <row r="8185" spans="1:7" ht="15">
      <c r="A8185" s="963">
        <v>37796</v>
      </c>
      <c r="B8185">
        <v>1605.68994140625</v>
      </c>
      <c r="C8185">
        <v>1622.469970703125</v>
      </c>
      <c r="D8185">
        <v>1598.25</v>
      </c>
      <c r="E8185">
        <v>1605.609985351562</v>
      </c>
      <c r="F8185">
        <v>1605.609985351562</v>
      </c>
      <c r="G8185">
        <v>1619510000</v>
      </c>
    </row>
    <row r="8186" spans="1:7" ht="15">
      <c r="A8186" s="963">
        <v>37797</v>
      </c>
      <c r="B8186">
        <v>1608.5</v>
      </c>
      <c r="C8186">
        <v>1629.969970703125</v>
      </c>
      <c r="D8186">
        <v>1600.280029296875</v>
      </c>
      <c r="E8186">
        <v>1602.660034179688</v>
      </c>
      <c r="F8186">
        <v>1602.660034179688</v>
      </c>
      <c r="G8186">
        <v>1563620000</v>
      </c>
    </row>
    <row r="8187" spans="1:7" ht="15">
      <c r="A8187" s="963">
        <v>37798</v>
      </c>
      <c r="B8187">
        <v>1611.31005859375</v>
      </c>
      <c r="C8187">
        <v>1636.150024414062</v>
      </c>
      <c r="D8187">
        <v>1606.469970703125</v>
      </c>
      <c r="E8187">
        <v>1634.010009765625</v>
      </c>
      <c r="F8187">
        <v>1634.010009765625</v>
      </c>
      <c r="G8187">
        <v>1560860000</v>
      </c>
    </row>
    <row r="8188" spans="1:7" ht="15">
      <c r="A8188" s="963">
        <v>37799</v>
      </c>
      <c r="B8188">
        <v>1636.030029296875</v>
      </c>
      <c r="C8188">
        <v>1653.739990234375</v>
      </c>
      <c r="D8188">
        <v>1621.25</v>
      </c>
      <c r="E8188">
        <v>1625.260009765625</v>
      </c>
      <c r="F8188">
        <v>1625.260009765625</v>
      </c>
      <c r="G8188">
        <v>1553940000</v>
      </c>
    </row>
    <row r="8189" spans="1:7" ht="15">
      <c r="A8189" s="963">
        <v>37802</v>
      </c>
      <c r="B8189">
        <v>1634.859985351562</v>
      </c>
      <c r="C8189">
        <v>1643.680053710938</v>
      </c>
      <c r="D8189">
        <v>1621.43994140625</v>
      </c>
      <c r="E8189">
        <v>1622.800048828125</v>
      </c>
      <c r="F8189">
        <v>1622.800048828125</v>
      </c>
      <c r="G8189">
        <v>1792820000</v>
      </c>
    </row>
    <row r="8190" spans="1:7" ht="15">
      <c r="A8190" s="963">
        <v>37803</v>
      </c>
      <c r="B8190">
        <v>1617.300048828125</v>
      </c>
      <c r="C8190">
        <v>1641.77001953125</v>
      </c>
      <c r="D8190">
        <v>1598.920043945312</v>
      </c>
      <c r="E8190">
        <v>1640.130004882812</v>
      </c>
      <c r="F8190">
        <v>1640.130004882812</v>
      </c>
      <c r="G8190">
        <v>1711820000</v>
      </c>
    </row>
    <row r="8191" spans="1:7" ht="15">
      <c r="A8191" s="963">
        <v>37804</v>
      </c>
      <c r="B8191">
        <v>1648.130004882812</v>
      </c>
      <c r="C8191">
        <v>1678.77001953125</v>
      </c>
      <c r="D8191">
        <v>1648.130004882812</v>
      </c>
      <c r="E8191">
        <v>1678.72998046875</v>
      </c>
      <c r="F8191">
        <v>1678.72998046875</v>
      </c>
      <c r="G8191">
        <v>1866650000</v>
      </c>
    </row>
    <row r="8192" spans="1:7" ht="15">
      <c r="A8192" s="963">
        <v>37805</v>
      </c>
      <c r="B8192">
        <v>1665.949951171875</v>
      </c>
      <c r="C8192">
        <v>1683.77001953125</v>
      </c>
      <c r="D8192">
        <v>1660.949951171875</v>
      </c>
      <c r="E8192">
        <v>1663.4599609375</v>
      </c>
      <c r="F8192">
        <v>1663.4599609375</v>
      </c>
      <c r="G8192">
        <v>944910000</v>
      </c>
    </row>
    <row r="8193" spans="1:7" ht="15">
      <c r="A8193" s="963">
        <v>37809</v>
      </c>
      <c r="B8193">
        <v>1685.410034179688</v>
      </c>
      <c r="C8193">
        <v>1721.25</v>
      </c>
      <c r="D8193">
        <v>1685.410034179688</v>
      </c>
      <c r="E8193">
        <v>1720.7099609375</v>
      </c>
      <c r="F8193">
        <v>1720.7099609375</v>
      </c>
      <c r="G8193">
        <v>1836380000</v>
      </c>
    </row>
    <row r="8194" spans="1:7" ht="15">
      <c r="A8194" s="963">
        <v>37810</v>
      </c>
      <c r="B8194">
        <v>1715.989990234375</v>
      </c>
      <c r="C8194">
        <v>1747.43994140625</v>
      </c>
      <c r="D8194">
        <v>1713.760009765625</v>
      </c>
      <c r="E8194">
        <v>1746.4599609375</v>
      </c>
      <c r="F8194">
        <v>1746.4599609375</v>
      </c>
      <c r="G8194">
        <v>2018490000</v>
      </c>
    </row>
    <row r="8195" spans="1:7" ht="15">
      <c r="A8195" s="963">
        <v>37811</v>
      </c>
      <c r="B8195">
        <v>1743.660034179688</v>
      </c>
      <c r="C8195">
        <v>1758.180053710938</v>
      </c>
      <c r="D8195">
        <v>1735.300048828125</v>
      </c>
      <c r="E8195">
        <v>1747.4599609375</v>
      </c>
      <c r="F8195">
        <v>1747.4599609375</v>
      </c>
      <c r="G8195">
        <v>2113620000</v>
      </c>
    </row>
    <row r="8196" spans="1:7" ht="15">
      <c r="A8196" s="963">
        <v>37812</v>
      </c>
      <c r="B8196">
        <v>1731.349975585938</v>
      </c>
      <c r="C8196">
        <v>1735.130004882812</v>
      </c>
      <c r="D8196">
        <v>1707.489990234375</v>
      </c>
      <c r="E8196">
        <v>1715.859985351562</v>
      </c>
      <c r="F8196">
        <v>1715.859985351562</v>
      </c>
      <c r="G8196">
        <v>1733800000</v>
      </c>
    </row>
    <row r="8197" spans="1:7" ht="15">
      <c r="A8197" s="963">
        <v>37813</v>
      </c>
      <c r="B8197">
        <v>1720.97998046875</v>
      </c>
      <c r="C8197">
        <v>1737.410034179688</v>
      </c>
      <c r="D8197">
        <v>1720.97998046875</v>
      </c>
      <c r="E8197">
        <v>1733.930053710938</v>
      </c>
      <c r="F8197">
        <v>1733.930053710938</v>
      </c>
      <c r="G8197">
        <v>1516880000</v>
      </c>
    </row>
    <row r="8198" spans="1:7" ht="15">
      <c r="A8198" s="963">
        <v>37816</v>
      </c>
      <c r="B8198">
        <v>1757.430053710938</v>
      </c>
      <c r="C8198">
        <v>1776.099975585938</v>
      </c>
      <c r="D8198">
        <v>1748.880004882812</v>
      </c>
      <c r="E8198">
        <v>1754.819946289062</v>
      </c>
      <c r="F8198">
        <v>1754.819946289062</v>
      </c>
      <c r="G8198">
        <v>1973180000</v>
      </c>
    </row>
    <row r="8199" spans="1:7" ht="15">
      <c r="A8199" s="963">
        <v>37817</v>
      </c>
      <c r="B8199">
        <v>1769.949951171875</v>
      </c>
      <c r="C8199">
        <v>1771.780029296875</v>
      </c>
      <c r="D8199">
        <v>1742.099975585938</v>
      </c>
      <c r="E8199">
        <v>1753.2099609375</v>
      </c>
      <c r="F8199">
        <v>1753.2099609375</v>
      </c>
      <c r="G8199">
        <v>1915630000</v>
      </c>
    </row>
    <row r="8200" spans="1:7" ht="15">
      <c r="A8200" s="963">
        <v>37818</v>
      </c>
      <c r="B8200">
        <v>1766.349975585938</v>
      </c>
      <c r="C8200">
        <v>1767.900024414062</v>
      </c>
      <c r="D8200">
        <v>1734.140014648438</v>
      </c>
      <c r="E8200">
        <v>1747.969970703125</v>
      </c>
      <c r="F8200">
        <v>1747.969970703125</v>
      </c>
      <c r="G8200">
        <v>1920560000</v>
      </c>
    </row>
    <row r="8201" spans="1:7" ht="15">
      <c r="A8201" s="963">
        <v>37819</v>
      </c>
      <c r="B8201">
        <v>1727.760009765625</v>
      </c>
      <c r="C8201">
        <v>1729.589965820312</v>
      </c>
      <c r="D8201">
        <v>1693.469970703125</v>
      </c>
      <c r="E8201">
        <v>1698.02001953125</v>
      </c>
      <c r="F8201">
        <v>1698.02001953125</v>
      </c>
      <c r="G8201">
        <v>1912680000</v>
      </c>
    </row>
    <row r="8202" spans="1:7" ht="15">
      <c r="A8202" s="963">
        <v>37820</v>
      </c>
      <c r="B8202">
        <v>1709.089965820312</v>
      </c>
      <c r="C8202">
        <v>1714.839965820312</v>
      </c>
      <c r="D8202">
        <v>1688.819946289062</v>
      </c>
      <c r="E8202">
        <v>1708.5</v>
      </c>
      <c r="F8202">
        <v>1708.5</v>
      </c>
      <c r="G8202">
        <v>1602890000</v>
      </c>
    </row>
    <row r="8203" spans="1:7" ht="15">
      <c r="A8203" s="963">
        <v>37823</v>
      </c>
      <c r="B8203">
        <v>1706.150024414062</v>
      </c>
      <c r="C8203">
        <v>1706.2900390625</v>
      </c>
      <c r="D8203">
        <v>1675.180053710938</v>
      </c>
      <c r="E8203">
        <v>1681.410034179688</v>
      </c>
      <c r="F8203">
        <v>1681.410034179688</v>
      </c>
      <c r="G8203">
        <v>1459310000</v>
      </c>
    </row>
    <row r="8204" spans="1:7" ht="15">
      <c r="A8204" s="963">
        <v>37824</v>
      </c>
      <c r="B8204">
        <v>1695.02001953125</v>
      </c>
      <c r="C8204">
        <v>1710.339965820312</v>
      </c>
      <c r="D8204">
        <v>1686.150024414062</v>
      </c>
      <c r="E8204">
        <v>1706.099975585938</v>
      </c>
      <c r="F8204">
        <v>1706.099975585938</v>
      </c>
      <c r="G8204">
        <v>1749720000</v>
      </c>
    </row>
    <row r="8205" spans="1:7" ht="15">
      <c r="A8205" s="963">
        <v>37825</v>
      </c>
      <c r="B8205">
        <v>1710.819946289062</v>
      </c>
      <c r="C8205">
        <v>1720.0400390625</v>
      </c>
      <c r="D8205">
        <v>1695.199951171875</v>
      </c>
      <c r="E8205">
        <v>1719.180053710938</v>
      </c>
      <c r="F8205">
        <v>1719.180053710938</v>
      </c>
      <c r="G8205">
        <v>1834980000</v>
      </c>
    </row>
    <row r="8206" spans="1:7" ht="15">
      <c r="A8206" s="963">
        <v>37826</v>
      </c>
      <c r="B8206">
        <v>1732.18994140625</v>
      </c>
      <c r="C8206">
        <v>1740.800048828125</v>
      </c>
      <c r="D8206">
        <v>1700.2900390625</v>
      </c>
      <c r="E8206">
        <v>1701.420043945312</v>
      </c>
      <c r="F8206">
        <v>1701.420043945312</v>
      </c>
      <c r="G8206">
        <v>1901240000</v>
      </c>
    </row>
    <row r="8207" spans="1:7" ht="15">
      <c r="A8207" s="963">
        <v>37827</v>
      </c>
      <c r="B8207">
        <v>1703.579956054688</v>
      </c>
      <c r="C8207">
        <v>1730.910034179688</v>
      </c>
      <c r="D8207">
        <v>1685.890014648438</v>
      </c>
      <c r="E8207">
        <v>1730.699951171875</v>
      </c>
      <c r="F8207">
        <v>1730.699951171875</v>
      </c>
      <c r="G8207">
        <v>1587980000</v>
      </c>
    </row>
    <row r="8208" spans="1:7" ht="15">
      <c r="A8208" s="963">
        <v>37830</v>
      </c>
      <c r="B8208">
        <v>1734.680053710938</v>
      </c>
      <c r="C8208">
        <v>1740.589965820312</v>
      </c>
      <c r="D8208">
        <v>1726.239990234375</v>
      </c>
      <c r="E8208">
        <v>1735.359985351562</v>
      </c>
      <c r="F8208">
        <v>1735.359985351562</v>
      </c>
      <c r="G8208">
        <v>1535820000</v>
      </c>
    </row>
    <row r="8209" spans="1:7" ht="15">
      <c r="A8209" s="963">
        <v>37831</v>
      </c>
      <c r="B8209">
        <v>1740.27001953125</v>
      </c>
      <c r="C8209">
        <v>1744.599975585938</v>
      </c>
      <c r="D8209">
        <v>1713.2099609375</v>
      </c>
      <c r="E8209">
        <v>1731.369995117188</v>
      </c>
      <c r="F8209">
        <v>1731.369995117188</v>
      </c>
      <c r="G8209">
        <v>1703800000</v>
      </c>
    </row>
    <row r="8210" spans="1:7" ht="15">
      <c r="A8210" s="963">
        <v>37832</v>
      </c>
      <c r="B8210">
        <v>1731.569946289062</v>
      </c>
      <c r="C8210">
        <v>1733.400024414062</v>
      </c>
      <c r="D8210">
        <v>1717.069946289062</v>
      </c>
      <c r="E8210">
        <v>1720.910034179688</v>
      </c>
      <c r="F8210">
        <v>1720.910034179688</v>
      </c>
      <c r="G8210">
        <v>1513760000</v>
      </c>
    </row>
    <row r="8211" spans="1:7" ht="15">
      <c r="A8211" s="963">
        <v>37833</v>
      </c>
      <c r="B8211">
        <v>1735.469970703125</v>
      </c>
      <c r="C8211">
        <v>1757.369995117188</v>
      </c>
      <c r="D8211">
        <v>1728.339965820312</v>
      </c>
      <c r="E8211">
        <v>1735.02001953125</v>
      </c>
      <c r="F8211">
        <v>1735.02001953125</v>
      </c>
      <c r="G8211">
        <v>1858470000</v>
      </c>
    </row>
    <row r="8212" spans="1:7" ht="15">
      <c r="A8212" s="963">
        <v>37834</v>
      </c>
      <c r="B8212">
        <v>1731.630004882812</v>
      </c>
      <c r="C8212">
        <v>1733.140014648438</v>
      </c>
      <c r="D8212">
        <v>1714.010009765625</v>
      </c>
      <c r="E8212">
        <v>1715.619995117188</v>
      </c>
      <c r="F8212">
        <v>1715.619995117188</v>
      </c>
      <c r="G8212">
        <v>1484040000</v>
      </c>
    </row>
    <row r="8213" spans="1:7" ht="15">
      <c r="A8213" s="963">
        <v>37837</v>
      </c>
      <c r="B8213">
        <v>1714.839965820312</v>
      </c>
      <c r="C8213">
        <v>1723.27001953125</v>
      </c>
      <c r="D8213">
        <v>1687.77001953125</v>
      </c>
      <c r="E8213">
        <v>1714.06005859375</v>
      </c>
      <c r="F8213">
        <v>1714.06005859375</v>
      </c>
      <c r="G8213">
        <v>1573410000</v>
      </c>
    </row>
    <row r="8214" spans="1:7" ht="15">
      <c r="A8214" s="963">
        <v>37838</v>
      </c>
      <c r="B8214">
        <v>1710.68994140625</v>
      </c>
      <c r="C8214">
        <v>1711.109985351562</v>
      </c>
      <c r="D8214">
        <v>1671.0400390625</v>
      </c>
      <c r="E8214">
        <v>1673.5</v>
      </c>
      <c r="F8214">
        <v>1673.5</v>
      </c>
      <c r="G8214">
        <v>1743380000</v>
      </c>
    </row>
    <row r="8215" spans="1:7" ht="15">
      <c r="A8215" s="963">
        <v>37839</v>
      </c>
      <c r="B8215">
        <v>1664.260009765625</v>
      </c>
      <c r="C8215">
        <v>1675.4599609375</v>
      </c>
      <c r="D8215">
        <v>1648.420043945312</v>
      </c>
      <c r="E8215">
        <v>1652.680053710938</v>
      </c>
      <c r="F8215">
        <v>1652.680053710938</v>
      </c>
      <c r="G8215">
        <v>1862270000</v>
      </c>
    </row>
    <row r="8216" spans="1:7" ht="15">
      <c r="A8216" s="963">
        <v>37840</v>
      </c>
      <c r="B8216">
        <v>1651.4599609375</v>
      </c>
      <c r="C8216">
        <v>1658.430053710938</v>
      </c>
      <c r="D8216">
        <v>1641.739990234375</v>
      </c>
      <c r="E8216">
        <v>1652.180053710938</v>
      </c>
      <c r="F8216">
        <v>1652.180053710938</v>
      </c>
      <c r="G8216">
        <v>1638040000</v>
      </c>
    </row>
    <row r="8217" spans="1:7" ht="15">
      <c r="A8217" s="963">
        <v>37841</v>
      </c>
      <c r="B8217">
        <v>1659.06005859375</v>
      </c>
      <c r="C8217">
        <v>1662.780029296875</v>
      </c>
      <c r="D8217">
        <v>1640.880004882812</v>
      </c>
      <c r="E8217">
        <v>1644.030029296875</v>
      </c>
      <c r="F8217">
        <v>1644.030029296875</v>
      </c>
      <c r="G8217">
        <v>1336330000</v>
      </c>
    </row>
    <row r="8218" spans="1:7" ht="15">
      <c r="A8218" s="963">
        <v>37844</v>
      </c>
      <c r="B8218">
        <v>1646.949951171875</v>
      </c>
      <c r="C8218">
        <v>1668.06005859375</v>
      </c>
      <c r="D8218">
        <v>1646.589965820312</v>
      </c>
      <c r="E8218">
        <v>1661.510009765625</v>
      </c>
      <c r="F8218">
        <v>1661.510009765625</v>
      </c>
      <c r="G8218">
        <v>1203780000</v>
      </c>
    </row>
    <row r="8219" spans="1:7" ht="15">
      <c r="A8219" s="963">
        <v>37845</v>
      </c>
      <c r="B8219">
        <v>1666.609985351562</v>
      </c>
      <c r="C8219">
        <v>1687.47998046875</v>
      </c>
      <c r="D8219">
        <v>1660.660034179688</v>
      </c>
      <c r="E8219">
        <v>1687.010009765625</v>
      </c>
      <c r="F8219">
        <v>1687.010009765625</v>
      </c>
      <c r="G8219">
        <v>1329840000</v>
      </c>
    </row>
    <row r="8220" spans="1:7" ht="15">
      <c r="A8220" s="963">
        <v>37846</v>
      </c>
      <c r="B8220">
        <v>1693.359985351562</v>
      </c>
      <c r="C8220">
        <v>1695.829956054688</v>
      </c>
      <c r="D8220">
        <v>1681.31005859375</v>
      </c>
      <c r="E8220">
        <v>1686.609985351562</v>
      </c>
      <c r="F8220">
        <v>1686.609985351562</v>
      </c>
      <c r="G8220">
        <v>1449200000</v>
      </c>
    </row>
    <row r="8221" spans="1:7" ht="15">
      <c r="A8221" s="963">
        <v>37847</v>
      </c>
      <c r="B8221">
        <v>1688.130004882812</v>
      </c>
      <c r="C8221">
        <v>1700.339965820312</v>
      </c>
      <c r="D8221">
        <v>1681.52001953125</v>
      </c>
      <c r="E8221">
        <v>1700.339965820312</v>
      </c>
      <c r="F8221">
        <v>1700.339965820312</v>
      </c>
      <c r="G8221">
        <v>1311570000</v>
      </c>
    </row>
    <row r="8222" spans="1:7" ht="15">
      <c r="A8222" s="963">
        <v>37848</v>
      </c>
      <c r="B8222">
        <v>1697.75</v>
      </c>
      <c r="C8222">
        <v>1705.329956054688</v>
      </c>
      <c r="D8222">
        <v>1693.880004882812</v>
      </c>
      <c r="E8222">
        <v>1702.010009765625</v>
      </c>
      <c r="F8222">
        <v>1702.010009765625</v>
      </c>
      <c r="G8222">
        <v>703950000</v>
      </c>
    </row>
    <row r="8223" spans="1:7" ht="15">
      <c r="A8223" s="963">
        <v>37851</v>
      </c>
      <c r="B8223">
        <v>1707.170043945312</v>
      </c>
      <c r="C8223">
        <v>1739.589965820312</v>
      </c>
      <c r="D8223">
        <v>1706.930053710938</v>
      </c>
      <c r="E8223">
        <v>1739.489990234375</v>
      </c>
      <c r="F8223">
        <v>1739.489990234375</v>
      </c>
      <c r="G8223">
        <v>1476310000</v>
      </c>
    </row>
    <row r="8224" spans="1:7" ht="15">
      <c r="A8224" s="963">
        <v>37852</v>
      </c>
      <c r="B8224">
        <v>1747</v>
      </c>
      <c r="C8224">
        <v>1761.630004882812</v>
      </c>
      <c r="D8224">
        <v>1737.369995117188</v>
      </c>
      <c r="E8224">
        <v>1761.109985351562</v>
      </c>
      <c r="F8224">
        <v>1761.109985351562</v>
      </c>
      <c r="G8224">
        <v>1724390000</v>
      </c>
    </row>
    <row r="8225" spans="1:7" ht="15">
      <c r="A8225" s="963">
        <v>37853</v>
      </c>
      <c r="B8225">
        <v>1749.079956054688</v>
      </c>
      <c r="C8225">
        <v>1768.52001953125</v>
      </c>
      <c r="D8225">
        <v>1747.010009765625</v>
      </c>
      <c r="E8225">
        <v>1760.5400390625</v>
      </c>
      <c r="F8225">
        <v>1760.5400390625</v>
      </c>
      <c r="G8225">
        <v>1506760000</v>
      </c>
    </row>
    <row r="8226" spans="1:7" ht="15">
      <c r="A8226" s="963">
        <v>37854</v>
      </c>
      <c r="B8226">
        <v>1771.390014648438</v>
      </c>
      <c r="C8226">
        <v>1783.640014648438</v>
      </c>
      <c r="D8226">
        <v>1762.969970703125</v>
      </c>
      <c r="E8226">
        <v>1777.550048828125</v>
      </c>
      <c r="F8226">
        <v>1777.550048828125</v>
      </c>
      <c r="G8226">
        <v>1722470000</v>
      </c>
    </row>
    <row r="8227" spans="1:7" ht="15">
      <c r="A8227" s="963">
        <v>37855</v>
      </c>
      <c r="B8227">
        <v>1804.81005859375</v>
      </c>
      <c r="C8227">
        <v>1812.489990234375</v>
      </c>
      <c r="D8227">
        <v>1765.300048828125</v>
      </c>
      <c r="E8227">
        <v>1765.319946289062</v>
      </c>
      <c r="F8227">
        <v>1765.319946289062</v>
      </c>
      <c r="G8227">
        <v>1705200000</v>
      </c>
    </row>
    <row r="8228" spans="1:7" ht="15">
      <c r="A8228" s="963">
        <v>37858</v>
      </c>
      <c r="B8228">
        <v>1763.780029296875</v>
      </c>
      <c r="C8228">
        <v>1768.119995117188</v>
      </c>
      <c r="D8228">
        <v>1752.119995117188</v>
      </c>
      <c r="E8228">
        <v>1764.31005859375</v>
      </c>
      <c r="F8228">
        <v>1764.31005859375</v>
      </c>
      <c r="G8228">
        <v>1117840000</v>
      </c>
    </row>
    <row r="8229" spans="1:7" ht="15">
      <c r="A8229" s="963">
        <v>37859</v>
      </c>
      <c r="B8229">
        <v>1756.079956054688</v>
      </c>
      <c r="C8229">
        <v>1771.219970703125</v>
      </c>
      <c r="D8229">
        <v>1737.150024414062</v>
      </c>
      <c r="E8229">
        <v>1770.650024414062</v>
      </c>
      <c r="F8229">
        <v>1770.650024414062</v>
      </c>
      <c r="G8229">
        <v>1382860000</v>
      </c>
    </row>
    <row r="8230" spans="1:7" ht="15">
      <c r="A8230" s="963">
        <v>37860</v>
      </c>
      <c r="B8230">
        <v>1767.780029296875</v>
      </c>
      <c r="C8230">
        <v>1783.119995117188</v>
      </c>
      <c r="D8230">
        <v>1764.630004882812</v>
      </c>
      <c r="E8230">
        <v>1782.130004882812</v>
      </c>
      <c r="F8230">
        <v>1782.130004882812</v>
      </c>
      <c r="G8230">
        <v>1349730000</v>
      </c>
    </row>
    <row r="8231" spans="1:7" ht="15">
      <c r="A8231" s="963">
        <v>37861</v>
      </c>
      <c r="B8231">
        <v>1787.77001953125</v>
      </c>
      <c r="C8231">
        <v>1800.650024414062</v>
      </c>
      <c r="D8231">
        <v>1772.97998046875</v>
      </c>
      <c r="E8231">
        <v>1800.180053710938</v>
      </c>
      <c r="F8231">
        <v>1800.180053710938</v>
      </c>
      <c r="G8231">
        <v>1466510000</v>
      </c>
    </row>
    <row r="8232" spans="1:7" ht="15">
      <c r="A8232" s="963">
        <v>37862</v>
      </c>
      <c r="B8232">
        <v>1796.099975585938</v>
      </c>
      <c r="C8232">
        <v>1813.819946289062</v>
      </c>
      <c r="D8232">
        <v>1794.829956054688</v>
      </c>
      <c r="E8232">
        <v>1810.449951171875</v>
      </c>
      <c r="F8232">
        <v>1810.449951171875</v>
      </c>
      <c r="G8232">
        <v>1206180000</v>
      </c>
    </row>
    <row r="8233" spans="1:7" ht="15">
      <c r="A8233" s="963">
        <v>37866</v>
      </c>
      <c r="B8233">
        <v>1817.920043945312</v>
      </c>
      <c r="C8233">
        <v>1841.47998046875</v>
      </c>
      <c r="D8233">
        <v>1804.300048828125</v>
      </c>
      <c r="E8233">
        <v>1841.47998046875</v>
      </c>
      <c r="F8233">
        <v>1841.47998046875</v>
      </c>
      <c r="G8233">
        <v>1773780000</v>
      </c>
    </row>
    <row r="8234" spans="1:7" ht="15">
      <c r="A8234" s="963">
        <v>37867</v>
      </c>
      <c r="B8234">
        <v>1852.469970703125</v>
      </c>
      <c r="C8234">
        <v>1863.550048828125</v>
      </c>
      <c r="D8234">
        <v>1846.510009765625</v>
      </c>
      <c r="E8234">
        <v>1852.900024414062</v>
      </c>
      <c r="F8234">
        <v>1852.900024414062</v>
      </c>
      <c r="G8234">
        <v>2333120000</v>
      </c>
    </row>
    <row r="8235" spans="1:7" ht="15">
      <c r="A8235" s="963">
        <v>37868</v>
      </c>
      <c r="B8235">
        <v>1853.119995117188</v>
      </c>
      <c r="C8235">
        <v>1870</v>
      </c>
      <c r="D8235">
        <v>1848.949951171875</v>
      </c>
      <c r="E8235">
        <v>1868.969970703125</v>
      </c>
      <c r="F8235">
        <v>1868.969970703125</v>
      </c>
      <c r="G8235">
        <v>1886580000</v>
      </c>
    </row>
    <row r="8236" spans="1:7" ht="15">
      <c r="A8236" s="963">
        <v>37869</v>
      </c>
      <c r="B8236">
        <v>1861.2900390625</v>
      </c>
      <c r="C8236">
        <v>1879.699951171875</v>
      </c>
      <c r="D8236">
        <v>1850.68994140625</v>
      </c>
      <c r="E8236">
        <v>1858.239990234375</v>
      </c>
      <c r="F8236">
        <v>1858.239990234375</v>
      </c>
      <c r="G8236">
        <v>1952040000</v>
      </c>
    </row>
    <row r="8237" spans="1:7" ht="15">
      <c r="A8237" s="963">
        <v>37872</v>
      </c>
      <c r="B8237">
        <v>1863.880004882812</v>
      </c>
      <c r="C8237">
        <v>1888.650024414062</v>
      </c>
      <c r="D8237">
        <v>1863.880004882812</v>
      </c>
      <c r="E8237">
        <v>1888.619995117188</v>
      </c>
      <c r="F8237">
        <v>1888.619995117188</v>
      </c>
      <c r="G8237">
        <v>2032940000</v>
      </c>
    </row>
    <row r="8238" spans="1:7" ht="15">
      <c r="A8238" s="963">
        <v>37873</v>
      </c>
      <c r="B8238">
        <v>1883</v>
      </c>
      <c r="C8238">
        <v>1886.27001953125</v>
      </c>
      <c r="D8238">
        <v>1867.81005859375</v>
      </c>
      <c r="E8238">
        <v>1873.430053710938</v>
      </c>
      <c r="F8238">
        <v>1873.430053710938</v>
      </c>
      <c r="G8238">
        <v>2220160000</v>
      </c>
    </row>
    <row r="8239" spans="1:7" ht="15">
      <c r="A8239" s="963">
        <v>37874</v>
      </c>
      <c r="B8239">
        <v>1859.2099609375</v>
      </c>
      <c r="C8239">
        <v>1859.2099609375</v>
      </c>
      <c r="D8239">
        <v>1823.81005859375</v>
      </c>
      <c r="E8239">
        <v>1823.81005859375</v>
      </c>
      <c r="F8239">
        <v>1823.81005859375</v>
      </c>
      <c r="G8239">
        <v>2001600000</v>
      </c>
    </row>
    <row r="8240" spans="1:7" ht="15">
      <c r="A8240" s="963">
        <v>37875</v>
      </c>
      <c r="B8240">
        <v>1830.43994140625</v>
      </c>
      <c r="C8240">
        <v>1852.599975585938</v>
      </c>
      <c r="D8240">
        <v>1819.420043945312</v>
      </c>
      <c r="E8240">
        <v>1846.089965820312</v>
      </c>
      <c r="F8240">
        <v>1846.089965820312</v>
      </c>
      <c r="G8240">
        <v>1748050000</v>
      </c>
    </row>
    <row r="8241" spans="1:7" ht="15">
      <c r="A8241" s="963">
        <v>37876</v>
      </c>
      <c r="B8241">
        <v>1833.969970703125</v>
      </c>
      <c r="C8241">
        <v>1855.0400390625</v>
      </c>
      <c r="D8241">
        <v>1821.97998046875</v>
      </c>
      <c r="E8241">
        <v>1855.030029296875</v>
      </c>
      <c r="F8241">
        <v>1855.030029296875</v>
      </c>
      <c r="G8241">
        <v>1713770000</v>
      </c>
    </row>
    <row r="8242" spans="1:7" ht="15">
      <c r="A8242" s="963">
        <v>37879</v>
      </c>
      <c r="B8242">
        <v>1857.119995117188</v>
      </c>
      <c r="C8242">
        <v>1861.81005859375</v>
      </c>
      <c r="D8242">
        <v>1843.7900390625</v>
      </c>
      <c r="E8242">
        <v>1845.699951171875</v>
      </c>
      <c r="F8242">
        <v>1845.699951171875</v>
      </c>
      <c r="G8242">
        <v>1463950000</v>
      </c>
    </row>
    <row r="8243" spans="1:7" ht="15">
      <c r="A8243" s="963">
        <v>37880</v>
      </c>
      <c r="B8243">
        <v>1848.410034179688</v>
      </c>
      <c r="C8243">
        <v>1887.869995117188</v>
      </c>
      <c r="D8243">
        <v>1848.410034179688</v>
      </c>
      <c r="E8243">
        <v>1887.25</v>
      </c>
      <c r="F8243">
        <v>1887.25</v>
      </c>
      <c r="G8243">
        <v>1788770000</v>
      </c>
    </row>
    <row r="8244" spans="1:7" ht="15">
      <c r="A8244" s="963">
        <v>37881</v>
      </c>
      <c r="B8244">
        <v>1884.180053710938</v>
      </c>
      <c r="C8244">
        <v>1894.739990234375</v>
      </c>
      <c r="D8244">
        <v>1876.239990234375</v>
      </c>
      <c r="E8244">
        <v>1883.099975585938</v>
      </c>
      <c r="F8244">
        <v>1883.099975585938</v>
      </c>
      <c r="G8244">
        <v>1903800000</v>
      </c>
    </row>
    <row r="8245" spans="1:7" ht="15">
      <c r="A8245" s="963">
        <v>37882</v>
      </c>
      <c r="B8245">
        <v>1880.910034179688</v>
      </c>
      <c r="C8245">
        <v>1910.510009765625</v>
      </c>
      <c r="D8245">
        <v>1874.300048828125</v>
      </c>
      <c r="E8245">
        <v>1909.550048828125</v>
      </c>
      <c r="F8245">
        <v>1909.550048828125</v>
      </c>
      <c r="G8245">
        <v>2011010000</v>
      </c>
    </row>
    <row r="8246" spans="1:7" ht="15">
      <c r="A8246" s="963">
        <v>37883</v>
      </c>
      <c r="B8246">
        <v>1913.739990234375</v>
      </c>
      <c r="C8246">
        <v>1913.739990234375</v>
      </c>
      <c r="D8246">
        <v>1895.930053710938</v>
      </c>
      <c r="E8246">
        <v>1905.699951171875</v>
      </c>
      <c r="F8246">
        <v>1905.699951171875</v>
      </c>
      <c r="G8246">
        <v>1885000000</v>
      </c>
    </row>
    <row r="8247" spans="1:7" ht="15">
      <c r="A8247" s="963">
        <v>37886</v>
      </c>
      <c r="B8247">
        <v>1881.420043945312</v>
      </c>
      <c r="C8247">
        <v>1881.420043945312</v>
      </c>
      <c r="D8247">
        <v>1866.880004882812</v>
      </c>
      <c r="E8247">
        <v>1874.619995117188</v>
      </c>
      <c r="F8247">
        <v>1874.619995117188</v>
      </c>
      <c r="G8247">
        <v>1720080000</v>
      </c>
    </row>
    <row r="8248" spans="1:7" ht="15">
      <c r="A8248" s="963">
        <v>37887</v>
      </c>
      <c r="B8248">
        <v>1877.43994140625</v>
      </c>
      <c r="C8248">
        <v>1901.72998046875</v>
      </c>
      <c r="D8248">
        <v>1875.150024414062</v>
      </c>
      <c r="E8248">
        <v>1901.719970703125</v>
      </c>
      <c r="F8248">
        <v>1901.719970703125</v>
      </c>
      <c r="G8248">
        <v>1868800000</v>
      </c>
    </row>
    <row r="8249" spans="1:7" ht="15">
      <c r="A8249" s="963">
        <v>37888</v>
      </c>
      <c r="B8249">
        <v>1903.81005859375</v>
      </c>
      <c r="C8249">
        <v>1904.130004882812</v>
      </c>
      <c r="D8249">
        <v>1843.430053710938</v>
      </c>
      <c r="E8249">
        <v>1843.699951171875</v>
      </c>
      <c r="F8249">
        <v>1843.699951171875</v>
      </c>
      <c r="G8249">
        <v>2207970000</v>
      </c>
    </row>
    <row r="8250" spans="1:7" ht="15">
      <c r="A8250" s="963">
        <v>37889</v>
      </c>
      <c r="B8250">
        <v>1849.390014648438</v>
      </c>
      <c r="C8250">
        <v>1856.219970703125</v>
      </c>
      <c r="D8250">
        <v>1817.199951171875</v>
      </c>
      <c r="E8250">
        <v>1817.239990234375</v>
      </c>
      <c r="F8250">
        <v>1817.239990234375</v>
      </c>
      <c r="G8250">
        <v>2033060000</v>
      </c>
    </row>
    <row r="8251" spans="1:7" ht="15">
      <c r="A8251" s="963">
        <v>37890</v>
      </c>
      <c r="B8251">
        <v>1816.75</v>
      </c>
      <c r="C8251">
        <v>1821.569946289062</v>
      </c>
      <c r="D8251">
        <v>1792.06005859375</v>
      </c>
      <c r="E8251">
        <v>1792.069946289062</v>
      </c>
      <c r="F8251">
        <v>1792.069946289062</v>
      </c>
      <c r="G8251">
        <v>1841530000</v>
      </c>
    </row>
    <row r="8252" spans="1:7" ht="15">
      <c r="A8252" s="963">
        <v>37893</v>
      </c>
      <c r="B8252">
        <v>1801.550048828125</v>
      </c>
      <c r="C8252">
        <v>1824.589965820312</v>
      </c>
      <c r="D8252">
        <v>1786.569946289062</v>
      </c>
      <c r="E8252">
        <v>1824.56005859375</v>
      </c>
      <c r="F8252">
        <v>1824.56005859375</v>
      </c>
      <c r="G8252">
        <v>1666930000</v>
      </c>
    </row>
    <row r="8253" spans="1:7" ht="15">
      <c r="A8253" s="963">
        <v>37894</v>
      </c>
      <c r="B8253">
        <v>1812.81005859375</v>
      </c>
      <c r="C8253">
        <v>1812.81005859375</v>
      </c>
      <c r="D8253">
        <v>1783.4599609375</v>
      </c>
      <c r="E8253">
        <v>1786.93994140625</v>
      </c>
      <c r="F8253">
        <v>1786.93994140625</v>
      </c>
      <c r="G8253">
        <v>1864240000</v>
      </c>
    </row>
    <row r="8254" spans="1:7" ht="15">
      <c r="A8254" s="963">
        <v>37895</v>
      </c>
      <c r="B8254">
        <v>1797.069946289062</v>
      </c>
      <c r="C8254">
        <v>1832.25</v>
      </c>
      <c r="D8254">
        <v>1796.089965820312</v>
      </c>
      <c r="E8254">
        <v>1832.25</v>
      </c>
      <c r="F8254">
        <v>1832.25</v>
      </c>
      <c r="G8254">
        <v>1821740000</v>
      </c>
    </row>
    <row r="8255" spans="1:7" ht="15">
      <c r="A8255" s="963">
        <v>37896</v>
      </c>
      <c r="B8255">
        <v>1828.93994140625</v>
      </c>
      <c r="C8255">
        <v>1842.550048828125</v>
      </c>
      <c r="D8255">
        <v>1823.640014648438</v>
      </c>
      <c r="E8255">
        <v>1836.219970703125</v>
      </c>
      <c r="F8255">
        <v>1836.219970703125</v>
      </c>
      <c r="G8255">
        <v>1604090000</v>
      </c>
    </row>
    <row r="8256" spans="1:7" ht="15">
      <c r="A8256" s="963">
        <v>37897</v>
      </c>
      <c r="B8256">
        <v>1864.5400390625</v>
      </c>
      <c r="C8256">
        <v>1891.619995117188</v>
      </c>
      <c r="D8256">
        <v>1864.5400390625</v>
      </c>
      <c r="E8256">
        <v>1880.569946289062</v>
      </c>
      <c r="F8256">
        <v>1880.569946289062</v>
      </c>
      <c r="G8256">
        <v>2014580000</v>
      </c>
    </row>
    <row r="8257" spans="1:7" ht="15">
      <c r="A8257" s="963">
        <v>37900</v>
      </c>
      <c r="B8257">
        <v>1884.640014648438</v>
      </c>
      <c r="C8257">
        <v>1894.219970703125</v>
      </c>
      <c r="D8257">
        <v>1876</v>
      </c>
      <c r="E8257">
        <v>1893.4599609375</v>
      </c>
      <c r="F8257">
        <v>1893.4599609375</v>
      </c>
      <c r="G8257">
        <v>1375810000</v>
      </c>
    </row>
    <row r="8258" spans="1:7" ht="15">
      <c r="A8258" s="963">
        <v>37901</v>
      </c>
      <c r="B8258">
        <v>1882.920043945312</v>
      </c>
      <c r="C8258">
        <v>1907.880004882812</v>
      </c>
      <c r="D8258">
        <v>1878.589965820312</v>
      </c>
      <c r="E8258">
        <v>1907.849975585938</v>
      </c>
      <c r="F8258">
        <v>1907.849975585938</v>
      </c>
      <c r="G8258">
        <v>1840280000</v>
      </c>
    </row>
    <row r="8259" spans="1:7" ht="15">
      <c r="A8259" s="963">
        <v>37902</v>
      </c>
      <c r="B8259">
        <v>1913.640014648438</v>
      </c>
      <c r="C8259">
        <v>1914.329956054688</v>
      </c>
      <c r="D8259">
        <v>1888.530029296875</v>
      </c>
      <c r="E8259">
        <v>1893.780029296875</v>
      </c>
      <c r="F8259">
        <v>1893.780029296875</v>
      </c>
      <c r="G8259">
        <v>1801870000</v>
      </c>
    </row>
    <row r="8260" spans="1:7" ht="15">
      <c r="A8260" s="963">
        <v>37903</v>
      </c>
      <c r="B8260">
        <v>1916.949951171875</v>
      </c>
      <c r="C8260">
        <v>1936.930053710938</v>
      </c>
      <c r="D8260">
        <v>1899.2099609375</v>
      </c>
      <c r="E8260">
        <v>1911.900024414062</v>
      </c>
      <c r="F8260">
        <v>1911.900024414062</v>
      </c>
      <c r="G8260">
        <v>2083460000</v>
      </c>
    </row>
    <row r="8261" spans="1:7" ht="15">
      <c r="A8261" s="963">
        <v>37904</v>
      </c>
      <c r="B8261">
        <v>1915.52001953125</v>
      </c>
      <c r="C8261">
        <v>1921.140014648438</v>
      </c>
      <c r="D8261">
        <v>1905.489990234375</v>
      </c>
      <c r="E8261">
        <v>1915.31005859375</v>
      </c>
      <c r="F8261">
        <v>1915.31005859375</v>
      </c>
      <c r="G8261">
        <v>1464990000</v>
      </c>
    </row>
    <row r="8262" spans="1:7" ht="15">
      <c r="A8262" s="963">
        <v>37907</v>
      </c>
      <c r="B8262">
        <v>1924.06005859375</v>
      </c>
      <c r="C8262">
        <v>1940.969970703125</v>
      </c>
      <c r="D8262">
        <v>1921.9599609375</v>
      </c>
      <c r="E8262">
        <v>1933.530029296875</v>
      </c>
      <c r="F8262">
        <v>1933.530029296875</v>
      </c>
      <c r="G8262">
        <v>1498730000</v>
      </c>
    </row>
    <row r="8263" spans="1:7" ht="15">
      <c r="A8263" s="963">
        <v>37908</v>
      </c>
      <c r="B8263">
        <v>1929.52001953125</v>
      </c>
      <c r="C8263">
        <v>1943.329956054688</v>
      </c>
      <c r="D8263">
        <v>1922.819946289062</v>
      </c>
      <c r="E8263">
        <v>1943.18994140625</v>
      </c>
      <c r="F8263">
        <v>1943.18994140625</v>
      </c>
      <c r="G8263">
        <v>1757290000</v>
      </c>
    </row>
    <row r="8264" spans="1:7" ht="15">
      <c r="A8264" s="963">
        <v>37909</v>
      </c>
      <c r="B8264">
        <v>1966.380004882812</v>
      </c>
      <c r="C8264">
        <v>1966.869995117188</v>
      </c>
      <c r="D8264">
        <v>1933.030029296875</v>
      </c>
      <c r="E8264">
        <v>1939.099975585938</v>
      </c>
      <c r="F8264">
        <v>1939.099975585938</v>
      </c>
      <c r="G8264">
        <v>2017190000</v>
      </c>
    </row>
    <row r="8265" spans="1:7" ht="15">
      <c r="A8265" s="963">
        <v>37910</v>
      </c>
      <c r="B8265">
        <v>1931.989990234375</v>
      </c>
      <c r="C8265">
        <v>1951.760009765625</v>
      </c>
      <c r="D8265">
        <v>1930.280029296875</v>
      </c>
      <c r="E8265">
        <v>1950.140014648438</v>
      </c>
      <c r="F8265">
        <v>1950.140014648438</v>
      </c>
      <c r="G8265">
        <v>1765870000</v>
      </c>
    </row>
    <row r="8266" spans="1:7" ht="15">
      <c r="A8266" s="963">
        <v>37911</v>
      </c>
      <c r="B8266">
        <v>1947.199951171875</v>
      </c>
      <c r="C8266">
        <v>1949.68994140625</v>
      </c>
      <c r="D8266">
        <v>1910.239990234375</v>
      </c>
      <c r="E8266">
        <v>1912.359985351562</v>
      </c>
      <c r="F8266">
        <v>1912.359985351562</v>
      </c>
      <c r="G8266">
        <v>1747150000</v>
      </c>
    </row>
    <row r="8267" spans="1:7" ht="15">
      <c r="A8267" s="963">
        <v>37914</v>
      </c>
      <c r="B8267">
        <v>1913.7900390625</v>
      </c>
      <c r="C8267">
        <v>1925.160034179688</v>
      </c>
      <c r="D8267">
        <v>1905.390014648438</v>
      </c>
      <c r="E8267">
        <v>1925.140014648438</v>
      </c>
      <c r="F8267">
        <v>1925.140014648438</v>
      </c>
      <c r="G8267">
        <v>1537390000</v>
      </c>
    </row>
    <row r="8268" spans="1:7" ht="15">
      <c r="A8268" s="963">
        <v>37915</v>
      </c>
      <c r="B8268">
        <v>1929.31005859375</v>
      </c>
      <c r="C8268">
        <v>1944.339965820312</v>
      </c>
      <c r="D8268">
        <v>1922.780029296875</v>
      </c>
      <c r="E8268">
        <v>1940.900024414062</v>
      </c>
      <c r="F8268">
        <v>1940.900024414062</v>
      </c>
      <c r="G8268">
        <v>1735740000</v>
      </c>
    </row>
    <row r="8269" spans="1:7" ht="15">
      <c r="A8269" s="963">
        <v>37916</v>
      </c>
      <c r="B8269">
        <v>1923.329956054688</v>
      </c>
      <c r="C8269">
        <v>1923.329956054688</v>
      </c>
      <c r="D8269">
        <v>1897.359985351562</v>
      </c>
      <c r="E8269">
        <v>1898.069946289062</v>
      </c>
      <c r="F8269">
        <v>1898.069946289062</v>
      </c>
      <c r="G8269">
        <v>1711460000</v>
      </c>
    </row>
    <row r="8270" spans="1:7" ht="15">
      <c r="A8270" s="963">
        <v>37917</v>
      </c>
      <c r="B8270">
        <v>1879.119995117188</v>
      </c>
      <c r="C8270">
        <v>1893.199951171875</v>
      </c>
      <c r="D8270">
        <v>1874.109985351562</v>
      </c>
      <c r="E8270">
        <v>1885.510009765625</v>
      </c>
      <c r="F8270">
        <v>1885.510009765625</v>
      </c>
      <c r="G8270">
        <v>1937090000</v>
      </c>
    </row>
    <row r="8271" spans="1:7" ht="15">
      <c r="A8271" s="963">
        <v>37918</v>
      </c>
      <c r="B8271">
        <v>1863.319946289062</v>
      </c>
      <c r="C8271">
        <v>1866.430053710938</v>
      </c>
      <c r="D8271">
        <v>1841.619995117188</v>
      </c>
      <c r="E8271">
        <v>1865.589965820312</v>
      </c>
      <c r="F8271">
        <v>1865.589965820312</v>
      </c>
      <c r="G8271">
        <v>1957040000</v>
      </c>
    </row>
    <row r="8272" spans="1:7" ht="15">
      <c r="A8272" s="963">
        <v>37921</v>
      </c>
      <c r="B8272">
        <v>1876.030029296875</v>
      </c>
      <c r="C8272">
        <v>1890.660034179688</v>
      </c>
      <c r="D8272">
        <v>1873.619995117188</v>
      </c>
      <c r="E8272">
        <v>1882.910034179688</v>
      </c>
      <c r="F8272">
        <v>1882.910034179688</v>
      </c>
      <c r="G8272">
        <v>1518680000</v>
      </c>
    </row>
    <row r="8273" spans="1:7" ht="15">
      <c r="A8273" s="963">
        <v>37922</v>
      </c>
      <c r="B8273">
        <v>1893.280029296875</v>
      </c>
      <c r="C8273">
        <v>1932.260009765625</v>
      </c>
      <c r="D8273">
        <v>1892.430053710938</v>
      </c>
      <c r="E8273">
        <v>1932.260009765625</v>
      </c>
      <c r="F8273">
        <v>1932.260009765625</v>
      </c>
      <c r="G8273">
        <v>2076260000</v>
      </c>
    </row>
    <row r="8274" spans="1:7" ht="15">
      <c r="A8274" s="963">
        <v>37923</v>
      </c>
      <c r="B8274">
        <v>1925.609985351562</v>
      </c>
      <c r="C8274">
        <v>1937.369995117188</v>
      </c>
      <c r="D8274">
        <v>1923.56005859375</v>
      </c>
      <c r="E8274">
        <v>1936.56005859375</v>
      </c>
      <c r="F8274">
        <v>1936.56005859375</v>
      </c>
      <c r="G8274">
        <v>1968120000</v>
      </c>
    </row>
    <row r="8275" spans="1:7" ht="15">
      <c r="A8275" s="963">
        <v>37924</v>
      </c>
      <c r="B8275">
        <v>1955.589965820312</v>
      </c>
      <c r="C8275">
        <v>1957.530029296875</v>
      </c>
      <c r="D8275">
        <v>1929.77001953125</v>
      </c>
      <c r="E8275">
        <v>1932.68994140625</v>
      </c>
      <c r="F8275">
        <v>1932.68994140625</v>
      </c>
      <c r="G8275">
        <v>2158840000</v>
      </c>
    </row>
    <row r="8276" spans="1:7" ht="15">
      <c r="A8276" s="963">
        <v>37925</v>
      </c>
      <c r="B8276">
        <v>1938.219970703125</v>
      </c>
      <c r="C8276">
        <v>1942.680053710938</v>
      </c>
      <c r="D8276">
        <v>1928.670043945312</v>
      </c>
      <c r="E8276">
        <v>1932.2099609375</v>
      </c>
      <c r="F8276">
        <v>1932.2099609375</v>
      </c>
      <c r="G8276">
        <v>1833200000</v>
      </c>
    </row>
    <row r="8277" spans="1:7" ht="15">
      <c r="A8277" s="963">
        <v>37928</v>
      </c>
      <c r="B8277">
        <v>1941.31005859375</v>
      </c>
      <c r="C8277">
        <v>1969.260009765625</v>
      </c>
      <c r="D8277">
        <v>1941.31005859375</v>
      </c>
      <c r="E8277">
        <v>1967.699951171875</v>
      </c>
      <c r="F8277">
        <v>1967.699951171875</v>
      </c>
      <c r="G8277">
        <v>2089430000</v>
      </c>
    </row>
    <row r="8278" spans="1:7" ht="15">
      <c r="A8278" s="963">
        <v>37929</v>
      </c>
      <c r="B8278">
        <v>1961.449951171875</v>
      </c>
      <c r="C8278">
        <v>1971.380004882812</v>
      </c>
      <c r="D8278">
        <v>1953.640014648438</v>
      </c>
      <c r="E8278">
        <v>1957.969970703125</v>
      </c>
      <c r="F8278">
        <v>1957.969970703125</v>
      </c>
      <c r="G8278">
        <v>2081990000</v>
      </c>
    </row>
    <row r="8279" spans="1:7" ht="15">
      <c r="A8279" s="963">
        <v>37930</v>
      </c>
      <c r="B8279">
        <v>1957</v>
      </c>
      <c r="C8279">
        <v>1966.150024414062</v>
      </c>
      <c r="D8279">
        <v>1938.219970703125</v>
      </c>
      <c r="E8279">
        <v>1959.369995117188</v>
      </c>
      <c r="F8279">
        <v>1959.369995117188</v>
      </c>
      <c r="G8279">
        <v>2018140000</v>
      </c>
    </row>
    <row r="8280" spans="1:7" ht="15">
      <c r="A8280" s="963">
        <v>37931</v>
      </c>
      <c r="B8280">
        <v>1971.27001953125</v>
      </c>
      <c r="C8280">
        <v>1977.910034179688</v>
      </c>
      <c r="D8280">
        <v>1953.339965820312</v>
      </c>
      <c r="E8280">
        <v>1976.369995117188</v>
      </c>
      <c r="F8280">
        <v>1976.369995117188</v>
      </c>
      <c r="G8280">
        <v>2141830000</v>
      </c>
    </row>
    <row r="8281" spans="1:7" ht="15">
      <c r="A8281" s="963">
        <v>37932</v>
      </c>
      <c r="B8281">
        <v>1986.56005859375</v>
      </c>
      <c r="C8281">
        <v>1992.27001953125</v>
      </c>
      <c r="D8281">
        <v>1968.81005859375</v>
      </c>
      <c r="E8281">
        <v>1970.739990234375</v>
      </c>
      <c r="F8281">
        <v>1970.739990234375</v>
      </c>
      <c r="G8281">
        <v>1957330000</v>
      </c>
    </row>
    <row r="8282" spans="1:7" ht="15">
      <c r="A8282" s="963">
        <v>37935</v>
      </c>
      <c r="B8282">
        <v>1972.099975585938</v>
      </c>
      <c r="C8282">
        <v>1973.079956054688</v>
      </c>
      <c r="D8282">
        <v>1939.72998046875</v>
      </c>
      <c r="E8282">
        <v>1941.640014648438</v>
      </c>
      <c r="F8282">
        <v>1941.640014648438</v>
      </c>
      <c r="G8282">
        <v>1750150000</v>
      </c>
    </row>
    <row r="8283" spans="1:7" ht="15">
      <c r="A8283" s="963">
        <v>37936</v>
      </c>
      <c r="B8283">
        <v>1938.849975585938</v>
      </c>
      <c r="C8283">
        <v>1944.010009765625</v>
      </c>
      <c r="D8283">
        <v>1923.5</v>
      </c>
      <c r="E8283">
        <v>1930.75</v>
      </c>
      <c r="F8283">
        <v>1930.75</v>
      </c>
      <c r="G8283">
        <v>1637810000</v>
      </c>
    </row>
    <row r="8284" spans="1:7" ht="15">
      <c r="A8284" s="963">
        <v>37937</v>
      </c>
      <c r="B8284">
        <v>1935.969970703125</v>
      </c>
      <c r="C8284">
        <v>1973.109985351562</v>
      </c>
      <c r="D8284">
        <v>1935.859985351562</v>
      </c>
      <c r="E8284">
        <v>1973.109985351562</v>
      </c>
      <c r="F8284">
        <v>1973.109985351562</v>
      </c>
      <c r="G8284">
        <v>1837190000</v>
      </c>
    </row>
    <row r="8285" spans="1:7" ht="15">
      <c r="A8285" s="963">
        <v>37938</v>
      </c>
      <c r="B8285">
        <v>1964.430053710938</v>
      </c>
      <c r="C8285">
        <v>1970.400024414062</v>
      </c>
      <c r="D8285">
        <v>1956.410034179688</v>
      </c>
      <c r="E8285">
        <v>1967.349975585938</v>
      </c>
      <c r="F8285">
        <v>1967.349975585938</v>
      </c>
      <c r="G8285">
        <v>1871860000</v>
      </c>
    </row>
    <row r="8286" spans="1:7" ht="15">
      <c r="A8286" s="963">
        <v>37939</v>
      </c>
      <c r="B8286">
        <v>1966.869995117188</v>
      </c>
      <c r="C8286">
        <v>1977.7900390625</v>
      </c>
      <c r="D8286">
        <v>1930.260009765625</v>
      </c>
      <c r="E8286">
        <v>1930.260009765625</v>
      </c>
      <c r="F8286">
        <v>1930.260009765625</v>
      </c>
      <c r="G8286">
        <v>1829730000</v>
      </c>
    </row>
    <row r="8287" spans="1:7" ht="15">
      <c r="A8287" s="963">
        <v>37942</v>
      </c>
      <c r="B8287">
        <v>1919.010009765625</v>
      </c>
      <c r="C8287">
        <v>1919.22998046875</v>
      </c>
      <c r="D8287">
        <v>1890.719970703125</v>
      </c>
      <c r="E8287">
        <v>1909.609985351562</v>
      </c>
      <c r="F8287">
        <v>1909.609985351562</v>
      </c>
      <c r="G8287">
        <v>1861100000</v>
      </c>
    </row>
    <row r="8288" spans="1:7" ht="15">
      <c r="A8288" s="963">
        <v>37943</v>
      </c>
      <c r="B8288">
        <v>1919.449951171875</v>
      </c>
      <c r="C8288">
        <v>1926</v>
      </c>
      <c r="D8288">
        <v>1881.75</v>
      </c>
      <c r="E8288">
        <v>1881.75</v>
      </c>
      <c r="F8288">
        <v>1881.75</v>
      </c>
      <c r="G8288">
        <v>1898710000</v>
      </c>
    </row>
    <row r="8289" spans="1:7" ht="15">
      <c r="A8289" s="963">
        <v>37944</v>
      </c>
      <c r="B8289">
        <v>1886.180053710938</v>
      </c>
      <c r="C8289">
        <v>1903.430053710938</v>
      </c>
      <c r="D8289">
        <v>1880.31005859375</v>
      </c>
      <c r="E8289">
        <v>1899.650024414062</v>
      </c>
      <c r="F8289">
        <v>1899.650024414062</v>
      </c>
      <c r="G8289">
        <v>1798010000</v>
      </c>
    </row>
    <row r="8290" spans="1:7" ht="15">
      <c r="A8290" s="963">
        <v>37945</v>
      </c>
      <c r="B8290">
        <v>1886.630004882812</v>
      </c>
      <c r="C8290">
        <v>1916.550048828125</v>
      </c>
      <c r="D8290">
        <v>1880.910034179688</v>
      </c>
      <c r="E8290">
        <v>1881.920043945312</v>
      </c>
      <c r="F8290">
        <v>1881.920043945312</v>
      </c>
      <c r="G8290">
        <v>1799100000</v>
      </c>
    </row>
    <row r="8291" spans="1:7" ht="15">
      <c r="A8291" s="963">
        <v>37946</v>
      </c>
      <c r="B8291">
        <v>1891.839965820312</v>
      </c>
      <c r="C8291">
        <v>1896.410034179688</v>
      </c>
      <c r="D8291">
        <v>1878.069946289062</v>
      </c>
      <c r="E8291">
        <v>1893.880004882812</v>
      </c>
      <c r="F8291">
        <v>1893.880004882812</v>
      </c>
      <c r="G8291">
        <v>1621590000</v>
      </c>
    </row>
    <row r="8292" spans="1:7" ht="15">
      <c r="A8292" s="963">
        <v>37949</v>
      </c>
      <c r="B8292">
        <v>1907.2900390625</v>
      </c>
      <c r="C8292">
        <v>1947.140014648438</v>
      </c>
      <c r="D8292">
        <v>1907.2900390625</v>
      </c>
      <c r="E8292">
        <v>1947.140014648438</v>
      </c>
      <c r="F8292">
        <v>1947.140014648438</v>
      </c>
      <c r="G8292">
        <v>1791020000</v>
      </c>
    </row>
    <row r="8293" spans="1:7" ht="15">
      <c r="A8293" s="963">
        <v>37950</v>
      </c>
      <c r="B8293">
        <v>1948.359985351562</v>
      </c>
      <c r="C8293">
        <v>1956.199951171875</v>
      </c>
      <c r="D8293">
        <v>1942.02001953125</v>
      </c>
      <c r="E8293">
        <v>1943.0400390625</v>
      </c>
      <c r="F8293">
        <v>1943.0400390625</v>
      </c>
      <c r="G8293">
        <v>1836350000</v>
      </c>
    </row>
    <row r="8294" spans="1:7" ht="15">
      <c r="A8294" s="963">
        <v>37951</v>
      </c>
      <c r="B8294">
        <v>1954.280029296875</v>
      </c>
      <c r="C8294">
        <v>1960.31005859375</v>
      </c>
      <c r="D8294">
        <v>1930.630004882812</v>
      </c>
      <c r="E8294">
        <v>1953.31005859375</v>
      </c>
      <c r="F8294">
        <v>1953.31005859375</v>
      </c>
      <c r="G8294">
        <v>1524790000</v>
      </c>
    </row>
    <row r="8295" spans="1:7" ht="15">
      <c r="A8295" s="963">
        <v>37953</v>
      </c>
      <c r="B8295">
        <v>1950.2099609375</v>
      </c>
      <c r="C8295">
        <v>1963.06005859375</v>
      </c>
      <c r="D8295">
        <v>1950.2099609375</v>
      </c>
      <c r="E8295">
        <v>1960.260009765625</v>
      </c>
      <c r="F8295">
        <v>1960.260009765625</v>
      </c>
      <c r="G8295">
        <v>703800000</v>
      </c>
    </row>
    <row r="8296" spans="1:7" ht="15">
      <c r="A8296" s="963">
        <v>37956</v>
      </c>
      <c r="B8296">
        <v>1972.969970703125</v>
      </c>
      <c r="C8296">
        <v>1989.819946289062</v>
      </c>
      <c r="D8296">
        <v>1968.5400390625</v>
      </c>
      <c r="E8296">
        <v>1989.819946289062</v>
      </c>
      <c r="F8296">
        <v>1989.819946289062</v>
      </c>
      <c r="G8296">
        <v>1840020000</v>
      </c>
    </row>
    <row r="8297" spans="1:7" ht="15">
      <c r="A8297" s="963">
        <v>37957</v>
      </c>
      <c r="B8297">
        <v>1986.800048828125</v>
      </c>
      <c r="C8297">
        <v>1996.079956054688</v>
      </c>
      <c r="D8297">
        <v>1978.22998046875</v>
      </c>
      <c r="E8297">
        <v>1980.069946289062</v>
      </c>
      <c r="F8297">
        <v>1980.069946289062</v>
      </c>
      <c r="G8297">
        <v>1802760000</v>
      </c>
    </row>
    <row r="8298" spans="1:7" ht="15">
      <c r="A8298" s="963">
        <v>37958</v>
      </c>
      <c r="B8298">
        <v>1989.140014648438</v>
      </c>
      <c r="C8298">
        <v>2000.920043945312</v>
      </c>
      <c r="D8298">
        <v>1960.130004882812</v>
      </c>
      <c r="E8298">
        <v>1960.25</v>
      </c>
      <c r="F8298">
        <v>1960.25</v>
      </c>
      <c r="G8298">
        <v>2241590000</v>
      </c>
    </row>
    <row r="8299" spans="1:7" ht="15">
      <c r="A8299" s="963">
        <v>37959</v>
      </c>
      <c r="B8299">
        <v>1966.920043945312</v>
      </c>
      <c r="C8299">
        <v>1971.25</v>
      </c>
      <c r="D8299">
        <v>1942.670043945312</v>
      </c>
      <c r="E8299">
        <v>1968.800048828125</v>
      </c>
      <c r="F8299">
        <v>1968.800048828125</v>
      </c>
      <c r="G8299">
        <v>2114230000</v>
      </c>
    </row>
    <row r="8300" spans="1:7" ht="15">
      <c r="A8300" s="963">
        <v>37960</v>
      </c>
      <c r="B8300">
        <v>1949.260009765625</v>
      </c>
      <c r="C8300">
        <v>1960.390014648438</v>
      </c>
      <c r="D8300">
        <v>1935.579956054688</v>
      </c>
      <c r="E8300">
        <v>1937.819946289062</v>
      </c>
      <c r="F8300">
        <v>1937.819946289062</v>
      </c>
      <c r="G8300">
        <v>1665920000</v>
      </c>
    </row>
    <row r="8301" spans="1:7" ht="15">
      <c r="A8301" s="963">
        <v>37963</v>
      </c>
      <c r="B8301">
        <v>1937.47998046875</v>
      </c>
      <c r="C8301">
        <v>1948.93994140625</v>
      </c>
      <c r="D8301">
        <v>1926.93994140625</v>
      </c>
      <c r="E8301">
        <v>1948.849975585938</v>
      </c>
      <c r="F8301">
        <v>1948.849975585938</v>
      </c>
      <c r="G8301">
        <v>1583730000</v>
      </c>
    </row>
    <row r="8302" spans="1:7" ht="15">
      <c r="A8302" s="963">
        <v>37964</v>
      </c>
      <c r="B8302">
        <v>1955.5</v>
      </c>
      <c r="C8302">
        <v>1956.969970703125</v>
      </c>
      <c r="D8302">
        <v>1906.839965820312</v>
      </c>
      <c r="E8302">
        <v>1908.319946289062</v>
      </c>
      <c r="F8302">
        <v>1908.319946289062</v>
      </c>
      <c r="G8302">
        <v>1813530000</v>
      </c>
    </row>
    <row r="8303" spans="1:7" ht="15">
      <c r="A8303" s="963">
        <v>37965</v>
      </c>
      <c r="B8303">
        <v>1912.239990234375</v>
      </c>
      <c r="C8303">
        <v>1916</v>
      </c>
      <c r="D8303">
        <v>1887.4599609375</v>
      </c>
      <c r="E8303">
        <v>1904.650024414062</v>
      </c>
      <c r="F8303">
        <v>1904.650024414062</v>
      </c>
      <c r="G8303">
        <v>1946310000</v>
      </c>
    </row>
    <row r="8304" spans="1:7" ht="15">
      <c r="A8304" s="963">
        <v>37966</v>
      </c>
      <c r="B8304">
        <v>1904.47998046875</v>
      </c>
      <c r="C8304">
        <v>1945.920043945312</v>
      </c>
      <c r="D8304">
        <v>1903.930053710938</v>
      </c>
      <c r="E8304">
        <v>1942.319946289062</v>
      </c>
      <c r="F8304">
        <v>1942.319946289062</v>
      </c>
      <c r="G8304">
        <v>1807550000</v>
      </c>
    </row>
    <row r="8305" spans="1:7" ht="15">
      <c r="A8305" s="963">
        <v>37967</v>
      </c>
      <c r="B8305">
        <v>1947.260009765625</v>
      </c>
      <c r="C8305">
        <v>1949.02001953125</v>
      </c>
      <c r="D8305">
        <v>1931.099975585938</v>
      </c>
      <c r="E8305">
        <v>1949</v>
      </c>
      <c r="F8305">
        <v>1949</v>
      </c>
      <c r="G8305">
        <v>1457100000</v>
      </c>
    </row>
    <row r="8306" spans="1:7" ht="15">
      <c r="A8306" s="963">
        <v>37970</v>
      </c>
      <c r="B8306">
        <v>1978.77001953125</v>
      </c>
      <c r="C8306">
        <v>1979.780029296875</v>
      </c>
      <c r="D8306">
        <v>1918.260009765625</v>
      </c>
      <c r="E8306">
        <v>1918.260009765625</v>
      </c>
      <c r="F8306">
        <v>1918.260009765625</v>
      </c>
      <c r="G8306">
        <v>1815500000</v>
      </c>
    </row>
    <row r="8307" spans="1:7" ht="15">
      <c r="A8307" s="963">
        <v>37971</v>
      </c>
      <c r="B8307">
        <v>1918.06005859375</v>
      </c>
      <c r="C8307">
        <v>1927.089965820312</v>
      </c>
      <c r="D8307">
        <v>1901.660034179688</v>
      </c>
      <c r="E8307">
        <v>1924.2900390625</v>
      </c>
      <c r="F8307">
        <v>1924.2900390625</v>
      </c>
      <c r="G8307">
        <v>1811430000</v>
      </c>
    </row>
    <row r="8308" spans="1:7" ht="15">
      <c r="A8308" s="963">
        <v>37972</v>
      </c>
      <c r="B8308">
        <v>1922.2099609375</v>
      </c>
      <c r="C8308">
        <v>1926</v>
      </c>
      <c r="D8308">
        <v>1910.239990234375</v>
      </c>
      <c r="E8308">
        <v>1921.329956054688</v>
      </c>
      <c r="F8308">
        <v>1921.329956054688</v>
      </c>
      <c r="G8308">
        <v>1501340000</v>
      </c>
    </row>
    <row r="8309" spans="1:7" ht="15">
      <c r="A8309" s="963">
        <v>37973</v>
      </c>
      <c r="B8309">
        <v>1924.619995117188</v>
      </c>
      <c r="C8309">
        <v>1957.680053710938</v>
      </c>
      <c r="D8309">
        <v>1924.619995117188</v>
      </c>
      <c r="E8309">
        <v>1956.180053710938</v>
      </c>
      <c r="F8309">
        <v>1956.180053710938</v>
      </c>
      <c r="G8309">
        <v>1714080000</v>
      </c>
    </row>
    <row r="8310" spans="1:7" ht="15">
      <c r="A8310" s="963">
        <v>37974</v>
      </c>
      <c r="B8310">
        <v>1963.280029296875</v>
      </c>
      <c r="C8310">
        <v>1963.280029296875</v>
      </c>
      <c r="D8310">
        <v>1939.56005859375</v>
      </c>
      <c r="E8310">
        <v>1951.02001953125</v>
      </c>
      <c r="F8310">
        <v>1951.02001953125</v>
      </c>
      <c r="G8310">
        <v>1844570000</v>
      </c>
    </row>
    <row r="8311" spans="1:7" ht="15">
      <c r="A8311" s="963">
        <v>37977</v>
      </c>
      <c r="B8311">
        <v>1946.18994140625</v>
      </c>
      <c r="C8311">
        <v>1958.739990234375</v>
      </c>
      <c r="D8311">
        <v>1941.619995117188</v>
      </c>
      <c r="E8311">
        <v>1955.800048828125</v>
      </c>
      <c r="F8311">
        <v>1955.800048828125</v>
      </c>
      <c r="G8311">
        <v>1283590000</v>
      </c>
    </row>
    <row r="8312" spans="1:7" ht="15">
      <c r="A8312" s="963">
        <v>37978</v>
      </c>
      <c r="B8312">
        <v>1954.030029296875</v>
      </c>
      <c r="C8312">
        <v>1974.780029296875</v>
      </c>
      <c r="D8312">
        <v>1952.43994140625</v>
      </c>
      <c r="E8312">
        <v>1974.780029296875</v>
      </c>
      <c r="F8312">
        <v>1974.780029296875</v>
      </c>
      <c r="G8312">
        <v>1321000000</v>
      </c>
    </row>
    <row r="8313" spans="1:7" ht="15">
      <c r="A8313" s="963">
        <v>37979</v>
      </c>
      <c r="B8313">
        <v>1969.7099609375</v>
      </c>
      <c r="C8313">
        <v>1974.31005859375</v>
      </c>
      <c r="D8313">
        <v>1964.880004882812</v>
      </c>
      <c r="E8313">
        <v>1969.22998046875</v>
      </c>
      <c r="F8313">
        <v>1969.22998046875</v>
      </c>
      <c r="G8313">
        <v>642630000</v>
      </c>
    </row>
    <row r="8314" spans="1:7" ht="15">
      <c r="A8314" s="963">
        <v>37981</v>
      </c>
      <c r="B8314">
        <v>1970.369995117188</v>
      </c>
      <c r="C8314">
        <v>1979.739990234375</v>
      </c>
      <c r="D8314">
        <v>1970.369995117188</v>
      </c>
      <c r="E8314">
        <v>1973.140014648438</v>
      </c>
      <c r="F8314">
        <v>1973.140014648438</v>
      </c>
      <c r="G8314">
        <v>530810000</v>
      </c>
    </row>
    <row r="8315" spans="1:7" ht="15">
      <c r="A8315" s="963">
        <v>37984</v>
      </c>
      <c r="B8315">
        <v>1976.930053710938</v>
      </c>
      <c r="C8315">
        <v>2006.47998046875</v>
      </c>
      <c r="D8315">
        <v>1976.930053710938</v>
      </c>
      <c r="E8315">
        <v>2006.47998046875</v>
      </c>
      <c r="F8315">
        <v>2006.47998046875</v>
      </c>
      <c r="G8315">
        <v>1413210000</v>
      </c>
    </row>
    <row r="8316" spans="1:7" ht="15">
      <c r="A8316" s="963">
        <v>37985</v>
      </c>
      <c r="B8316">
        <v>2003.97998046875</v>
      </c>
      <c r="C8316">
        <v>2010.130004882812</v>
      </c>
      <c r="D8316">
        <v>1997.819946289062</v>
      </c>
      <c r="E8316">
        <v>2009.880004882812</v>
      </c>
      <c r="F8316">
        <v>2009.880004882812</v>
      </c>
      <c r="G8316">
        <v>1544270000</v>
      </c>
    </row>
    <row r="8317" spans="1:7" ht="15">
      <c r="A8317" s="963">
        <v>37986</v>
      </c>
      <c r="B8317">
        <v>2010.640014648438</v>
      </c>
      <c r="C8317">
        <v>2015.22998046875</v>
      </c>
      <c r="D8317">
        <v>1996.619995117188</v>
      </c>
      <c r="E8317">
        <v>2003.369995117188</v>
      </c>
      <c r="F8317">
        <v>2003.369995117188</v>
      </c>
      <c r="G8317">
        <v>1775710000</v>
      </c>
    </row>
    <row r="8318" spans="1:7" ht="15">
      <c r="A8318" s="963">
        <v>37988</v>
      </c>
      <c r="B8318">
        <v>2011.079956054688</v>
      </c>
      <c r="C8318">
        <v>2022.369995117188</v>
      </c>
      <c r="D8318">
        <v>1999.77001953125</v>
      </c>
      <c r="E8318">
        <v>2006.680053710938</v>
      </c>
      <c r="F8318">
        <v>2006.680053710938</v>
      </c>
      <c r="G8318">
        <v>1666780000</v>
      </c>
    </row>
    <row r="8319" spans="1:7" ht="15">
      <c r="A8319" s="963">
        <v>37991</v>
      </c>
      <c r="B8319">
        <v>2020.780029296875</v>
      </c>
      <c r="C8319">
        <v>2047.359985351562</v>
      </c>
      <c r="D8319">
        <v>2020.780029296875</v>
      </c>
      <c r="E8319">
        <v>2047.359985351562</v>
      </c>
      <c r="F8319">
        <v>2047.359985351562</v>
      </c>
      <c r="G8319">
        <v>2362910000</v>
      </c>
    </row>
    <row r="8320" spans="1:7" ht="15">
      <c r="A8320" s="963">
        <v>37992</v>
      </c>
      <c r="B8320">
        <v>2044.550048828125</v>
      </c>
      <c r="C8320">
        <v>2061.5400390625</v>
      </c>
      <c r="D8320">
        <v>2039.630004882812</v>
      </c>
      <c r="E8320">
        <v>2057.3701171875</v>
      </c>
      <c r="F8320">
        <v>2057.3701171875</v>
      </c>
      <c r="G8320">
        <v>2273220000</v>
      </c>
    </row>
    <row r="8321" spans="1:7" ht="15">
      <c r="A8321" s="963">
        <v>37993</v>
      </c>
      <c r="B8321">
        <v>2056.75</v>
      </c>
      <c r="C8321">
        <v>2078.090087890625</v>
      </c>
      <c r="D8321">
        <v>2047.02001953125</v>
      </c>
      <c r="E8321">
        <v>2077.679931640625</v>
      </c>
      <c r="F8321">
        <v>2077.679931640625</v>
      </c>
      <c r="G8321">
        <v>2294280000</v>
      </c>
    </row>
    <row r="8322" spans="1:7" ht="15">
      <c r="A8322" s="963">
        <v>37994</v>
      </c>
      <c r="B8322">
        <v>2089.60009765625</v>
      </c>
      <c r="C8322">
        <v>2100.25</v>
      </c>
      <c r="D8322">
        <v>2078.050048828125</v>
      </c>
      <c r="E8322">
        <v>2100.25</v>
      </c>
      <c r="F8322">
        <v>2100.25</v>
      </c>
      <c r="G8322">
        <v>2683950000</v>
      </c>
    </row>
    <row r="8323" spans="1:7" ht="15">
      <c r="A8323" s="963">
        <v>37995</v>
      </c>
      <c r="B8323">
        <v>2083.639892578125</v>
      </c>
      <c r="C8323">
        <v>2113.330078125</v>
      </c>
      <c r="D8323">
        <v>2077.090087890625</v>
      </c>
      <c r="E8323">
        <v>2086.919921875</v>
      </c>
      <c r="F8323">
        <v>2086.919921875</v>
      </c>
      <c r="G8323">
        <v>2482760000</v>
      </c>
    </row>
    <row r="8324" spans="1:7" ht="15">
      <c r="A8324" s="963">
        <v>37998</v>
      </c>
      <c r="B8324">
        <v>2093.5400390625</v>
      </c>
      <c r="C8324">
        <v>2112.52001953125</v>
      </c>
      <c r="D8324">
        <v>2085.14990234375</v>
      </c>
      <c r="E8324">
        <v>2111.780029296875</v>
      </c>
      <c r="F8324">
        <v>2111.780029296875</v>
      </c>
      <c r="G8324">
        <v>2284010000</v>
      </c>
    </row>
    <row r="8325" spans="1:7" ht="15">
      <c r="A8325" s="963">
        <v>37999</v>
      </c>
      <c r="B8325">
        <v>2113.110107421875</v>
      </c>
      <c r="C8325">
        <v>2114.909912109375</v>
      </c>
      <c r="D8325">
        <v>2080.2900390625</v>
      </c>
      <c r="E8325">
        <v>2096.43994140625</v>
      </c>
      <c r="F8325">
        <v>2096.43994140625</v>
      </c>
      <c r="G8325">
        <v>2385700000</v>
      </c>
    </row>
    <row r="8326" spans="1:7" ht="15">
      <c r="A8326" s="963">
        <v>38000</v>
      </c>
      <c r="B8326">
        <v>2104.2900390625</v>
      </c>
      <c r="C8326">
        <v>2111.72998046875</v>
      </c>
      <c r="D8326">
        <v>2094.320068359375</v>
      </c>
      <c r="E8326">
        <v>2111.1298828125</v>
      </c>
      <c r="F8326">
        <v>2111.1298828125</v>
      </c>
      <c r="G8326">
        <v>2099970000</v>
      </c>
    </row>
    <row r="8327" spans="1:7" ht="15">
      <c r="A8327" s="963">
        <v>38001</v>
      </c>
      <c r="B8327">
        <v>2101.860107421875</v>
      </c>
      <c r="C8327">
        <v>2121.610107421875</v>
      </c>
      <c r="D8327">
        <v>2088.10009765625</v>
      </c>
      <c r="E8327">
        <v>2109.080078125</v>
      </c>
      <c r="F8327">
        <v>2109.080078125</v>
      </c>
      <c r="G8327">
        <v>2235590000</v>
      </c>
    </row>
    <row r="8328" spans="1:7" ht="15">
      <c r="A8328" s="963">
        <v>38002</v>
      </c>
      <c r="B8328">
        <v>2126.1201171875</v>
      </c>
      <c r="C8328">
        <v>2140.469970703125</v>
      </c>
      <c r="D8328">
        <v>2119.35009765625</v>
      </c>
      <c r="E8328">
        <v>2140.4599609375</v>
      </c>
      <c r="F8328">
        <v>2140.4599609375</v>
      </c>
      <c r="G8328">
        <v>2614390000</v>
      </c>
    </row>
    <row r="8329" spans="1:7" ht="15">
      <c r="A8329" s="963">
        <v>38006</v>
      </c>
      <c r="B8329">
        <v>2149.030029296875</v>
      </c>
      <c r="C8329">
        <v>2149.85009765625</v>
      </c>
      <c r="D8329">
        <v>2130.199951171875</v>
      </c>
      <c r="E8329">
        <v>2147.97998046875</v>
      </c>
      <c r="F8329">
        <v>2147.97998046875</v>
      </c>
      <c r="G8329">
        <v>2574190000</v>
      </c>
    </row>
    <row r="8330" spans="1:7" ht="15">
      <c r="A8330" s="963">
        <v>38007</v>
      </c>
      <c r="B8330">
        <v>2139.330078125</v>
      </c>
      <c r="C8330">
        <v>2150.110107421875</v>
      </c>
      <c r="D8330">
        <v>2120.199951171875</v>
      </c>
      <c r="E8330">
        <v>2142.449951171875</v>
      </c>
      <c r="F8330">
        <v>2142.449951171875</v>
      </c>
      <c r="G8330">
        <v>2421860000</v>
      </c>
    </row>
    <row r="8331" spans="1:7" ht="15">
      <c r="A8331" s="963">
        <v>38008</v>
      </c>
      <c r="B8331">
        <v>2146.320068359375</v>
      </c>
      <c r="C8331">
        <v>2152.1201171875</v>
      </c>
      <c r="D8331">
        <v>2119.010009765625</v>
      </c>
      <c r="E8331">
        <v>2119.010009765625</v>
      </c>
      <c r="F8331">
        <v>2119.010009765625</v>
      </c>
      <c r="G8331">
        <v>2353370000</v>
      </c>
    </row>
    <row r="8332" spans="1:7" ht="15">
      <c r="A8332" s="963">
        <v>38009</v>
      </c>
      <c r="B8332">
        <v>2124.760009765625</v>
      </c>
      <c r="C8332">
        <v>2138.409912109375</v>
      </c>
      <c r="D8332">
        <v>2108.449951171875</v>
      </c>
      <c r="E8332">
        <v>2123.8701171875</v>
      </c>
      <c r="F8332">
        <v>2123.8701171875</v>
      </c>
      <c r="G8332">
        <v>2253910000</v>
      </c>
    </row>
    <row r="8333" spans="1:7" ht="15">
      <c r="A8333" s="963">
        <v>38012</v>
      </c>
      <c r="B8333">
        <v>2120.56005859375</v>
      </c>
      <c r="C8333">
        <v>2153.830078125</v>
      </c>
      <c r="D8333">
        <v>2115.340087890625</v>
      </c>
      <c r="E8333">
        <v>2153.830078125</v>
      </c>
      <c r="F8333">
        <v>2153.830078125</v>
      </c>
      <c r="G8333">
        <v>1946050000</v>
      </c>
    </row>
    <row r="8334" spans="1:7" ht="15">
      <c r="A8334" s="963">
        <v>38013</v>
      </c>
      <c r="B8334">
        <v>2148.050048828125</v>
      </c>
      <c r="C8334">
        <v>2152.75</v>
      </c>
      <c r="D8334">
        <v>2116.0400390625</v>
      </c>
      <c r="E8334">
        <v>2116.0400390625</v>
      </c>
      <c r="F8334">
        <v>2116.0400390625</v>
      </c>
      <c r="G8334">
        <v>2151260000</v>
      </c>
    </row>
    <row r="8335" spans="1:7" ht="15">
      <c r="A8335" s="963">
        <v>38014</v>
      </c>
      <c r="B8335">
        <v>2125.02001953125</v>
      </c>
      <c r="C8335">
        <v>2128</v>
      </c>
      <c r="D8335">
        <v>2073.14990234375</v>
      </c>
      <c r="E8335">
        <v>2077.3701171875</v>
      </c>
      <c r="F8335">
        <v>2077.3701171875</v>
      </c>
      <c r="G8335">
        <v>2319550000</v>
      </c>
    </row>
    <row r="8336" spans="1:7" ht="15">
      <c r="A8336" s="963">
        <v>38015</v>
      </c>
      <c r="B8336">
        <v>2085.5400390625</v>
      </c>
      <c r="C8336">
        <v>2087.330078125</v>
      </c>
      <c r="D8336">
        <v>2041.069946289062</v>
      </c>
      <c r="E8336">
        <v>2068.22998046875</v>
      </c>
      <c r="F8336">
        <v>2068.22998046875</v>
      </c>
      <c r="G8336">
        <v>2637760000</v>
      </c>
    </row>
    <row r="8337" spans="1:7" ht="15">
      <c r="A8337" s="963">
        <v>38016</v>
      </c>
      <c r="B8337">
        <v>2068.360107421875</v>
      </c>
      <c r="C8337">
        <v>2078.8798828125</v>
      </c>
      <c r="D8337">
        <v>2058.5400390625</v>
      </c>
      <c r="E8337">
        <v>2066.14990234375</v>
      </c>
      <c r="F8337">
        <v>2066.14990234375</v>
      </c>
      <c r="G8337">
        <v>1931180000</v>
      </c>
    </row>
    <row r="8338" spans="1:7" ht="15">
      <c r="A8338" s="963">
        <v>38019</v>
      </c>
      <c r="B8338">
        <v>2072.1298828125</v>
      </c>
      <c r="C8338">
        <v>2085.489990234375</v>
      </c>
      <c r="D8338">
        <v>2053.7900390625</v>
      </c>
      <c r="E8338">
        <v>2063.14990234375</v>
      </c>
      <c r="F8338">
        <v>2063.14990234375</v>
      </c>
      <c r="G8338">
        <v>1915680000</v>
      </c>
    </row>
    <row r="8339" spans="1:7" ht="15">
      <c r="A8339" s="963">
        <v>38020</v>
      </c>
      <c r="B8339">
        <v>2061.280029296875</v>
      </c>
      <c r="C8339">
        <v>2071.43994140625</v>
      </c>
      <c r="D8339">
        <v>2057.330078125</v>
      </c>
      <c r="E8339">
        <v>2066.2099609375</v>
      </c>
      <c r="F8339">
        <v>2066.2099609375</v>
      </c>
      <c r="G8339">
        <v>1844840000</v>
      </c>
    </row>
    <row r="8340" spans="1:7" ht="15">
      <c r="A8340" s="963">
        <v>38021</v>
      </c>
      <c r="B8340">
        <v>2042.829956054688</v>
      </c>
      <c r="C8340">
        <v>2044.680053710938</v>
      </c>
      <c r="D8340">
        <v>2013.920043945312</v>
      </c>
      <c r="E8340">
        <v>2014.140014648438</v>
      </c>
      <c r="F8340">
        <v>2014.140014648438</v>
      </c>
      <c r="G8340">
        <v>2267580000</v>
      </c>
    </row>
    <row r="8341" spans="1:7" ht="15">
      <c r="A8341" s="963">
        <v>38022</v>
      </c>
      <c r="B8341">
        <v>2024.47998046875</v>
      </c>
      <c r="C8341">
        <v>2031.390014648438</v>
      </c>
      <c r="D8341">
        <v>2012.7900390625</v>
      </c>
      <c r="E8341">
        <v>2019.56005859375</v>
      </c>
      <c r="F8341">
        <v>2019.56005859375</v>
      </c>
      <c r="G8341">
        <v>1956030000</v>
      </c>
    </row>
    <row r="8342" spans="1:7" ht="15">
      <c r="A8342" s="963">
        <v>38023</v>
      </c>
      <c r="B8342">
        <v>2025.9599609375</v>
      </c>
      <c r="C8342">
        <v>2064.010009765625</v>
      </c>
      <c r="D8342">
        <v>2025.910034179688</v>
      </c>
      <c r="E8342">
        <v>2064.010009765625</v>
      </c>
      <c r="F8342">
        <v>2064.010009765625</v>
      </c>
      <c r="G8342">
        <v>1855510000</v>
      </c>
    </row>
    <row r="8343" spans="1:7" ht="15">
      <c r="A8343" s="963">
        <v>38026</v>
      </c>
      <c r="B8343">
        <v>2069.2900390625</v>
      </c>
      <c r="C8343">
        <v>2074.27001953125</v>
      </c>
      <c r="D8343">
        <v>2060.43994140625</v>
      </c>
      <c r="E8343">
        <v>2060.570068359375</v>
      </c>
      <c r="F8343">
        <v>2060.570068359375</v>
      </c>
      <c r="G8343">
        <v>1745350000</v>
      </c>
    </row>
    <row r="8344" spans="1:7" ht="15">
      <c r="A8344" s="963">
        <v>38027</v>
      </c>
      <c r="B8344">
        <v>2061.10009765625</v>
      </c>
      <c r="C8344">
        <v>2075.330078125</v>
      </c>
      <c r="D8344">
        <v>2060.43994140625</v>
      </c>
      <c r="E8344">
        <v>2075.330078125</v>
      </c>
      <c r="F8344">
        <v>2075.330078125</v>
      </c>
      <c r="G8344">
        <v>1656760000</v>
      </c>
    </row>
    <row r="8345" spans="1:7" ht="15">
      <c r="A8345" s="963">
        <v>38028</v>
      </c>
      <c r="B8345">
        <v>2072.89990234375</v>
      </c>
      <c r="C8345">
        <v>2089.659912109375</v>
      </c>
      <c r="D8345">
        <v>2064.77001953125</v>
      </c>
      <c r="E8345">
        <v>2089.659912109375</v>
      </c>
      <c r="F8345">
        <v>2089.659912109375</v>
      </c>
      <c r="G8345">
        <v>2185700000</v>
      </c>
    </row>
    <row r="8346" spans="1:7" ht="15">
      <c r="A8346" s="963">
        <v>38029</v>
      </c>
      <c r="B8346">
        <v>2084.02001953125</v>
      </c>
      <c r="C8346">
        <v>2091.219970703125</v>
      </c>
      <c r="D8346">
        <v>2072.06005859375</v>
      </c>
      <c r="E8346">
        <v>2073.610107421875</v>
      </c>
      <c r="F8346">
        <v>2073.610107421875</v>
      </c>
      <c r="G8346">
        <v>1937690000</v>
      </c>
    </row>
    <row r="8347" spans="1:7" ht="15">
      <c r="A8347" s="963">
        <v>38030</v>
      </c>
      <c r="B8347">
        <v>2080.169921875</v>
      </c>
      <c r="C8347">
        <v>2085.7099609375</v>
      </c>
      <c r="D8347">
        <v>2049.760009765625</v>
      </c>
      <c r="E8347">
        <v>2053.56005859375</v>
      </c>
      <c r="F8347">
        <v>2053.56005859375</v>
      </c>
      <c r="G8347">
        <v>1818020000</v>
      </c>
    </row>
    <row r="8348" spans="1:7" ht="15">
      <c r="A8348" s="963">
        <v>38034</v>
      </c>
      <c r="B8348">
        <v>2068.419921875</v>
      </c>
      <c r="C8348">
        <v>2084.719970703125</v>
      </c>
      <c r="D8348">
        <v>2068.010009765625</v>
      </c>
      <c r="E8348">
        <v>2080.35009765625</v>
      </c>
      <c r="F8348">
        <v>2080.35009765625</v>
      </c>
      <c r="G8348">
        <v>1618060000</v>
      </c>
    </row>
    <row r="8349" spans="1:7" ht="15">
      <c r="A8349" s="963">
        <v>38035</v>
      </c>
      <c r="B8349">
        <v>2084.22998046875</v>
      </c>
      <c r="C8349">
        <v>2088.510009765625</v>
      </c>
      <c r="D8349">
        <v>2072.18994140625</v>
      </c>
      <c r="E8349">
        <v>2076.469970703125</v>
      </c>
      <c r="F8349">
        <v>2076.469970703125</v>
      </c>
      <c r="G8349">
        <v>1781240000</v>
      </c>
    </row>
    <row r="8350" spans="1:7" ht="15">
      <c r="A8350" s="963">
        <v>38036</v>
      </c>
      <c r="B8350">
        <v>2091.7099609375</v>
      </c>
      <c r="C8350">
        <v>2094.919921875</v>
      </c>
      <c r="D8350">
        <v>2045.9599609375</v>
      </c>
      <c r="E8350">
        <v>2045.9599609375</v>
      </c>
      <c r="F8350">
        <v>2045.9599609375</v>
      </c>
      <c r="G8350">
        <v>2065540000</v>
      </c>
    </row>
    <row r="8351" spans="1:7" ht="15">
      <c r="A8351" s="963">
        <v>38037</v>
      </c>
      <c r="B8351">
        <v>2052.1298828125</v>
      </c>
      <c r="C8351">
        <v>2052.360107421875</v>
      </c>
      <c r="D8351">
        <v>2022.7900390625</v>
      </c>
      <c r="E8351">
        <v>2037.930053710938</v>
      </c>
      <c r="F8351">
        <v>2037.930053710938</v>
      </c>
      <c r="G8351">
        <v>1914330000</v>
      </c>
    </row>
    <row r="8352" spans="1:7" ht="15">
      <c r="A8352" s="963">
        <v>38040</v>
      </c>
      <c r="B8352">
        <v>2044.410034179688</v>
      </c>
      <c r="C8352">
        <v>2045.099975585938</v>
      </c>
      <c r="D8352">
        <v>1999.589965820312</v>
      </c>
      <c r="E8352">
        <v>2007.52001953125</v>
      </c>
      <c r="F8352">
        <v>2007.52001953125</v>
      </c>
      <c r="G8352">
        <v>1953330000</v>
      </c>
    </row>
    <row r="8353" spans="1:7" ht="15">
      <c r="A8353" s="963">
        <v>38041</v>
      </c>
      <c r="B8353">
        <v>2000.75</v>
      </c>
      <c r="C8353">
        <v>2018.069946289062</v>
      </c>
      <c r="D8353">
        <v>1991.050048828125</v>
      </c>
      <c r="E8353">
        <v>2005.43994140625</v>
      </c>
      <c r="F8353">
        <v>2005.43994140625</v>
      </c>
      <c r="G8353">
        <v>2069420000</v>
      </c>
    </row>
    <row r="8354" spans="1:7" ht="15">
      <c r="A8354" s="963">
        <v>38042</v>
      </c>
      <c r="B8354">
        <v>2010.589965820312</v>
      </c>
      <c r="C8354">
        <v>2024.199951171875</v>
      </c>
      <c r="D8354">
        <v>2007.72998046875</v>
      </c>
      <c r="E8354">
        <v>2022.97998046875</v>
      </c>
      <c r="F8354">
        <v>2022.97998046875</v>
      </c>
      <c r="G8354">
        <v>1707140000</v>
      </c>
    </row>
    <row r="8355" spans="1:7" ht="15">
      <c r="A8355" s="963">
        <v>38043</v>
      </c>
      <c r="B8355">
        <v>2018.910034179688</v>
      </c>
      <c r="C8355">
        <v>2037.170043945312</v>
      </c>
      <c r="D8355">
        <v>2012.829956054688</v>
      </c>
      <c r="E8355">
        <v>2032.569946289062</v>
      </c>
      <c r="F8355">
        <v>2032.569946289062</v>
      </c>
      <c r="G8355">
        <v>1752840000</v>
      </c>
    </row>
    <row r="8356" spans="1:7" ht="15">
      <c r="A8356" s="963">
        <v>38044</v>
      </c>
      <c r="B8356">
        <v>2036.670043945312</v>
      </c>
      <c r="C8356">
        <v>2044.77001953125</v>
      </c>
      <c r="D8356">
        <v>2018.829956054688</v>
      </c>
      <c r="E8356">
        <v>2029.819946289062</v>
      </c>
      <c r="F8356">
        <v>2029.819946289062</v>
      </c>
      <c r="G8356">
        <v>1871780000</v>
      </c>
    </row>
    <row r="8357" spans="1:7" ht="15">
      <c r="A8357" s="963">
        <v>38047</v>
      </c>
      <c r="B8357">
        <v>2036.920043945312</v>
      </c>
      <c r="C8357">
        <v>2057.800048828125</v>
      </c>
      <c r="D8357">
        <v>2032.640014648438</v>
      </c>
      <c r="E8357">
        <v>2057.800048828125</v>
      </c>
      <c r="F8357">
        <v>2057.800048828125</v>
      </c>
      <c r="G8357">
        <v>1697920000</v>
      </c>
    </row>
    <row r="8358" spans="1:7" ht="15">
      <c r="A8358" s="963">
        <v>38048</v>
      </c>
      <c r="B8358">
        <v>2056.3798828125</v>
      </c>
      <c r="C8358">
        <v>2064.39990234375</v>
      </c>
      <c r="D8358">
        <v>2039.650024414062</v>
      </c>
      <c r="E8358">
        <v>2039.650024414062</v>
      </c>
      <c r="F8358">
        <v>2039.650024414062</v>
      </c>
      <c r="G8358">
        <v>1871950000</v>
      </c>
    </row>
    <row r="8359" spans="1:7" ht="15">
      <c r="A8359" s="963">
        <v>38049</v>
      </c>
      <c r="B8359">
        <v>2037.109985351562</v>
      </c>
      <c r="C8359">
        <v>2039.31005859375</v>
      </c>
      <c r="D8359">
        <v>2020.2900390625</v>
      </c>
      <c r="E8359">
        <v>2033.359985351562</v>
      </c>
      <c r="F8359">
        <v>2033.359985351562</v>
      </c>
      <c r="G8359">
        <v>1814850000</v>
      </c>
    </row>
    <row r="8360" spans="1:7" ht="15">
      <c r="A8360" s="963">
        <v>38050</v>
      </c>
      <c r="B8360">
        <v>2034.72998046875</v>
      </c>
      <c r="C8360">
        <v>2055.1201171875</v>
      </c>
      <c r="D8360">
        <v>2031.839965820312</v>
      </c>
      <c r="E8360">
        <v>2055.110107421875</v>
      </c>
      <c r="F8360">
        <v>2055.110107421875</v>
      </c>
      <c r="G8360">
        <v>1799070000</v>
      </c>
    </row>
    <row r="8361" spans="1:7" ht="15">
      <c r="A8361" s="963">
        <v>38051</v>
      </c>
      <c r="B8361">
        <v>2037.329956054688</v>
      </c>
      <c r="C8361">
        <v>2069.02001953125</v>
      </c>
      <c r="D8361">
        <v>2034.180053710938</v>
      </c>
      <c r="E8361">
        <v>2047.630004882812</v>
      </c>
      <c r="F8361">
        <v>2047.630004882812</v>
      </c>
      <c r="G8361">
        <v>2045230000</v>
      </c>
    </row>
    <row r="8362" spans="1:7" ht="15">
      <c r="A8362" s="963">
        <v>38054</v>
      </c>
      <c r="B8362">
        <v>2052.070068359375</v>
      </c>
      <c r="C8362">
        <v>2058.25</v>
      </c>
      <c r="D8362">
        <v>2008.780029296875</v>
      </c>
      <c r="E8362">
        <v>2008.780029296875</v>
      </c>
      <c r="F8362">
        <v>2008.780029296875</v>
      </c>
      <c r="G8362">
        <v>2044260000</v>
      </c>
    </row>
    <row r="8363" spans="1:7" ht="15">
      <c r="A8363" s="963">
        <v>38055</v>
      </c>
      <c r="B8363">
        <v>2008.75</v>
      </c>
      <c r="C8363">
        <v>2011.829956054688</v>
      </c>
      <c r="D8363">
        <v>1987.2900390625</v>
      </c>
      <c r="E8363">
        <v>1995.160034179688</v>
      </c>
      <c r="F8363">
        <v>1995.160034179688</v>
      </c>
      <c r="G8363">
        <v>2105450000</v>
      </c>
    </row>
    <row r="8364" spans="1:7" ht="15">
      <c r="A8364" s="963">
        <v>38056</v>
      </c>
      <c r="B8364">
        <v>1997.109985351562</v>
      </c>
      <c r="C8364">
        <v>2007.25</v>
      </c>
      <c r="D8364">
        <v>1963.130004882812</v>
      </c>
      <c r="E8364">
        <v>1964.150024414062</v>
      </c>
      <c r="F8364">
        <v>1964.150024414062</v>
      </c>
      <c r="G8364">
        <v>2159820000</v>
      </c>
    </row>
    <row r="8365" spans="1:7" ht="15">
      <c r="A8365" s="963">
        <v>38057</v>
      </c>
      <c r="B8365">
        <v>1953.589965820312</v>
      </c>
      <c r="C8365">
        <v>1982.579956054688</v>
      </c>
      <c r="D8365">
        <v>1943.890014648438</v>
      </c>
      <c r="E8365">
        <v>1943.890014648438</v>
      </c>
      <c r="F8365">
        <v>1943.890014648438</v>
      </c>
      <c r="G8365">
        <v>2191370000</v>
      </c>
    </row>
    <row r="8366" spans="1:7" ht="15">
      <c r="A8366" s="963">
        <v>38058</v>
      </c>
      <c r="B8366">
        <v>1961</v>
      </c>
      <c r="C8366">
        <v>1984.72998046875</v>
      </c>
      <c r="D8366">
        <v>1959.489990234375</v>
      </c>
      <c r="E8366">
        <v>1984.72998046875</v>
      </c>
      <c r="F8366">
        <v>1984.72998046875</v>
      </c>
      <c r="G8366">
        <v>1707130000</v>
      </c>
    </row>
    <row r="8367" spans="1:7" ht="15">
      <c r="A8367" s="963">
        <v>38061</v>
      </c>
      <c r="B8367">
        <v>1977.780029296875</v>
      </c>
      <c r="C8367">
        <v>1977.780029296875</v>
      </c>
      <c r="D8367">
        <v>1939.199951171875</v>
      </c>
      <c r="E8367">
        <v>1939.199951171875</v>
      </c>
      <c r="F8367">
        <v>1939.199951171875</v>
      </c>
      <c r="G8367">
        <v>1723290000</v>
      </c>
    </row>
    <row r="8368" spans="1:7" ht="15">
      <c r="A8368" s="963">
        <v>38062</v>
      </c>
      <c r="B8368">
        <v>1952.780029296875</v>
      </c>
      <c r="C8368">
        <v>1961.989990234375</v>
      </c>
      <c r="D8368">
        <v>1927.68994140625</v>
      </c>
      <c r="E8368">
        <v>1943.089965820312</v>
      </c>
      <c r="F8368">
        <v>1943.089965820312</v>
      </c>
      <c r="G8368">
        <v>1963640000</v>
      </c>
    </row>
    <row r="8369" spans="1:7" ht="15">
      <c r="A8369" s="963">
        <v>38063</v>
      </c>
      <c r="B8369">
        <v>1956.52001953125</v>
      </c>
      <c r="C8369">
        <v>1980.31005859375</v>
      </c>
      <c r="D8369">
        <v>1956.52001953125</v>
      </c>
      <c r="E8369">
        <v>1976.760009765625</v>
      </c>
      <c r="F8369">
        <v>1976.760009765625</v>
      </c>
      <c r="G8369">
        <v>1678770000</v>
      </c>
    </row>
    <row r="8370" spans="1:7" ht="15">
      <c r="A8370" s="963">
        <v>38064</v>
      </c>
      <c r="B8370">
        <v>1971.260009765625</v>
      </c>
      <c r="C8370">
        <v>1972.31005859375</v>
      </c>
      <c r="D8370">
        <v>1947.56005859375</v>
      </c>
      <c r="E8370">
        <v>1962.43994140625</v>
      </c>
      <c r="F8370">
        <v>1962.43994140625</v>
      </c>
      <c r="G8370">
        <v>1677760000</v>
      </c>
    </row>
    <row r="8371" spans="1:7" ht="15">
      <c r="A8371" s="963">
        <v>38065</v>
      </c>
      <c r="B8371">
        <v>1964.969970703125</v>
      </c>
      <c r="C8371">
        <v>1970.150024414062</v>
      </c>
      <c r="D8371">
        <v>1940.469970703125</v>
      </c>
      <c r="E8371">
        <v>1940.469970703125</v>
      </c>
      <c r="F8371">
        <v>1940.469970703125</v>
      </c>
      <c r="G8371">
        <v>1645680000</v>
      </c>
    </row>
    <row r="8372" spans="1:7" ht="15">
      <c r="A8372" s="963">
        <v>38068</v>
      </c>
      <c r="B8372">
        <v>1929.02001953125</v>
      </c>
      <c r="C8372">
        <v>1929.280029296875</v>
      </c>
      <c r="D8372">
        <v>1897.630004882812</v>
      </c>
      <c r="E8372">
        <v>1909.900024414062</v>
      </c>
      <c r="F8372">
        <v>1909.900024414062</v>
      </c>
      <c r="G8372">
        <v>1982240000</v>
      </c>
    </row>
    <row r="8373" spans="1:7" ht="15">
      <c r="A8373" s="963">
        <v>38069</v>
      </c>
      <c r="B8373">
        <v>1923.22998046875</v>
      </c>
      <c r="C8373">
        <v>1928.609985351562</v>
      </c>
      <c r="D8373">
        <v>1898.93994140625</v>
      </c>
      <c r="E8373">
        <v>1901.800048828125</v>
      </c>
      <c r="F8373">
        <v>1901.800048828125</v>
      </c>
      <c r="G8373">
        <v>1835180000</v>
      </c>
    </row>
    <row r="8374" spans="1:7" ht="15">
      <c r="A8374" s="963">
        <v>38070</v>
      </c>
      <c r="B8374">
        <v>1908.0400390625</v>
      </c>
      <c r="C8374">
        <v>1922.510009765625</v>
      </c>
      <c r="D8374">
        <v>1896.910034179688</v>
      </c>
      <c r="E8374">
        <v>1909.47998046875</v>
      </c>
      <c r="F8374">
        <v>1909.47998046875</v>
      </c>
      <c r="G8374">
        <v>1839440000</v>
      </c>
    </row>
    <row r="8375" spans="1:7" ht="15">
      <c r="A8375" s="963">
        <v>38071</v>
      </c>
      <c r="B8375">
        <v>1923.219970703125</v>
      </c>
      <c r="C8375">
        <v>1967.170043945312</v>
      </c>
      <c r="D8375">
        <v>1923.219970703125</v>
      </c>
      <c r="E8375">
        <v>1967.170043945312</v>
      </c>
      <c r="F8375">
        <v>1967.170043945312</v>
      </c>
      <c r="G8375">
        <v>1968620000</v>
      </c>
    </row>
    <row r="8376" spans="1:7" ht="15">
      <c r="A8376" s="963">
        <v>38072</v>
      </c>
      <c r="B8376">
        <v>1963.52001953125</v>
      </c>
      <c r="C8376">
        <v>1976.760009765625</v>
      </c>
      <c r="D8376">
        <v>1960.02001953125</v>
      </c>
      <c r="E8376">
        <v>1960.02001953125</v>
      </c>
      <c r="F8376">
        <v>1960.02001953125</v>
      </c>
      <c r="G8376">
        <v>1579820000</v>
      </c>
    </row>
    <row r="8377" spans="1:7" ht="15">
      <c r="A8377" s="963">
        <v>38075</v>
      </c>
      <c r="B8377">
        <v>1975.430053710938</v>
      </c>
      <c r="C8377">
        <v>1996.22998046875</v>
      </c>
      <c r="D8377">
        <v>1975.430053710938</v>
      </c>
      <c r="E8377">
        <v>1992.569946289062</v>
      </c>
      <c r="F8377">
        <v>1992.569946289062</v>
      </c>
      <c r="G8377">
        <v>1706000000</v>
      </c>
    </row>
    <row r="8378" spans="1:7" ht="15">
      <c r="A8378" s="963">
        <v>38076</v>
      </c>
      <c r="B8378">
        <v>1985.670043945312</v>
      </c>
      <c r="C8378">
        <v>2000.680053710938</v>
      </c>
      <c r="D8378">
        <v>1981.43994140625</v>
      </c>
      <c r="E8378">
        <v>2000.630004882812</v>
      </c>
      <c r="F8378">
        <v>2000.630004882812</v>
      </c>
      <c r="G8378">
        <v>1598550000</v>
      </c>
    </row>
    <row r="8379" spans="1:7" ht="15">
      <c r="A8379" s="963">
        <v>38077</v>
      </c>
      <c r="B8379">
        <v>2001.089965820312</v>
      </c>
      <c r="C8379">
        <v>2004</v>
      </c>
      <c r="D8379">
        <v>1985.0400390625</v>
      </c>
      <c r="E8379">
        <v>1994.219970703125</v>
      </c>
      <c r="F8379">
        <v>1994.219970703125</v>
      </c>
      <c r="G8379">
        <v>1861460000</v>
      </c>
    </row>
    <row r="8380" spans="1:7" ht="15">
      <c r="A8380" s="963">
        <v>38078</v>
      </c>
      <c r="B8380">
        <v>1996.449951171875</v>
      </c>
      <c r="C8380">
        <v>2019.089965820312</v>
      </c>
      <c r="D8380">
        <v>1996.449951171875</v>
      </c>
      <c r="E8380">
        <v>2015.010009765625</v>
      </c>
      <c r="F8380">
        <v>2015.010009765625</v>
      </c>
      <c r="G8380">
        <v>1833430000</v>
      </c>
    </row>
    <row r="8381" spans="1:7" ht="15">
      <c r="A8381" s="963">
        <v>38079</v>
      </c>
      <c r="B8381">
        <v>2046.050048828125</v>
      </c>
      <c r="C8381">
        <v>2057.169921875</v>
      </c>
      <c r="D8381">
        <v>2037.18994140625</v>
      </c>
      <c r="E8381">
        <v>2057.169921875</v>
      </c>
      <c r="F8381">
        <v>2057.169921875</v>
      </c>
      <c r="G8381">
        <v>2183740000</v>
      </c>
    </row>
    <row r="8382" spans="1:7" ht="15">
      <c r="A8382" s="963">
        <v>38082</v>
      </c>
      <c r="B8382">
        <v>2055.989990234375</v>
      </c>
      <c r="C8382">
        <v>2079.1201171875</v>
      </c>
      <c r="D8382">
        <v>2054.340087890625</v>
      </c>
      <c r="E8382">
        <v>2079.1201171875</v>
      </c>
      <c r="F8382">
        <v>2079.1201171875</v>
      </c>
      <c r="G8382">
        <v>1736300000</v>
      </c>
    </row>
    <row r="8383" spans="1:7" ht="15">
      <c r="A8383" s="963">
        <v>38083</v>
      </c>
      <c r="B8383">
        <v>2064.1298828125</v>
      </c>
      <c r="C8383">
        <v>2068.27001953125</v>
      </c>
      <c r="D8383">
        <v>2053.320068359375</v>
      </c>
      <c r="E8383">
        <v>2059.89990234375</v>
      </c>
      <c r="F8383">
        <v>2059.89990234375</v>
      </c>
      <c r="G8383">
        <v>1811100000</v>
      </c>
    </row>
    <row r="8384" spans="1:7" ht="15">
      <c r="A8384" s="963">
        <v>38084</v>
      </c>
      <c r="B8384">
        <v>2055.610107421875</v>
      </c>
      <c r="C8384">
        <v>2060.43994140625</v>
      </c>
      <c r="D8384">
        <v>2038.739990234375</v>
      </c>
      <c r="E8384">
        <v>2050.239990234375</v>
      </c>
      <c r="F8384">
        <v>2050.239990234375</v>
      </c>
      <c r="G8384">
        <v>1774960000</v>
      </c>
    </row>
    <row r="8385" spans="1:7" ht="15">
      <c r="A8385" s="963">
        <v>38085</v>
      </c>
      <c r="B8385">
        <v>2074.580078125</v>
      </c>
      <c r="C8385">
        <v>2075.330078125</v>
      </c>
      <c r="D8385">
        <v>2046.099975585938</v>
      </c>
      <c r="E8385">
        <v>2052.8798828125</v>
      </c>
      <c r="F8385">
        <v>2052.8798828125</v>
      </c>
      <c r="G8385">
        <v>1694140000</v>
      </c>
    </row>
    <row r="8386" spans="1:7" ht="15">
      <c r="A8386" s="963">
        <v>38089</v>
      </c>
      <c r="B8386">
        <v>2057.639892578125</v>
      </c>
      <c r="C8386">
        <v>2069.449951171875</v>
      </c>
      <c r="D8386">
        <v>2057.639892578125</v>
      </c>
      <c r="E8386">
        <v>2065.47998046875</v>
      </c>
      <c r="F8386">
        <v>2065.47998046875</v>
      </c>
      <c r="G8386">
        <v>1501360000</v>
      </c>
    </row>
    <row r="8387" spans="1:7" ht="15">
      <c r="A8387" s="963">
        <v>38090</v>
      </c>
      <c r="B8387">
        <v>2072.949951171875</v>
      </c>
      <c r="C8387">
        <v>2073.419921875</v>
      </c>
      <c r="D8387">
        <v>2026.199951171875</v>
      </c>
      <c r="E8387">
        <v>2030.079956054688</v>
      </c>
      <c r="F8387">
        <v>2030.079956054688</v>
      </c>
      <c r="G8387">
        <v>1953240000</v>
      </c>
    </row>
    <row r="8388" spans="1:7" ht="15">
      <c r="A8388" s="963">
        <v>38091</v>
      </c>
      <c r="B8388">
        <v>2018.359985351562</v>
      </c>
      <c r="C8388">
        <v>2040.150024414062</v>
      </c>
      <c r="D8388">
        <v>2013.97998046875</v>
      </c>
      <c r="E8388">
        <v>2024.849975585938</v>
      </c>
      <c r="F8388">
        <v>2024.849975585938</v>
      </c>
      <c r="G8388">
        <v>1832200000</v>
      </c>
    </row>
    <row r="8389" spans="1:7" ht="15">
      <c r="A8389" s="963">
        <v>38092</v>
      </c>
      <c r="B8389">
        <v>2026.52001953125</v>
      </c>
      <c r="C8389">
        <v>2031.839965820312</v>
      </c>
      <c r="D8389">
        <v>1989.2099609375</v>
      </c>
      <c r="E8389">
        <v>2002.170043945312</v>
      </c>
      <c r="F8389">
        <v>2002.170043945312</v>
      </c>
      <c r="G8389">
        <v>1956010000</v>
      </c>
    </row>
    <row r="8390" spans="1:7" ht="15">
      <c r="A8390" s="963">
        <v>38093</v>
      </c>
      <c r="B8390">
        <v>2002.430053710938</v>
      </c>
      <c r="C8390">
        <v>2007.170043945312</v>
      </c>
      <c r="D8390">
        <v>1982.140014648438</v>
      </c>
      <c r="E8390">
        <v>1995.739990234375</v>
      </c>
      <c r="F8390">
        <v>1995.739990234375</v>
      </c>
      <c r="G8390">
        <v>1870420000</v>
      </c>
    </row>
    <row r="8391" spans="1:7" ht="15">
      <c r="A8391" s="963">
        <v>38096</v>
      </c>
      <c r="B8391">
        <v>1995.369995117188</v>
      </c>
      <c r="C8391">
        <v>2020.449951171875</v>
      </c>
      <c r="D8391">
        <v>1991.140014648438</v>
      </c>
      <c r="E8391">
        <v>2020.430053710938</v>
      </c>
      <c r="F8391">
        <v>2020.430053710938</v>
      </c>
      <c r="G8391">
        <v>1672830000</v>
      </c>
    </row>
    <row r="8392" spans="1:7" ht="15">
      <c r="A8392" s="963">
        <v>38097</v>
      </c>
      <c r="B8392">
        <v>2022.619995117188</v>
      </c>
      <c r="C8392">
        <v>2032.410034179688</v>
      </c>
      <c r="D8392">
        <v>1978.630004882812</v>
      </c>
      <c r="E8392">
        <v>1978.630004882812</v>
      </c>
      <c r="F8392">
        <v>1978.630004882812</v>
      </c>
      <c r="G8392">
        <v>1921740000</v>
      </c>
    </row>
    <row r="8393" spans="1:7" ht="15">
      <c r="A8393" s="963">
        <v>38098</v>
      </c>
      <c r="B8393">
        <v>1987.219970703125</v>
      </c>
      <c r="C8393">
        <v>1995.910034179688</v>
      </c>
      <c r="D8393">
        <v>1973.25</v>
      </c>
      <c r="E8393">
        <v>1995.630004882812</v>
      </c>
      <c r="F8393">
        <v>1995.630004882812</v>
      </c>
      <c r="G8393">
        <v>2053970000</v>
      </c>
    </row>
    <row r="8394" spans="1:7" ht="15">
      <c r="A8394" s="963">
        <v>38099</v>
      </c>
      <c r="B8394">
        <v>1992.650024414062</v>
      </c>
      <c r="C8394">
        <v>2035.390014648438</v>
      </c>
      <c r="D8394">
        <v>1991.469970703125</v>
      </c>
      <c r="E8394">
        <v>2032.910034179688</v>
      </c>
      <c r="F8394">
        <v>2032.910034179688</v>
      </c>
      <c r="G8394">
        <v>2147870000</v>
      </c>
    </row>
    <row r="8395" spans="1:7" ht="15">
      <c r="A8395" s="963">
        <v>38100</v>
      </c>
      <c r="B8395">
        <v>2045.920043945312</v>
      </c>
      <c r="C8395">
        <v>2051.75</v>
      </c>
      <c r="D8395">
        <v>2034.47998046875</v>
      </c>
      <c r="E8395">
        <v>2049.77001953125</v>
      </c>
      <c r="F8395">
        <v>2049.77001953125</v>
      </c>
      <c r="G8395">
        <v>1927300000</v>
      </c>
    </row>
    <row r="8396" spans="1:7" ht="15">
      <c r="A8396" s="963">
        <v>38103</v>
      </c>
      <c r="B8396">
        <v>2052.25</v>
      </c>
      <c r="C8396">
        <v>2059.080078125</v>
      </c>
      <c r="D8396">
        <v>2031.75</v>
      </c>
      <c r="E8396">
        <v>2036.77001953125</v>
      </c>
      <c r="F8396">
        <v>2036.77001953125</v>
      </c>
      <c r="G8396">
        <v>1727680000</v>
      </c>
    </row>
    <row r="8397" spans="1:7" ht="15">
      <c r="A8397" s="963">
        <v>38104</v>
      </c>
      <c r="B8397">
        <v>2040.530029296875</v>
      </c>
      <c r="C8397">
        <v>2053.570068359375</v>
      </c>
      <c r="D8397">
        <v>2027.640014648438</v>
      </c>
      <c r="E8397">
        <v>2032.530029296875</v>
      </c>
      <c r="F8397">
        <v>2032.530029296875</v>
      </c>
      <c r="G8397">
        <v>1971610000</v>
      </c>
    </row>
    <row r="8398" spans="1:7" ht="15">
      <c r="A8398" s="963">
        <v>38105</v>
      </c>
      <c r="B8398">
        <v>2026.43994140625</v>
      </c>
      <c r="C8398">
        <v>2026.43994140625</v>
      </c>
      <c r="D8398">
        <v>1985.5400390625</v>
      </c>
      <c r="E8398">
        <v>1989.5400390625</v>
      </c>
      <c r="F8398">
        <v>1989.5400390625</v>
      </c>
      <c r="G8398">
        <v>2037420000</v>
      </c>
    </row>
    <row r="8399" spans="1:7" ht="15">
      <c r="A8399" s="963">
        <v>38106</v>
      </c>
      <c r="B8399">
        <v>1987.47998046875</v>
      </c>
      <c r="C8399">
        <v>1998.5</v>
      </c>
      <c r="D8399">
        <v>1946.099975585938</v>
      </c>
      <c r="E8399">
        <v>1958.780029296875</v>
      </c>
      <c r="F8399">
        <v>1958.780029296875</v>
      </c>
      <c r="G8399">
        <v>2371070000</v>
      </c>
    </row>
    <row r="8400" spans="1:7" ht="15">
      <c r="A8400" s="963">
        <v>38107</v>
      </c>
      <c r="B8400">
        <v>1962.489990234375</v>
      </c>
      <c r="C8400">
        <v>1965.890014648438</v>
      </c>
      <c r="D8400">
        <v>1919.390014648438</v>
      </c>
      <c r="E8400">
        <v>1920.150024414062</v>
      </c>
      <c r="F8400">
        <v>1920.150024414062</v>
      </c>
      <c r="G8400">
        <v>2174730000</v>
      </c>
    </row>
    <row r="8401" spans="1:7" ht="15">
      <c r="A8401" s="963">
        <v>38110</v>
      </c>
      <c r="B8401">
        <v>1928.719970703125</v>
      </c>
      <c r="C8401">
        <v>1954.619995117188</v>
      </c>
      <c r="D8401">
        <v>1926.089965820312</v>
      </c>
      <c r="E8401">
        <v>1938.719970703125</v>
      </c>
      <c r="F8401">
        <v>1938.719970703125</v>
      </c>
      <c r="G8401">
        <v>1932490000</v>
      </c>
    </row>
    <row r="8402" spans="1:7" ht="15">
      <c r="A8402" s="963">
        <v>38111</v>
      </c>
      <c r="B8402">
        <v>1942.369995117188</v>
      </c>
      <c r="C8402">
        <v>1969.969970703125</v>
      </c>
      <c r="D8402">
        <v>1933.599975585938</v>
      </c>
      <c r="E8402">
        <v>1950.47998046875</v>
      </c>
      <c r="F8402">
        <v>1950.47998046875</v>
      </c>
      <c r="G8402">
        <v>1857530000</v>
      </c>
    </row>
    <row r="8403" spans="1:7" ht="15">
      <c r="A8403" s="963">
        <v>38112</v>
      </c>
      <c r="B8403">
        <v>1954.989990234375</v>
      </c>
      <c r="C8403">
        <v>1967.329956054688</v>
      </c>
      <c r="D8403">
        <v>1948.510009765625</v>
      </c>
      <c r="E8403">
        <v>1957.260009765625</v>
      </c>
      <c r="F8403">
        <v>1957.260009765625</v>
      </c>
      <c r="G8403">
        <v>1586660000</v>
      </c>
    </row>
    <row r="8404" spans="1:7" ht="15">
      <c r="A8404" s="963">
        <v>38113</v>
      </c>
      <c r="B8404">
        <v>1945.869995117188</v>
      </c>
      <c r="C8404">
        <v>1949.550048828125</v>
      </c>
      <c r="D8404">
        <v>1923.300048828125</v>
      </c>
      <c r="E8404">
        <v>1937.739990234375</v>
      </c>
      <c r="F8404">
        <v>1937.739990234375</v>
      </c>
      <c r="G8404">
        <v>1750770000</v>
      </c>
    </row>
    <row r="8405" spans="1:7" ht="15">
      <c r="A8405" s="963">
        <v>38114</v>
      </c>
      <c r="B8405">
        <v>1931.859985351562</v>
      </c>
      <c r="C8405">
        <v>1957.239990234375</v>
      </c>
      <c r="D8405">
        <v>1917.9599609375</v>
      </c>
      <c r="E8405">
        <v>1917.9599609375</v>
      </c>
      <c r="F8405">
        <v>1917.9599609375</v>
      </c>
      <c r="G8405">
        <v>1637090000</v>
      </c>
    </row>
    <row r="8406" spans="1:7" ht="15">
      <c r="A8406" s="963">
        <v>38117</v>
      </c>
      <c r="B8406">
        <v>1904.72998046875</v>
      </c>
      <c r="C8406">
        <v>1907.97998046875</v>
      </c>
      <c r="D8406">
        <v>1880.319946289062</v>
      </c>
      <c r="E8406">
        <v>1896.069946289062</v>
      </c>
      <c r="F8406">
        <v>1896.069946289062</v>
      </c>
      <c r="G8406">
        <v>1895630000</v>
      </c>
    </row>
    <row r="8407" spans="1:7" ht="15">
      <c r="A8407" s="963">
        <v>38118</v>
      </c>
      <c r="B8407">
        <v>1909.5</v>
      </c>
      <c r="C8407">
        <v>1931.47998046875</v>
      </c>
      <c r="D8407">
        <v>1909.5</v>
      </c>
      <c r="E8407">
        <v>1931.349975585938</v>
      </c>
      <c r="F8407">
        <v>1931.349975585938</v>
      </c>
      <c r="G8407">
        <v>1645220000</v>
      </c>
    </row>
    <row r="8408" spans="1:7" ht="15">
      <c r="A8408" s="963">
        <v>38119</v>
      </c>
      <c r="B8408">
        <v>1924.319946289062</v>
      </c>
      <c r="C8408">
        <v>1927.22998046875</v>
      </c>
      <c r="D8408">
        <v>1878.77001953125</v>
      </c>
      <c r="E8408">
        <v>1925.589965820312</v>
      </c>
      <c r="F8408">
        <v>1925.589965820312</v>
      </c>
      <c r="G8408">
        <v>1887780000</v>
      </c>
    </row>
    <row r="8409" spans="1:7" ht="15">
      <c r="A8409" s="963">
        <v>38120</v>
      </c>
      <c r="B8409">
        <v>1918.630004882812</v>
      </c>
      <c r="C8409">
        <v>1937.869995117188</v>
      </c>
      <c r="D8409">
        <v>1914.099975585938</v>
      </c>
      <c r="E8409">
        <v>1926.030029296875</v>
      </c>
      <c r="F8409">
        <v>1926.030029296875</v>
      </c>
      <c r="G8409">
        <v>1558620000</v>
      </c>
    </row>
    <row r="8410" spans="1:7" ht="15">
      <c r="A8410" s="963">
        <v>38121</v>
      </c>
      <c r="B8410">
        <v>1922.469970703125</v>
      </c>
      <c r="C8410">
        <v>1927.25</v>
      </c>
      <c r="D8410">
        <v>1897.569946289062</v>
      </c>
      <c r="E8410">
        <v>1904.25</v>
      </c>
      <c r="F8410">
        <v>1904.25</v>
      </c>
      <c r="G8410">
        <v>1526360000</v>
      </c>
    </row>
    <row r="8411" spans="1:7" ht="15">
      <c r="A8411" s="963">
        <v>38124</v>
      </c>
      <c r="B8411">
        <v>1881.06005859375</v>
      </c>
      <c r="C8411">
        <v>1887.739990234375</v>
      </c>
      <c r="D8411">
        <v>1865.400024414062</v>
      </c>
      <c r="E8411">
        <v>1876.640014648438</v>
      </c>
      <c r="F8411">
        <v>1876.640014648438</v>
      </c>
      <c r="G8411">
        <v>1528890000</v>
      </c>
    </row>
    <row r="8412" spans="1:7" ht="15">
      <c r="A8412" s="963">
        <v>38125</v>
      </c>
      <c r="B8412">
        <v>1892.2900390625</v>
      </c>
      <c r="C8412">
        <v>1903.390014648438</v>
      </c>
      <c r="D8412">
        <v>1890.949951171875</v>
      </c>
      <c r="E8412">
        <v>1897.819946289062</v>
      </c>
      <c r="F8412">
        <v>1897.819946289062</v>
      </c>
      <c r="G8412">
        <v>1435100000</v>
      </c>
    </row>
    <row r="8413" spans="1:7" ht="15">
      <c r="A8413" s="963">
        <v>38126</v>
      </c>
      <c r="B8413">
        <v>1917.579956054688</v>
      </c>
      <c r="C8413">
        <v>1936.0400390625</v>
      </c>
      <c r="D8413">
        <v>1898.160034179688</v>
      </c>
      <c r="E8413">
        <v>1898.170043945312</v>
      </c>
      <c r="F8413">
        <v>1898.170043945312</v>
      </c>
      <c r="G8413">
        <v>1834960000</v>
      </c>
    </row>
    <row r="8414" spans="1:7" ht="15">
      <c r="A8414" s="963">
        <v>38127</v>
      </c>
      <c r="B8414">
        <v>1902.780029296875</v>
      </c>
      <c r="C8414">
        <v>1912.02001953125</v>
      </c>
      <c r="D8414">
        <v>1890.180053710938</v>
      </c>
      <c r="E8414">
        <v>1896.589965820312</v>
      </c>
      <c r="F8414">
        <v>1896.589965820312</v>
      </c>
      <c r="G8414">
        <v>1540900000</v>
      </c>
    </row>
    <row r="8415" spans="1:7" ht="15">
      <c r="A8415" s="963">
        <v>38128</v>
      </c>
      <c r="B8415">
        <v>1910.0400390625</v>
      </c>
      <c r="C8415">
        <v>1918.079956054688</v>
      </c>
      <c r="D8415">
        <v>1899.849975585938</v>
      </c>
      <c r="E8415">
        <v>1912.089965820312</v>
      </c>
      <c r="F8415">
        <v>1912.089965820312</v>
      </c>
      <c r="G8415">
        <v>1376620000</v>
      </c>
    </row>
    <row r="8416" spans="1:7" ht="15">
      <c r="A8416" s="963">
        <v>38131</v>
      </c>
      <c r="B8416">
        <v>1924.869995117188</v>
      </c>
      <c r="C8416">
        <v>1934.410034179688</v>
      </c>
      <c r="D8416">
        <v>1915.56005859375</v>
      </c>
      <c r="E8416">
        <v>1922.97998046875</v>
      </c>
      <c r="F8416">
        <v>1922.97998046875</v>
      </c>
      <c r="G8416">
        <v>1422080000</v>
      </c>
    </row>
    <row r="8417" spans="1:7" ht="15">
      <c r="A8417" s="963">
        <v>38132</v>
      </c>
      <c r="B8417">
        <v>1920.93994140625</v>
      </c>
      <c r="C8417">
        <v>1966.680053710938</v>
      </c>
      <c r="D8417">
        <v>1913.72998046875</v>
      </c>
      <c r="E8417">
        <v>1964.650024414062</v>
      </c>
      <c r="F8417">
        <v>1964.650024414062</v>
      </c>
      <c r="G8417">
        <v>1770600000</v>
      </c>
    </row>
    <row r="8418" spans="1:7" ht="15">
      <c r="A8418" s="963">
        <v>38133</v>
      </c>
      <c r="B8418">
        <v>1961.160034179688</v>
      </c>
      <c r="C8418">
        <v>1976.160034179688</v>
      </c>
      <c r="D8418">
        <v>1957.579956054688</v>
      </c>
      <c r="E8418">
        <v>1976.150024414062</v>
      </c>
      <c r="F8418">
        <v>1976.150024414062</v>
      </c>
      <c r="G8418">
        <v>1591030000</v>
      </c>
    </row>
    <row r="8419" spans="1:7" ht="15">
      <c r="A8419" s="963">
        <v>38134</v>
      </c>
      <c r="B8419">
        <v>1982.77001953125</v>
      </c>
      <c r="C8419">
        <v>1991.869995117188</v>
      </c>
      <c r="D8419">
        <v>1969.0400390625</v>
      </c>
      <c r="E8419">
        <v>1984.5</v>
      </c>
      <c r="F8419">
        <v>1984.5</v>
      </c>
      <c r="G8419">
        <v>1641260000</v>
      </c>
    </row>
    <row r="8420" spans="1:7" ht="15">
      <c r="A8420" s="963">
        <v>38135</v>
      </c>
      <c r="B8420">
        <v>1985.5400390625</v>
      </c>
      <c r="C8420">
        <v>1990.81005859375</v>
      </c>
      <c r="D8420">
        <v>1976.699951171875</v>
      </c>
      <c r="E8420">
        <v>1986.739990234375</v>
      </c>
      <c r="F8420">
        <v>1986.739990234375</v>
      </c>
      <c r="G8420">
        <v>1233190000</v>
      </c>
    </row>
    <row r="8421" spans="1:7" ht="15">
      <c r="A8421" s="963">
        <v>38139</v>
      </c>
      <c r="B8421">
        <v>1978.52001953125</v>
      </c>
      <c r="C8421">
        <v>1991.2900390625</v>
      </c>
      <c r="D8421">
        <v>1972.7099609375</v>
      </c>
      <c r="E8421">
        <v>1990.77001953125</v>
      </c>
      <c r="F8421">
        <v>1990.77001953125</v>
      </c>
      <c r="G8421">
        <v>1459030000</v>
      </c>
    </row>
    <row r="8422" spans="1:7" ht="15">
      <c r="A8422" s="963">
        <v>38140</v>
      </c>
      <c r="B8422">
        <v>1995.180053710938</v>
      </c>
      <c r="C8422">
        <v>1998.319946289062</v>
      </c>
      <c r="D8422">
        <v>1978.7099609375</v>
      </c>
      <c r="E8422">
        <v>1988.97998046875</v>
      </c>
      <c r="F8422">
        <v>1988.97998046875</v>
      </c>
      <c r="G8422">
        <v>1520120000</v>
      </c>
    </row>
    <row r="8423" spans="1:7" ht="15">
      <c r="A8423" s="963">
        <v>38141</v>
      </c>
      <c r="B8423">
        <v>1983.859985351562</v>
      </c>
      <c r="C8423">
        <v>1983.859985351562</v>
      </c>
      <c r="D8423">
        <v>1960.260009765625</v>
      </c>
      <c r="E8423">
        <v>1960.260009765625</v>
      </c>
      <c r="F8423">
        <v>1960.260009765625</v>
      </c>
      <c r="G8423">
        <v>1526670000</v>
      </c>
    </row>
    <row r="8424" spans="1:7" ht="15">
      <c r="A8424" s="963">
        <v>38142</v>
      </c>
      <c r="B8424">
        <v>1982.650024414062</v>
      </c>
      <c r="C8424">
        <v>1995.5</v>
      </c>
      <c r="D8424">
        <v>1978.0400390625</v>
      </c>
      <c r="E8424">
        <v>1978.619995117188</v>
      </c>
      <c r="F8424">
        <v>1978.619995117188</v>
      </c>
      <c r="G8424">
        <v>1417600000</v>
      </c>
    </row>
    <row r="8425" spans="1:7" ht="15">
      <c r="A8425" s="963">
        <v>38145</v>
      </c>
      <c r="B8425">
        <v>1991.670043945312</v>
      </c>
      <c r="C8425">
        <v>2020.619995117188</v>
      </c>
      <c r="D8425">
        <v>1991.420043945312</v>
      </c>
      <c r="E8425">
        <v>2020.619995117188</v>
      </c>
      <c r="F8425">
        <v>2020.619995117188</v>
      </c>
      <c r="G8425">
        <v>1485300000</v>
      </c>
    </row>
    <row r="8426" spans="1:7" ht="15">
      <c r="A8426" s="963">
        <v>38146</v>
      </c>
      <c r="B8426">
        <v>2010.719970703125</v>
      </c>
      <c r="C8426">
        <v>2023.5400390625</v>
      </c>
      <c r="D8426">
        <v>2008.300048828125</v>
      </c>
      <c r="E8426">
        <v>2023.530029296875</v>
      </c>
      <c r="F8426">
        <v>2023.530029296875</v>
      </c>
      <c r="G8426">
        <v>1464790000</v>
      </c>
    </row>
    <row r="8427" spans="1:7" ht="15">
      <c r="A8427" s="963">
        <v>38147</v>
      </c>
      <c r="B8427">
        <v>2015.0400390625</v>
      </c>
      <c r="C8427">
        <v>2019.219970703125</v>
      </c>
      <c r="D8427">
        <v>1989.989990234375</v>
      </c>
      <c r="E8427">
        <v>1990.609985351562</v>
      </c>
      <c r="F8427">
        <v>1990.609985351562</v>
      </c>
      <c r="G8427">
        <v>1520200000</v>
      </c>
    </row>
    <row r="8428" spans="1:7" ht="15">
      <c r="A8428" s="963">
        <v>38148</v>
      </c>
      <c r="B8428">
        <v>1996.800048828125</v>
      </c>
      <c r="C8428">
        <v>2000.989990234375</v>
      </c>
      <c r="D8428">
        <v>1988.890014648438</v>
      </c>
      <c r="E8428">
        <v>1999.869995117188</v>
      </c>
      <c r="F8428">
        <v>1999.869995117188</v>
      </c>
      <c r="G8428">
        <v>1345640000</v>
      </c>
    </row>
    <row r="8429" spans="1:7" ht="15">
      <c r="A8429" s="963">
        <v>38152</v>
      </c>
      <c r="B8429">
        <v>1987.75</v>
      </c>
      <c r="C8429">
        <v>1987.829956054688</v>
      </c>
      <c r="D8429">
        <v>1963.47998046875</v>
      </c>
      <c r="E8429">
        <v>1969.989990234375</v>
      </c>
      <c r="F8429">
        <v>1969.989990234375</v>
      </c>
      <c r="G8429">
        <v>1402630000</v>
      </c>
    </row>
    <row r="8430" spans="1:7" ht="15">
      <c r="A8430" s="963">
        <v>38153</v>
      </c>
      <c r="B8430">
        <v>1982.410034179688</v>
      </c>
      <c r="C8430">
        <v>2006.579956054688</v>
      </c>
      <c r="D8430">
        <v>1982.410034179688</v>
      </c>
      <c r="E8430">
        <v>1995.599975585938</v>
      </c>
      <c r="F8430">
        <v>1995.599975585938</v>
      </c>
      <c r="G8430">
        <v>1527280000</v>
      </c>
    </row>
    <row r="8431" spans="1:7" ht="15">
      <c r="A8431" s="963">
        <v>38154</v>
      </c>
      <c r="B8431">
        <v>1997.099975585938</v>
      </c>
      <c r="C8431">
        <v>2002.069946289062</v>
      </c>
      <c r="D8431">
        <v>1990.569946289062</v>
      </c>
      <c r="E8431">
        <v>1998.22998046875</v>
      </c>
      <c r="F8431">
        <v>1998.22998046875</v>
      </c>
      <c r="G8431">
        <v>1353130000</v>
      </c>
    </row>
    <row r="8432" spans="1:7" ht="15">
      <c r="A8432" s="963">
        <v>38155</v>
      </c>
      <c r="B8432">
        <v>1993.68994140625</v>
      </c>
      <c r="C8432">
        <v>1993.930053710938</v>
      </c>
      <c r="D8432">
        <v>1976.25</v>
      </c>
      <c r="E8432">
        <v>1983.670043945312</v>
      </c>
      <c r="F8432">
        <v>1983.670043945312</v>
      </c>
      <c r="G8432">
        <v>1449920000</v>
      </c>
    </row>
    <row r="8433" spans="1:7" ht="15">
      <c r="A8433" s="963">
        <v>38156</v>
      </c>
      <c r="B8433">
        <v>1977.77001953125</v>
      </c>
      <c r="C8433">
        <v>2000.410034179688</v>
      </c>
      <c r="D8433">
        <v>1973.910034179688</v>
      </c>
      <c r="E8433">
        <v>1986.72998046875</v>
      </c>
      <c r="F8433">
        <v>1986.72998046875</v>
      </c>
      <c r="G8433">
        <v>1697770000</v>
      </c>
    </row>
    <row r="8434" spans="1:7" ht="15">
      <c r="A8434" s="963">
        <v>38159</v>
      </c>
      <c r="B8434">
        <v>1990.819946289062</v>
      </c>
      <c r="C8434">
        <v>1995.06005859375</v>
      </c>
      <c r="D8434">
        <v>1972.430053710938</v>
      </c>
      <c r="E8434">
        <v>1974.380004882812</v>
      </c>
      <c r="F8434">
        <v>1974.380004882812</v>
      </c>
      <c r="G8434">
        <v>1363000000</v>
      </c>
    </row>
    <row r="8435" spans="1:7" ht="15">
      <c r="A8435" s="963">
        <v>38160</v>
      </c>
      <c r="B8435">
        <v>1975.510009765625</v>
      </c>
      <c r="C8435">
        <v>1994.869995117188</v>
      </c>
      <c r="D8435">
        <v>1964.530029296875</v>
      </c>
      <c r="E8435">
        <v>1994.150024414062</v>
      </c>
      <c r="F8435">
        <v>1994.150024414062</v>
      </c>
      <c r="G8435">
        <v>1660890000</v>
      </c>
    </row>
    <row r="8436" spans="1:7" ht="15">
      <c r="A8436" s="963">
        <v>38161</v>
      </c>
      <c r="B8436">
        <v>1992.050048828125</v>
      </c>
      <c r="C8436">
        <v>2023.22998046875</v>
      </c>
      <c r="D8436">
        <v>1990.780029296875</v>
      </c>
      <c r="E8436">
        <v>2020.97998046875</v>
      </c>
      <c r="F8436">
        <v>2020.97998046875</v>
      </c>
      <c r="G8436">
        <v>1803560000</v>
      </c>
    </row>
    <row r="8437" spans="1:7" ht="15">
      <c r="A8437" s="963">
        <v>38162</v>
      </c>
      <c r="B8437">
        <v>2020.109985351562</v>
      </c>
      <c r="C8437">
        <v>2032.2099609375</v>
      </c>
      <c r="D8437">
        <v>2013.780029296875</v>
      </c>
      <c r="E8437">
        <v>2015.569946289062</v>
      </c>
      <c r="F8437">
        <v>2015.569946289062</v>
      </c>
      <c r="G8437">
        <v>1685690000</v>
      </c>
    </row>
    <row r="8438" spans="1:7" ht="15">
      <c r="A8438" s="963">
        <v>38163</v>
      </c>
      <c r="B8438">
        <v>2016.739990234375</v>
      </c>
      <c r="C8438">
        <v>2033.869995117188</v>
      </c>
      <c r="D8438">
        <v>2015.569946289062</v>
      </c>
      <c r="E8438">
        <v>2025.469970703125</v>
      </c>
      <c r="F8438">
        <v>2025.469970703125</v>
      </c>
      <c r="G8438">
        <v>1972100000</v>
      </c>
    </row>
    <row r="8439" spans="1:7" ht="15">
      <c r="A8439" s="963">
        <v>38166</v>
      </c>
      <c r="B8439">
        <v>2038.97998046875</v>
      </c>
      <c r="C8439">
        <v>2039.930053710938</v>
      </c>
      <c r="D8439">
        <v>2013.72998046875</v>
      </c>
      <c r="E8439">
        <v>2019.819946289062</v>
      </c>
      <c r="F8439">
        <v>2019.819946289062</v>
      </c>
      <c r="G8439">
        <v>1611080000</v>
      </c>
    </row>
    <row r="8440" spans="1:7" ht="15">
      <c r="A8440" s="963">
        <v>38167</v>
      </c>
      <c r="B8440">
        <v>2017.349975585938</v>
      </c>
      <c r="C8440">
        <v>2037.599975585938</v>
      </c>
      <c r="D8440">
        <v>2017.349975585938</v>
      </c>
      <c r="E8440">
        <v>2034.930053710938</v>
      </c>
      <c r="F8440">
        <v>2034.930053710938</v>
      </c>
      <c r="G8440">
        <v>1581530000</v>
      </c>
    </row>
    <row r="8441" spans="1:7" ht="15">
      <c r="A8441" s="963">
        <v>38168</v>
      </c>
      <c r="B8441">
        <v>2038.339965820312</v>
      </c>
      <c r="C8441">
        <v>2055.64990234375</v>
      </c>
      <c r="D8441">
        <v>2031.880004882812</v>
      </c>
      <c r="E8441">
        <v>2047.7900390625</v>
      </c>
      <c r="F8441">
        <v>2047.7900390625</v>
      </c>
      <c r="G8441">
        <v>1754160000</v>
      </c>
    </row>
    <row r="8442" spans="1:7" ht="15">
      <c r="A8442" s="963">
        <v>38169</v>
      </c>
      <c r="B8442">
        <v>2045.530029296875</v>
      </c>
      <c r="C8442">
        <v>2045.530029296875</v>
      </c>
      <c r="D8442">
        <v>2006.670043945312</v>
      </c>
      <c r="E8442">
        <v>2015.550048828125</v>
      </c>
      <c r="F8442">
        <v>2015.550048828125</v>
      </c>
      <c r="G8442">
        <v>1739310000</v>
      </c>
    </row>
    <row r="8443" spans="1:7" ht="15">
      <c r="A8443" s="963">
        <v>38170</v>
      </c>
      <c r="B8443">
        <v>2014.089965820312</v>
      </c>
      <c r="C8443">
        <v>2014.739990234375</v>
      </c>
      <c r="D8443">
        <v>1996.609985351562</v>
      </c>
      <c r="E8443">
        <v>2006.660034179688</v>
      </c>
      <c r="F8443">
        <v>2006.660034179688</v>
      </c>
      <c r="G8443">
        <v>1200230000</v>
      </c>
    </row>
    <row r="8444" spans="1:7" ht="15">
      <c r="A8444" s="963">
        <v>38174</v>
      </c>
      <c r="B8444">
        <v>1994.699951171875</v>
      </c>
      <c r="C8444">
        <v>1995.400024414062</v>
      </c>
      <c r="D8444">
        <v>1958.68994140625</v>
      </c>
      <c r="E8444">
        <v>1963.430053710938</v>
      </c>
      <c r="F8444">
        <v>1963.430053710938</v>
      </c>
      <c r="G8444">
        <v>1927550000</v>
      </c>
    </row>
    <row r="8445" spans="1:7" ht="15">
      <c r="A8445" s="963">
        <v>38175</v>
      </c>
      <c r="B8445">
        <v>1961.219970703125</v>
      </c>
      <c r="C8445">
        <v>1976.920043945312</v>
      </c>
      <c r="D8445">
        <v>1960.780029296875</v>
      </c>
      <c r="E8445">
        <v>1966.079956054688</v>
      </c>
      <c r="F8445">
        <v>1966.079956054688</v>
      </c>
      <c r="G8445">
        <v>1762310000</v>
      </c>
    </row>
    <row r="8446" spans="1:7" ht="15">
      <c r="A8446" s="963">
        <v>38176</v>
      </c>
      <c r="B8446">
        <v>1951.7900390625</v>
      </c>
      <c r="C8446">
        <v>1964.47998046875</v>
      </c>
      <c r="D8446">
        <v>1934.569946289062</v>
      </c>
      <c r="E8446">
        <v>1935.319946289062</v>
      </c>
      <c r="F8446">
        <v>1935.319946289062</v>
      </c>
      <c r="G8446">
        <v>1789150000</v>
      </c>
    </row>
    <row r="8447" spans="1:7" ht="15">
      <c r="A8447" s="963">
        <v>38177</v>
      </c>
      <c r="B8447">
        <v>1946.489990234375</v>
      </c>
      <c r="C8447">
        <v>1961.109985351562</v>
      </c>
      <c r="D8447">
        <v>1940.219970703125</v>
      </c>
      <c r="E8447">
        <v>1946.329956054688</v>
      </c>
      <c r="F8447">
        <v>1946.329956054688</v>
      </c>
      <c r="G8447">
        <v>1388750000</v>
      </c>
    </row>
    <row r="8448" spans="1:7" ht="15">
      <c r="A8448" s="963">
        <v>38180</v>
      </c>
      <c r="B8448">
        <v>1936.170043945312</v>
      </c>
      <c r="C8448">
        <v>1941.239990234375</v>
      </c>
      <c r="D8448">
        <v>1921.400024414062</v>
      </c>
      <c r="E8448">
        <v>1936.920043945312</v>
      </c>
      <c r="F8448">
        <v>1936.920043945312</v>
      </c>
      <c r="G8448">
        <v>1504000000</v>
      </c>
    </row>
    <row r="8449" spans="1:7" ht="15">
      <c r="A8449" s="963">
        <v>38181</v>
      </c>
      <c r="B8449">
        <v>1940.31005859375</v>
      </c>
      <c r="C8449">
        <v>1945.170043945312</v>
      </c>
      <c r="D8449">
        <v>1930.589965820312</v>
      </c>
      <c r="E8449">
        <v>1931.660034179688</v>
      </c>
      <c r="F8449">
        <v>1931.660034179688</v>
      </c>
      <c r="G8449">
        <v>1499660000</v>
      </c>
    </row>
    <row r="8450" spans="1:7" ht="15">
      <c r="A8450" s="963">
        <v>38182</v>
      </c>
      <c r="B8450">
        <v>1913.72998046875</v>
      </c>
      <c r="C8450">
        <v>1937.680053710938</v>
      </c>
      <c r="D8450">
        <v>1908.97998046875</v>
      </c>
      <c r="E8450">
        <v>1914.880004882812</v>
      </c>
      <c r="F8450">
        <v>1914.880004882812</v>
      </c>
      <c r="G8450">
        <v>1461800000</v>
      </c>
    </row>
    <row r="8451" spans="1:7" ht="15">
      <c r="A8451" s="963">
        <v>38183</v>
      </c>
      <c r="B8451">
        <v>1920.140014648438</v>
      </c>
      <c r="C8451">
        <v>1925.760009765625</v>
      </c>
      <c r="D8451">
        <v>1910.130004882812</v>
      </c>
      <c r="E8451">
        <v>1912.7099609375</v>
      </c>
      <c r="F8451">
        <v>1912.7099609375</v>
      </c>
      <c r="G8451">
        <v>1669940000</v>
      </c>
    </row>
    <row r="8452" spans="1:7" ht="15">
      <c r="A8452" s="963">
        <v>38184</v>
      </c>
      <c r="B8452">
        <v>1926.18994140625</v>
      </c>
      <c r="C8452">
        <v>1926.18994140625</v>
      </c>
      <c r="D8452">
        <v>1882.930053710938</v>
      </c>
      <c r="E8452">
        <v>1883.150024414062</v>
      </c>
      <c r="F8452">
        <v>1883.150024414062</v>
      </c>
      <c r="G8452">
        <v>2099400000</v>
      </c>
    </row>
    <row r="8453" spans="1:7" ht="15">
      <c r="A8453" s="963">
        <v>38187</v>
      </c>
      <c r="B8453">
        <v>1889.06005859375</v>
      </c>
      <c r="C8453">
        <v>1893.800048828125</v>
      </c>
      <c r="D8453">
        <v>1870.140014648438</v>
      </c>
      <c r="E8453">
        <v>1883.829956054688</v>
      </c>
      <c r="F8453">
        <v>1883.829956054688</v>
      </c>
      <c r="G8453">
        <v>1774620000</v>
      </c>
    </row>
    <row r="8454" spans="1:7" ht="15">
      <c r="A8454" s="963">
        <v>38188</v>
      </c>
      <c r="B8454">
        <v>1886.68994140625</v>
      </c>
      <c r="C8454">
        <v>1917.069946289062</v>
      </c>
      <c r="D8454">
        <v>1885.800048828125</v>
      </c>
      <c r="E8454">
        <v>1917.069946289062</v>
      </c>
      <c r="F8454">
        <v>1917.069946289062</v>
      </c>
      <c r="G8454">
        <v>1628240000</v>
      </c>
    </row>
    <row r="8455" spans="1:7" ht="15">
      <c r="A8455" s="963">
        <v>38189</v>
      </c>
      <c r="B8455">
        <v>1933.02001953125</v>
      </c>
      <c r="C8455">
        <v>1933.030029296875</v>
      </c>
      <c r="D8455">
        <v>1874.369995117188</v>
      </c>
      <c r="E8455">
        <v>1874.369995117188</v>
      </c>
      <c r="F8455">
        <v>1874.369995117188</v>
      </c>
      <c r="G8455">
        <v>2109750000</v>
      </c>
    </row>
    <row r="8456" spans="1:7" ht="15">
      <c r="A8456" s="963">
        <v>38190</v>
      </c>
      <c r="B8456">
        <v>1872.430053710938</v>
      </c>
      <c r="C8456">
        <v>1892.97998046875</v>
      </c>
      <c r="D8456">
        <v>1853.579956054688</v>
      </c>
      <c r="E8456">
        <v>1889.06005859375</v>
      </c>
      <c r="F8456">
        <v>1889.06005859375</v>
      </c>
      <c r="G8456">
        <v>1964570000</v>
      </c>
    </row>
    <row r="8457" spans="1:7" ht="15">
      <c r="A8457" s="963">
        <v>38191</v>
      </c>
      <c r="B8457">
        <v>1874.4599609375</v>
      </c>
      <c r="C8457">
        <v>1874.4599609375</v>
      </c>
      <c r="D8457">
        <v>1846.550048828125</v>
      </c>
      <c r="E8457">
        <v>1849.089965820312</v>
      </c>
      <c r="F8457">
        <v>1849.089965820312</v>
      </c>
      <c r="G8457">
        <v>1697910000</v>
      </c>
    </row>
    <row r="8458" spans="1:7" ht="15">
      <c r="A8458" s="963">
        <v>38194</v>
      </c>
      <c r="B8458">
        <v>1852.420043945312</v>
      </c>
      <c r="C8458">
        <v>1860.119995117188</v>
      </c>
      <c r="D8458">
        <v>1829.06005859375</v>
      </c>
      <c r="E8458">
        <v>1839.02001953125</v>
      </c>
      <c r="F8458">
        <v>1839.02001953125</v>
      </c>
      <c r="G8458">
        <v>1667060000</v>
      </c>
    </row>
    <row r="8459" spans="1:7" ht="15">
      <c r="A8459" s="963">
        <v>38195</v>
      </c>
      <c r="B8459">
        <v>1844.280029296875</v>
      </c>
      <c r="C8459">
        <v>1872.170043945312</v>
      </c>
      <c r="D8459">
        <v>1843.0400390625</v>
      </c>
      <c r="E8459">
        <v>1869.099975585938</v>
      </c>
      <c r="F8459">
        <v>1869.099975585938</v>
      </c>
      <c r="G8459">
        <v>1769400000</v>
      </c>
    </row>
    <row r="8460" spans="1:7" ht="15">
      <c r="A8460" s="963">
        <v>38196</v>
      </c>
      <c r="B8460">
        <v>1861.369995117188</v>
      </c>
      <c r="C8460">
        <v>1869</v>
      </c>
      <c r="D8460">
        <v>1832.119995117188</v>
      </c>
      <c r="E8460">
        <v>1858.260009765625</v>
      </c>
      <c r="F8460">
        <v>1858.260009765625</v>
      </c>
      <c r="G8460">
        <v>1847380000</v>
      </c>
    </row>
    <row r="8461" spans="1:7" ht="15">
      <c r="A8461" s="963">
        <v>38197</v>
      </c>
      <c r="B8461">
        <v>1871.5400390625</v>
      </c>
      <c r="C8461">
        <v>1885.010009765625</v>
      </c>
      <c r="D8461">
        <v>1867.619995117188</v>
      </c>
      <c r="E8461">
        <v>1881.06005859375</v>
      </c>
      <c r="F8461">
        <v>1881.06005859375</v>
      </c>
      <c r="G8461">
        <v>1703350000</v>
      </c>
    </row>
    <row r="8462" spans="1:7" ht="15">
      <c r="A8462" s="963">
        <v>38198</v>
      </c>
      <c r="B8462">
        <v>1878.5400390625</v>
      </c>
      <c r="C8462">
        <v>1896.31005859375</v>
      </c>
      <c r="D8462">
        <v>1876.31005859375</v>
      </c>
      <c r="E8462">
        <v>1887.359985351562</v>
      </c>
      <c r="F8462">
        <v>1887.359985351562</v>
      </c>
      <c r="G8462">
        <v>1507320000</v>
      </c>
    </row>
    <row r="8463" spans="1:7" ht="15">
      <c r="A8463" s="963">
        <v>38201</v>
      </c>
      <c r="B8463">
        <v>1874.930053710938</v>
      </c>
      <c r="C8463">
        <v>1893.130004882812</v>
      </c>
      <c r="D8463">
        <v>1869.660034179688</v>
      </c>
      <c r="E8463">
        <v>1892.089965820312</v>
      </c>
      <c r="F8463">
        <v>1892.089965820312</v>
      </c>
      <c r="G8463">
        <v>1533970000</v>
      </c>
    </row>
    <row r="8464" spans="1:7" ht="15">
      <c r="A8464" s="963">
        <v>38202</v>
      </c>
      <c r="B8464">
        <v>1887.140014648438</v>
      </c>
      <c r="C8464">
        <v>1887.569946289062</v>
      </c>
      <c r="D8464">
        <v>1859.170043945312</v>
      </c>
      <c r="E8464">
        <v>1859.420043945312</v>
      </c>
      <c r="F8464">
        <v>1859.420043945312</v>
      </c>
      <c r="G8464">
        <v>1494480000</v>
      </c>
    </row>
    <row r="8465" spans="1:7" ht="15">
      <c r="A8465" s="963">
        <v>38203</v>
      </c>
      <c r="B8465">
        <v>1850.780029296875</v>
      </c>
      <c r="C8465">
        <v>1864.800048828125</v>
      </c>
      <c r="D8465">
        <v>1842.199951171875</v>
      </c>
      <c r="E8465">
        <v>1855.06005859375</v>
      </c>
      <c r="F8465">
        <v>1855.06005859375</v>
      </c>
      <c r="G8465">
        <v>1659390000</v>
      </c>
    </row>
    <row r="8466" spans="1:7" ht="15">
      <c r="A8466" s="963">
        <v>38204</v>
      </c>
      <c r="B8466">
        <v>1856.989990234375</v>
      </c>
      <c r="C8466">
        <v>1859.77001953125</v>
      </c>
      <c r="D8466">
        <v>1820.2099609375</v>
      </c>
      <c r="E8466">
        <v>1821.630004882812</v>
      </c>
      <c r="F8466">
        <v>1821.630004882812</v>
      </c>
      <c r="G8466">
        <v>1574660000</v>
      </c>
    </row>
    <row r="8467" spans="1:7" ht="15">
      <c r="A8467" s="963">
        <v>38205</v>
      </c>
      <c r="B8467">
        <v>1805.949951171875</v>
      </c>
      <c r="C8467">
        <v>1806.280029296875</v>
      </c>
      <c r="D8467">
        <v>1775.569946289062</v>
      </c>
      <c r="E8467">
        <v>1776.890014648438</v>
      </c>
      <c r="F8467">
        <v>1776.890014648438</v>
      </c>
      <c r="G8467">
        <v>1692260000</v>
      </c>
    </row>
    <row r="8468" spans="1:7" ht="15">
      <c r="A8468" s="963">
        <v>38208</v>
      </c>
      <c r="B8468">
        <v>1782.349975585938</v>
      </c>
      <c r="C8468">
        <v>1787.43994140625</v>
      </c>
      <c r="D8468">
        <v>1774.47998046875</v>
      </c>
      <c r="E8468">
        <v>1774.640014648438</v>
      </c>
      <c r="F8468">
        <v>1774.640014648438</v>
      </c>
      <c r="G8468">
        <v>1263490000</v>
      </c>
    </row>
    <row r="8469" spans="1:7" ht="15">
      <c r="A8469" s="963">
        <v>38209</v>
      </c>
      <c r="B8469">
        <v>1782.300048828125</v>
      </c>
      <c r="C8469">
        <v>1808.699951171875</v>
      </c>
      <c r="D8469">
        <v>1782.260009765625</v>
      </c>
      <c r="E8469">
        <v>1808.699951171875</v>
      </c>
      <c r="F8469">
        <v>1808.699951171875</v>
      </c>
      <c r="G8469">
        <v>1468460000</v>
      </c>
    </row>
    <row r="8470" spans="1:7" ht="15">
      <c r="A8470" s="963">
        <v>38210</v>
      </c>
      <c r="B8470">
        <v>1778.430053710938</v>
      </c>
      <c r="C8470">
        <v>1786.650024414062</v>
      </c>
      <c r="D8470">
        <v>1760.5</v>
      </c>
      <c r="E8470">
        <v>1782.420043945312</v>
      </c>
      <c r="F8470">
        <v>1782.420043945312</v>
      </c>
      <c r="G8470">
        <v>1794260000</v>
      </c>
    </row>
    <row r="8471" spans="1:7" ht="15">
      <c r="A8471" s="963">
        <v>38211</v>
      </c>
      <c r="B8471">
        <v>1770.680053710938</v>
      </c>
      <c r="C8471">
        <v>1774.680053710938</v>
      </c>
      <c r="D8471">
        <v>1751.949951171875</v>
      </c>
      <c r="E8471">
        <v>1752.489990234375</v>
      </c>
      <c r="F8471">
        <v>1752.489990234375</v>
      </c>
      <c r="G8471">
        <v>1632660000</v>
      </c>
    </row>
    <row r="8472" spans="1:7" ht="15">
      <c r="A8472" s="963">
        <v>38212</v>
      </c>
      <c r="B8472">
        <v>1762.4599609375</v>
      </c>
      <c r="C8472">
        <v>1768.630004882812</v>
      </c>
      <c r="D8472">
        <v>1750.819946289062</v>
      </c>
      <c r="E8472">
        <v>1757.219970703125</v>
      </c>
      <c r="F8472">
        <v>1757.219970703125</v>
      </c>
      <c r="G8472">
        <v>1347750000</v>
      </c>
    </row>
    <row r="8473" spans="1:7" ht="15">
      <c r="A8473" s="963">
        <v>38215</v>
      </c>
      <c r="B8473">
        <v>1759.579956054688</v>
      </c>
      <c r="C8473">
        <v>1789.489990234375</v>
      </c>
      <c r="D8473">
        <v>1759.579956054688</v>
      </c>
      <c r="E8473">
        <v>1782.839965820312</v>
      </c>
      <c r="F8473">
        <v>1782.839965820312</v>
      </c>
      <c r="G8473">
        <v>1289730000</v>
      </c>
    </row>
    <row r="8474" spans="1:7" ht="15">
      <c r="A8474" s="963">
        <v>38216</v>
      </c>
      <c r="B8474">
        <v>1792.260009765625</v>
      </c>
      <c r="C8474">
        <v>1804.589965820312</v>
      </c>
      <c r="D8474">
        <v>1791.949951171875</v>
      </c>
      <c r="E8474">
        <v>1795.25</v>
      </c>
      <c r="F8474">
        <v>1795.25</v>
      </c>
      <c r="G8474">
        <v>1390280000</v>
      </c>
    </row>
    <row r="8475" spans="1:7" ht="15">
      <c r="A8475" s="963">
        <v>38217</v>
      </c>
      <c r="B8475">
        <v>1787.660034179688</v>
      </c>
      <c r="C8475">
        <v>1831.369995117188</v>
      </c>
      <c r="D8475">
        <v>1784.599975585938</v>
      </c>
      <c r="E8475">
        <v>1831.369995117188</v>
      </c>
      <c r="F8475">
        <v>1831.369995117188</v>
      </c>
      <c r="G8475">
        <v>1575050000</v>
      </c>
    </row>
    <row r="8476" spans="1:7" ht="15">
      <c r="A8476" s="963">
        <v>38218</v>
      </c>
      <c r="B8476">
        <v>1825.910034179688</v>
      </c>
      <c r="C8476">
        <v>1829.130004882812</v>
      </c>
      <c r="D8476">
        <v>1811.680053710938</v>
      </c>
      <c r="E8476">
        <v>1819.890014648438</v>
      </c>
      <c r="F8476">
        <v>1819.890014648438</v>
      </c>
      <c r="G8476">
        <v>1416730000</v>
      </c>
    </row>
    <row r="8477" spans="1:7" ht="15">
      <c r="A8477" s="963">
        <v>38219</v>
      </c>
      <c r="B8477">
        <v>1819.5400390625</v>
      </c>
      <c r="C8477">
        <v>1843.119995117188</v>
      </c>
      <c r="D8477">
        <v>1815.920043945312</v>
      </c>
      <c r="E8477">
        <v>1838.02001953125</v>
      </c>
      <c r="F8477">
        <v>1838.02001953125</v>
      </c>
      <c r="G8477">
        <v>1342650000</v>
      </c>
    </row>
    <row r="8478" spans="1:7" ht="15">
      <c r="A8478" s="963">
        <v>38222</v>
      </c>
      <c r="B8478">
        <v>1843.7900390625</v>
      </c>
      <c r="C8478">
        <v>1848.119995117188</v>
      </c>
      <c r="D8478">
        <v>1835.109985351562</v>
      </c>
      <c r="E8478">
        <v>1838.699951171875</v>
      </c>
      <c r="F8478">
        <v>1838.699951171875</v>
      </c>
      <c r="G8478">
        <v>1224660000</v>
      </c>
    </row>
    <row r="8479" spans="1:7" ht="15">
      <c r="A8479" s="963">
        <v>38223</v>
      </c>
      <c r="B8479">
        <v>1846.930053710938</v>
      </c>
      <c r="C8479">
        <v>1850.2900390625</v>
      </c>
      <c r="D8479">
        <v>1828.510009765625</v>
      </c>
      <c r="E8479">
        <v>1836.890014648438</v>
      </c>
      <c r="F8479">
        <v>1836.890014648438</v>
      </c>
      <c r="G8479">
        <v>1301090000</v>
      </c>
    </row>
    <row r="8480" spans="1:7" ht="15">
      <c r="A8480" s="963">
        <v>38224</v>
      </c>
      <c r="B8480">
        <v>1836.719970703125</v>
      </c>
      <c r="C8480">
        <v>1861.7900390625</v>
      </c>
      <c r="D8480">
        <v>1830.300048828125</v>
      </c>
      <c r="E8480">
        <v>1860.719970703125</v>
      </c>
      <c r="F8480">
        <v>1860.719970703125</v>
      </c>
      <c r="G8480">
        <v>1320640000</v>
      </c>
    </row>
    <row r="8481" spans="1:7" ht="15">
      <c r="A8481" s="963">
        <v>38225</v>
      </c>
      <c r="B8481">
        <v>1855.77001953125</v>
      </c>
      <c r="C8481">
        <v>1860.390014648438</v>
      </c>
      <c r="D8481">
        <v>1848.880004882812</v>
      </c>
      <c r="E8481">
        <v>1852.920043945312</v>
      </c>
      <c r="F8481">
        <v>1852.920043945312</v>
      </c>
      <c r="G8481">
        <v>1183830000</v>
      </c>
    </row>
    <row r="8482" spans="1:7" ht="15">
      <c r="A8482" s="963">
        <v>38226</v>
      </c>
      <c r="B8482">
        <v>1855.030029296875</v>
      </c>
      <c r="C8482">
        <v>1866.25</v>
      </c>
      <c r="D8482">
        <v>1854.77001953125</v>
      </c>
      <c r="E8482">
        <v>1862.089965820312</v>
      </c>
      <c r="F8482">
        <v>1862.089965820312</v>
      </c>
      <c r="G8482">
        <v>1011070000</v>
      </c>
    </row>
    <row r="8483" spans="1:7" ht="15">
      <c r="A8483" s="963">
        <v>38229</v>
      </c>
      <c r="B8483">
        <v>1855.780029296875</v>
      </c>
      <c r="C8483">
        <v>1855.780029296875</v>
      </c>
      <c r="D8483">
        <v>1836.469970703125</v>
      </c>
      <c r="E8483">
        <v>1836.489990234375</v>
      </c>
      <c r="F8483">
        <v>1836.489990234375</v>
      </c>
      <c r="G8483">
        <v>1007640000</v>
      </c>
    </row>
    <row r="8484" spans="1:7" ht="15">
      <c r="A8484" s="963">
        <v>38230</v>
      </c>
      <c r="B8484">
        <v>1837.5400390625</v>
      </c>
      <c r="C8484">
        <v>1842.150024414062</v>
      </c>
      <c r="D8484">
        <v>1819.619995117188</v>
      </c>
      <c r="E8484">
        <v>1838.099975585938</v>
      </c>
      <c r="F8484">
        <v>1838.099975585938</v>
      </c>
      <c r="G8484">
        <v>1298910000</v>
      </c>
    </row>
    <row r="8485" spans="1:7" ht="15">
      <c r="A8485" s="963">
        <v>38231</v>
      </c>
      <c r="B8485">
        <v>1833.369995117188</v>
      </c>
      <c r="C8485">
        <v>1859.43994140625</v>
      </c>
      <c r="D8485">
        <v>1833.329956054688</v>
      </c>
      <c r="E8485">
        <v>1850.410034179688</v>
      </c>
      <c r="F8485">
        <v>1850.410034179688</v>
      </c>
      <c r="G8485">
        <v>1426350000</v>
      </c>
    </row>
    <row r="8486" spans="1:7" ht="15">
      <c r="A8486" s="963">
        <v>38232</v>
      </c>
      <c r="B8486">
        <v>1848.030029296875</v>
      </c>
      <c r="C8486">
        <v>1876.239990234375</v>
      </c>
      <c r="D8486">
        <v>1846.949951171875</v>
      </c>
      <c r="E8486">
        <v>1873.430053710938</v>
      </c>
      <c r="F8486">
        <v>1873.430053710938</v>
      </c>
      <c r="G8486">
        <v>1208770000</v>
      </c>
    </row>
    <row r="8487" spans="1:7" ht="15">
      <c r="A8487" s="963">
        <v>38233</v>
      </c>
      <c r="B8487">
        <v>1857.609985351562</v>
      </c>
      <c r="C8487">
        <v>1867.4599609375</v>
      </c>
      <c r="D8487">
        <v>1840.93994140625</v>
      </c>
      <c r="E8487">
        <v>1844.47998046875</v>
      </c>
      <c r="F8487">
        <v>1844.47998046875</v>
      </c>
      <c r="G8487">
        <v>1244610000</v>
      </c>
    </row>
    <row r="8488" spans="1:7" ht="15">
      <c r="A8488" s="963">
        <v>38237</v>
      </c>
      <c r="B8488">
        <v>1856</v>
      </c>
      <c r="C8488">
        <v>1865.430053710938</v>
      </c>
      <c r="D8488">
        <v>1847.47998046875</v>
      </c>
      <c r="E8488">
        <v>1858.56005859375</v>
      </c>
      <c r="F8488">
        <v>1858.56005859375</v>
      </c>
      <c r="G8488">
        <v>1320700000</v>
      </c>
    </row>
    <row r="8489" spans="1:7" ht="15">
      <c r="A8489" s="963">
        <v>38238</v>
      </c>
      <c r="B8489">
        <v>1855.25</v>
      </c>
      <c r="C8489">
        <v>1870.0400390625</v>
      </c>
      <c r="D8489">
        <v>1850.050048828125</v>
      </c>
      <c r="E8489">
        <v>1850.640014648438</v>
      </c>
      <c r="F8489">
        <v>1850.640014648438</v>
      </c>
      <c r="G8489">
        <v>1442540000</v>
      </c>
    </row>
    <row r="8490" spans="1:7" ht="15">
      <c r="A8490" s="963">
        <v>38239</v>
      </c>
      <c r="B8490">
        <v>1858.510009765625</v>
      </c>
      <c r="C8490">
        <v>1875.390014648438</v>
      </c>
      <c r="D8490">
        <v>1849.369995117188</v>
      </c>
      <c r="E8490">
        <v>1869.650024414062</v>
      </c>
      <c r="F8490">
        <v>1869.650024414062</v>
      </c>
      <c r="G8490">
        <v>1663790000</v>
      </c>
    </row>
    <row r="8491" spans="1:7" ht="15">
      <c r="A8491" s="963">
        <v>38240</v>
      </c>
      <c r="B8491">
        <v>1870.329956054688</v>
      </c>
      <c r="C8491">
        <v>1895.780029296875</v>
      </c>
      <c r="D8491">
        <v>1863.4599609375</v>
      </c>
      <c r="E8491">
        <v>1894.31005859375</v>
      </c>
      <c r="F8491">
        <v>1894.31005859375</v>
      </c>
      <c r="G8491">
        <v>1606650000</v>
      </c>
    </row>
    <row r="8492" spans="1:7" ht="15">
      <c r="A8492" s="963">
        <v>38243</v>
      </c>
      <c r="B8492">
        <v>1900.170043945312</v>
      </c>
      <c r="C8492">
        <v>1919.2099609375</v>
      </c>
      <c r="D8492">
        <v>1897.72998046875</v>
      </c>
      <c r="E8492">
        <v>1910.380004882812</v>
      </c>
      <c r="F8492">
        <v>1910.380004882812</v>
      </c>
      <c r="G8492">
        <v>1741080000</v>
      </c>
    </row>
    <row r="8493" spans="1:7" ht="15">
      <c r="A8493" s="963">
        <v>38244</v>
      </c>
      <c r="B8493">
        <v>1909.199951171875</v>
      </c>
      <c r="C8493">
        <v>1917.739990234375</v>
      </c>
      <c r="D8493">
        <v>1901.77001953125</v>
      </c>
      <c r="E8493">
        <v>1915.400024414062</v>
      </c>
      <c r="F8493">
        <v>1915.400024414062</v>
      </c>
      <c r="G8493">
        <v>1509260000</v>
      </c>
    </row>
    <row r="8494" spans="1:7" ht="15">
      <c r="A8494" s="963">
        <v>38245</v>
      </c>
      <c r="B8494">
        <v>1908.380004882812</v>
      </c>
      <c r="C8494">
        <v>1908.380004882812</v>
      </c>
      <c r="D8494">
        <v>1892.079956054688</v>
      </c>
      <c r="E8494">
        <v>1896.52001953125</v>
      </c>
      <c r="F8494">
        <v>1896.52001953125</v>
      </c>
      <c r="G8494">
        <v>1575500000</v>
      </c>
    </row>
    <row r="8495" spans="1:7" ht="15">
      <c r="A8495" s="963">
        <v>38246</v>
      </c>
      <c r="B8495">
        <v>1898.829956054688</v>
      </c>
      <c r="C8495">
        <v>1914.380004882812</v>
      </c>
      <c r="D8495">
        <v>1898.359985351562</v>
      </c>
      <c r="E8495">
        <v>1904.079956054688</v>
      </c>
      <c r="F8495">
        <v>1904.079956054688</v>
      </c>
      <c r="G8495">
        <v>1325500000</v>
      </c>
    </row>
    <row r="8496" spans="1:7" ht="15">
      <c r="A8496" s="963">
        <v>38247</v>
      </c>
      <c r="B8496">
        <v>1907.010009765625</v>
      </c>
      <c r="C8496">
        <v>1911</v>
      </c>
      <c r="D8496">
        <v>1896.670043945312</v>
      </c>
      <c r="E8496">
        <v>1910.089965820312</v>
      </c>
      <c r="F8496">
        <v>1910.089965820312</v>
      </c>
      <c r="G8496">
        <v>1640370000</v>
      </c>
    </row>
    <row r="8497" spans="1:7" ht="15">
      <c r="A8497" s="963">
        <v>38250</v>
      </c>
      <c r="B8497">
        <v>1903.02001953125</v>
      </c>
      <c r="C8497">
        <v>1921.5</v>
      </c>
      <c r="D8497">
        <v>1900.239990234375</v>
      </c>
      <c r="E8497">
        <v>1908.069946289062</v>
      </c>
      <c r="F8497">
        <v>1908.069946289062</v>
      </c>
      <c r="G8497">
        <v>1565540000</v>
      </c>
    </row>
    <row r="8498" spans="1:7" ht="15">
      <c r="A8498" s="963">
        <v>38251</v>
      </c>
      <c r="B8498">
        <v>1913.130004882812</v>
      </c>
      <c r="C8498">
        <v>1925.849975585938</v>
      </c>
      <c r="D8498">
        <v>1909.430053710938</v>
      </c>
      <c r="E8498">
        <v>1921.180053710938</v>
      </c>
      <c r="F8498">
        <v>1921.180053710938</v>
      </c>
      <c r="G8498">
        <v>1531560000</v>
      </c>
    </row>
    <row r="8499" spans="1:7" ht="15">
      <c r="A8499" s="963">
        <v>38252</v>
      </c>
      <c r="B8499">
        <v>1910.22998046875</v>
      </c>
      <c r="C8499">
        <v>1910.22998046875</v>
      </c>
      <c r="D8499">
        <v>1884.849975585938</v>
      </c>
      <c r="E8499">
        <v>1885.7099609375</v>
      </c>
      <c r="F8499">
        <v>1885.7099609375</v>
      </c>
      <c r="G8499">
        <v>1588290000</v>
      </c>
    </row>
    <row r="8500" spans="1:7" ht="15">
      <c r="A8500" s="963">
        <v>38253</v>
      </c>
      <c r="B8500">
        <v>1887.02001953125</v>
      </c>
      <c r="C8500">
        <v>1894.670043945312</v>
      </c>
      <c r="D8500">
        <v>1883.319946289062</v>
      </c>
      <c r="E8500">
        <v>1886.430053710938</v>
      </c>
      <c r="F8500">
        <v>1886.430053710938</v>
      </c>
      <c r="G8500">
        <v>1396810000</v>
      </c>
    </row>
    <row r="8501" spans="1:7" ht="15">
      <c r="A8501" s="963">
        <v>38254</v>
      </c>
      <c r="B8501">
        <v>1888.890014648438</v>
      </c>
      <c r="C8501">
        <v>1897.420043945312</v>
      </c>
      <c r="D8501">
        <v>1879.47998046875</v>
      </c>
      <c r="E8501">
        <v>1879.47998046875</v>
      </c>
      <c r="F8501">
        <v>1879.47998046875</v>
      </c>
      <c r="G8501">
        <v>1360090000</v>
      </c>
    </row>
    <row r="8502" spans="1:7" ht="15">
      <c r="A8502" s="963">
        <v>38257</v>
      </c>
      <c r="B8502">
        <v>1871.160034179688</v>
      </c>
      <c r="C8502">
        <v>1871.93994140625</v>
      </c>
      <c r="D8502">
        <v>1858.880004882812</v>
      </c>
      <c r="E8502">
        <v>1859.880004882812</v>
      </c>
      <c r="F8502">
        <v>1859.880004882812</v>
      </c>
      <c r="G8502">
        <v>1316790000</v>
      </c>
    </row>
    <row r="8503" spans="1:7" ht="15">
      <c r="A8503" s="963">
        <v>38258</v>
      </c>
      <c r="B8503">
        <v>1865.880004882812</v>
      </c>
      <c r="C8503">
        <v>1873.859985351562</v>
      </c>
      <c r="D8503">
        <v>1852.589965820312</v>
      </c>
      <c r="E8503">
        <v>1869.869995117188</v>
      </c>
      <c r="F8503">
        <v>1869.869995117188</v>
      </c>
      <c r="G8503">
        <v>1536980000</v>
      </c>
    </row>
    <row r="8504" spans="1:7" ht="15">
      <c r="A8504" s="963">
        <v>38259</v>
      </c>
      <c r="B8504">
        <v>1870.609985351562</v>
      </c>
      <c r="C8504">
        <v>1894.06005859375</v>
      </c>
      <c r="D8504">
        <v>1869.949951171875</v>
      </c>
      <c r="E8504">
        <v>1893.93994140625</v>
      </c>
      <c r="F8504">
        <v>1893.93994140625</v>
      </c>
      <c r="G8504">
        <v>1637280000</v>
      </c>
    </row>
    <row r="8505" spans="1:7" ht="15">
      <c r="A8505" s="963">
        <v>38260</v>
      </c>
      <c r="B8505">
        <v>1892.599975585938</v>
      </c>
      <c r="C8505">
        <v>1902.25</v>
      </c>
      <c r="D8505">
        <v>1887.680053710938</v>
      </c>
      <c r="E8505">
        <v>1896.839965820312</v>
      </c>
      <c r="F8505">
        <v>1896.839965820312</v>
      </c>
      <c r="G8505">
        <v>1656620000</v>
      </c>
    </row>
    <row r="8506" spans="1:7" ht="15">
      <c r="A8506" s="963">
        <v>38261</v>
      </c>
      <c r="B8506">
        <v>1909.589965820312</v>
      </c>
      <c r="C8506">
        <v>1942.22998046875</v>
      </c>
      <c r="D8506">
        <v>1908.569946289062</v>
      </c>
      <c r="E8506">
        <v>1942.199951171875</v>
      </c>
      <c r="F8506">
        <v>1942.199951171875</v>
      </c>
      <c r="G8506">
        <v>1820300000</v>
      </c>
    </row>
    <row r="8507" spans="1:7" ht="15">
      <c r="A8507" s="963">
        <v>38264</v>
      </c>
      <c r="B8507">
        <v>1954.589965820312</v>
      </c>
      <c r="C8507">
        <v>1965.760009765625</v>
      </c>
      <c r="D8507">
        <v>1950.170043945312</v>
      </c>
      <c r="E8507">
        <v>1952.400024414062</v>
      </c>
      <c r="F8507">
        <v>1952.400024414062</v>
      </c>
      <c r="G8507">
        <v>1854970000</v>
      </c>
    </row>
    <row r="8508" spans="1:7" ht="15">
      <c r="A8508" s="963">
        <v>38265</v>
      </c>
      <c r="B8508">
        <v>1950.22998046875</v>
      </c>
      <c r="C8508">
        <v>1960.900024414062</v>
      </c>
      <c r="D8508">
        <v>1946.859985351562</v>
      </c>
      <c r="E8508">
        <v>1955.5</v>
      </c>
      <c r="F8508">
        <v>1955.5</v>
      </c>
      <c r="G8508">
        <v>1709600000</v>
      </c>
    </row>
    <row r="8509" spans="1:7" ht="15">
      <c r="A8509" s="963">
        <v>38266</v>
      </c>
      <c r="B8509">
        <v>1953.910034179688</v>
      </c>
      <c r="C8509">
        <v>1971.0400390625</v>
      </c>
      <c r="D8509">
        <v>1947.239990234375</v>
      </c>
      <c r="E8509">
        <v>1971.030029296875</v>
      </c>
      <c r="F8509">
        <v>1971.030029296875</v>
      </c>
      <c r="G8509">
        <v>1922870000</v>
      </c>
    </row>
    <row r="8510" spans="1:7" ht="15">
      <c r="A8510" s="963">
        <v>38267</v>
      </c>
      <c r="B8510">
        <v>1967.369995117188</v>
      </c>
      <c r="C8510">
        <v>1970.260009765625</v>
      </c>
      <c r="D8510">
        <v>1948.030029296875</v>
      </c>
      <c r="E8510">
        <v>1948.52001953125</v>
      </c>
      <c r="F8510">
        <v>1948.52001953125</v>
      </c>
      <c r="G8510">
        <v>1734970000</v>
      </c>
    </row>
    <row r="8511" spans="1:7" ht="15">
      <c r="A8511" s="963">
        <v>38268</v>
      </c>
      <c r="B8511">
        <v>1940.670043945312</v>
      </c>
      <c r="C8511">
        <v>1949.339965820312</v>
      </c>
      <c r="D8511">
        <v>1917.719970703125</v>
      </c>
      <c r="E8511">
        <v>1919.969970703125</v>
      </c>
      <c r="F8511">
        <v>1919.969970703125</v>
      </c>
      <c r="G8511">
        <v>1668940000</v>
      </c>
    </row>
    <row r="8512" spans="1:7" ht="15">
      <c r="A8512" s="963">
        <v>38271</v>
      </c>
      <c r="B8512">
        <v>1924.410034179688</v>
      </c>
      <c r="C8512">
        <v>1930.660034179688</v>
      </c>
      <c r="D8512">
        <v>1920.760009765625</v>
      </c>
      <c r="E8512">
        <v>1928.760009765625</v>
      </c>
      <c r="F8512">
        <v>1928.760009765625</v>
      </c>
      <c r="G8512">
        <v>1173820000</v>
      </c>
    </row>
    <row r="8513" spans="1:7" ht="15">
      <c r="A8513" s="963">
        <v>38272</v>
      </c>
      <c r="B8513">
        <v>1913.699951171875</v>
      </c>
      <c r="C8513">
        <v>1929.97998046875</v>
      </c>
      <c r="D8513">
        <v>1904.109985351562</v>
      </c>
      <c r="E8513">
        <v>1925.170043945312</v>
      </c>
      <c r="F8513">
        <v>1925.170043945312</v>
      </c>
      <c r="G8513">
        <v>1508390000</v>
      </c>
    </row>
    <row r="8514" spans="1:7" ht="15">
      <c r="A8514" s="963">
        <v>38273</v>
      </c>
      <c r="B8514">
        <v>1944.9599609375</v>
      </c>
      <c r="C8514">
        <v>1948.010009765625</v>
      </c>
      <c r="D8514">
        <v>1914.4599609375</v>
      </c>
      <c r="E8514">
        <v>1920.530029296875</v>
      </c>
      <c r="F8514">
        <v>1920.530029296875</v>
      </c>
      <c r="G8514">
        <v>1776120000</v>
      </c>
    </row>
    <row r="8515" spans="1:7" ht="15">
      <c r="A8515" s="963">
        <v>38274</v>
      </c>
      <c r="B8515">
        <v>1920.579956054688</v>
      </c>
      <c r="C8515">
        <v>1921.819946289062</v>
      </c>
      <c r="D8515">
        <v>1900.77001953125</v>
      </c>
      <c r="E8515">
        <v>1903.02001953125</v>
      </c>
      <c r="F8515">
        <v>1903.02001953125</v>
      </c>
      <c r="G8515">
        <v>1590290000</v>
      </c>
    </row>
    <row r="8516" spans="1:7" ht="15">
      <c r="A8516" s="963">
        <v>38275</v>
      </c>
      <c r="B8516">
        <v>1907.930053710938</v>
      </c>
      <c r="C8516">
        <v>1923.920043945312</v>
      </c>
      <c r="D8516">
        <v>1899.329956054688</v>
      </c>
      <c r="E8516">
        <v>1911.5</v>
      </c>
      <c r="F8516">
        <v>1911.5</v>
      </c>
      <c r="G8516">
        <v>1648280000</v>
      </c>
    </row>
    <row r="8517" spans="1:7" ht="15">
      <c r="A8517" s="963">
        <v>38278</v>
      </c>
      <c r="B8517">
        <v>1909.780029296875</v>
      </c>
      <c r="C8517">
        <v>1936.52001953125</v>
      </c>
      <c r="D8517">
        <v>1904.5</v>
      </c>
      <c r="E8517">
        <v>1936.52001953125</v>
      </c>
      <c r="F8517">
        <v>1936.52001953125</v>
      </c>
      <c r="G8517">
        <v>1505000000</v>
      </c>
    </row>
    <row r="8518" spans="1:7" ht="15">
      <c r="A8518" s="963">
        <v>38279</v>
      </c>
      <c r="B8518">
        <v>1944.410034179688</v>
      </c>
      <c r="C8518">
        <v>1952.849975585938</v>
      </c>
      <c r="D8518">
        <v>1922.599975585938</v>
      </c>
      <c r="E8518">
        <v>1922.900024414062</v>
      </c>
      <c r="F8518">
        <v>1922.900024414062</v>
      </c>
      <c r="G8518">
        <v>1713330000</v>
      </c>
    </row>
    <row r="8519" spans="1:7" ht="15">
      <c r="A8519" s="963">
        <v>38280</v>
      </c>
      <c r="B8519">
        <v>1920.06005859375</v>
      </c>
      <c r="C8519">
        <v>1934.319946289062</v>
      </c>
      <c r="D8519">
        <v>1910.829956054688</v>
      </c>
      <c r="E8519">
        <v>1932.969970703125</v>
      </c>
      <c r="F8519">
        <v>1932.969970703125</v>
      </c>
      <c r="G8519">
        <v>1650470000</v>
      </c>
    </row>
    <row r="8520" spans="1:7" ht="15">
      <c r="A8520" s="963">
        <v>38281</v>
      </c>
      <c r="B8520">
        <v>1940.109985351562</v>
      </c>
      <c r="C8520">
        <v>1957.47998046875</v>
      </c>
      <c r="D8520">
        <v>1933</v>
      </c>
      <c r="E8520">
        <v>1953.619995117188</v>
      </c>
      <c r="F8520">
        <v>1953.619995117188</v>
      </c>
      <c r="G8520">
        <v>2006000000</v>
      </c>
    </row>
    <row r="8521" spans="1:7" ht="15">
      <c r="A8521" s="963">
        <v>38282</v>
      </c>
      <c r="B8521">
        <v>1952.359985351562</v>
      </c>
      <c r="C8521">
        <v>1952.5400390625</v>
      </c>
      <c r="D8521">
        <v>1914.390014648438</v>
      </c>
      <c r="E8521">
        <v>1915.140014648438</v>
      </c>
      <c r="F8521">
        <v>1915.140014648438</v>
      </c>
      <c r="G8521">
        <v>1737960000</v>
      </c>
    </row>
    <row r="8522" spans="1:7" ht="15">
      <c r="A8522" s="963">
        <v>38285</v>
      </c>
      <c r="B8522">
        <v>1911.079956054688</v>
      </c>
      <c r="C8522">
        <v>1920.7099609375</v>
      </c>
      <c r="D8522">
        <v>1905.910034179688</v>
      </c>
      <c r="E8522">
        <v>1914.0400390625</v>
      </c>
      <c r="F8522">
        <v>1914.0400390625</v>
      </c>
      <c r="G8522">
        <v>1603830000</v>
      </c>
    </row>
    <row r="8523" spans="1:7" ht="15">
      <c r="A8523" s="963">
        <v>38286</v>
      </c>
      <c r="B8523">
        <v>1915.150024414062</v>
      </c>
      <c r="C8523">
        <v>1928.800048828125</v>
      </c>
      <c r="D8523">
        <v>1905.489990234375</v>
      </c>
      <c r="E8523">
        <v>1928.7900390625</v>
      </c>
      <c r="F8523">
        <v>1928.7900390625</v>
      </c>
      <c r="G8523">
        <v>1812550000</v>
      </c>
    </row>
    <row r="8524" spans="1:7" ht="15">
      <c r="A8524" s="963">
        <v>38287</v>
      </c>
      <c r="B8524">
        <v>1928</v>
      </c>
      <c r="C8524">
        <v>1971.280029296875</v>
      </c>
      <c r="D8524">
        <v>1926.25</v>
      </c>
      <c r="E8524">
        <v>1969.989990234375</v>
      </c>
      <c r="F8524">
        <v>1969.989990234375</v>
      </c>
      <c r="G8524">
        <v>2075920000</v>
      </c>
    </row>
    <row r="8525" spans="1:7" ht="15">
      <c r="A8525" s="963">
        <v>38288</v>
      </c>
      <c r="B8525">
        <v>1963.359985351562</v>
      </c>
      <c r="C8525">
        <v>1980.359985351562</v>
      </c>
      <c r="D8525">
        <v>1959.569946289062</v>
      </c>
      <c r="E8525">
        <v>1975.739990234375</v>
      </c>
      <c r="F8525">
        <v>1975.739990234375</v>
      </c>
      <c r="G8525">
        <v>1821820000</v>
      </c>
    </row>
    <row r="8526" spans="1:7" ht="15">
      <c r="A8526" s="963">
        <v>38289</v>
      </c>
      <c r="B8526">
        <v>1974.550048828125</v>
      </c>
      <c r="C8526">
        <v>1984.180053710938</v>
      </c>
      <c r="D8526">
        <v>1963.829956054688</v>
      </c>
      <c r="E8526">
        <v>1974.989990234375</v>
      </c>
      <c r="F8526">
        <v>1974.989990234375</v>
      </c>
      <c r="G8526">
        <v>1639950000</v>
      </c>
    </row>
    <row r="8527" spans="1:7" ht="15">
      <c r="A8527" s="963">
        <v>38292</v>
      </c>
      <c r="B8527">
        <v>1975.47998046875</v>
      </c>
      <c r="C8527">
        <v>1983.910034179688</v>
      </c>
      <c r="D8527">
        <v>1969.319946289062</v>
      </c>
      <c r="E8527">
        <v>1979.869995117188</v>
      </c>
      <c r="F8527">
        <v>1979.869995117188</v>
      </c>
      <c r="G8527">
        <v>1522820000</v>
      </c>
    </row>
    <row r="8528" spans="1:7" ht="15">
      <c r="A8528" s="963">
        <v>38293</v>
      </c>
      <c r="B8528">
        <v>1981.469970703125</v>
      </c>
      <c r="C8528">
        <v>2002.930053710938</v>
      </c>
      <c r="D8528">
        <v>1978.640014648438</v>
      </c>
      <c r="E8528">
        <v>1984.7900390625</v>
      </c>
      <c r="F8528">
        <v>1984.7900390625</v>
      </c>
      <c r="G8528">
        <v>1845080000</v>
      </c>
    </row>
    <row r="8529" spans="1:7" ht="15">
      <c r="A8529" s="963">
        <v>38294</v>
      </c>
      <c r="B8529">
        <v>2014.449951171875</v>
      </c>
      <c r="C8529">
        <v>2020.030029296875</v>
      </c>
      <c r="D8529">
        <v>1992.699951171875</v>
      </c>
      <c r="E8529">
        <v>2004.329956054688</v>
      </c>
      <c r="F8529">
        <v>2004.329956054688</v>
      </c>
      <c r="G8529">
        <v>1957400000</v>
      </c>
    </row>
    <row r="8530" spans="1:7" ht="15">
      <c r="A8530" s="963">
        <v>38295</v>
      </c>
      <c r="B8530">
        <v>1998.150024414062</v>
      </c>
      <c r="C8530">
        <v>2023.719970703125</v>
      </c>
      <c r="D8530">
        <v>1992.069946289062</v>
      </c>
      <c r="E8530">
        <v>2023.630004882812</v>
      </c>
      <c r="F8530">
        <v>2023.630004882812</v>
      </c>
      <c r="G8530">
        <v>1823490000</v>
      </c>
    </row>
    <row r="8531" spans="1:7" ht="15">
      <c r="A8531" s="963">
        <v>38296</v>
      </c>
      <c r="B8531">
        <v>2035.0400390625</v>
      </c>
      <c r="C8531">
        <v>2046.920043945312</v>
      </c>
      <c r="D8531">
        <v>2025.630004882812</v>
      </c>
      <c r="E8531">
        <v>2038.93994140625</v>
      </c>
      <c r="F8531">
        <v>2038.93994140625</v>
      </c>
      <c r="G8531">
        <v>1908970000</v>
      </c>
    </row>
    <row r="8532" spans="1:7" ht="15">
      <c r="A8532" s="963">
        <v>38299</v>
      </c>
      <c r="B8532">
        <v>2038.219970703125</v>
      </c>
      <c r="C8532">
        <v>2044.530029296875</v>
      </c>
      <c r="D8532">
        <v>2033.7900390625</v>
      </c>
      <c r="E8532">
        <v>2039.25</v>
      </c>
      <c r="F8532">
        <v>2039.25</v>
      </c>
      <c r="G8532">
        <v>1609270000</v>
      </c>
    </row>
    <row r="8533" spans="1:7" ht="15">
      <c r="A8533" s="963">
        <v>38300</v>
      </c>
      <c r="B8533">
        <v>2039.030029296875</v>
      </c>
      <c r="C8533">
        <v>2049.77001953125</v>
      </c>
      <c r="D8533">
        <v>2034.410034179688</v>
      </c>
      <c r="E8533">
        <v>2043.329956054688</v>
      </c>
      <c r="F8533">
        <v>2043.329956054688</v>
      </c>
      <c r="G8533">
        <v>1692200000</v>
      </c>
    </row>
    <row r="8534" spans="1:7" ht="15">
      <c r="A8534" s="963">
        <v>38301</v>
      </c>
      <c r="B8534">
        <v>2039.579956054688</v>
      </c>
      <c r="C8534">
        <v>2047.25</v>
      </c>
      <c r="D8534">
        <v>2032.369995117188</v>
      </c>
      <c r="E8534">
        <v>2034.56005859375</v>
      </c>
      <c r="F8534">
        <v>2034.56005859375</v>
      </c>
      <c r="G8534">
        <v>1853460000</v>
      </c>
    </row>
    <row r="8535" spans="1:7" ht="15">
      <c r="A8535" s="963">
        <v>38302</v>
      </c>
      <c r="B8535">
        <v>2041.339965820312</v>
      </c>
      <c r="C8535">
        <v>2061.39990234375</v>
      </c>
      <c r="D8535">
        <v>2039.739990234375</v>
      </c>
      <c r="E8535">
        <v>2061.27001953125</v>
      </c>
      <c r="F8535">
        <v>2061.27001953125</v>
      </c>
      <c r="G8535">
        <v>1764760000</v>
      </c>
    </row>
    <row r="8536" spans="1:7" ht="15">
      <c r="A8536" s="963">
        <v>38303</v>
      </c>
      <c r="B8536">
        <v>2065.320068359375</v>
      </c>
      <c r="C8536">
        <v>2085.340087890625</v>
      </c>
      <c r="D8536">
        <v>2056.409912109375</v>
      </c>
      <c r="E8536">
        <v>2085.340087890625</v>
      </c>
      <c r="F8536">
        <v>2085.340087890625</v>
      </c>
      <c r="G8536">
        <v>2004310000</v>
      </c>
    </row>
    <row r="8537" spans="1:7" ht="15">
      <c r="A8537" s="963">
        <v>38306</v>
      </c>
      <c r="B8537">
        <v>2082.590087890625</v>
      </c>
      <c r="C8537">
        <v>2094.1298828125</v>
      </c>
      <c r="D8537">
        <v>2078.840087890625</v>
      </c>
      <c r="E8537">
        <v>2094.090087890625</v>
      </c>
      <c r="F8537">
        <v>2094.090087890625</v>
      </c>
      <c r="G8537">
        <v>1888260000</v>
      </c>
    </row>
    <row r="8538" spans="1:7" ht="15">
      <c r="A8538" s="963">
        <v>38307</v>
      </c>
      <c r="B8538">
        <v>2087.070068359375</v>
      </c>
      <c r="C8538">
        <v>2087.300048828125</v>
      </c>
      <c r="D8538">
        <v>2073.35009765625</v>
      </c>
      <c r="E8538">
        <v>2078.6201171875</v>
      </c>
      <c r="F8538">
        <v>2078.6201171875</v>
      </c>
      <c r="G8538">
        <v>1901080000</v>
      </c>
    </row>
    <row r="8539" spans="1:7" ht="15">
      <c r="A8539" s="963">
        <v>38308</v>
      </c>
      <c r="B8539">
        <v>2090.93994140625</v>
      </c>
      <c r="C8539">
        <v>2112.179931640625</v>
      </c>
      <c r="D8539">
        <v>2090.719970703125</v>
      </c>
      <c r="E8539">
        <v>2099.679931640625</v>
      </c>
      <c r="F8539">
        <v>2099.679931640625</v>
      </c>
      <c r="G8539">
        <v>2223370000</v>
      </c>
    </row>
    <row r="8540" spans="1:7" ht="15">
      <c r="A8540" s="963">
        <v>38309</v>
      </c>
      <c r="B8540">
        <v>2096.18994140625</v>
      </c>
      <c r="C8540">
        <v>2105.389892578125</v>
      </c>
      <c r="D8540">
        <v>2089.47998046875</v>
      </c>
      <c r="E8540">
        <v>2104.280029296875</v>
      </c>
      <c r="F8540">
        <v>2104.280029296875</v>
      </c>
      <c r="G8540">
        <v>1915430000</v>
      </c>
    </row>
    <row r="8541" spans="1:7" ht="15">
      <c r="A8541" s="963">
        <v>38310</v>
      </c>
      <c r="B8541">
        <v>2100.449951171875</v>
      </c>
      <c r="C8541">
        <v>2102.60009765625</v>
      </c>
      <c r="D8541">
        <v>2070.6298828125</v>
      </c>
      <c r="E8541">
        <v>2070.6298828125</v>
      </c>
      <c r="F8541">
        <v>2070.6298828125</v>
      </c>
      <c r="G8541">
        <v>2033710000</v>
      </c>
    </row>
    <row r="8542" spans="1:7" ht="15">
      <c r="A8542" s="963">
        <v>38313</v>
      </c>
      <c r="B8542">
        <v>2066.340087890625</v>
      </c>
      <c r="C8542">
        <v>2085.18994140625</v>
      </c>
      <c r="D8542">
        <v>2052.800048828125</v>
      </c>
      <c r="E8542">
        <v>2085.18994140625</v>
      </c>
      <c r="F8542">
        <v>2085.18994140625</v>
      </c>
      <c r="G8542">
        <v>1897960000</v>
      </c>
    </row>
    <row r="8543" spans="1:7" ht="15">
      <c r="A8543" s="963">
        <v>38314</v>
      </c>
      <c r="B8543">
        <v>2082.469970703125</v>
      </c>
      <c r="C8543">
        <v>2092.02001953125</v>
      </c>
      <c r="D8543">
        <v>2068.97998046875</v>
      </c>
      <c r="E8543">
        <v>2084.280029296875</v>
      </c>
      <c r="F8543">
        <v>2084.280029296875</v>
      </c>
      <c r="G8543">
        <v>2057620000</v>
      </c>
    </row>
    <row r="8544" spans="1:7" ht="15">
      <c r="A8544" s="963">
        <v>38315</v>
      </c>
      <c r="B8544">
        <v>2091.7900390625</v>
      </c>
      <c r="C8544">
        <v>2103.800048828125</v>
      </c>
      <c r="D8544">
        <v>2090.199951171875</v>
      </c>
      <c r="E8544">
        <v>2102.5400390625</v>
      </c>
      <c r="F8544">
        <v>2102.5400390625</v>
      </c>
      <c r="G8544">
        <v>1638170000</v>
      </c>
    </row>
    <row r="8545" spans="1:7" ht="15">
      <c r="A8545" s="963">
        <v>38317</v>
      </c>
      <c r="B8545">
        <v>2101.81005859375</v>
      </c>
      <c r="C8545">
        <v>2110.3798828125</v>
      </c>
      <c r="D8545">
        <v>2101.81005859375</v>
      </c>
      <c r="E8545">
        <v>2101.969970703125</v>
      </c>
      <c r="F8545">
        <v>2101.969970703125</v>
      </c>
      <c r="G8545">
        <v>667760000</v>
      </c>
    </row>
    <row r="8546" spans="1:7" ht="15">
      <c r="A8546" s="963">
        <v>38320</v>
      </c>
      <c r="B8546">
        <v>2110.909912109375</v>
      </c>
      <c r="C8546">
        <v>2117.889892578125</v>
      </c>
      <c r="D8546">
        <v>2090.35009765625</v>
      </c>
      <c r="E8546">
        <v>2106.8701171875</v>
      </c>
      <c r="F8546">
        <v>2106.8701171875</v>
      </c>
      <c r="G8546">
        <v>1844330000</v>
      </c>
    </row>
    <row r="8547" spans="1:7" ht="15">
      <c r="A8547" s="963">
        <v>38321</v>
      </c>
      <c r="B8547">
        <v>2104.669921875</v>
      </c>
      <c r="C8547">
        <v>2107.449951171875</v>
      </c>
      <c r="D8547">
        <v>2096.81005859375</v>
      </c>
      <c r="E8547">
        <v>2096.81005859375</v>
      </c>
      <c r="F8547">
        <v>2096.81005859375</v>
      </c>
      <c r="G8547">
        <v>1878760000</v>
      </c>
    </row>
    <row r="8548" spans="1:7" ht="15">
      <c r="A8548" s="963">
        <v>38322</v>
      </c>
      <c r="B8548">
        <v>2104.580078125</v>
      </c>
      <c r="C8548">
        <v>2138.320068359375</v>
      </c>
      <c r="D8548">
        <v>2104.580078125</v>
      </c>
      <c r="E8548">
        <v>2138.22998046875</v>
      </c>
      <c r="F8548">
        <v>2138.22998046875</v>
      </c>
      <c r="G8548">
        <v>2281640000</v>
      </c>
    </row>
    <row r="8549" spans="1:7" ht="15">
      <c r="A8549" s="963">
        <v>38323</v>
      </c>
      <c r="B8549">
        <v>2133.949951171875</v>
      </c>
      <c r="C8549">
        <v>2156.139892578125</v>
      </c>
      <c r="D8549">
        <v>2131.64990234375</v>
      </c>
      <c r="E8549">
        <v>2143.570068359375</v>
      </c>
      <c r="F8549">
        <v>2143.570068359375</v>
      </c>
      <c r="G8549">
        <v>2401610000</v>
      </c>
    </row>
    <row r="8550" spans="1:7" ht="15">
      <c r="A8550" s="963">
        <v>38324</v>
      </c>
      <c r="B8550">
        <v>2153.2900390625</v>
      </c>
      <c r="C8550">
        <v>2164.6298828125</v>
      </c>
      <c r="D8550">
        <v>2145.719970703125</v>
      </c>
      <c r="E8550">
        <v>2147.9599609375</v>
      </c>
      <c r="F8550">
        <v>2147.9599609375</v>
      </c>
      <c r="G8550">
        <v>2410930000</v>
      </c>
    </row>
    <row r="8551" spans="1:7" ht="15">
      <c r="A8551" s="963">
        <v>38327</v>
      </c>
      <c r="B8551">
        <v>2145.429931640625</v>
      </c>
      <c r="C8551">
        <v>2157.429931640625</v>
      </c>
      <c r="D8551">
        <v>2138.2099609375</v>
      </c>
      <c r="E8551">
        <v>2151.25</v>
      </c>
      <c r="F8551">
        <v>2151.25</v>
      </c>
      <c r="G8551">
        <v>2150250000</v>
      </c>
    </row>
    <row r="8552" spans="1:7" ht="15">
      <c r="A8552" s="963">
        <v>38328</v>
      </c>
      <c r="B8552">
        <v>2154.1298828125</v>
      </c>
      <c r="C8552">
        <v>2161.300048828125</v>
      </c>
      <c r="D8552">
        <v>2114.64990234375</v>
      </c>
      <c r="E8552">
        <v>2114.659912109375</v>
      </c>
      <c r="F8552">
        <v>2114.659912109375</v>
      </c>
      <c r="G8552">
        <v>2671520000</v>
      </c>
    </row>
    <row r="8553" spans="1:7" ht="15">
      <c r="A8553" s="963">
        <v>38329</v>
      </c>
      <c r="B8553">
        <v>2118.139892578125</v>
      </c>
      <c r="C8553">
        <v>2130.760009765625</v>
      </c>
      <c r="D8553">
        <v>2110.570068359375</v>
      </c>
      <c r="E8553">
        <v>2126.110107421875</v>
      </c>
      <c r="F8553">
        <v>2126.110107421875</v>
      </c>
      <c r="G8553">
        <v>2390860000</v>
      </c>
    </row>
    <row r="8554" spans="1:7" ht="15">
      <c r="A8554" s="963">
        <v>38330</v>
      </c>
      <c r="B8554">
        <v>2109.550048828125</v>
      </c>
      <c r="C8554">
        <v>2134.22998046875</v>
      </c>
      <c r="D8554">
        <v>2097.860107421875</v>
      </c>
      <c r="E8554">
        <v>2129.010009765625</v>
      </c>
      <c r="F8554">
        <v>2129.010009765625</v>
      </c>
      <c r="G8554">
        <v>2284150000</v>
      </c>
    </row>
    <row r="8555" spans="1:7" ht="15">
      <c r="A8555" s="963">
        <v>38331</v>
      </c>
      <c r="B8555">
        <v>2121.14990234375</v>
      </c>
      <c r="C8555">
        <v>2134.60009765625</v>
      </c>
      <c r="D8555">
        <v>2120.330078125</v>
      </c>
      <c r="E8555">
        <v>2128.070068359375</v>
      </c>
      <c r="F8555">
        <v>2128.070068359375</v>
      </c>
      <c r="G8555">
        <v>1794840000</v>
      </c>
    </row>
    <row r="8556" spans="1:7" ht="15">
      <c r="A8556" s="963">
        <v>38334</v>
      </c>
      <c r="B8556">
        <v>2141.199951171875</v>
      </c>
      <c r="C8556">
        <v>2148.5</v>
      </c>
      <c r="D8556">
        <v>2132.18994140625</v>
      </c>
      <c r="E8556">
        <v>2148.5</v>
      </c>
      <c r="F8556">
        <v>2148.5</v>
      </c>
      <c r="G8556">
        <v>2070980000</v>
      </c>
    </row>
    <row r="8557" spans="1:7" ht="15">
      <c r="A8557" s="963">
        <v>38335</v>
      </c>
      <c r="B8557">
        <v>2145.050048828125</v>
      </c>
      <c r="C8557">
        <v>2163.5</v>
      </c>
      <c r="D8557">
        <v>2145.050048828125</v>
      </c>
      <c r="E8557">
        <v>2159.840087890625</v>
      </c>
      <c r="F8557">
        <v>2159.840087890625</v>
      </c>
      <c r="G8557">
        <v>2228670000</v>
      </c>
    </row>
    <row r="8558" spans="1:7" ht="15">
      <c r="A8558" s="963">
        <v>38336</v>
      </c>
      <c r="B8558">
        <v>2159.679931640625</v>
      </c>
      <c r="C8558">
        <v>2171.27001953125</v>
      </c>
      <c r="D8558">
        <v>2151.31005859375</v>
      </c>
      <c r="E8558">
        <v>2162.550048828125</v>
      </c>
      <c r="F8558">
        <v>2162.550048828125</v>
      </c>
      <c r="G8558">
        <v>2337590000</v>
      </c>
    </row>
    <row r="8559" spans="1:7" ht="15">
      <c r="A8559" s="963">
        <v>38337</v>
      </c>
      <c r="B8559">
        <v>2159.9599609375</v>
      </c>
      <c r="C8559">
        <v>2164.800048828125</v>
      </c>
      <c r="D8559">
        <v>2138.81005859375</v>
      </c>
      <c r="E8559">
        <v>2146.14990234375</v>
      </c>
      <c r="F8559">
        <v>2146.14990234375</v>
      </c>
      <c r="G8559">
        <v>2396220000</v>
      </c>
    </row>
    <row r="8560" spans="1:7" ht="15">
      <c r="A8560" s="963">
        <v>38338</v>
      </c>
      <c r="B8560">
        <v>2142.7099609375</v>
      </c>
      <c r="C8560">
        <v>2150.85009765625</v>
      </c>
      <c r="D8560">
        <v>2135.050048828125</v>
      </c>
      <c r="E8560">
        <v>2135.199951171875</v>
      </c>
      <c r="F8560">
        <v>2135.199951171875</v>
      </c>
      <c r="G8560">
        <v>2423080000</v>
      </c>
    </row>
    <row r="8561" spans="1:7" ht="15">
      <c r="A8561" s="963">
        <v>38341</v>
      </c>
      <c r="B8561">
        <v>2142.2099609375</v>
      </c>
      <c r="C8561">
        <v>2154.47998046875</v>
      </c>
      <c r="D8561">
        <v>2124.219970703125</v>
      </c>
      <c r="E8561">
        <v>2127.85009765625</v>
      </c>
      <c r="F8561">
        <v>2127.85009765625</v>
      </c>
      <c r="G8561">
        <v>1991460000</v>
      </c>
    </row>
    <row r="8562" spans="1:7" ht="15">
      <c r="A8562" s="963">
        <v>38342</v>
      </c>
      <c r="B8562">
        <v>2134.75</v>
      </c>
      <c r="C8562">
        <v>2151.7099609375</v>
      </c>
      <c r="D8562">
        <v>2133.340087890625</v>
      </c>
      <c r="E8562">
        <v>2150.909912109375</v>
      </c>
      <c r="F8562">
        <v>2150.909912109375</v>
      </c>
      <c r="G8562">
        <v>1972860000</v>
      </c>
    </row>
    <row r="8563" spans="1:7" ht="15">
      <c r="A8563" s="963">
        <v>38343</v>
      </c>
      <c r="B8563">
        <v>2145.989990234375</v>
      </c>
      <c r="C8563">
        <v>2163.47998046875</v>
      </c>
      <c r="D8563">
        <v>2145.179931640625</v>
      </c>
      <c r="E8563">
        <v>2157.030029296875</v>
      </c>
      <c r="F8563">
        <v>2157.030029296875</v>
      </c>
      <c r="G8563">
        <v>1802760000</v>
      </c>
    </row>
    <row r="8564" spans="1:7" ht="15">
      <c r="A8564" s="963">
        <v>38344</v>
      </c>
      <c r="B8564">
        <v>2153.31005859375</v>
      </c>
      <c r="C8564">
        <v>2168.780029296875</v>
      </c>
      <c r="D8564">
        <v>2153.31005859375</v>
      </c>
      <c r="E8564">
        <v>2160.6201171875</v>
      </c>
      <c r="F8564">
        <v>2160.6201171875</v>
      </c>
      <c r="G8564">
        <v>1430770000</v>
      </c>
    </row>
    <row r="8565" spans="1:7" ht="15">
      <c r="A8565" s="963">
        <v>38348</v>
      </c>
      <c r="B8565">
        <v>2168.820068359375</v>
      </c>
      <c r="C8565">
        <v>2171.93994140625</v>
      </c>
      <c r="D8565">
        <v>2147.590087890625</v>
      </c>
      <c r="E8565">
        <v>2154.219970703125</v>
      </c>
      <c r="F8565">
        <v>2154.219970703125</v>
      </c>
      <c r="G8565">
        <v>1478700000</v>
      </c>
    </row>
    <row r="8566" spans="1:7" ht="15">
      <c r="A8566" s="963">
        <v>38349</v>
      </c>
      <c r="B8566">
        <v>2156.75</v>
      </c>
      <c r="C8566">
        <v>2177.18994140625</v>
      </c>
      <c r="D8566">
        <v>2156.530029296875</v>
      </c>
      <c r="E8566">
        <v>2177.18994140625</v>
      </c>
      <c r="F8566">
        <v>2177.18994140625</v>
      </c>
      <c r="G8566">
        <v>1587550000</v>
      </c>
    </row>
    <row r="8567" spans="1:7" ht="15">
      <c r="A8567" s="963">
        <v>38350</v>
      </c>
      <c r="B8567">
        <v>2170.989990234375</v>
      </c>
      <c r="C8567">
        <v>2182.330078125</v>
      </c>
      <c r="D8567">
        <v>2170.989990234375</v>
      </c>
      <c r="E8567">
        <v>2177</v>
      </c>
      <c r="F8567">
        <v>2177</v>
      </c>
      <c r="G8567">
        <v>1503880000</v>
      </c>
    </row>
    <row r="8568" spans="1:7" ht="15">
      <c r="A8568" s="963">
        <v>38351</v>
      </c>
      <c r="B8568">
        <v>2177.469970703125</v>
      </c>
      <c r="C8568">
        <v>2182.3701171875</v>
      </c>
      <c r="D8568">
        <v>2176.39990234375</v>
      </c>
      <c r="E8568">
        <v>2178.340087890625</v>
      </c>
      <c r="F8568">
        <v>2178.340087890625</v>
      </c>
      <c r="G8568">
        <v>1403140000</v>
      </c>
    </row>
    <row r="8569" spans="1:7" ht="15">
      <c r="A8569" s="963">
        <v>38352</v>
      </c>
      <c r="B8569">
        <v>2178.97998046875</v>
      </c>
      <c r="C8569">
        <v>2185.56005859375</v>
      </c>
      <c r="D8569">
        <v>2174.6298828125</v>
      </c>
      <c r="E8569">
        <v>2175.43994140625</v>
      </c>
      <c r="F8569">
        <v>2175.43994140625</v>
      </c>
      <c r="G8569">
        <v>1366460000</v>
      </c>
    </row>
    <row r="8570" spans="1:7" ht="15">
      <c r="A8570" s="963">
        <v>38355</v>
      </c>
      <c r="B8570">
        <v>2184.75</v>
      </c>
      <c r="C8570">
        <v>2191.60009765625</v>
      </c>
      <c r="D8570">
        <v>2148.719970703125</v>
      </c>
      <c r="E8570">
        <v>2152.14990234375</v>
      </c>
      <c r="F8570">
        <v>2152.14990234375</v>
      </c>
      <c r="G8570">
        <v>2193130000</v>
      </c>
    </row>
    <row r="8571" spans="1:7" ht="15">
      <c r="A8571" s="963">
        <v>38356</v>
      </c>
      <c r="B8571">
        <v>2158.31005859375</v>
      </c>
      <c r="C8571">
        <v>2159.639892578125</v>
      </c>
      <c r="D8571">
        <v>2100.56005859375</v>
      </c>
      <c r="E8571">
        <v>2107.860107421875</v>
      </c>
      <c r="F8571">
        <v>2107.860107421875</v>
      </c>
      <c r="G8571">
        <v>2690460000</v>
      </c>
    </row>
    <row r="8572" spans="1:7" ht="15">
      <c r="A8572" s="963">
        <v>38357</v>
      </c>
      <c r="B8572">
        <v>2102.89990234375</v>
      </c>
      <c r="C8572">
        <v>2116.75</v>
      </c>
      <c r="D8572">
        <v>2091.239990234375</v>
      </c>
      <c r="E8572">
        <v>2091.239990234375</v>
      </c>
      <c r="F8572">
        <v>2091.239990234375</v>
      </c>
      <c r="G8572">
        <v>2375380000</v>
      </c>
    </row>
    <row r="8573" spans="1:7" ht="15">
      <c r="A8573" s="963">
        <v>38358</v>
      </c>
      <c r="B8573">
        <v>2098.510009765625</v>
      </c>
      <c r="C8573">
        <v>2103.89990234375</v>
      </c>
      <c r="D8573">
        <v>2088.030029296875</v>
      </c>
      <c r="E8573">
        <v>2090</v>
      </c>
      <c r="F8573">
        <v>2090</v>
      </c>
      <c r="G8573">
        <v>2174220000</v>
      </c>
    </row>
    <row r="8574" spans="1:7" ht="15">
      <c r="A8574" s="963">
        <v>38359</v>
      </c>
      <c r="B8574">
        <v>2099.949951171875</v>
      </c>
      <c r="C8574">
        <v>2103.389892578125</v>
      </c>
      <c r="D8574">
        <v>2076.68994140625</v>
      </c>
      <c r="E8574">
        <v>2088.610107421875</v>
      </c>
      <c r="F8574">
        <v>2088.610107421875</v>
      </c>
      <c r="G8574">
        <v>2191910000</v>
      </c>
    </row>
    <row r="8575" spans="1:7" ht="15">
      <c r="A8575" s="963">
        <v>38362</v>
      </c>
      <c r="B8575">
        <v>2087.6201171875</v>
      </c>
      <c r="C8575">
        <v>2111.429931640625</v>
      </c>
      <c r="D8575">
        <v>2086.659912109375</v>
      </c>
      <c r="E8575">
        <v>2097.0400390625</v>
      </c>
      <c r="F8575">
        <v>2097.0400390625</v>
      </c>
      <c r="G8575">
        <v>2098270000</v>
      </c>
    </row>
    <row r="8576" spans="1:7" ht="15">
      <c r="A8576" s="963">
        <v>38363</v>
      </c>
      <c r="B8576">
        <v>2089.070068359375</v>
      </c>
      <c r="C8576">
        <v>2090.6201171875</v>
      </c>
      <c r="D8576">
        <v>2072.6201171875</v>
      </c>
      <c r="E8576">
        <v>2079.6201171875</v>
      </c>
      <c r="F8576">
        <v>2079.6201171875</v>
      </c>
      <c r="G8576">
        <v>2210240000</v>
      </c>
    </row>
    <row r="8577" spans="1:7" ht="15">
      <c r="A8577" s="963">
        <v>38364</v>
      </c>
      <c r="B8577">
        <v>2089.699951171875</v>
      </c>
      <c r="C8577">
        <v>2093.43994140625</v>
      </c>
      <c r="D8577">
        <v>2066.7900390625</v>
      </c>
      <c r="E8577">
        <v>2092.530029296875</v>
      </c>
      <c r="F8577">
        <v>2092.530029296875</v>
      </c>
      <c r="G8577">
        <v>2257670000</v>
      </c>
    </row>
    <row r="8578" spans="1:7" ht="15">
      <c r="A8578" s="963">
        <v>38365</v>
      </c>
      <c r="B8578">
        <v>2093.5400390625</v>
      </c>
      <c r="C8578">
        <v>2094.800048828125</v>
      </c>
      <c r="D8578">
        <v>2067.93994140625</v>
      </c>
      <c r="E8578">
        <v>2070.56005859375</v>
      </c>
      <c r="F8578">
        <v>2070.56005859375</v>
      </c>
      <c r="G8578">
        <v>2111610000</v>
      </c>
    </row>
    <row r="8579" spans="1:7" ht="15">
      <c r="A8579" s="963">
        <v>38366</v>
      </c>
      <c r="B8579">
        <v>2079.469970703125</v>
      </c>
      <c r="C8579">
        <v>2088.580078125</v>
      </c>
      <c r="D8579">
        <v>2075.469970703125</v>
      </c>
      <c r="E8579">
        <v>2087.909912109375</v>
      </c>
      <c r="F8579">
        <v>2087.909912109375</v>
      </c>
      <c r="G8579">
        <v>2084860000</v>
      </c>
    </row>
    <row r="8580" spans="1:7" ht="15">
      <c r="A8580" s="963">
        <v>38370</v>
      </c>
      <c r="B8580">
        <v>2081.860107421875</v>
      </c>
      <c r="C8580">
        <v>2106.18994140625</v>
      </c>
      <c r="D8580">
        <v>2078.0400390625</v>
      </c>
      <c r="E8580">
        <v>2106.0400390625</v>
      </c>
      <c r="F8580">
        <v>2106.0400390625</v>
      </c>
      <c r="G8580">
        <v>1983840000</v>
      </c>
    </row>
    <row r="8581" spans="1:7" ht="15">
      <c r="A8581" s="963">
        <v>38371</v>
      </c>
      <c r="B8581">
        <v>2105.739990234375</v>
      </c>
      <c r="C8581">
        <v>2105.840087890625</v>
      </c>
      <c r="D8581">
        <v>2072.199951171875</v>
      </c>
      <c r="E8581">
        <v>2073.590087890625</v>
      </c>
      <c r="F8581">
        <v>2073.590087890625</v>
      </c>
      <c r="G8581">
        <v>2217700000</v>
      </c>
    </row>
    <row r="8582" spans="1:7" ht="15">
      <c r="A8582" s="963">
        <v>38372</v>
      </c>
      <c r="B8582">
        <v>2056.3798828125</v>
      </c>
      <c r="C8582">
        <v>2065.590087890625</v>
      </c>
      <c r="D8582">
        <v>2045.880004882812</v>
      </c>
      <c r="E8582">
        <v>2045.880004882812</v>
      </c>
      <c r="F8582">
        <v>2045.880004882812</v>
      </c>
      <c r="G8582">
        <v>2231360000</v>
      </c>
    </row>
    <row r="8583" spans="1:7" ht="15">
      <c r="A8583" s="963">
        <v>38373</v>
      </c>
      <c r="B8583">
        <v>2053.14990234375</v>
      </c>
      <c r="C8583">
        <v>2058</v>
      </c>
      <c r="D8583">
        <v>2032.880004882812</v>
      </c>
      <c r="E8583">
        <v>2034.27001953125</v>
      </c>
      <c r="F8583">
        <v>2034.27001953125</v>
      </c>
      <c r="G8583">
        <v>2043770000</v>
      </c>
    </row>
    <row r="8584" spans="1:7" ht="15">
      <c r="A8584" s="963">
        <v>38376</v>
      </c>
      <c r="B8584">
        <v>2040.130004882812</v>
      </c>
      <c r="C8584">
        <v>2043.969970703125</v>
      </c>
      <c r="D8584">
        <v>2008.680053710938</v>
      </c>
      <c r="E8584">
        <v>2008.699951171875</v>
      </c>
      <c r="F8584">
        <v>2008.699951171875</v>
      </c>
      <c r="G8584">
        <v>2134680000</v>
      </c>
    </row>
    <row r="8585" spans="1:7" ht="15">
      <c r="A8585" s="963">
        <v>38377</v>
      </c>
      <c r="B8585">
        <v>2022.079956054688</v>
      </c>
      <c r="C8585">
        <v>2037.180053710938</v>
      </c>
      <c r="D8585">
        <v>2017.579956054688</v>
      </c>
      <c r="E8585">
        <v>2019.949951171875</v>
      </c>
      <c r="F8585">
        <v>2019.949951171875</v>
      </c>
      <c r="G8585">
        <v>2003630000</v>
      </c>
    </row>
    <row r="8586" spans="1:7" ht="15">
      <c r="A8586" s="963">
        <v>38378</v>
      </c>
      <c r="B8586">
        <v>2034.68994140625</v>
      </c>
      <c r="C8586">
        <v>2049.340087890625</v>
      </c>
      <c r="D8586">
        <v>2028.18994140625</v>
      </c>
      <c r="E8586">
        <v>2046.089965820312</v>
      </c>
      <c r="F8586">
        <v>2046.089965820312</v>
      </c>
      <c r="G8586">
        <v>2105070000</v>
      </c>
    </row>
    <row r="8587" spans="1:7" ht="15">
      <c r="A8587" s="963">
        <v>38379</v>
      </c>
      <c r="B8587">
        <v>2042.77001953125</v>
      </c>
      <c r="C8587">
        <v>2053.93994140625</v>
      </c>
      <c r="D8587">
        <v>2036.089965820312</v>
      </c>
      <c r="E8587">
        <v>2047.150024414062</v>
      </c>
      <c r="F8587">
        <v>2047.150024414062</v>
      </c>
      <c r="G8587">
        <v>2106220000</v>
      </c>
    </row>
    <row r="8588" spans="1:7" ht="15">
      <c r="A8588" s="963">
        <v>38380</v>
      </c>
      <c r="B8588">
        <v>2052.5400390625</v>
      </c>
      <c r="C8588">
        <v>2055.1298828125</v>
      </c>
      <c r="D8588">
        <v>2024.359985351562</v>
      </c>
      <c r="E8588">
        <v>2035.829956054688</v>
      </c>
      <c r="F8588">
        <v>2035.829956054688</v>
      </c>
      <c r="G8588">
        <v>2098150000</v>
      </c>
    </row>
    <row r="8589" spans="1:7" ht="15">
      <c r="A8589" s="963">
        <v>38383</v>
      </c>
      <c r="B8589">
        <v>2053.469970703125</v>
      </c>
      <c r="C8589">
        <v>2063.179931640625</v>
      </c>
      <c r="D8589">
        <v>2053.469970703125</v>
      </c>
      <c r="E8589">
        <v>2062.409912109375</v>
      </c>
      <c r="F8589">
        <v>2062.409912109375</v>
      </c>
      <c r="G8589">
        <v>1823800000</v>
      </c>
    </row>
    <row r="8590" spans="1:7" ht="15">
      <c r="A8590" s="963">
        <v>38384</v>
      </c>
      <c r="B8590">
        <v>2063.27001953125</v>
      </c>
      <c r="C8590">
        <v>2071.52001953125</v>
      </c>
      <c r="D8590">
        <v>2058.659912109375</v>
      </c>
      <c r="E8590">
        <v>2068.699951171875</v>
      </c>
      <c r="F8590">
        <v>2068.699951171875</v>
      </c>
      <c r="G8590">
        <v>1904570000</v>
      </c>
    </row>
    <row r="8591" spans="1:7" ht="15">
      <c r="A8591" s="963">
        <v>38385</v>
      </c>
      <c r="B8591">
        <v>2074.06005859375</v>
      </c>
      <c r="C8591">
        <v>2079.580078125</v>
      </c>
      <c r="D8591">
        <v>2064.199951171875</v>
      </c>
      <c r="E8591">
        <v>2075.06005859375</v>
      </c>
      <c r="F8591">
        <v>2075.06005859375</v>
      </c>
      <c r="G8591">
        <v>1965550000</v>
      </c>
    </row>
    <row r="8592" spans="1:7" ht="15">
      <c r="A8592" s="963">
        <v>38386</v>
      </c>
      <c r="B8592">
        <v>2065.43994140625</v>
      </c>
      <c r="C8592">
        <v>2066.929931640625</v>
      </c>
      <c r="D8592">
        <v>2049.25</v>
      </c>
      <c r="E8592">
        <v>2057.639892578125</v>
      </c>
      <c r="F8592">
        <v>2057.639892578125</v>
      </c>
      <c r="G8592">
        <v>1962750000</v>
      </c>
    </row>
    <row r="8593" spans="1:7" ht="15">
      <c r="A8593" s="963">
        <v>38387</v>
      </c>
      <c r="B8593">
        <v>2056.469970703125</v>
      </c>
      <c r="C8593">
        <v>2086.719970703125</v>
      </c>
      <c r="D8593">
        <v>2056.2900390625</v>
      </c>
      <c r="E8593">
        <v>2086.659912109375</v>
      </c>
      <c r="F8593">
        <v>2086.659912109375</v>
      </c>
      <c r="G8593">
        <v>1941510000</v>
      </c>
    </row>
    <row r="8594" spans="1:7" ht="15">
      <c r="A8594" s="963">
        <v>38390</v>
      </c>
      <c r="B8594">
        <v>2086.550048828125</v>
      </c>
      <c r="C8594">
        <v>2091.169921875</v>
      </c>
      <c r="D8594">
        <v>2075.409912109375</v>
      </c>
      <c r="E8594">
        <v>2082.030029296875</v>
      </c>
      <c r="F8594">
        <v>2082.030029296875</v>
      </c>
      <c r="G8594">
        <v>1698460000</v>
      </c>
    </row>
    <row r="8595" spans="1:7" ht="15">
      <c r="A8595" s="963">
        <v>38391</v>
      </c>
      <c r="B8595">
        <v>2082.110107421875</v>
      </c>
      <c r="C8595">
        <v>2095.639892578125</v>
      </c>
      <c r="D8595">
        <v>2080.419921875</v>
      </c>
      <c r="E8595">
        <v>2086.679931640625</v>
      </c>
      <c r="F8595">
        <v>2086.679931640625</v>
      </c>
      <c r="G8595">
        <v>1943560000</v>
      </c>
    </row>
    <row r="8596" spans="1:7" ht="15">
      <c r="A8596" s="963">
        <v>38392</v>
      </c>
      <c r="B8596">
        <v>2088.52001953125</v>
      </c>
      <c r="C8596">
        <v>2089.3798828125</v>
      </c>
      <c r="D8596">
        <v>2051</v>
      </c>
      <c r="E8596">
        <v>2052.550048828125</v>
      </c>
      <c r="F8596">
        <v>2052.550048828125</v>
      </c>
      <c r="G8596">
        <v>1958810000</v>
      </c>
    </row>
    <row r="8597" spans="1:7" ht="15">
      <c r="A8597" s="963">
        <v>38393</v>
      </c>
      <c r="B8597">
        <v>2058.530029296875</v>
      </c>
      <c r="C8597">
        <v>2059.64990234375</v>
      </c>
      <c r="D8597">
        <v>2040.0400390625</v>
      </c>
      <c r="E8597">
        <v>2053.10009765625</v>
      </c>
      <c r="F8597">
        <v>2053.10009765625</v>
      </c>
      <c r="G8597">
        <v>2085500000</v>
      </c>
    </row>
    <row r="8598" spans="1:7" ht="15">
      <c r="A8598" s="963">
        <v>38394</v>
      </c>
      <c r="B8598">
        <v>2048.9599609375</v>
      </c>
      <c r="C8598">
        <v>2081.47998046875</v>
      </c>
      <c r="D8598">
        <v>2039.719970703125</v>
      </c>
      <c r="E8598">
        <v>2076.659912109375</v>
      </c>
      <c r="F8598">
        <v>2076.659912109375</v>
      </c>
      <c r="G8598">
        <v>2163630000</v>
      </c>
    </row>
    <row r="8599" spans="1:7" ht="15">
      <c r="A8599" s="963">
        <v>38397</v>
      </c>
      <c r="B8599">
        <v>2076.75</v>
      </c>
      <c r="C8599">
        <v>2085.1201171875</v>
      </c>
      <c r="D8599">
        <v>2074.81005859375</v>
      </c>
      <c r="E8599">
        <v>2082.909912109375</v>
      </c>
      <c r="F8599">
        <v>2082.909912109375</v>
      </c>
      <c r="G8599">
        <v>1639640000</v>
      </c>
    </row>
    <row r="8600" spans="1:7" ht="15">
      <c r="A8600" s="963">
        <v>38398</v>
      </c>
      <c r="B8600">
        <v>2083.639892578125</v>
      </c>
      <c r="C8600">
        <v>2103.449951171875</v>
      </c>
      <c r="D8600">
        <v>2081.4599609375</v>
      </c>
      <c r="E8600">
        <v>2089.2099609375</v>
      </c>
      <c r="F8600">
        <v>2089.2099609375</v>
      </c>
      <c r="G8600">
        <v>2071590000</v>
      </c>
    </row>
    <row r="8601" spans="1:7" ht="15">
      <c r="A8601" s="963">
        <v>38399</v>
      </c>
      <c r="B8601">
        <v>2082.4599609375</v>
      </c>
      <c r="C8601">
        <v>2093.3701171875</v>
      </c>
      <c r="D8601">
        <v>2079.3701171875</v>
      </c>
      <c r="E8601">
        <v>2087.429931640625</v>
      </c>
      <c r="F8601">
        <v>2087.429931640625</v>
      </c>
      <c r="G8601">
        <v>1865070000</v>
      </c>
    </row>
    <row r="8602" spans="1:7" ht="15">
      <c r="A8602" s="963">
        <v>38400</v>
      </c>
      <c r="B8602">
        <v>2088.669921875</v>
      </c>
      <c r="C8602">
        <v>2093.679931640625</v>
      </c>
      <c r="D8602">
        <v>2061.340087890625</v>
      </c>
      <c r="E8602">
        <v>2061.340087890625</v>
      </c>
      <c r="F8602">
        <v>2061.340087890625</v>
      </c>
      <c r="G8602">
        <v>1950460000</v>
      </c>
    </row>
    <row r="8603" spans="1:7" ht="15">
      <c r="A8603" s="963">
        <v>38401</v>
      </c>
      <c r="B8603">
        <v>2065.14990234375</v>
      </c>
      <c r="C8603">
        <v>2068.889892578125</v>
      </c>
      <c r="D8603">
        <v>2056.199951171875</v>
      </c>
      <c r="E8603">
        <v>2058.6201171875</v>
      </c>
      <c r="F8603">
        <v>2058.6201171875</v>
      </c>
      <c r="G8603">
        <v>1614160000</v>
      </c>
    </row>
    <row r="8604" spans="1:7" ht="15">
      <c r="A8604" s="963">
        <v>38405</v>
      </c>
      <c r="B8604">
        <v>2046.180053710938</v>
      </c>
      <c r="C8604">
        <v>2064.669921875</v>
      </c>
      <c r="D8604">
        <v>2030.170043945312</v>
      </c>
      <c r="E8604">
        <v>2030.319946289062</v>
      </c>
      <c r="F8604">
        <v>2030.319946289062</v>
      </c>
      <c r="G8604">
        <v>2056220000</v>
      </c>
    </row>
    <row r="8605" spans="1:7" ht="15">
      <c r="A8605" s="963">
        <v>38406</v>
      </c>
      <c r="B8605">
        <v>2039.550048828125</v>
      </c>
      <c r="C8605">
        <v>2040.839965820312</v>
      </c>
      <c r="D8605">
        <v>2024.640014648438</v>
      </c>
      <c r="E8605">
        <v>2031.25</v>
      </c>
      <c r="F8605">
        <v>2031.25</v>
      </c>
      <c r="G8605">
        <v>1878450000</v>
      </c>
    </row>
    <row r="8606" spans="1:7" ht="15">
      <c r="A8606" s="963">
        <v>38407</v>
      </c>
      <c r="B8606">
        <v>2028.430053710938</v>
      </c>
      <c r="C8606">
        <v>2051.81005859375</v>
      </c>
      <c r="D8606">
        <v>2023</v>
      </c>
      <c r="E8606">
        <v>2051.699951171875</v>
      </c>
      <c r="F8606">
        <v>2051.699951171875</v>
      </c>
      <c r="G8606">
        <v>2031880000</v>
      </c>
    </row>
    <row r="8607" spans="1:7" ht="15">
      <c r="A8607" s="963">
        <v>38408</v>
      </c>
      <c r="B8607">
        <v>2050.489990234375</v>
      </c>
      <c r="C8607">
        <v>2065.39990234375</v>
      </c>
      <c r="D8607">
        <v>2047.22998046875</v>
      </c>
      <c r="E8607">
        <v>2065.39990234375</v>
      </c>
      <c r="F8607">
        <v>2065.39990234375</v>
      </c>
      <c r="G8607">
        <v>1771200000</v>
      </c>
    </row>
    <row r="8608" spans="1:7" ht="15">
      <c r="A8608" s="963">
        <v>38411</v>
      </c>
      <c r="B8608">
        <v>2058.280029296875</v>
      </c>
      <c r="C8608">
        <v>2066.530029296875</v>
      </c>
      <c r="D8608">
        <v>2038.77001953125</v>
      </c>
      <c r="E8608">
        <v>2051.719970703125</v>
      </c>
      <c r="F8608">
        <v>2051.719970703125</v>
      </c>
      <c r="G8608">
        <v>2130140000</v>
      </c>
    </row>
    <row r="8609" spans="1:7" ht="15">
      <c r="A8609" s="963">
        <v>38412</v>
      </c>
      <c r="B8609">
        <v>2057.469970703125</v>
      </c>
      <c r="C8609">
        <v>2073.739990234375</v>
      </c>
      <c r="D8609">
        <v>2057.18994140625</v>
      </c>
      <c r="E8609">
        <v>2071.25</v>
      </c>
      <c r="F8609">
        <v>2071.25</v>
      </c>
      <c r="G8609">
        <v>1941180000</v>
      </c>
    </row>
    <row r="8610" spans="1:7" ht="15">
      <c r="A8610" s="963">
        <v>38413</v>
      </c>
      <c r="B8610">
        <v>2060.300048828125</v>
      </c>
      <c r="C8610">
        <v>2084.14990234375</v>
      </c>
      <c r="D8610">
        <v>2057.219970703125</v>
      </c>
      <c r="E8610">
        <v>2067.5</v>
      </c>
      <c r="F8610">
        <v>2067.5</v>
      </c>
      <c r="G8610">
        <v>2004470000</v>
      </c>
    </row>
    <row r="8611" spans="1:7" ht="15">
      <c r="A8611" s="963">
        <v>38414</v>
      </c>
      <c r="B8611">
        <v>2073.330078125</v>
      </c>
      <c r="C8611">
        <v>2074.7099609375</v>
      </c>
      <c r="D8611">
        <v>2047.920043945312</v>
      </c>
      <c r="E8611">
        <v>2058.39990234375</v>
      </c>
      <c r="F8611">
        <v>2058.39990234375</v>
      </c>
      <c r="G8611">
        <v>1895880000</v>
      </c>
    </row>
    <row r="8612" spans="1:7" ht="15">
      <c r="A8612" s="963">
        <v>38415</v>
      </c>
      <c r="B8612">
        <v>2071.14990234375</v>
      </c>
      <c r="C8612">
        <v>2078.139892578125</v>
      </c>
      <c r="D8612">
        <v>2064.929931640625</v>
      </c>
      <c r="E8612">
        <v>2070.610107421875</v>
      </c>
      <c r="F8612">
        <v>2070.610107421875</v>
      </c>
      <c r="G8612">
        <v>1829190000</v>
      </c>
    </row>
    <row r="8613" spans="1:7" ht="15">
      <c r="A8613" s="963">
        <v>38418</v>
      </c>
      <c r="B8613">
        <v>2073.89990234375</v>
      </c>
      <c r="C8613">
        <v>2100.570068359375</v>
      </c>
      <c r="D8613">
        <v>2073.820068359375</v>
      </c>
      <c r="E8613">
        <v>2090.2099609375</v>
      </c>
      <c r="F8613">
        <v>2090.2099609375</v>
      </c>
      <c r="G8613">
        <v>1949190000</v>
      </c>
    </row>
    <row r="8614" spans="1:7" ht="15">
      <c r="A8614" s="963">
        <v>38419</v>
      </c>
      <c r="B8614">
        <v>2087.110107421875</v>
      </c>
      <c r="C8614">
        <v>2095.739990234375</v>
      </c>
      <c r="D8614">
        <v>2072.590087890625</v>
      </c>
      <c r="E8614">
        <v>2073.550048828125</v>
      </c>
      <c r="F8614">
        <v>2073.550048828125</v>
      </c>
      <c r="G8614">
        <v>1696700000</v>
      </c>
    </row>
    <row r="8615" spans="1:7" ht="15">
      <c r="A8615" s="963">
        <v>38420</v>
      </c>
      <c r="B8615">
        <v>2070.85009765625</v>
      </c>
      <c r="C8615">
        <v>2079.3701171875</v>
      </c>
      <c r="D8615">
        <v>2060.22998046875</v>
      </c>
      <c r="E8615">
        <v>2061.2900390625</v>
      </c>
      <c r="F8615">
        <v>2061.2900390625</v>
      </c>
      <c r="G8615">
        <v>1895520000</v>
      </c>
    </row>
    <row r="8616" spans="1:7" ht="15">
      <c r="A8616" s="963">
        <v>38421</v>
      </c>
      <c r="B8616">
        <v>2065.090087890625</v>
      </c>
      <c r="C8616">
        <v>2067.2099609375</v>
      </c>
      <c r="D8616">
        <v>2042.02001953125</v>
      </c>
      <c r="E8616">
        <v>2059.719970703125</v>
      </c>
      <c r="F8616">
        <v>2059.719970703125</v>
      </c>
      <c r="G8616">
        <v>1825790000</v>
      </c>
    </row>
    <row r="8617" spans="1:7" ht="15">
      <c r="A8617" s="963">
        <v>38422</v>
      </c>
      <c r="B8617">
        <v>2063.56005859375</v>
      </c>
      <c r="C8617">
        <v>2069.39990234375</v>
      </c>
      <c r="D8617">
        <v>2036.410034179688</v>
      </c>
      <c r="E8617">
        <v>2041.599975585938</v>
      </c>
      <c r="F8617">
        <v>2041.599975585938</v>
      </c>
      <c r="G8617">
        <v>1792090000</v>
      </c>
    </row>
    <row r="8618" spans="1:7" ht="15">
      <c r="A8618" s="963">
        <v>38425</v>
      </c>
      <c r="B8618">
        <v>2043.640014648438</v>
      </c>
      <c r="C8618">
        <v>2051.0400390625</v>
      </c>
      <c r="D8618">
        <v>2037.410034179688</v>
      </c>
      <c r="E8618">
        <v>2051.0400390625</v>
      </c>
      <c r="F8618">
        <v>2051.0400390625</v>
      </c>
      <c r="G8618">
        <v>1707720000</v>
      </c>
    </row>
    <row r="8619" spans="1:7" ht="15">
      <c r="A8619" s="963">
        <v>38426</v>
      </c>
      <c r="B8619">
        <v>2057.169921875</v>
      </c>
      <c r="C8619">
        <v>2059.070068359375</v>
      </c>
      <c r="D8619">
        <v>2034.410034179688</v>
      </c>
      <c r="E8619">
        <v>2034.97998046875</v>
      </c>
      <c r="F8619">
        <v>2034.97998046875</v>
      </c>
      <c r="G8619">
        <v>1838790000</v>
      </c>
    </row>
    <row r="8620" spans="1:7" ht="15">
      <c r="A8620" s="963">
        <v>38427</v>
      </c>
      <c r="B8620">
        <v>2028.2900390625</v>
      </c>
      <c r="C8620">
        <v>2037.9599609375</v>
      </c>
      <c r="D8620">
        <v>2011.670043945312</v>
      </c>
      <c r="E8620">
        <v>2015.75</v>
      </c>
      <c r="F8620">
        <v>2015.75</v>
      </c>
      <c r="G8620">
        <v>1969690000</v>
      </c>
    </row>
    <row r="8621" spans="1:7" ht="15">
      <c r="A8621" s="963">
        <v>38428</v>
      </c>
      <c r="B8621">
        <v>2016.910034179688</v>
      </c>
      <c r="C8621">
        <v>2023.670043945312</v>
      </c>
      <c r="D8621">
        <v>2010.52001953125</v>
      </c>
      <c r="E8621">
        <v>2016.420043945312</v>
      </c>
      <c r="F8621">
        <v>2016.420043945312</v>
      </c>
      <c r="G8621">
        <v>1745120000</v>
      </c>
    </row>
    <row r="8622" spans="1:7" ht="15">
      <c r="A8622" s="963">
        <v>38429</v>
      </c>
      <c r="B8622">
        <v>2018.410034179688</v>
      </c>
      <c r="C8622">
        <v>2020.400024414062</v>
      </c>
      <c r="D8622">
        <v>1999.97998046875</v>
      </c>
      <c r="E8622">
        <v>2007.7900390625</v>
      </c>
      <c r="F8622">
        <v>2007.7900390625</v>
      </c>
      <c r="G8622">
        <v>2106980000</v>
      </c>
    </row>
    <row r="8623" spans="1:7" ht="15">
      <c r="A8623" s="963">
        <v>38432</v>
      </c>
      <c r="B8623">
        <v>2008.160034179688</v>
      </c>
      <c r="C8623">
        <v>2011.390014648438</v>
      </c>
      <c r="D8623">
        <v>1993.760009765625</v>
      </c>
      <c r="E8623">
        <v>2007.510009765625</v>
      </c>
      <c r="F8623">
        <v>2007.510009765625</v>
      </c>
      <c r="G8623">
        <v>1611000000</v>
      </c>
    </row>
    <row r="8624" spans="1:7" ht="15">
      <c r="A8624" s="963">
        <v>38433</v>
      </c>
      <c r="B8624">
        <v>2007.719970703125</v>
      </c>
      <c r="C8624">
        <v>2017.660034179688</v>
      </c>
      <c r="D8624">
        <v>1988.859985351562</v>
      </c>
      <c r="E8624">
        <v>1989.339965820312</v>
      </c>
      <c r="F8624">
        <v>1989.339965820312</v>
      </c>
      <c r="G8624">
        <v>1805950000</v>
      </c>
    </row>
    <row r="8625" spans="1:7" ht="15">
      <c r="A8625" s="963">
        <v>38434</v>
      </c>
      <c r="B8625">
        <v>1985.489990234375</v>
      </c>
      <c r="C8625">
        <v>1999.430053710938</v>
      </c>
      <c r="D8625">
        <v>1985.219970703125</v>
      </c>
      <c r="E8625">
        <v>1990.219970703125</v>
      </c>
      <c r="F8625">
        <v>1990.219970703125</v>
      </c>
      <c r="G8625">
        <v>1741150000</v>
      </c>
    </row>
    <row r="8626" spans="1:7" ht="15">
      <c r="A8626" s="963">
        <v>38435</v>
      </c>
      <c r="B8626">
        <v>1997.47998046875</v>
      </c>
      <c r="C8626">
        <v>2008.630004882812</v>
      </c>
      <c r="D8626">
        <v>1991.06005859375</v>
      </c>
      <c r="E8626">
        <v>1991.06005859375</v>
      </c>
      <c r="F8626">
        <v>1991.06005859375</v>
      </c>
      <c r="G8626">
        <v>1697930000</v>
      </c>
    </row>
    <row r="8627" spans="1:7" ht="15">
      <c r="A8627" s="963">
        <v>38439</v>
      </c>
      <c r="B8627">
        <v>1998.760009765625</v>
      </c>
      <c r="C8627">
        <v>2005.489990234375</v>
      </c>
      <c r="D8627">
        <v>1992.52001953125</v>
      </c>
      <c r="E8627">
        <v>1992.52001953125</v>
      </c>
      <c r="F8627">
        <v>1992.52001953125</v>
      </c>
      <c r="G8627">
        <v>1487620000</v>
      </c>
    </row>
    <row r="8628" spans="1:7" ht="15">
      <c r="A8628" s="963">
        <v>38440</v>
      </c>
      <c r="B8628">
        <v>1990.27001953125</v>
      </c>
      <c r="C8628">
        <v>2002.650024414062</v>
      </c>
      <c r="D8628">
        <v>1968.579956054688</v>
      </c>
      <c r="E8628">
        <v>1973.880004882812</v>
      </c>
      <c r="F8628">
        <v>1973.880004882812</v>
      </c>
      <c r="G8628">
        <v>1797840000</v>
      </c>
    </row>
    <row r="8629" spans="1:7" ht="15">
      <c r="A8629" s="963">
        <v>38441</v>
      </c>
      <c r="B8629">
        <v>1980.069946289062</v>
      </c>
      <c r="C8629">
        <v>2005.670043945312</v>
      </c>
      <c r="D8629">
        <v>1980.069946289062</v>
      </c>
      <c r="E8629">
        <v>2005.670043945312</v>
      </c>
      <c r="F8629">
        <v>2005.670043945312</v>
      </c>
      <c r="G8629">
        <v>1753610000</v>
      </c>
    </row>
    <row r="8630" spans="1:7" ht="15">
      <c r="A8630" s="963">
        <v>38442</v>
      </c>
      <c r="B8630">
        <v>2005.7099609375</v>
      </c>
      <c r="C8630">
        <v>2006.619995117188</v>
      </c>
      <c r="D8630">
        <v>1994.800048828125</v>
      </c>
      <c r="E8630">
        <v>1999.22998046875</v>
      </c>
      <c r="F8630">
        <v>1999.22998046875</v>
      </c>
      <c r="G8630">
        <v>1686970000</v>
      </c>
    </row>
    <row r="8631" spans="1:7" ht="15">
      <c r="A8631" s="963">
        <v>38443</v>
      </c>
      <c r="B8631">
        <v>2009.089965820312</v>
      </c>
      <c r="C8631">
        <v>2014.72998046875</v>
      </c>
      <c r="D8631">
        <v>1982.18994140625</v>
      </c>
      <c r="E8631">
        <v>1984.81005859375</v>
      </c>
      <c r="F8631">
        <v>1984.81005859375</v>
      </c>
      <c r="G8631">
        <v>1869690000</v>
      </c>
    </row>
    <row r="8632" spans="1:7" ht="15">
      <c r="A8632" s="963">
        <v>38446</v>
      </c>
      <c r="B8632">
        <v>1983.81005859375</v>
      </c>
      <c r="C8632">
        <v>1995.800048828125</v>
      </c>
      <c r="D8632">
        <v>1972.069946289062</v>
      </c>
      <c r="E8632">
        <v>1991.069946289062</v>
      </c>
      <c r="F8632">
        <v>1991.069946289062</v>
      </c>
      <c r="G8632">
        <v>1589310000</v>
      </c>
    </row>
    <row r="8633" spans="1:7" ht="15">
      <c r="A8633" s="963">
        <v>38447</v>
      </c>
      <c r="B8633">
        <v>1994.380004882812</v>
      </c>
      <c r="C8633">
        <v>2002.349975585938</v>
      </c>
      <c r="D8633">
        <v>1991.880004882812</v>
      </c>
      <c r="E8633">
        <v>1999.319946289062</v>
      </c>
      <c r="F8633">
        <v>1999.319946289062</v>
      </c>
      <c r="G8633">
        <v>1647510000</v>
      </c>
    </row>
    <row r="8634" spans="1:7" ht="15">
      <c r="A8634" s="963">
        <v>38448</v>
      </c>
      <c r="B8634">
        <v>2004.25</v>
      </c>
      <c r="C8634">
        <v>2017.079956054688</v>
      </c>
      <c r="D8634">
        <v>1996.910034179688</v>
      </c>
      <c r="E8634">
        <v>1999.140014648438</v>
      </c>
      <c r="F8634">
        <v>1999.140014648438</v>
      </c>
      <c r="G8634">
        <v>1746400000</v>
      </c>
    </row>
    <row r="8635" spans="1:7" ht="15">
      <c r="A8635" s="963">
        <v>38449</v>
      </c>
      <c r="B8635">
        <v>1999.609985351562</v>
      </c>
      <c r="C8635">
        <v>2018.7900390625</v>
      </c>
      <c r="D8635">
        <v>1998.140014648438</v>
      </c>
      <c r="E8635">
        <v>2018.7900390625</v>
      </c>
      <c r="F8635">
        <v>2018.7900390625</v>
      </c>
      <c r="G8635">
        <v>1714270000</v>
      </c>
    </row>
    <row r="8636" spans="1:7" ht="15">
      <c r="A8636" s="963">
        <v>38450</v>
      </c>
      <c r="B8636">
        <v>2018.420043945312</v>
      </c>
      <c r="C8636">
        <v>2021.819946289062</v>
      </c>
      <c r="D8636">
        <v>1999.329956054688</v>
      </c>
      <c r="E8636">
        <v>1999.349975585938</v>
      </c>
      <c r="F8636">
        <v>1999.349975585938</v>
      </c>
      <c r="G8636">
        <v>1516340000</v>
      </c>
    </row>
    <row r="8637" spans="1:7" ht="15">
      <c r="A8637" s="963">
        <v>38453</v>
      </c>
      <c r="B8637">
        <v>2004.160034179688</v>
      </c>
      <c r="C8637">
        <v>2006.239990234375</v>
      </c>
      <c r="D8637">
        <v>1991.2099609375</v>
      </c>
      <c r="E8637">
        <v>1992.119995117188</v>
      </c>
      <c r="F8637">
        <v>1992.119995117188</v>
      </c>
      <c r="G8637">
        <v>1382490000</v>
      </c>
    </row>
    <row r="8638" spans="1:7" ht="15">
      <c r="A8638" s="963">
        <v>38454</v>
      </c>
      <c r="B8638">
        <v>1988.329956054688</v>
      </c>
      <c r="C8638">
        <v>2007.239990234375</v>
      </c>
      <c r="D8638">
        <v>1970.010009765625</v>
      </c>
      <c r="E8638">
        <v>2005.400024414062</v>
      </c>
      <c r="F8638">
        <v>2005.400024414062</v>
      </c>
      <c r="G8638">
        <v>1931870000</v>
      </c>
    </row>
    <row r="8639" spans="1:7" ht="15">
      <c r="A8639" s="963">
        <v>38455</v>
      </c>
      <c r="B8639">
        <v>2000.4599609375</v>
      </c>
      <c r="C8639">
        <v>2001.300048828125</v>
      </c>
      <c r="D8639">
        <v>1972.099975585938</v>
      </c>
      <c r="E8639">
        <v>1974.369995117188</v>
      </c>
      <c r="F8639">
        <v>1974.369995117188</v>
      </c>
      <c r="G8639">
        <v>1705450000</v>
      </c>
    </row>
    <row r="8640" spans="1:7" ht="15">
      <c r="A8640" s="963">
        <v>38456</v>
      </c>
      <c r="B8640">
        <v>1974.180053710938</v>
      </c>
      <c r="C8640">
        <v>1975.420043945312</v>
      </c>
      <c r="D8640">
        <v>1946.579956054688</v>
      </c>
      <c r="E8640">
        <v>1946.7099609375</v>
      </c>
      <c r="F8640">
        <v>1946.7099609375</v>
      </c>
      <c r="G8640">
        <v>1930060000</v>
      </c>
    </row>
    <row r="8641" spans="1:7" ht="15">
      <c r="A8641" s="963">
        <v>38457</v>
      </c>
      <c r="B8641">
        <v>1932.9599609375</v>
      </c>
      <c r="C8641">
        <v>1940.150024414062</v>
      </c>
      <c r="D8641">
        <v>1906.7099609375</v>
      </c>
      <c r="E8641">
        <v>1908.150024414062</v>
      </c>
      <c r="F8641">
        <v>1908.150024414062</v>
      </c>
      <c r="G8641">
        <v>2314620000</v>
      </c>
    </row>
    <row r="8642" spans="1:7" ht="15">
      <c r="A8642" s="963">
        <v>38460</v>
      </c>
      <c r="B8642">
        <v>1906.430053710938</v>
      </c>
      <c r="C8642">
        <v>1921.68994140625</v>
      </c>
      <c r="D8642">
        <v>1904.27001953125</v>
      </c>
      <c r="E8642">
        <v>1912.920043945312</v>
      </c>
      <c r="F8642">
        <v>1912.920043945312</v>
      </c>
      <c r="G8642">
        <v>1840360000</v>
      </c>
    </row>
    <row r="8643" spans="1:7" ht="15">
      <c r="A8643" s="963">
        <v>38461</v>
      </c>
      <c r="B8643">
        <v>1922.819946289062</v>
      </c>
      <c r="C8643">
        <v>1933.2099609375</v>
      </c>
      <c r="D8643">
        <v>1918.150024414062</v>
      </c>
      <c r="E8643">
        <v>1932.359985351562</v>
      </c>
      <c r="F8643">
        <v>1932.359985351562</v>
      </c>
      <c r="G8643">
        <v>1792830000</v>
      </c>
    </row>
    <row r="8644" spans="1:7" ht="15">
      <c r="A8644" s="963">
        <v>38462</v>
      </c>
      <c r="B8644">
        <v>1944.640014648438</v>
      </c>
      <c r="C8644">
        <v>1945.599975585938</v>
      </c>
      <c r="D8644">
        <v>1912.349975585938</v>
      </c>
      <c r="E8644">
        <v>1913.760009765625</v>
      </c>
      <c r="F8644">
        <v>1913.760009765625</v>
      </c>
      <c r="G8644">
        <v>2004950000</v>
      </c>
    </row>
    <row r="8645" spans="1:7" ht="15">
      <c r="A8645" s="963">
        <v>38463</v>
      </c>
      <c r="B8645">
        <v>1931.849975585938</v>
      </c>
      <c r="C8645">
        <v>1962.410034179688</v>
      </c>
      <c r="D8645">
        <v>1928.52001953125</v>
      </c>
      <c r="E8645">
        <v>1962.410034179688</v>
      </c>
      <c r="F8645">
        <v>1962.410034179688</v>
      </c>
      <c r="G8645">
        <v>1951490000</v>
      </c>
    </row>
    <row r="8646" spans="1:7" ht="15">
      <c r="A8646" s="963">
        <v>38464</v>
      </c>
      <c r="B8646">
        <v>1953.579956054688</v>
      </c>
      <c r="C8646">
        <v>1953.77001953125</v>
      </c>
      <c r="D8646">
        <v>1921.380004882812</v>
      </c>
      <c r="E8646">
        <v>1932.18994140625</v>
      </c>
      <c r="F8646">
        <v>1932.18994140625</v>
      </c>
      <c r="G8646">
        <v>1802730000</v>
      </c>
    </row>
    <row r="8647" spans="1:7" ht="15">
      <c r="A8647" s="963">
        <v>38467</v>
      </c>
      <c r="B8647">
        <v>1942.02001953125</v>
      </c>
      <c r="C8647">
        <v>1954.869995117188</v>
      </c>
      <c r="D8647">
        <v>1938.449951171875</v>
      </c>
      <c r="E8647">
        <v>1950.780029296875</v>
      </c>
      <c r="F8647">
        <v>1950.780029296875</v>
      </c>
      <c r="G8647">
        <v>1442420000</v>
      </c>
    </row>
    <row r="8648" spans="1:7" ht="15">
      <c r="A8648" s="963">
        <v>38468</v>
      </c>
      <c r="B8648">
        <v>1943.75</v>
      </c>
      <c r="C8648">
        <v>1958.579956054688</v>
      </c>
      <c r="D8648">
        <v>1927.43994140625</v>
      </c>
      <c r="E8648">
        <v>1927.43994140625</v>
      </c>
      <c r="F8648">
        <v>1927.43994140625</v>
      </c>
      <c r="G8648">
        <v>1670040000</v>
      </c>
    </row>
    <row r="8649" spans="1:7" ht="15">
      <c r="A8649" s="963">
        <v>38469</v>
      </c>
      <c r="B8649">
        <v>1919.420043945312</v>
      </c>
      <c r="C8649">
        <v>1937.150024414062</v>
      </c>
      <c r="D8649">
        <v>1913.140014648438</v>
      </c>
      <c r="E8649">
        <v>1930.430053710938</v>
      </c>
      <c r="F8649">
        <v>1930.430053710938</v>
      </c>
      <c r="G8649">
        <v>1764210000</v>
      </c>
    </row>
    <row r="8650" spans="1:7" ht="15">
      <c r="A8650" s="963">
        <v>38470</v>
      </c>
      <c r="B8650">
        <v>1922.030029296875</v>
      </c>
      <c r="C8650">
        <v>1927.31005859375</v>
      </c>
      <c r="D8650">
        <v>1904.079956054688</v>
      </c>
      <c r="E8650">
        <v>1904.180053710938</v>
      </c>
      <c r="F8650">
        <v>1904.180053710938</v>
      </c>
      <c r="G8650">
        <v>1861340000</v>
      </c>
    </row>
    <row r="8651" spans="1:7" ht="15">
      <c r="A8651" s="963">
        <v>38471</v>
      </c>
      <c r="B8651">
        <v>1917.640014648438</v>
      </c>
      <c r="C8651">
        <v>1921.77001953125</v>
      </c>
      <c r="D8651">
        <v>1889.829956054688</v>
      </c>
      <c r="E8651">
        <v>1921.650024414062</v>
      </c>
      <c r="F8651">
        <v>1921.650024414062</v>
      </c>
      <c r="G8651">
        <v>2039550000</v>
      </c>
    </row>
    <row r="8652" spans="1:7" ht="15">
      <c r="A8652" s="963">
        <v>38474</v>
      </c>
      <c r="B8652">
        <v>1923.22998046875</v>
      </c>
      <c r="C8652">
        <v>1933.420043945312</v>
      </c>
      <c r="D8652">
        <v>1916.030029296875</v>
      </c>
      <c r="E8652">
        <v>1928.650024414062</v>
      </c>
      <c r="F8652">
        <v>1928.650024414062</v>
      </c>
      <c r="G8652">
        <v>1547750000</v>
      </c>
    </row>
    <row r="8653" spans="1:7" ht="15">
      <c r="A8653" s="963">
        <v>38475</v>
      </c>
      <c r="B8653">
        <v>1924.780029296875</v>
      </c>
      <c r="C8653">
        <v>1944.530029296875</v>
      </c>
      <c r="D8653">
        <v>1924.780029296875</v>
      </c>
      <c r="E8653">
        <v>1933.069946289062</v>
      </c>
      <c r="F8653">
        <v>1933.069946289062</v>
      </c>
      <c r="G8653">
        <v>1868140000</v>
      </c>
    </row>
    <row r="8654" spans="1:7" ht="15">
      <c r="A8654" s="963">
        <v>38476</v>
      </c>
      <c r="B8654">
        <v>1937.7900390625</v>
      </c>
      <c r="C8654">
        <v>1963.260009765625</v>
      </c>
      <c r="D8654">
        <v>1935.239990234375</v>
      </c>
      <c r="E8654">
        <v>1962.22998046875</v>
      </c>
      <c r="F8654">
        <v>1962.22998046875</v>
      </c>
      <c r="G8654">
        <v>1877820000</v>
      </c>
    </row>
    <row r="8655" spans="1:7" ht="15">
      <c r="A8655" s="963">
        <v>38477</v>
      </c>
      <c r="B8655">
        <v>1960.380004882812</v>
      </c>
      <c r="C8655">
        <v>1969.2900390625</v>
      </c>
      <c r="D8655">
        <v>1951.489990234375</v>
      </c>
      <c r="E8655">
        <v>1961.800048828125</v>
      </c>
      <c r="F8655">
        <v>1961.800048828125</v>
      </c>
      <c r="G8655">
        <v>1719880000</v>
      </c>
    </row>
    <row r="8656" spans="1:7" ht="15">
      <c r="A8656" s="963">
        <v>38478</v>
      </c>
      <c r="B8656">
        <v>1972.660034179688</v>
      </c>
      <c r="C8656">
        <v>1973.5</v>
      </c>
      <c r="D8656">
        <v>1960.760009765625</v>
      </c>
      <c r="E8656">
        <v>1967.349975585938</v>
      </c>
      <c r="F8656">
        <v>1967.349975585938</v>
      </c>
      <c r="G8656">
        <v>1511120000</v>
      </c>
    </row>
    <row r="8657" spans="1:7" ht="15">
      <c r="A8657" s="963">
        <v>38481</v>
      </c>
      <c r="B8657">
        <v>1967.739990234375</v>
      </c>
      <c r="C8657">
        <v>1979.670043945312</v>
      </c>
      <c r="D8657">
        <v>1960.27001953125</v>
      </c>
      <c r="E8657">
        <v>1979.670043945312</v>
      </c>
      <c r="F8657">
        <v>1979.670043945312</v>
      </c>
      <c r="G8657">
        <v>1441010000</v>
      </c>
    </row>
    <row r="8658" spans="1:7" ht="15">
      <c r="A8658" s="963">
        <v>38482</v>
      </c>
      <c r="B8658">
        <v>1968.079956054688</v>
      </c>
      <c r="C8658">
        <v>1971.25</v>
      </c>
      <c r="D8658">
        <v>1957.2900390625</v>
      </c>
      <c r="E8658">
        <v>1962.77001953125</v>
      </c>
      <c r="F8658">
        <v>1962.77001953125</v>
      </c>
      <c r="G8658">
        <v>1595520000</v>
      </c>
    </row>
    <row r="8659" spans="1:7" ht="15">
      <c r="A8659" s="963">
        <v>38483</v>
      </c>
      <c r="B8659">
        <v>1966.06005859375</v>
      </c>
      <c r="C8659">
        <v>1972.52001953125</v>
      </c>
      <c r="D8659">
        <v>1943.890014648438</v>
      </c>
      <c r="E8659">
        <v>1971.550048828125</v>
      </c>
      <c r="F8659">
        <v>1971.550048828125</v>
      </c>
      <c r="G8659">
        <v>1716160000</v>
      </c>
    </row>
    <row r="8660" spans="1:7" ht="15">
      <c r="A8660" s="963">
        <v>38484</v>
      </c>
      <c r="B8660">
        <v>1970.800048828125</v>
      </c>
      <c r="C8660">
        <v>1982.199951171875</v>
      </c>
      <c r="D8660">
        <v>1956.449951171875</v>
      </c>
      <c r="E8660">
        <v>1963.880004882812</v>
      </c>
      <c r="F8660">
        <v>1963.880004882812</v>
      </c>
      <c r="G8660">
        <v>1783430000</v>
      </c>
    </row>
    <row r="8661" spans="1:7" ht="15">
      <c r="A8661" s="963">
        <v>38485</v>
      </c>
      <c r="B8661">
        <v>1978.280029296875</v>
      </c>
      <c r="C8661">
        <v>1990</v>
      </c>
      <c r="D8661">
        <v>1964.77001953125</v>
      </c>
      <c r="E8661">
        <v>1976.780029296875</v>
      </c>
      <c r="F8661">
        <v>1976.780029296875</v>
      </c>
      <c r="G8661">
        <v>1878980000</v>
      </c>
    </row>
    <row r="8662" spans="1:7" ht="15">
      <c r="A8662" s="963">
        <v>38488</v>
      </c>
      <c r="B8662">
        <v>1976.380004882812</v>
      </c>
      <c r="C8662">
        <v>1994.469970703125</v>
      </c>
      <c r="D8662">
        <v>1973.670043945312</v>
      </c>
      <c r="E8662">
        <v>1994.430053710938</v>
      </c>
      <c r="F8662">
        <v>1994.430053710938</v>
      </c>
      <c r="G8662">
        <v>1390290000</v>
      </c>
    </row>
    <row r="8663" spans="1:7" ht="15">
      <c r="A8663" s="963">
        <v>38489</v>
      </c>
      <c r="B8663">
        <v>1986.160034179688</v>
      </c>
      <c r="C8663">
        <v>2004.150024414062</v>
      </c>
      <c r="D8663">
        <v>1980.93994140625</v>
      </c>
      <c r="E8663">
        <v>2004.150024414062</v>
      </c>
      <c r="F8663">
        <v>2004.150024414062</v>
      </c>
      <c r="G8663">
        <v>1520510000</v>
      </c>
    </row>
    <row r="8664" spans="1:7" ht="15">
      <c r="A8664" s="963">
        <v>38490</v>
      </c>
      <c r="B8664">
        <v>2008.630004882812</v>
      </c>
      <c r="C8664">
        <v>2034.300048828125</v>
      </c>
      <c r="D8664">
        <v>2007.199951171875</v>
      </c>
      <c r="E8664">
        <v>2030.650024414062</v>
      </c>
      <c r="F8664">
        <v>2030.650024414062</v>
      </c>
      <c r="G8664">
        <v>1957880000</v>
      </c>
    </row>
    <row r="8665" spans="1:7" ht="15">
      <c r="A8665" s="963">
        <v>38491</v>
      </c>
      <c r="B8665">
        <v>2032.089965820312</v>
      </c>
      <c r="C8665">
        <v>2042.680053710938</v>
      </c>
      <c r="D8665">
        <v>2030.050048828125</v>
      </c>
      <c r="E8665">
        <v>2042.579956054688</v>
      </c>
      <c r="F8665">
        <v>2042.579956054688</v>
      </c>
      <c r="G8665">
        <v>1700580000</v>
      </c>
    </row>
    <row r="8666" spans="1:7" ht="15">
      <c r="A8666" s="963">
        <v>38492</v>
      </c>
      <c r="B8666">
        <v>2040.630004882812</v>
      </c>
      <c r="C8666">
        <v>2046.420043945312</v>
      </c>
      <c r="D8666">
        <v>2033.349975585938</v>
      </c>
      <c r="E8666">
        <v>2046.420043945312</v>
      </c>
      <c r="F8666">
        <v>2046.420043945312</v>
      </c>
      <c r="G8666">
        <v>1492720000</v>
      </c>
    </row>
    <row r="8667" spans="1:7" ht="15">
      <c r="A8667" s="963">
        <v>38495</v>
      </c>
      <c r="B8667">
        <v>2045.68994140625</v>
      </c>
      <c r="C8667">
        <v>2062.949951171875</v>
      </c>
      <c r="D8667">
        <v>2045.68994140625</v>
      </c>
      <c r="E8667">
        <v>2056.64990234375</v>
      </c>
      <c r="F8667">
        <v>2056.64990234375</v>
      </c>
      <c r="G8667">
        <v>1620130000</v>
      </c>
    </row>
    <row r="8668" spans="1:7" ht="15">
      <c r="A8668" s="963">
        <v>38496</v>
      </c>
      <c r="B8668">
        <v>2052.280029296875</v>
      </c>
      <c r="C8668">
        <v>2062.52001953125</v>
      </c>
      <c r="D8668">
        <v>2049.77001953125</v>
      </c>
      <c r="E8668">
        <v>2061.6201171875</v>
      </c>
      <c r="F8668">
        <v>2061.6201171875</v>
      </c>
      <c r="G8668">
        <v>1695940000</v>
      </c>
    </row>
    <row r="8669" spans="1:7" ht="15">
      <c r="A8669" s="963">
        <v>38497</v>
      </c>
      <c r="B8669">
        <v>2055.780029296875</v>
      </c>
      <c r="C8669">
        <v>2055.780029296875</v>
      </c>
      <c r="D8669">
        <v>2041.949951171875</v>
      </c>
      <c r="E8669">
        <v>2050.1201171875</v>
      </c>
      <c r="F8669">
        <v>2050.1201171875</v>
      </c>
      <c r="G8669">
        <v>1493000000</v>
      </c>
    </row>
    <row r="8670" spans="1:7" ht="15">
      <c r="A8670" s="963">
        <v>38498</v>
      </c>
      <c r="B8670">
        <v>2057.989990234375</v>
      </c>
      <c r="C8670">
        <v>2072.5400390625</v>
      </c>
      <c r="D8670">
        <v>2057.800048828125</v>
      </c>
      <c r="E8670">
        <v>2071.239990234375</v>
      </c>
      <c r="F8670">
        <v>2071.239990234375</v>
      </c>
      <c r="G8670">
        <v>1596460000</v>
      </c>
    </row>
    <row r="8671" spans="1:7" ht="15">
      <c r="A8671" s="963">
        <v>38499</v>
      </c>
      <c r="B8671">
        <v>2068.530029296875</v>
      </c>
      <c r="C8671">
        <v>2076.800048828125</v>
      </c>
      <c r="D8671">
        <v>2064.989990234375</v>
      </c>
      <c r="E8671">
        <v>2075.72998046875</v>
      </c>
      <c r="F8671">
        <v>2075.72998046875</v>
      </c>
      <c r="G8671">
        <v>1237350000</v>
      </c>
    </row>
    <row r="8672" spans="1:7" ht="15">
      <c r="A8672" s="963">
        <v>38503</v>
      </c>
      <c r="B8672">
        <v>2073.919921875</v>
      </c>
      <c r="C8672">
        <v>2076.010009765625</v>
      </c>
      <c r="D8672">
        <v>2065.02001953125</v>
      </c>
      <c r="E8672">
        <v>2068.219970703125</v>
      </c>
      <c r="F8672">
        <v>2068.219970703125</v>
      </c>
      <c r="G8672">
        <v>1578740000</v>
      </c>
    </row>
    <row r="8673" spans="1:7" ht="15">
      <c r="A8673" s="963">
        <v>38504</v>
      </c>
      <c r="B8673">
        <v>2067.22998046875</v>
      </c>
      <c r="C8673">
        <v>2095.5400390625</v>
      </c>
      <c r="D8673">
        <v>2067.22998046875</v>
      </c>
      <c r="E8673">
        <v>2087.860107421875</v>
      </c>
      <c r="F8673">
        <v>2087.860107421875</v>
      </c>
      <c r="G8673">
        <v>1779710000</v>
      </c>
    </row>
    <row r="8674" spans="1:7" ht="15">
      <c r="A8674" s="963">
        <v>38505</v>
      </c>
      <c r="B8674">
        <v>2081.68994140625</v>
      </c>
      <c r="C8674">
        <v>2097.800048828125</v>
      </c>
      <c r="D8674">
        <v>2081.68994140625</v>
      </c>
      <c r="E8674">
        <v>2097.800048828125</v>
      </c>
      <c r="F8674">
        <v>2097.800048828125</v>
      </c>
      <c r="G8674">
        <v>1746620000</v>
      </c>
    </row>
    <row r="8675" spans="1:7" ht="15">
      <c r="A8675" s="963">
        <v>38506</v>
      </c>
      <c r="B8675">
        <v>2094.179931640625</v>
      </c>
      <c r="C8675">
        <v>2095.989990234375</v>
      </c>
      <c r="D8675">
        <v>2069.169921875</v>
      </c>
      <c r="E8675">
        <v>2071.429931640625</v>
      </c>
      <c r="F8675">
        <v>2071.429931640625</v>
      </c>
      <c r="G8675">
        <v>1637900000</v>
      </c>
    </row>
    <row r="8676" spans="1:7" ht="15">
      <c r="A8676" s="963">
        <v>38509</v>
      </c>
      <c r="B8676">
        <v>2072.360107421875</v>
      </c>
      <c r="C8676">
        <v>2078.610107421875</v>
      </c>
      <c r="D8676">
        <v>2066.360107421875</v>
      </c>
      <c r="E8676">
        <v>2075.760009765625</v>
      </c>
      <c r="F8676">
        <v>2075.760009765625</v>
      </c>
      <c r="G8676">
        <v>1477150000</v>
      </c>
    </row>
    <row r="8677" spans="1:7" ht="15">
      <c r="A8677" s="963">
        <v>38510</v>
      </c>
      <c r="B8677">
        <v>2079.06005859375</v>
      </c>
      <c r="C8677">
        <v>2095.9599609375</v>
      </c>
      <c r="D8677">
        <v>2067.139892578125</v>
      </c>
      <c r="E8677">
        <v>2067.159912109375</v>
      </c>
      <c r="F8677">
        <v>2067.159912109375</v>
      </c>
      <c r="G8677">
        <v>1846530000</v>
      </c>
    </row>
    <row r="8678" spans="1:7" ht="15">
      <c r="A8678" s="963">
        <v>38511</v>
      </c>
      <c r="B8678">
        <v>2073.2099609375</v>
      </c>
      <c r="C8678">
        <v>2074.610107421875</v>
      </c>
      <c r="D8678">
        <v>2057.580078125</v>
      </c>
      <c r="E8678">
        <v>2060.179931640625</v>
      </c>
      <c r="F8678">
        <v>2060.179931640625</v>
      </c>
      <c r="G8678">
        <v>1602540000</v>
      </c>
    </row>
    <row r="8679" spans="1:7" ht="15">
      <c r="A8679" s="963">
        <v>38512</v>
      </c>
      <c r="B8679">
        <v>2059.580078125</v>
      </c>
      <c r="C8679">
        <v>2077.469970703125</v>
      </c>
      <c r="D8679">
        <v>2052.9599609375</v>
      </c>
      <c r="E8679">
        <v>2076.909912109375</v>
      </c>
      <c r="F8679">
        <v>2076.909912109375</v>
      </c>
      <c r="G8679">
        <v>1666670000</v>
      </c>
    </row>
    <row r="8680" spans="1:7" ht="15">
      <c r="A8680" s="963">
        <v>38513</v>
      </c>
      <c r="B8680">
        <v>2076.25</v>
      </c>
      <c r="C8680">
        <v>2076.25</v>
      </c>
      <c r="D8680">
        <v>2055.93994140625</v>
      </c>
      <c r="E8680">
        <v>2063</v>
      </c>
      <c r="F8680">
        <v>2063</v>
      </c>
      <c r="G8680">
        <v>1449380000</v>
      </c>
    </row>
    <row r="8681" spans="1:7" ht="15">
      <c r="A8681" s="963">
        <v>38516</v>
      </c>
      <c r="B8681">
        <v>2059.9599609375</v>
      </c>
      <c r="C8681">
        <v>2078.260009765625</v>
      </c>
      <c r="D8681">
        <v>2058.719970703125</v>
      </c>
      <c r="E8681">
        <v>2068.9599609375</v>
      </c>
      <c r="F8681">
        <v>2068.9599609375</v>
      </c>
      <c r="G8681">
        <v>1432130000</v>
      </c>
    </row>
    <row r="8682" spans="1:7" ht="15">
      <c r="A8682" s="963">
        <v>38517</v>
      </c>
      <c r="B8682">
        <v>2068.0400390625</v>
      </c>
      <c r="C8682">
        <v>2074.780029296875</v>
      </c>
      <c r="D8682">
        <v>2064.080078125</v>
      </c>
      <c r="E8682">
        <v>2069.0400390625</v>
      </c>
      <c r="F8682">
        <v>2069.0400390625</v>
      </c>
      <c r="G8682">
        <v>1405850000</v>
      </c>
    </row>
    <row r="8683" spans="1:7" ht="15">
      <c r="A8683" s="963">
        <v>38518</v>
      </c>
      <c r="B8683">
        <v>2076.72998046875</v>
      </c>
      <c r="C8683">
        <v>2079.1298828125</v>
      </c>
      <c r="D8683">
        <v>2053.389892578125</v>
      </c>
      <c r="E8683">
        <v>2074.919921875</v>
      </c>
      <c r="F8683">
        <v>2074.919921875</v>
      </c>
      <c r="G8683">
        <v>1672670000</v>
      </c>
    </row>
    <row r="8684" spans="1:7" ht="15">
      <c r="A8684" s="963">
        <v>38519</v>
      </c>
      <c r="B8684">
        <v>2076.27001953125</v>
      </c>
      <c r="C8684">
        <v>2089.510009765625</v>
      </c>
      <c r="D8684">
        <v>2073.2900390625</v>
      </c>
      <c r="E8684">
        <v>2089.14990234375</v>
      </c>
      <c r="F8684">
        <v>2089.14990234375</v>
      </c>
      <c r="G8684">
        <v>1793020000</v>
      </c>
    </row>
    <row r="8685" spans="1:7" ht="15">
      <c r="A8685" s="963">
        <v>38520</v>
      </c>
      <c r="B8685">
        <v>2098.330078125</v>
      </c>
      <c r="C8685">
        <v>2098.530029296875</v>
      </c>
      <c r="D8685">
        <v>2085.239990234375</v>
      </c>
      <c r="E8685">
        <v>2090.110107421875</v>
      </c>
      <c r="F8685">
        <v>2090.110107421875</v>
      </c>
      <c r="G8685">
        <v>1993280000</v>
      </c>
    </row>
    <row r="8686" spans="1:7" ht="15">
      <c r="A8686" s="963">
        <v>38523</v>
      </c>
      <c r="B8686">
        <v>2081.050048828125</v>
      </c>
      <c r="C8686">
        <v>2096.77001953125</v>
      </c>
      <c r="D8686">
        <v>2076.419921875</v>
      </c>
      <c r="E8686">
        <v>2088.1298828125</v>
      </c>
      <c r="F8686">
        <v>2088.1298828125</v>
      </c>
      <c r="G8686">
        <v>1408110000</v>
      </c>
    </row>
    <row r="8687" spans="1:7" ht="15">
      <c r="A8687" s="963">
        <v>38524</v>
      </c>
      <c r="B8687">
        <v>2087.6298828125</v>
      </c>
      <c r="C8687">
        <v>2095.68994140625</v>
      </c>
      <c r="D8687">
        <v>2083.590087890625</v>
      </c>
      <c r="E8687">
        <v>2091.070068359375</v>
      </c>
      <c r="F8687">
        <v>2091.070068359375</v>
      </c>
      <c r="G8687">
        <v>1557480000</v>
      </c>
    </row>
    <row r="8688" spans="1:7" ht="15">
      <c r="A8688" s="963">
        <v>38525</v>
      </c>
      <c r="B8688">
        <v>2097.050048828125</v>
      </c>
      <c r="C8688">
        <v>2102.75</v>
      </c>
      <c r="D8688">
        <v>2083.760009765625</v>
      </c>
      <c r="E8688">
        <v>2092.030029296875</v>
      </c>
      <c r="F8688">
        <v>2092.030029296875</v>
      </c>
      <c r="G8688">
        <v>1668440000</v>
      </c>
    </row>
    <row r="8689" spans="1:7" ht="15">
      <c r="A8689" s="963">
        <v>38526</v>
      </c>
      <c r="B8689">
        <v>2093.909912109375</v>
      </c>
      <c r="C8689">
        <v>2106.570068359375</v>
      </c>
      <c r="D8689">
        <v>2070.570068359375</v>
      </c>
      <c r="E8689">
        <v>2070.659912109375</v>
      </c>
      <c r="F8689">
        <v>2070.659912109375</v>
      </c>
      <c r="G8689">
        <v>2009480000</v>
      </c>
    </row>
    <row r="8690" spans="1:7" ht="15">
      <c r="A8690" s="963">
        <v>38527</v>
      </c>
      <c r="B8690">
        <v>2070.330078125</v>
      </c>
      <c r="C8690">
        <v>2071.52001953125</v>
      </c>
      <c r="D8690">
        <v>2050.760009765625</v>
      </c>
      <c r="E8690">
        <v>2053.27001953125</v>
      </c>
      <c r="F8690">
        <v>2053.27001953125</v>
      </c>
      <c r="G8690">
        <v>2151000000</v>
      </c>
    </row>
    <row r="8691" spans="1:7" ht="15">
      <c r="A8691" s="963">
        <v>38530</v>
      </c>
      <c r="B8691">
        <v>2050.300048828125</v>
      </c>
      <c r="C8691">
        <v>2054.469970703125</v>
      </c>
      <c r="D8691">
        <v>2039.68994140625</v>
      </c>
      <c r="E8691">
        <v>2045.199951171875</v>
      </c>
      <c r="F8691">
        <v>2045.199951171875</v>
      </c>
      <c r="G8691">
        <v>1448300000</v>
      </c>
    </row>
    <row r="8692" spans="1:7" ht="15">
      <c r="A8692" s="963">
        <v>38531</v>
      </c>
      <c r="B8692">
        <v>2051.77001953125</v>
      </c>
      <c r="C8692">
        <v>2072.580078125</v>
      </c>
      <c r="D8692">
        <v>2050.97998046875</v>
      </c>
      <c r="E8692">
        <v>2069.889892578125</v>
      </c>
      <c r="F8692">
        <v>2069.889892578125</v>
      </c>
      <c r="G8692">
        <v>1584200000</v>
      </c>
    </row>
    <row r="8693" spans="1:7" ht="15">
      <c r="A8693" s="963">
        <v>38532</v>
      </c>
      <c r="B8693">
        <v>2074.43994140625</v>
      </c>
      <c r="C8693">
        <v>2076.02001953125</v>
      </c>
      <c r="D8693">
        <v>2066.449951171875</v>
      </c>
      <c r="E8693">
        <v>2068.889892578125</v>
      </c>
      <c r="F8693">
        <v>2068.889892578125</v>
      </c>
      <c r="G8693">
        <v>1640360000</v>
      </c>
    </row>
    <row r="8694" spans="1:7" ht="15">
      <c r="A8694" s="963">
        <v>38533</v>
      </c>
      <c r="B8694">
        <v>2072.050048828125</v>
      </c>
      <c r="C8694">
        <v>2076.159912109375</v>
      </c>
      <c r="D8694">
        <v>2056.239990234375</v>
      </c>
      <c r="E8694">
        <v>2056.9599609375</v>
      </c>
      <c r="F8694">
        <v>2056.9599609375</v>
      </c>
      <c r="G8694">
        <v>1731500000</v>
      </c>
    </row>
    <row r="8695" spans="1:7" ht="15">
      <c r="A8695" s="963">
        <v>38534</v>
      </c>
      <c r="B8695">
        <v>2060.969970703125</v>
      </c>
      <c r="C8695">
        <v>2064.81005859375</v>
      </c>
      <c r="D8695">
        <v>2053.06005859375</v>
      </c>
      <c r="E8695">
        <v>2057.3701171875</v>
      </c>
      <c r="F8695">
        <v>2057.3701171875</v>
      </c>
      <c r="G8695">
        <v>1176200000</v>
      </c>
    </row>
    <row r="8696" spans="1:7" ht="15">
      <c r="A8696" s="963">
        <v>38538</v>
      </c>
      <c r="B8696">
        <v>2052.10009765625</v>
      </c>
      <c r="C8696">
        <v>2079.60009765625</v>
      </c>
      <c r="D8696">
        <v>2052.10009765625</v>
      </c>
      <c r="E8696">
        <v>2078.75</v>
      </c>
      <c r="F8696">
        <v>2078.75</v>
      </c>
      <c r="G8696">
        <v>1440300000</v>
      </c>
    </row>
    <row r="8697" spans="1:7" ht="15">
      <c r="A8697" s="963">
        <v>38539</v>
      </c>
      <c r="B8697">
        <v>2076.89990234375</v>
      </c>
      <c r="C8697">
        <v>2084.760009765625</v>
      </c>
      <c r="D8697">
        <v>2068.419921875</v>
      </c>
      <c r="E8697">
        <v>2068.64990234375</v>
      </c>
      <c r="F8697">
        <v>2068.64990234375</v>
      </c>
      <c r="G8697">
        <v>1592080000</v>
      </c>
    </row>
    <row r="8698" spans="1:7" ht="15">
      <c r="A8698" s="963">
        <v>38540</v>
      </c>
      <c r="B8698">
        <v>2050.7099609375</v>
      </c>
      <c r="C8698">
        <v>2076.429931640625</v>
      </c>
      <c r="D8698">
        <v>2050.300048828125</v>
      </c>
      <c r="E8698">
        <v>2075.659912109375</v>
      </c>
      <c r="F8698">
        <v>2075.659912109375</v>
      </c>
      <c r="G8698">
        <v>1617860000</v>
      </c>
    </row>
    <row r="8699" spans="1:7" ht="15">
      <c r="A8699" s="963">
        <v>38541</v>
      </c>
      <c r="B8699">
        <v>2077.89990234375</v>
      </c>
      <c r="C8699">
        <v>2113.909912109375</v>
      </c>
      <c r="D8699">
        <v>2076.530029296875</v>
      </c>
      <c r="E8699">
        <v>2112.8798828125</v>
      </c>
      <c r="F8699">
        <v>2112.8798828125</v>
      </c>
      <c r="G8699">
        <v>1685280000</v>
      </c>
    </row>
    <row r="8700" spans="1:7" ht="15">
      <c r="A8700" s="963">
        <v>38544</v>
      </c>
      <c r="B8700">
        <v>2115.97998046875</v>
      </c>
      <c r="C8700">
        <v>2135.68994140625</v>
      </c>
      <c r="D8700">
        <v>2115.570068359375</v>
      </c>
      <c r="E8700">
        <v>2135.429931640625</v>
      </c>
      <c r="F8700">
        <v>2135.429931640625</v>
      </c>
      <c r="G8700">
        <v>1770800000</v>
      </c>
    </row>
    <row r="8701" spans="1:7" ht="15">
      <c r="A8701" s="963">
        <v>38545</v>
      </c>
      <c r="B8701">
        <v>2132.510009765625</v>
      </c>
      <c r="C8701">
        <v>2149.780029296875</v>
      </c>
      <c r="D8701">
        <v>2128.820068359375</v>
      </c>
      <c r="E8701">
        <v>2143.14990234375</v>
      </c>
      <c r="F8701">
        <v>2143.14990234375</v>
      </c>
      <c r="G8701">
        <v>1657520000</v>
      </c>
    </row>
    <row r="8702" spans="1:7" ht="15">
      <c r="A8702" s="963">
        <v>38546</v>
      </c>
      <c r="B8702">
        <v>2142.60009765625</v>
      </c>
      <c r="C8702">
        <v>2146.56005859375</v>
      </c>
      <c r="D8702">
        <v>2136.3701171875</v>
      </c>
      <c r="E8702">
        <v>2144.110107421875</v>
      </c>
      <c r="F8702">
        <v>2144.110107421875</v>
      </c>
      <c r="G8702">
        <v>1540000000</v>
      </c>
    </row>
    <row r="8703" spans="1:7" ht="15">
      <c r="A8703" s="963">
        <v>38547</v>
      </c>
      <c r="B8703">
        <v>2156.56005859375</v>
      </c>
      <c r="C8703">
        <v>2164.179931640625</v>
      </c>
      <c r="D8703">
        <v>2148.610107421875</v>
      </c>
      <c r="E8703">
        <v>2152.820068359375</v>
      </c>
      <c r="F8703">
        <v>2152.820068359375</v>
      </c>
      <c r="G8703">
        <v>1872310000</v>
      </c>
    </row>
    <row r="8704" spans="1:7" ht="15">
      <c r="A8704" s="963">
        <v>38548</v>
      </c>
      <c r="B8704">
        <v>2152.699951171875</v>
      </c>
      <c r="C8704">
        <v>2160.639892578125</v>
      </c>
      <c r="D8704">
        <v>2145.179931640625</v>
      </c>
      <c r="E8704">
        <v>2156.780029296875</v>
      </c>
      <c r="F8704">
        <v>2156.780029296875</v>
      </c>
      <c r="G8704">
        <v>1534960000</v>
      </c>
    </row>
    <row r="8705" spans="1:7" ht="15">
      <c r="A8705" s="963">
        <v>38551</v>
      </c>
      <c r="B8705">
        <v>2151.840087890625</v>
      </c>
      <c r="C8705">
        <v>2153.52001953125</v>
      </c>
      <c r="D8705">
        <v>2144.780029296875</v>
      </c>
      <c r="E8705">
        <v>2144.8701171875</v>
      </c>
      <c r="F8705">
        <v>2144.8701171875</v>
      </c>
      <c r="G8705">
        <v>1307270000</v>
      </c>
    </row>
    <row r="8706" spans="1:7" ht="15">
      <c r="A8706" s="963">
        <v>38552</v>
      </c>
      <c r="B8706">
        <v>2156.77001953125</v>
      </c>
      <c r="C8706">
        <v>2173.8701171875</v>
      </c>
      <c r="D8706">
        <v>2154.360107421875</v>
      </c>
      <c r="E8706">
        <v>2173.179931640625</v>
      </c>
      <c r="F8706">
        <v>2173.179931640625</v>
      </c>
      <c r="G8706">
        <v>1632670000</v>
      </c>
    </row>
    <row r="8707" spans="1:7" ht="15">
      <c r="A8707" s="963">
        <v>38553</v>
      </c>
      <c r="B8707">
        <v>2158.969970703125</v>
      </c>
      <c r="C8707">
        <v>2191.090087890625</v>
      </c>
      <c r="D8707">
        <v>2158.090087890625</v>
      </c>
      <c r="E8707">
        <v>2188.570068359375</v>
      </c>
      <c r="F8707">
        <v>2188.570068359375</v>
      </c>
      <c r="G8707">
        <v>1957070000</v>
      </c>
    </row>
    <row r="8708" spans="1:7" ht="15">
      <c r="A8708" s="963">
        <v>38554</v>
      </c>
      <c r="B8708">
        <v>2191.77001953125</v>
      </c>
      <c r="C8708">
        <v>2193.18994140625</v>
      </c>
      <c r="D8708">
        <v>2171.97998046875</v>
      </c>
      <c r="E8708">
        <v>2178.60009765625</v>
      </c>
      <c r="F8708">
        <v>2178.60009765625</v>
      </c>
      <c r="G8708">
        <v>2034880000</v>
      </c>
    </row>
    <row r="8709" spans="1:7" ht="15">
      <c r="A8709" s="963">
        <v>38555</v>
      </c>
      <c r="B8709">
        <v>2176.139892578125</v>
      </c>
      <c r="C8709">
        <v>2182.639892578125</v>
      </c>
      <c r="D8709">
        <v>2165.43994140625</v>
      </c>
      <c r="E8709">
        <v>2179.739990234375</v>
      </c>
      <c r="F8709">
        <v>2179.739990234375</v>
      </c>
      <c r="G8709">
        <v>1660360000</v>
      </c>
    </row>
    <row r="8710" spans="1:7" ht="15">
      <c r="A8710" s="963">
        <v>38558</v>
      </c>
      <c r="B8710">
        <v>2179.0400390625</v>
      </c>
      <c r="C8710">
        <v>2186.4599609375</v>
      </c>
      <c r="D8710">
        <v>2165.929931640625</v>
      </c>
      <c r="E8710">
        <v>2166.739990234375</v>
      </c>
      <c r="F8710">
        <v>2166.739990234375</v>
      </c>
      <c r="G8710">
        <v>1523020000</v>
      </c>
    </row>
    <row r="8711" spans="1:7" ht="15">
      <c r="A8711" s="963">
        <v>38559</v>
      </c>
      <c r="B8711">
        <v>2170.60009765625</v>
      </c>
      <c r="C8711">
        <v>2181.139892578125</v>
      </c>
      <c r="D8711">
        <v>2167.090087890625</v>
      </c>
      <c r="E8711">
        <v>2175.989990234375</v>
      </c>
      <c r="F8711">
        <v>2175.989990234375</v>
      </c>
      <c r="G8711">
        <v>1651840000</v>
      </c>
    </row>
    <row r="8712" spans="1:7" ht="15">
      <c r="A8712" s="963">
        <v>38560</v>
      </c>
      <c r="B8712">
        <v>2178.72998046875</v>
      </c>
      <c r="C8712">
        <v>2187.14990234375</v>
      </c>
      <c r="D8712">
        <v>2167.8798828125</v>
      </c>
      <c r="E8712">
        <v>2186.219970703125</v>
      </c>
      <c r="F8712">
        <v>2186.219970703125</v>
      </c>
      <c r="G8712">
        <v>1750070000</v>
      </c>
    </row>
    <row r="8713" spans="1:7" ht="15">
      <c r="A8713" s="963">
        <v>38561</v>
      </c>
      <c r="B8713">
        <v>2188.2900390625</v>
      </c>
      <c r="C8713">
        <v>2198.52001953125</v>
      </c>
      <c r="D8713">
        <v>2183.27001953125</v>
      </c>
      <c r="E8713">
        <v>2198.43994140625</v>
      </c>
      <c r="F8713">
        <v>2198.43994140625</v>
      </c>
      <c r="G8713">
        <v>1683870000</v>
      </c>
    </row>
    <row r="8714" spans="1:7" ht="15">
      <c r="A8714" s="963">
        <v>38562</v>
      </c>
      <c r="B8714">
        <v>2195.469970703125</v>
      </c>
      <c r="C8714">
        <v>2201.389892578125</v>
      </c>
      <c r="D8714">
        <v>2184.429931640625</v>
      </c>
      <c r="E8714">
        <v>2184.830078125</v>
      </c>
      <c r="F8714">
        <v>2184.830078125</v>
      </c>
      <c r="G8714">
        <v>1613950000</v>
      </c>
    </row>
    <row r="8715" spans="1:7" ht="15">
      <c r="A8715" s="963">
        <v>38565</v>
      </c>
      <c r="B8715">
        <v>2191.489990234375</v>
      </c>
      <c r="C8715">
        <v>2201.8701171875</v>
      </c>
      <c r="D8715">
        <v>2189.080078125</v>
      </c>
      <c r="E8715">
        <v>2195.3798828125</v>
      </c>
      <c r="F8715">
        <v>2195.3798828125</v>
      </c>
      <c r="G8715">
        <v>1492680000</v>
      </c>
    </row>
    <row r="8716" spans="1:7" ht="15">
      <c r="A8716" s="963">
        <v>38566</v>
      </c>
      <c r="B8716">
        <v>2197.7900390625</v>
      </c>
      <c r="C8716">
        <v>2219</v>
      </c>
      <c r="D8716">
        <v>2197.7900390625</v>
      </c>
      <c r="E8716">
        <v>2218.14990234375</v>
      </c>
      <c r="F8716">
        <v>2218.14990234375</v>
      </c>
      <c r="G8716">
        <v>1735020000</v>
      </c>
    </row>
    <row r="8717" spans="1:7" ht="15">
      <c r="A8717" s="963">
        <v>38567</v>
      </c>
      <c r="B8717">
        <v>2211.090087890625</v>
      </c>
      <c r="C8717">
        <v>2219.909912109375</v>
      </c>
      <c r="D8717">
        <v>2209.39990234375</v>
      </c>
      <c r="E8717">
        <v>2216.81005859375</v>
      </c>
      <c r="F8717">
        <v>2216.81005859375</v>
      </c>
      <c r="G8717">
        <v>1752440000</v>
      </c>
    </row>
    <row r="8718" spans="1:7" ht="15">
      <c r="A8718" s="963">
        <v>38568</v>
      </c>
      <c r="B8718">
        <v>2208.330078125</v>
      </c>
      <c r="C8718">
        <v>2209.3701171875</v>
      </c>
      <c r="D8718">
        <v>2190.300048828125</v>
      </c>
      <c r="E8718">
        <v>2191.320068359375</v>
      </c>
      <c r="F8718">
        <v>2191.320068359375</v>
      </c>
      <c r="G8718">
        <v>1591380000</v>
      </c>
    </row>
    <row r="8719" spans="1:7" ht="15">
      <c r="A8719" s="963">
        <v>38569</v>
      </c>
      <c r="B8719">
        <v>2189.419921875</v>
      </c>
      <c r="C8719">
        <v>2195.10009765625</v>
      </c>
      <c r="D8719">
        <v>2175.909912109375</v>
      </c>
      <c r="E8719">
        <v>2177.909912109375</v>
      </c>
      <c r="F8719">
        <v>2177.909912109375</v>
      </c>
      <c r="G8719">
        <v>1471740000</v>
      </c>
    </row>
    <row r="8720" spans="1:7" ht="15">
      <c r="A8720" s="963">
        <v>38572</v>
      </c>
      <c r="B8720">
        <v>2182.989990234375</v>
      </c>
      <c r="C8720">
        <v>2185.56005859375</v>
      </c>
      <c r="D8720">
        <v>2163.5</v>
      </c>
      <c r="E8720">
        <v>2164.389892578125</v>
      </c>
      <c r="F8720">
        <v>2164.389892578125</v>
      </c>
      <c r="G8720">
        <v>1431010000</v>
      </c>
    </row>
    <row r="8721" spans="1:7" ht="15">
      <c r="A8721" s="963">
        <v>38573</v>
      </c>
      <c r="B8721">
        <v>2170.43994140625</v>
      </c>
      <c r="C8721">
        <v>2181.27001953125</v>
      </c>
      <c r="D8721">
        <v>2167.8798828125</v>
      </c>
      <c r="E8721">
        <v>2174.18994140625</v>
      </c>
      <c r="F8721">
        <v>2174.18994140625</v>
      </c>
      <c r="G8721">
        <v>1460470000</v>
      </c>
    </row>
    <row r="8722" spans="1:7" ht="15">
      <c r="A8722" s="963">
        <v>38574</v>
      </c>
      <c r="B8722">
        <v>2178.070068359375</v>
      </c>
      <c r="C8722">
        <v>2185.909912109375</v>
      </c>
      <c r="D8722">
        <v>2152.820068359375</v>
      </c>
      <c r="E8722">
        <v>2157.81005859375</v>
      </c>
      <c r="F8722">
        <v>2157.81005859375</v>
      </c>
      <c r="G8722">
        <v>1817680000</v>
      </c>
    </row>
    <row r="8723" spans="1:7" ht="15">
      <c r="A8723" s="963">
        <v>38575</v>
      </c>
      <c r="B8723">
        <v>2158.300048828125</v>
      </c>
      <c r="C8723">
        <v>2174.550048828125</v>
      </c>
      <c r="D8723">
        <v>2156.969970703125</v>
      </c>
      <c r="E8723">
        <v>2174.550048828125</v>
      </c>
      <c r="F8723">
        <v>2174.550048828125</v>
      </c>
      <c r="G8723">
        <v>1582090000</v>
      </c>
    </row>
    <row r="8724" spans="1:7" ht="15">
      <c r="A8724" s="963">
        <v>38576</v>
      </c>
      <c r="B8724">
        <v>2158.93994140625</v>
      </c>
      <c r="C8724">
        <v>2161.070068359375</v>
      </c>
      <c r="D8724">
        <v>2144.60009765625</v>
      </c>
      <c r="E8724">
        <v>2156.89990234375</v>
      </c>
      <c r="F8724">
        <v>2156.89990234375</v>
      </c>
      <c r="G8724">
        <v>1551410000</v>
      </c>
    </row>
    <row r="8725" spans="1:7" ht="15">
      <c r="A8725" s="963">
        <v>38579</v>
      </c>
      <c r="B8725">
        <v>2153.7099609375</v>
      </c>
      <c r="C8725">
        <v>2173.659912109375</v>
      </c>
      <c r="D8725">
        <v>2147.85009765625</v>
      </c>
      <c r="E8725">
        <v>2167.0400390625</v>
      </c>
      <c r="F8725">
        <v>2167.0400390625</v>
      </c>
      <c r="G8725">
        <v>1380460000</v>
      </c>
    </row>
    <row r="8726" spans="1:7" ht="15">
      <c r="A8726" s="963">
        <v>38580</v>
      </c>
      <c r="B8726">
        <v>2160.969970703125</v>
      </c>
      <c r="C8726">
        <v>2161.4599609375</v>
      </c>
      <c r="D8726">
        <v>2136.489990234375</v>
      </c>
      <c r="E8726">
        <v>2137.06005859375</v>
      </c>
      <c r="F8726">
        <v>2137.06005859375</v>
      </c>
      <c r="G8726">
        <v>1540320000</v>
      </c>
    </row>
    <row r="8727" spans="1:7" ht="15">
      <c r="A8727" s="963">
        <v>38581</v>
      </c>
      <c r="B8727">
        <v>2139.360107421875</v>
      </c>
      <c r="C8727">
        <v>2153.0400390625</v>
      </c>
      <c r="D8727">
        <v>2137.179931640625</v>
      </c>
      <c r="E8727">
        <v>2145.14990234375</v>
      </c>
      <c r="F8727">
        <v>2145.14990234375</v>
      </c>
      <c r="G8727">
        <v>1518010000</v>
      </c>
    </row>
    <row r="8728" spans="1:7" ht="15">
      <c r="A8728" s="963">
        <v>38582</v>
      </c>
      <c r="B8728">
        <v>2139.39990234375</v>
      </c>
      <c r="C8728">
        <v>2146.489990234375</v>
      </c>
      <c r="D8728">
        <v>2133.080078125</v>
      </c>
      <c r="E8728">
        <v>2136.080078125</v>
      </c>
      <c r="F8728">
        <v>2136.080078125</v>
      </c>
      <c r="G8728">
        <v>1391780000</v>
      </c>
    </row>
    <row r="8729" spans="1:7" ht="15">
      <c r="A8729" s="963">
        <v>38583</v>
      </c>
      <c r="B8729">
        <v>2138.739990234375</v>
      </c>
      <c r="C8729">
        <v>2143.919921875</v>
      </c>
      <c r="D8729">
        <v>2134.989990234375</v>
      </c>
      <c r="E8729">
        <v>2135.56005859375</v>
      </c>
      <c r="F8729">
        <v>2135.56005859375</v>
      </c>
      <c r="G8729">
        <v>1205270000</v>
      </c>
    </row>
    <row r="8730" spans="1:7" ht="15">
      <c r="A8730" s="963">
        <v>38586</v>
      </c>
      <c r="B8730">
        <v>2140.949951171875</v>
      </c>
      <c r="C8730">
        <v>2151.840087890625</v>
      </c>
      <c r="D8730">
        <v>2129.4599609375</v>
      </c>
      <c r="E8730">
        <v>2141.409912109375</v>
      </c>
      <c r="F8730">
        <v>2141.409912109375</v>
      </c>
      <c r="G8730">
        <v>1351650000</v>
      </c>
    </row>
    <row r="8731" spans="1:7" ht="15">
      <c r="A8731" s="963">
        <v>38587</v>
      </c>
      <c r="B8731">
        <v>2142.2900390625</v>
      </c>
      <c r="C8731">
        <v>2145.7099609375</v>
      </c>
      <c r="D8731">
        <v>2131.02001953125</v>
      </c>
      <c r="E8731">
        <v>2137.25</v>
      </c>
      <c r="F8731">
        <v>2137.25</v>
      </c>
      <c r="G8731">
        <v>1341270000</v>
      </c>
    </row>
    <row r="8732" spans="1:7" ht="15">
      <c r="A8732" s="963">
        <v>38588</v>
      </c>
      <c r="B8732">
        <v>2133.169921875</v>
      </c>
      <c r="C8732">
        <v>2156.1298828125</v>
      </c>
      <c r="D8732">
        <v>2127.300048828125</v>
      </c>
      <c r="E8732">
        <v>2128.909912109375</v>
      </c>
      <c r="F8732">
        <v>2128.909912109375</v>
      </c>
      <c r="G8732">
        <v>1718580000</v>
      </c>
    </row>
    <row r="8733" spans="1:7" ht="15">
      <c r="A8733" s="963">
        <v>38589</v>
      </c>
      <c r="B8733">
        <v>2131.300048828125</v>
      </c>
      <c r="C8733">
        <v>2138.4599609375</v>
      </c>
      <c r="D8733">
        <v>2129.4599609375</v>
      </c>
      <c r="E8733">
        <v>2134.3701171875</v>
      </c>
      <c r="F8733">
        <v>2134.3701171875</v>
      </c>
      <c r="G8733">
        <v>1307580000</v>
      </c>
    </row>
    <row r="8734" spans="1:7" ht="15">
      <c r="A8734" s="963">
        <v>38590</v>
      </c>
      <c r="B8734">
        <v>2132.969970703125</v>
      </c>
      <c r="C8734">
        <v>2133.169921875</v>
      </c>
      <c r="D8734">
        <v>2118.0400390625</v>
      </c>
      <c r="E8734">
        <v>2120.77001953125</v>
      </c>
      <c r="F8734">
        <v>2120.77001953125</v>
      </c>
      <c r="G8734">
        <v>1261130000</v>
      </c>
    </row>
    <row r="8735" spans="1:7" ht="15">
      <c r="A8735" s="963">
        <v>38593</v>
      </c>
      <c r="B8735">
        <v>2112.43994140625</v>
      </c>
      <c r="C8735">
        <v>2139.39990234375</v>
      </c>
      <c r="D8735">
        <v>2112.25</v>
      </c>
      <c r="E8735">
        <v>2137.64990234375</v>
      </c>
      <c r="F8735">
        <v>2137.64990234375</v>
      </c>
      <c r="G8735">
        <v>1268560000</v>
      </c>
    </row>
    <row r="8736" spans="1:7" ht="15">
      <c r="A8736" s="963">
        <v>38594</v>
      </c>
      <c r="B8736">
        <v>2130.8798828125</v>
      </c>
      <c r="C8736">
        <v>2132.2099609375</v>
      </c>
      <c r="D8736">
        <v>2118.27001953125</v>
      </c>
      <c r="E8736">
        <v>2129.760009765625</v>
      </c>
      <c r="F8736">
        <v>2129.760009765625</v>
      </c>
      <c r="G8736">
        <v>1436400000</v>
      </c>
    </row>
    <row r="8737" spans="1:7" ht="15">
      <c r="A8737" s="963">
        <v>38595</v>
      </c>
      <c r="B8737">
        <v>2130.81005859375</v>
      </c>
      <c r="C8737">
        <v>2152.090087890625</v>
      </c>
      <c r="D8737">
        <v>2124.080078125</v>
      </c>
      <c r="E8737">
        <v>2152.090087890625</v>
      </c>
      <c r="F8737">
        <v>2152.090087890625</v>
      </c>
      <c r="G8737">
        <v>1631780000</v>
      </c>
    </row>
    <row r="8738" spans="1:7" ht="15">
      <c r="A8738" s="963">
        <v>38596</v>
      </c>
      <c r="B8738">
        <v>2150.030029296875</v>
      </c>
      <c r="C8738">
        <v>2157.320068359375</v>
      </c>
      <c r="D8738">
        <v>2142.320068359375</v>
      </c>
      <c r="E8738">
        <v>2147.89990234375</v>
      </c>
      <c r="F8738">
        <v>2147.89990234375</v>
      </c>
      <c r="G8738">
        <v>1623320000</v>
      </c>
    </row>
    <row r="8739" spans="1:7" ht="15">
      <c r="A8739" s="963">
        <v>38597</v>
      </c>
      <c r="B8739">
        <v>2150.52001953125</v>
      </c>
      <c r="C8739">
        <v>2152.219970703125</v>
      </c>
      <c r="D8739">
        <v>2139.280029296875</v>
      </c>
      <c r="E8739">
        <v>2141.070068359375</v>
      </c>
      <c r="F8739">
        <v>2141.070068359375</v>
      </c>
      <c r="G8739">
        <v>1130450000</v>
      </c>
    </row>
    <row r="8740" spans="1:7" ht="15">
      <c r="A8740" s="963">
        <v>38601</v>
      </c>
      <c r="B8740">
        <v>2147.31005859375</v>
      </c>
      <c r="C8740">
        <v>2167.10009765625</v>
      </c>
      <c r="D8740">
        <v>2147.31005859375</v>
      </c>
      <c r="E8740">
        <v>2166.860107421875</v>
      </c>
      <c r="F8740">
        <v>2166.860107421875</v>
      </c>
      <c r="G8740">
        <v>1403190000</v>
      </c>
    </row>
    <row r="8741" spans="1:7" ht="15">
      <c r="A8741" s="963">
        <v>38602</v>
      </c>
      <c r="B8741">
        <v>2164.139892578125</v>
      </c>
      <c r="C8741">
        <v>2172.389892578125</v>
      </c>
      <c r="D8741">
        <v>2158.610107421875</v>
      </c>
      <c r="E8741">
        <v>2172.030029296875</v>
      </c>
      <c r="F8741">
        <v>2172.030029296875</v>
      </c>
      <c r="G8741">
        <v>1480820000</v>
      </c>
    </row>
    <row r="8742" spans="1:7" ht="15">
      <c r="A8742" s="963">
        <v>38603</v>
      </c>
      <c r="B8742">
        <v>2165.719970703125</v>
      </c>
      <c r="C8742">
        <v>2173.85009765625</v>
      </c>
      <c r="D8742">
        <v>2161.2900390625</v>
      </c>
      <c r="E8742">
        <v>2166.030029296875</v>
      </c>
      <c r="F8742">
        <v>2166.030029296875</v>
      </c>
      <c r="G8742">
        <v>1578070000</v>
      </c>
    </row>
    <row r="8743" spans="1:7" ht="15">
      <c r="A8743" s="963">
        <v>38604</v>
      </c>
      <c r="B8743">
        <v>2168.89990234375</v>
      </c>
      <c r="C8743">
        <v>2177.22998046875</v>
      </c>
      <c r="D8743">
        <v>2164.409912109375</v>
      </c>
      <c r="E8743">
        <v>2175.510009765625</v>
      </c>
      <c r="F8743">
        <v>2175.510009765625</v>
      </c>
      <c r="G8743">
        <v>1617540000</v>
      </c>
    </row>
    <row r="8744" spans="1:7" ht="15">
      <c r="A8744" s="963">
        <v>38607</v>
      </c>
      <c r="B8744">
        <v>2176.469970703125</v>
      </c>
      <c r="C8744">
        <v>2186.830078125</v>
      </c>
      <c r="D8744">
        <v>2175.22998046875</v>
      </c>
      <c r="E8744">
        <v>2182.830078125</v>
      </c>
      <c r="F8744">
        <v>2182.830078125</v>
      </c>
      <c r="G8744">
        <v>1723540000</v>
      </c>
    </row>
    <row r="8745" spans="1:7" ht="15">
      <c r="A8745" s="963">
        <v>38608</v>
      </c>
      <c r="B8745">
        <v>2177.949951171875</v>
      </c>
      <c r="C8745">
        <v>2185.889892578125</v>
      </c>
      <c r="D8745">
        <v>2167.830078125</v>
      </c>
      <c r="E8745">
        <v>2171.75</v>
      </c>
      <c r="F8745">
        <v>2171.75</v>
      </c>
      <c r="G8745">
        <v>1724570000</v>
      </c>
    </row>
    <row r="8746" spans="1:7" ht="15">
      <c r="A8746" s="963">
        <v>38609</v>
      </c>
      <c r="B8746">
        <v>2173.6201171875</v>
      </c>
      <c r="C8746">
        <v>2174.010009765625</v>
      </c>
      <c r="D8746">
        <v>2149.18994140625</v>
      </c>
      <c r="E8746">
        <v>2149.330078125</v>
      </c>
      <c r="F8746">
        <v>2149.330078125</v>
      </c>
      <c r="G8746">
        <v>1698250000</v>
      </c>
    </row>
    <row r="8747" spans="1:7" ht="15">
      <c r="A8747" s="963">
        <v>38610</v>
      </c>
      <c r="B8747">
        <v>2153.75</v>
      </c>
      <c r="C8747">
        <v>2155.75</v>
      </c>
      <c r="D8747">
        <v>2142.72998046875</v>
      </c>
      <c r="E8747">
        <v>2146.14990234375</v>
      </c>
      <c r="F8747">
        <v>2146.14990234375</v>
      </c>
      <c r="G8747">
        <v>1744660000</v>
      </c>
    </row>
    <row r="8748" spans="1:7" ht="15">
      <c r="A8748" s="963">
        <v>38611</v>
      </c>
      <c r="B8748">
        <v>2153.75</v>
      </c>
      <c r="C8748">
        <v>2160.830078125</v>
      </c>
      <c r="D8748">
        <v>2146.7900390625</v>
      </c>
      <c r="E8748">
        <v>2160.35009765625</v>
      </c>
      <c r="F8748">
        <v>2160.35009765625</v>
      </c>
      <c r="G8748">
        <v>2269030000</v>
      </c>
    </row>
    <row r="8749" spans="1:7" ht="15">
      <c r="A8749" s="963">
        <v>38614</v>
      </c>
      <c r="B8749">
        <v>2157.3701171875</v>
      </c>
      <c r="C8749">
        <v>2159.489990234375</v>
      </c>
      <c r="D8749">
        <v>2139.889892578125</v>
      </c>
      <c r="E8749">
        <v>2145.260009765625</v>
      </c>
      <c r="F8749">
        <v>2145.260009765625</v>
      </c>
      <c r="G8749">
        <v>1604140000</v>
      </c>
    </row>
    <row r="8750" spans="1:7" ht="15">
      <c r="A8750" s="963">
        <v>38615</v>
      </c>
      <c r="B8750">
        <v>2149.43994140625</v>
      </c>
      <c r="C8750">
        <v>2162.139892578125</v>
      </c>
      <c r="D8750">
        <v>2127.47998046875</v>
      </c>
      <c r="E8750">
        <v>2131.330078125</v>
      </c>
      <c r="F8750">
        <v>2131.330078125</v>
      </c>
      <c r="G8750">
        <v>1845670000</v>
      </c>
    </row>
    <row r="8751" spans="1:7" ht="15">
      <c r="A8751" s="963">
        <v>38616</v>
      </c>
      <c r="B8751">
        <v>2129.64990234375</v>
      </c>
      <c r="C8751">
        <v>2129.9599609375</v>
      </c>
      <c r="D8751">
        <v>2106.639892578125</v>
      </c>
      <c r="E8751">
        <v>2106.639892578125</v>
      </c>
      <c r="F8751">
        <v>2106.639892578125</v>
      </c>
      <c r="G8751">
        <v>1772370000</v>
      </c>
    </row>
    <row r="8752" spans="1:7" ht="15">
      <c r="A8752" s="963">
        <v>38617</v>
      </c>
      <c r="B8752">
        <v>2104.389892578125</v>
      </c>
      <c r="C8752">
        <v>2114.590087890625</v>
      </c>
      <c r="D8752">
        <v>2093.06005859375</v>
      </c>
      <c r="E8752">
        <v>2110.780029296875</v>
      </c>
      <c r="F8752">
        <v>2110.780029296875</v>
      </c>
      <c r="G8752">
        <v>1692930000</v>
      </c>
    </row>
    <row r="8753" spans="1:7" ht="15">
      <c r="A8753" s="963">
        <v>38618</v>
      </c>
      <c r="B8753">
        <v>2105.3701171875</v>
      </c>
      <c r="C8753">
        <v>2121.050048828125</v>
      </c>
      <c r="D8753">
        <v>2099.949951171875</v>
      </c>
      <c r="E8753">
        <v>2116.840087890625</v>
      </c>
      <c r="F8753">
        <v>2116.840087890625</v>
      </c>
      <c r="G8753">
        <v>1604120000</v>
      </c>
    </row>
    <row r="8754" spans="1:7" ht="15">
      <c r="A8754" s="963">
        <v>38621</v>
      </c>
      <c r="B8754">
        <v>2127.89990234375</v>
      </c>
      <c r="C8754">
        <v>2132.60009765625</v>
      </c>
      <c r="D8754">
        <v>2112.27001953125</v>
      </c>
      <c r="E8754">
        <v>2121.4599609375</v>
      </c>
      <c r="F8754">
        <v>2121.4599609375</v>
      </c>
      <c r="G8754">
        <v>1502410000</v>
      </c>
    </row>
    <row r="8755" spans="1:7" ht="15">
      <c r="A8755" s="963">
        <v>38622</v>
      </c>
      <c r="B8755">
        <v>2123.64990234375</v>
      </c>
      <c r="C8755">
        <v>2125.89990234375</v>
      </c>
      <c r="D8755">
        <v>2109.050048828125</v>
      </c>
      <c r="E8755">
        <v>2116.419921875</v>
      </c>
      <c r="F8755">
        <v>2116.419921875</v>
      </c>
      <c r="G8755">
        <v>1658660000</v>
      </c>
    </row>
    <row r="8756" spans="1:7" ht="15">
      <c r="A8756" s="963">
        <v>38623</v>
      </c>
      <c r="B8756">
        <v>2122.18994140625</v>
      </c>
      <c r="C8756">
        <v>2127.489990234375</v>
      </c>
      <c r="D8756">
        <v>2109.75</v>
      </c>
      <c r="E8756">
        <v>2115.39990234375</v>
      </c>
      <c r="F8756">
        <v>2115.39990234375</v>
      </c>
      <c r="G8756">
        <v>1703850000</v>
      </c>
    </row>
    <row r="8757" spans="1:7" ht="15">
      <c r="A8757" s="963">
        <v>38624</v>
      </c>
      <c r="B8757">
        <v>2114.969970703125</v>
      </c>
      <c r="C8757">
        <v>2141.429931640625</v>
      </c>
      <c r="D8757">
        <v>2107.699951171875</v>
      </c>
      <c r="E8757">
        <v>2141.219970703125</v>
      </c>
      <c r="F8757">
        <v>2141.219970703125</v>
      </c>
      <c r="G8757">
        <v>1801520000</v>
      </c>
    </row>
    <row r="8758" spans="1:7" ht="15">
      <c r="A8758" s="963">
        <v>38625</v>
      </c>
      <c r="B8758">
        <v>2140.169921875</v>
      </c>
      <c r="C8758">
        <v>2151.68994140625</v>
      </c>
      <c r="D8758">
        <v>2138.22998046875</v>
      </c>
      <c r="E8758">
        <v>2151.68994140625</v>
      </c>
      <c r="F8758">
        <v>2151.68994140625</v>
      </c>
      <c r="G8758">
        <v>1610970000</v>
      </c>
    </row>
    <row r="8759" spans="1:7" ht="15">
      <c r="A8759" s="963">
        <v>38628</v>
      </c>
      <c r="B8759">
        <v>2152.699951171875</v>
      </c>
      <c r="C8759">
        <v>2162.7900390625</v>
      </c>
      <c r="D8759">
        <v>2152.590087890625</v>
      </c>
      <c r="E8759">
        <v>2155.429931640625</v>
      </c>
      <c r="F8759">
        <v>2155.429931640625</v>
      </c>
      <c r="G8759">
        <v>1794420000</v>
      </c>
    </row>
    <row r="8760" spans="1:7" ht="15">
      <c r="A8760" s="963">
        <v>38629</v>
      </c>
      <c r="B8760">
        <v>2156.260009765625</v>
      </c>
      <c r="C8760">
        <v>2167</v>
      </c>
      <c r="D8760">
        <v>2139</v>
      </c>
      <c r="E8760">
        <v>2139.360107421875</v>
      </c>
      <c r="F8760">
        <v>2139.360107421875</v>
      </c>
      <c r="G8760">
        <v>2005300000</v>
      </c>
    </row>
    <row r="8761" spans="1:7" ht="15">
      <c r="A8761" s="963">
        <v>38630</v>
      </c>
      <c r="B8761">
        <v>2139.159912109375</v>
      </c>
      <c r="C8761">
        <v>2139.60009765625</v>
      </c>
      <c r="D8761">
        <v>2103.02001953125</v>
      </c>
      <c r="E8761">
        <v>2103.02001953125</v>
      </c>
      <c r="F8761">
        <v>2103.02001953125</v>
      </c>
      <c r="G8761">
        <v>1923900000</v>
      </c>
    </row>
    <row r="8762" spans="1:7" ht="15">
      <c r="A8762" s="963">
        <v>38631</v>
      </c>
      <c r="B8762">
        <v>2104.919921875</v>
      </c>
      <c r="C8762">
        <v>2110.830078125</v>
      </c>
      <c r="D8762">
        <v>2069.0400390625</v>
      </c>
      <c r="E8762">
        <v>2084.080078125</v>
      </c>
      <c r="F8762">
        <v>2084.080078125</v>
      </c>
      <c r="G8762">
        <v>2107360000</v>
      </c>
    </row>
    <row r="8763" spans="1:7" ht="15">
      <c r="A8763" s="963">
        <v>38632</v>
      </c>
      <c r="B8763">
        <v>2091.1201171875</v>
      </c>
      <c r="C8763">
        <v>2097.419921875</v>
      </c>
      <c r="D8763">
        <v>2082.43994140625</v>
      </c>
      <c r="E8763">
        <v>2090.35009765625</v>
      </c>
      <c r="F8763">
        <v>2090.35009765625</v>
      </c>
      <c r="G8763">
        <v>1444780000</v>
      </c>
    </row>
    <row r="8764" spans="1:7" ht="15">
      <c r="A8764" s="963">
        <v>38635</v>
      </c>
      <c r="B8764">
        <v>2091.679931640625</v>
      </c>
      <c r="C8764">
        <v>2093.22998046875</v>
      </c>
      <c r="D8764">
        <v>2078.110107421875</v>
      </c>
      <c r="E8764">
        <v>2078.919921875</v>
      </c>
      <c r="F8764">
        <v>2078.919921875</v>
      </c>
      <c r="G8764">
        <v>1379210000</v>
      </c>
    </row>
    <row r="8765" spans="1:7" ht="15">
      <c r="A8765" s="963">
        <v>38636</v>
      </c>
      <c r="B8765">
        <v>2084.3798828125</v>
      </c>
      <c r="C8765">
        <v>2085.610107421875</v>
      </c>
      <c r="D8765">
        <v>2058.18994140625</v>
      </c>
      <c r="E8765">
        <v>2061.090087890625</v>
      </c>
      <c r="F8765">
        <v>2061.090087890625</v>
      </c>
      <c r="G8765">
        <v>1851960000</v>
      </c>
    </row>
    <row r="8766" spans="1:7" ht="15">
      <c r="A8766" s="963">
        <v>38637</v>
      </c>
      <c r="B8766">
        <v>2055.43994140625</v>
      </c>
      <c r="C8766">
        <v>2064.659912109375</v>
      </c>
      <c r="D8766">
        <v>2032.7900390625</v>
      </c>
      <c r="E8766">
        <v>2037.469970703125</v>
      </c>
      <c r="F8766">
        <v>2037.469970703125</v>
      </c>
      <c r="G8766">
        <v>2014750000</v>
      </c>
    </row>
    <row r="8767" spans="1:7" ht="15">
      <c r="A8767" s="963">
        <v>38638</v>
      </c>
      <c r="B8767">
        <v>2033.859985351562</v>
      </c>
      <c r="C8767">
        <v>2051.22998046875</v>
      </c>
      <c r="D8767">
        <v>2025.579956054688</v>
      </c>
      <c r="E8767">
        <v>2047.219970703125</v>
      </c>
      <c r="F8767">
        <v>2047.219970703125</v>
      </c>
      <c r="G8767">
        <v>1777590000</v>
      </c>
    </row>
    <row r="8768" spans="1:7" ht="15">
      <c r="A8768" s="963">
        <v>38639</v>
      </c>
      <c r="B8768">
        <v>2054.5</v>
      </c>
      <c r="C8768">
        <v>2064.949951171875</v>
      </c>
      <c r="D8768">
        <v>2042.5400390625</v>
      </c>
      <c r="E8768">
        <v>2064.830078125</v>
      </c>
      <c r="F8768">
        <v>2064.830078125</v>
      </c>
      <c r="G8768">
        <v>1555430000</v>
      </c>
    </row>
    <row r="8769" spans="1:7" ht="15">
      <c r="A8769" s="963">
        <v>38642</v>
      </c>
      <c r="B8769">
        <v>2065.5400390625</v>
      </c>
      <c r="C8769">
        <v>2071.25</v>
      </c>
      <c r="D8769">
        <v>2054.18994140625</v>
      </c>
      <c r="E8769">
        <v>2070.300048828125</v>
      </c>
      <c r="F8769">
        <v>2070.300048828125</v>
      </c>
      <c r="G8769">
        <v>1266030000</v>
      </c>
    </row>
    <row r="8770" spans="1:7" ht="15">
      <c r="A8770" s="963">
        <v>38643</v>
      </c>
      <c r="B8770">
        <v>2069.320068359375</v>
      </c>
      <c r="C8770">
        <v>2072.5</v>
      </c>
      <c r="D8770">
        <v>2055.9599609375</v>
      </c>
      <c r="E8770">
        <v>2056</v>
      </c>
      <c r="F8770">
        <v>2056</v>
      </c>
      <c r="G8770">
        <v>1460730000</v>
      </c>
    </row>
    <row r="8771" spans="1:7" ht="15">
      <c r="A8771" s="963">
        <v>38644</v>
      </c>
      <c r="B8771">
        <v>2048.659912109375</v>
      </c>
      <c r="C8771">
        <v>2091.239990234375</v>
      </c>
      <c r="D8771">
        <v>2042.030029296875</v>
      </c>
      <c r="E8771">
        <v>2091.239990234375</v>
      </c>
      <c r="F8771">
        <v>2091.239990234375</v>
      </c>
      <c r="G8771">
        <v>1893300000</v>
      </c>
    </row>
    <row r="8772" spans="1:7" ht="15">
      <c r="A8772" s="963">
        <v>38645</v>
      </c>
      <c r="B8772">
        <v>2088.0400390625</v>
      </c>
      <c r="C8772">
        <v>2096.429931640625</v>
      </c>
      <c r="D8772">
        <v>2058.52001953125</v>
      </c>
      <c r="E8772">
        <v>2068.110107421875</v>
      </c>
      <c r="F8772">
        <v>2068.110107421875</v>
      </c>
      <c r="G8772">
        <v>1797930000</v>
      </c>
    </row>
    <row r="8773" spans="1:7" ht="15">
      <c r="A8773" s="963">
        <v>38646</v>
      </c>
      <c r="B8773">
        <v>2083.840087890625</v>
      </c>
      <c r="C8773">
        <v>2091.43994140625</v>
      </c>
      <c r="D8773">
        <v>2074.199951171875</v>
      </c>
      <c r="E8773">
        <v>2082.2099609375</v>
      </c>
      <c r="F8773">
        <v>2082.2099609375</v>
      </c>
      <c r="G8773">
        <v>1770700000</v>
      </c>
    </row>
    <row r="8774" spans="1:7" ht="15">
      <c r="A8774" s="963">
        <v>38649</v>
      </c>
      <c r="B8774">
        <v>2089.510009765625</v>
      </c>
      <c r="C8774">
        <v>2115.8798828125</v>
      </c>
      <c r="D8774">
        <v>2083.97998046875</v>
      </c>
      <c r="E8774">
        <v>2115.830078125</v>
      </c>
      <c r="F8774">
        <v>2115.830078125</v>
      </c>
      <c r="G8774">
        <v>1551470000</v>
      </c>
    </row>
    <row r="8775" spans="1:7" ht="15">
      <c r="A8775" s="963">
        <v>38650</v>
      </c>
      <c r="B8775">
        <v>2109.550048828125</v>
      </c>
      <c r="C8775">
        <v>2116.419921875</v>
      </c>
      <c r="D8775">
        <v>2094.7900390625</v>
      </c>
      <c r="E8775">
        <v>2109.449951171875</v>
      </c>
      <c r="F8775">
        <v>2109.449951171875</v>
      </c>
      <c r="G8775">
        <v>1599120000</v>
      </c>
    </row>
    <row r="8776" spans="1:7" ht="15">
      <c r="A8776" s="963">
        <v>38651</v>
      </c>
      <c r="B8776">
        <v>2104.02001953125</v>
      </c>
      <c r="C8776">
        <v>2121.360107421875</v>
      </c>
      <c r="D8776">
        <v>2098.14990234375</v>
      </c>
      <c r="E8776">
        <v>2100.050048828125</v>
      </c>
      <c r="F8776">
        <v>2100.050048828125</v>
      </c>
      <c r="G8776">
        <v>1832000000</v>
      </c>
    </row>
    <row r="8777" spans="1:7" ht="15">
      <c r="A8777" s="963">
        <v>38652</v>
      </c>
      <c r="B8777">
        <v>2095.85009765625</v>
      </c>
      <c r="C8777">
        <v>2098.0400390625</v>
      </c>
      <c r="D8777">
        <v>2063.81005859375</v>
      </c>
      <c r="E8777">
        <v>2063.81005859375</v>
      </c>
      <c r="F8777">
        <v>2063.81005859375</v>
      </c>
      <c r="G8777">
        <v>1718600000</v>
      </c>
    </row>
    <row r="8778" spans="1:7" ht="15">
      <c r="A8778" s="963">
        <v>38653</v>
      </c>
      <c r="B8778">
        <v>2073.85009765625</v>
      </c>
      <c r="C8778">
        <v>2089.8798828125</v>
      </c>
      <c r="D8778">
        <v>2064.919921875</v>
      </c>
      <c r="E8778">
        <v>2089.8798828125</v>
      </c>
      <c r="F8778">
        <v>2089.8798828125</v>
      </c>
      <c r="G8778">
        <v>1886560000</v>
      </c>
    </row>
    <row r="8779" spans="1:7" ht="15">
      <c r="A8779" s="963">
        <v>38656</v>
      </c>
      <c r="B8779">
        <v>2094.3701171875</v>
      </c>
      <c r="C8779">
        <v>2125.72998046875</v>
      </c>
      <c r="D8779">
        <v>2094.3701171875</v>
      </c>
      <c r="E8779">
        <v>2120.300048828125</v>
      </c>
      <c r="F8779">
        <v>2120.300048828125</v>
      </c>
      <c r="G8779">
        <v>1869760000</v>
      </c>
    </row>
    <row r="8780" spans="1:7" ht="15">
      <c r="A8780" s="963">
        <v>38657</v>
      </c>
      <c r="B8780">
        <v>2109.889892578125</v>
      </c>
      <c r="C8780">
        <v>2121.25</v>
      </c>
      <c r="D8780">
        <v>2108.860107421875</v>
      </c>
      <c r="E8780">
        <v>2114.050048828125</v>
      </c>
      <c r="F8780">
        <v>2114.050048828125</v>
      </c>
      <c r="G8780">
        <v>1903230000</v>
      </c>
    </row>
    <row r="8781" spans="1:7" ht="15">
      <c r="A8781" s="963">
        <v>38658</v>
      </c>
      <c r="B8781">
        <v>2110.949951171875</v>
      </c>
      <c r="C8781">
        <v>2144.56005859375</v>
      </c>
      <c r="D8781">
        <v>2110.8701171875</v>
      </c>
      <c r="E8781">
        <v>2144.31005859375</v>
      </c>
      <c r="F8781">
        <v>2144.31005859375</v>
      </c>
      <c r="G8781">
        <v>2173290000</v>
      </c>
    </row>
    <row r="8782" spans="1:7" ht="15">
      <c r="A8782" s="963">
        <v>38659</v>
      </c>
      <c r="B8782">
        <v>2157.300048828125</v>
      </c>
      <c r="C8782">
        <v>2169.97998046875</v>
      </c>
      <c r="D8782">
        <v>2153.199951171875</v>
      </c>
      <c r="E8782">
        <v>2160.219970703125</v>
      </c>
      <c r="F8782">
        <v>2160.219970703125</v>
      </c>
      <c r="G8782">
        <v>2346250000</v>
      </c>
    </row>
    <row r="8783" spans="1:7" ht="15">
      <c r="A8783" s="963">
        <v>38660</v>
      </c>
      <c r="B8783">
        <v>2165.10009765625</v>
      </c>
      <c r="C8783">
        <v>2172.679931640625</v>
      </c>
      <c r="D8783">
        <v>2156.60009765625</v>
      </c>
      <c r="E8783">
        <v>2169.429931640625</v>
      </c>
      <c r="F8783">
        <v>2169.429931640625</v>
      </c>
      <c r="G8783">
        <v>1699610000</v>
      </c>
    </row>
    <row r="8784" spans="1:7" ht="15">
      <c r="A8784" s="963">
        <v>38663</v>
      </c>
      <c r="B8784">
        <v>2174.25</v>
      </c>
      <c r="C8784">
        <v>2182.090087890625</v>
      </c>
      <c r="D8784">
        <v>2165.820068359375</v>
      </c>
      <c r="E8784">
        <v>2178.239990234375</v>
      </c>
      <c r="F8784">
        <v>2178.239990234375</v>
      </c>
      <c r="G8784">
        <v>1621120000</v>
      </c>
    </row>
    <row r="8785" spans="1:7" ht="15">
      <c r="A8785" s="963">
        <v>38664</v>
      </c>
      <c r="B8785">
        <v>2172.3701171875</v>
      </c>
      <c r="C8785">
        <v>2180.7900390625</v>
      </c>
      <c r="D8785">
        <v>2166.25</v>
      </c>
      <c r="E8785">
        <v>2172.070068359375</v>
      </c>
      <c r="F8785">
        <v>2172.070068359375</v>
      </c>
      <c r="G8785">
        <v>1599370000</v>
      </c>
    </row>
    <row r="8786" spans="1:7" ht="15">
      <c r="A8786" s="963">
        <v>38665</v>
      </c>
      <c r="B8786">
        <v>2171.22998046875</v>
      </c>
      <c r="C8786">
        <v>2182.89990234375</v>
      </c>
      <c r="D8786">
        <v>2166.159912109375</v>
      </c>
      <c r="E8786">
        <v>2175.81005859375</v>
      </c>
      <c r="F8786">
        <v>2175.81005859375</v>
      </c>
      <c r="G8786">
        <v>1594180000</v>
      </c>
    </row>
    <row r="8787" spans="1:7" ht="15">
      <c r="A8787" s="963">
        <v>38666</v>
      </c>
      <c r="B8787">
        <v>2175.02001953125</v>
      </c>
      <c r="C8787">
        <v>2196.75</v>
      </c>
      <c r="D8787">
        <v>2162.64990234375</v>
      </c>
      <c r="E8787">
        <v>2196.679931640625</v>
      </c>
      <c r="F8787">
        <v>2196.679931640625</v>
      </c>
      <c r="G8787">
        <v>1938030000</v>
      </c>
    </row>
    <row r="8788" spans="1:7" ht="15">
      <c r="A8788" s="963">
        <v>38667</v>
      </c>
      <c r="B8788">
        <v>2198.260009765625</v>
      </c>
      <c r="C8788">
        <v>2205.360107421875</v>
      </c>
      <c r="D8788">
        <v>2198.260009765625</v>
      </c>
      <c r="E8788">
        <v>2202.469970703125</v>
      </c>
      <c r="F8788">
        <v>2202.469970703125</v>
      </c>
      <c r="G8788">
        <v>1454900000</v>
      </c>
    </row>
    <row r="8789" spans="1:7" ht="15">
      <c r="A8789" s="963">
        <v>38670</v>
      </c>
      <c r="B8789">
        <v>2203.7900390625</v>
      </c>
      <c r="C8789">
        <v>2206.8798828125</v>
      </c>
      <c r="D8789">
        <v>2197.1201171875</v>
      </c>
      <c r="E8789">
        <v>2200.949951171875</v>
      </c>
      <c r="F8789">
        <v>2200.949951171875</v>
      </c>
      <c r="G8789">
        <v>1385360000</v>
      </c>
    </row>
    <row r="8790" spans="1:7" ht="15">
      <c r="A8790" s="963">
        <v>38671</v>
      </c>
      <c r="B8790">
        <v>2199.389892578125</v>
      </c>
      <c r="C8790">
        <v>2204.68994140625</v>
      </c>
      <c r="D8790">
        <v>2181.919921875</v>
      </c>
      <c r="E8790">
        <v>2186.739990234375</v>
      </c>
      <c r="F8790">
        <v>2186.739990234375</v>
      </c>
      <c r="G8790">
        <v>1684810000</v>
      </c>
    </row>
    <row r="8791" spans="1:7" ht="15">
      <c r="A8791" s="963">
        <v>38672</v>
      </c>
      <c r="B8791">
        <v>2189.4599609375</v>
      </c>
      <c r="C8791">
        <v>2191.18994140625</v>
      </c>
      <c r="D8791">
        <v>2176.5400390625</v>
      </c>
      <c r="E8791">
        <v>2187.929931640625</v>
      </c>
      <c r="F8791">
        <v>2187.929931640625</v>
      </c>
      <c r="G8791">
        <v>1721760000</v>
      </c>
    </row>
    <row r="8792" spans="1:7" ht="15">
      <c r="A8792" s="963">
        <v>38673</v>
      </c>
      <c r="B8792">
        <v>2195.47998046875</v>
      </c>
      <c r="C8792">
        <v>2220.4599609375</v>
      </c>
      <c r="D8792">
        <v>2194.659912109375</v>
      </c>
      <c r="E8792">
        <v>2220.4599609375</v>
      </c>
      <c r="F8792">
        <v>2220.4599609375</v>
      </c>
      <c r="G8792">
        <v>1809860000</v>
      </c>
    </row>
    <row r="8793" spans="1:7" ht="15">
      <c r="A8793" s="963">
        <v>38674</v>
      </c>
      <c r="B8793">
        <v>2232.360107421875</v>
      </c>
      <c r="C8793">
        <v>2234.300048828125</v>
      </c>
      <c r="D8793">
        <v>2218.81005859375</v>
      </c>
      <c r="E8793">
        <v>2227.070068359375</v>
      </c>
      <c r="F8793">
        <v>2227.070068359375</v>
      </c>
      <c r="G8793">
        <v>1993850000</v>
      </c>
    </row>
    <row r="8794" spans="1:7" ht="15">
      <c r="A8794" s="963">
        <v>38677</v>
      </c>
      <c r="B8794">
        <v>2226.6201171875</v>
      </c>
      <c r="C8794">
        <v>2242.300048828125</v>
      </c>
      <c r="D8794">
        <v>2219.25</v>
      </c>
      <c r="E8794">
        <v>2241.669921875</v>
      </c>
      <c r="F8794">
        <v>2241.669921875</v>
      </c>
      <c r="G8794">
        <v>1661890000</v>
      </c>
    </row>
    <row r="8795" spans="1:7" ht="15">
      <c r="A8795" s="963">
        <v>38678</v>
      </c>
      <c r="B8795">
        <v>2235.300048828125</v>
      </c>
      <c r="C8795">
        <v>2257.77001953125</v>
      </c>
      <c r="D8795">
        <v>2232.739990234375</v>
      </c>
      <c r="E8795">
        <v>2253.56005859375</v>
      </c>
      <c r="F8795">
        <v>2253.56005859375</v>
      </c>
      <c r="G8795">
        <v>1856560000</v>
      </c>
    </row>
    <row r="8796" spans="1:7" ht="15">
      <c r="A8796" s="963">
        <v>38679</v>
      </c>
      <c r="B8796">
        <v>2251.3701171875</v>
      </c>
      <c r="C8796">
        <v>2269.300048828125</v>
      </c>
      <c r="D8796">
        <v>2250.39990234375</v>
      </c>
      <c r="E8796">
        <v>2259.97998046875</v>
      </c>
      <c r="F8796">
        <v>2259.97998046875</v>
      </c>
      <c r="G8796">
        <v>1585710000</v>
      </c>
    </row>
    <row r="8797" spans="1:7" ht="15">
      <c r="A8797" s="963">
        <v>38681</v>
      </c>
      <c r="B8797">
        <v>2262.429931640625</v>
      </c>
      <c r="C8797">
        <v>2264.1298828125</v>
      </c>
      <c r="D8797">
        <v>2256.449951171875</v>
      </c>
      <c r="E8797">
        <v>2263.010009765625</v>
      </c>
      <c r="F8797">
        <v>2263.010009765625</v>
      </c>
      <c r="G8797">
        <v>635420000</v>
      </c>
    </row>
    <row r="8798" spans="1:7" ht="15">
      <c r="A8798" s="963">
        <v>38684</v>
      </c>
      <c r="B8798">
        <v>2263.550048828125</v>
      </c>
      <c r="C8798">
        <v>2264.06005859375</v>
      </c>
      <c r="D8798">
        <v>2239.340087890625</v>
      </c>
      <c r="E8798">
        <v>2239.3701171875</v>
      </c>
      <c r="F8798">
        <v>2239.3701171875</v>
      </c>
      <c r="G8798">
        <v>1559380000</v>
      </c>
    </row>
    <row r="8799" spans="1:7" ht="15">
      <c r="A8799" s="963">
        <v>38685</v>
      </c>
      <c r="B8799">
        <v>2247.699951171875</v>
      </c>
      <c r="C8799">
        <v>2253.25</v>
      </c>
      <c r="D8799">
        <v>2232.5400390625</v>
      </c>
      <c r="E8799">
        <v>2232.7099609375</v>
      </c>
      <c r="F8799">
        <v>2232.7099609375</v>
      </c>
      <c r="G8799">
        <v>1753540000</v>
      </c>
    </row>
    <row r="8800" spans="1:7" ht="15">
      <c r="A8800" s="963">
        <v>38686</v>
      </c>
      <c r="B8800">
        <v>2232.5</v>
      </c>
      <c r="C8800">
        <v>2243.409912109375</v>
      </c>
      <c r="D8800">
        <v>2230.18994140625</v>
      </c>
      <c r="E8800">
        <v>2232.820068359375</v>
      </c>
      <c r="F8800">
        <v>2232.820068359375</v>
      </c>
      <c r="G8800">
        <v>1876080000</v>
      </c>
    </row>
    <row r="8801" spans="1:7" ht="15">
      <c r="A8801" s="963">
        <v>38687</v>
      </c>
      <c r="B8801">
        <v>2244.85009765625</v>
      </c>
      <c r="C8801">
        <v>2269.389892578125</v>
      </c>
      <c r="D8801">
        <v>2244.7099609375</v>
      </c>
      <c r="E8801">
        <v>2267.169921875</v>
      </c>
      <c r="F8801">
        <v>2267.169921875</v>
      </c>
      <c r="G8801">
        <v>2010420000</v>
      </c>
    </row>
    <row r="8802" spans="1:7" ht="15">
      <c r="A8802" s="963">
        <v>38688</v>
      </c>
      <c r="B8802">
        <v>2266.169921875</v>
      </c>
      <c r="C8802">
        <v>2273.610107421875</v>
      </c>
      <c r="D8802">
        <v>2261.1298828125</v>
      </c>
      <c r="E8802">
        <v>2273.3701171875</v>
      </c>
      <c r="F8802">
        <v>2273.3701171875</v>
      </c>
      <c r="G8802">
        <v>1758510000</v>
      </c>
    </row>
    <row r="8803" spans="1:7" ht="15">
      <c r="A8803" s="963">
        <v>38691</v>
      </c>
      <c r="B8803">
        <v>2269.070068359375</v>
      </c>
      <c r="C8803">
        <v>2269.47998046875</v>
      </c>
      <c r="D8803">
        <v>2250.840087890625</v>
      </c>
      <c r="E8803">
        <v>2257.639892578125</v>
      </c>
      <c r="F8803">
        <v>2257.639892578125</v>
      </c>
      <c r="G8803">
        <v>1659920000</v>
      </c>
    </row>
    <row r="8804" spans="1:7" ht="15">
      <c r="A8804" s="963">
        <v>38692</v>
      </c>
      <c r="B8804">
        <v>2267.760009765625</v>
      </c>
      <c r="C8804">
        <v>2278.159912109375</v>
      </c>
      <c r="D8804">
        <v>2259.3701171875</v>
      </c>
      <c r="E8804">
        <v>2260.760009765625</v>
      </c>
      <c r="F8804">
        <v>2260.760009765625</v>
      </c>
      <c r="G8804">
        <v>1788200000</v>
      </c>
    </row>
    <row r="8805" spans="1:7" ht="15">
      <c r="A8805" s="963">
        <v>38693</v>
      </c>
      <c r="B8805">
        <v>2263.2900390625</v>
      </c>
      <c r="C8805">
        <v>2264.909912109375</v>
      </c>
      <c r="D8805">
        <v>2244.6201171875</v>
      </c>
      <c r="E8805">
        <v>2252.010009765625</v>
      </c>
      <c r="F8805">
        <v>2252.010009765625</v>
      </c>
      <c r="G8805">
        <v>1733530000</v>
      </c>
    </row>
    <row r="8806" spans="1:7" ht="15">
      <c r="A8806" s="963">
        <v>38694</v>
      </c>
      <c r="B8806">
        <v>2254.800048828125</v>
      </c>
      <c r="C8806">
        <v>2261.610107421875</v>
      </c>
      <c r="D8806">
        <v>2233.739990234375</v>
      </c>
      <c r="E8806">
        <v>2246.4599609375</v>
      </c>
      <c r="F8806">
        <v>2246.4599609375</v>
      </c>
      <c r="G8806">
        <v>1908360000</v>
      </c>
    </row>
    <row r="8807" spans="1:7" ht="15">
      <c r="A8807" s="963">
        <v>38695</v>
      </c>
      <c r="B8807">
        <v>2247.280029296875</v>
      </c>
      <c r="C8807">
        <v>2258.669921875</v>
      </c>
      <c r="D8807">
        <v>2241.030029296875</v>
      </c>
      <c r="E8807">
        <v>2256.72998046875</v>
      </c>
      <c r="F8807">
        <v>2256.72998046875</v>
      </c>
      <c r="G8807">
        <v>1658570000</v>
      </c>
    </row>
    <row r="8808" spans="1:7" ht="15">
      <c r="A8808" s="963">
        <v>38698</v>
      </c>
      <c r="B8808">
        <v>2263.969970703125</v>
      </c>
      <c r="C8808">
        <v>2266.139892578125</v>
      </c>
      <c r="D8808">
        <v>2253.43994140625</v>
      </c>
      <c r="E8808">
        <v>2260.949951171875</v>
      </c>
      <c r="F8808">
        <v>2260.949951171875</v>
      </c>
      <c r="G8808">
        <v>1679280000</v>
      </c>
    </row>
    <row r="8809" spans="1:7" ht="15">
      <c r="A8809" s="963">
        <v>38699</v>
      </c>
      <c r="B8809">
        <v>2256.60009765625</v>
      </c>
      <c r="C8809">
        <v>2271.85009765625</v>
      </c>
      <c r="D8809">
        <v>2254.919921875</v>
      </c>
      <c r="E8809">
        <v>2265</v>
      </c>
      <c r="F8809">
        <v>2265</v>
      </c>
      <c r="G8809">
        <v>1873980000</v>
      </c>
    </row>
    <row r="8810" spans="1:7" ht="15">
      <c r="A8810" s="963">
        <v>38700</v>
      </c>
      <c r="B8810">
        <v>2261.93994140625</v>
      </c>
      <c r="C8810">
        <v>2270.43994140625</v>
      </c>
      <c r="D8810">
        <v>2254.43994140625</v>
      </c>
      <c r="E8810">
        <v>2262.590087890625</v>
      </c>
      <c r="F8810">
        <v>2262.590087890625</v>
      </c>
      <c r="G8810">
        <v>1676210000</v>
      </c>
    </row>
    <row r="8811" spans="1:7" ht="15">
      <c r="A8811" s="963">
        <v>38701</v>
      </c>
      <c r="B8811">
        <v>2266.050048828125</v>
      </c>
      <c r="C8811">
        <v>2267.550048828125</v>
      </c>
      <c r="D8811">
        <v>2247.320068359375</v>
      </c>
      <c r="E8811">
        <v>2260.6298828125</v>
      </c>
      <c r="F8811">
        <v>2260.6298828125</v>
      </c>
      <c r="G8811">
        <v>1804630000</v>
      </c>
    </row>
    <row r="8812" spans="1:7" ht="15">
      <c r="A8812" s="963">
        <v>38702</v>
      </c>
      <c r="B8812">
        <v>2262.080078125</v>
      </c>
      <c r="C8812">
        <v>2263.889892578125</v>
      </c>
      <c r="D8812">
        <v>2251.669921875</v>
      </c>
      <c r="E8812">
        <v>2252.47998046875</v>
      </c>
      <c r="F8812">
        <v>2252.47998046875</v>
      </c>
      <c r="G8812">
        <v>2294480000</v>
      </c>
    </row>
    <row r="8813" spans="1:7" ht="15">
      <c r="A8813" s="963">
        <v>38705</v>
      </c>
      <c r="B8813">
        <v>2254.639892578125</v>
      </c>
      <c r="C8813">
        <v>2256.030029296875</v>
      </c>
      <c r="D8813">
        <v>2221.7900390625</v>
      </c>
      <c r="E8813">
        <v>2222.739990234375</v>
      </c>
      <c r="F8813">
        <v>2222.739990234375</v>
      </c>
      <c r="G8813">
        <v>1745530000</v>
      </c>
    </row>
    <row r="8814" spans="1:7" ht="15">
      <c r="A8814" s="963">
        <v>38706</v>
      </c>
      <c r="B8814">
        <v>2223.56005859375</v>
      </c>
      <c r="C8814">
        <v>2231.02001953125</v>
      </c>
      <c r="D8814">
        <v>2213.52001953125</v>
      </c>
      <c r="E8814">
        <v>2222.419921875</v>
      </c>
      <c r="F8814">
        <v>2222.419921875</v>
      </c>
      <c r="G8814">
        <v>1702920000</v>
      </c>
    </row>
    <row r="8815" spans="1:7" ht="15">
      <c r="A8815" s="963">
        <v>38707</v>
      </c>
      <c r="B8815">
        <v>2227.530029296875</v>
      </c>
      <c r="C8815">
        <v>2241.93994140625</v>
      </c>
      <c r="D8815">
        <v>2225.18994140625</v>
      </c>
      <c r="E8815">
        <v>2231.659912109375</v>
      </c>
      <c r="F8815">
        <v>2231.659912109375</v>
      </c>
      <c r="G8815">
        <v>1630030000</v>
      </c>
    </row>
    <row r="8816" spans="1:7" ht="15">
      <c r="A8816" s="963">
        <v>38708</v>
      </c>
      <c r="B8816">
        <v>2233.7900390625</v>
      </c>
      <c r="C8816">
        <v>2247.090087890625</v>
      </c>
      <c r="D8816">
        <v>2232.570068359375</v>
      </c>
      <c r="E8816">
        <v>2246.489990234375</v>
      </c>
      <c r="F8816">
        <v>2246.489990234375</v>
      </c>
      <c r="G8816">
        <v>1498880000</v>
      </c>
    </row>
    <row r="8817" spans="1:7" ht="15">
      <c r="A8817" s="963">
        <v>38709</v>
      </c>
      <c r="B8817">
        <v>2249.409912109375</v>
      </c>
      <c r="C8817">
        <v>2254.7099609375</v>
      </c>
      <c r="D8817">
        <v>2245.580078125</v>
      </c>
      <c r="E8817">
        <v>2249.419921875</v>
      </c>
      <c r="F8817">
        <v>2249.419921875</v>
      </c>
      <c r="G8817">
        <v>978370000</v>
      </c>
    </row>
    <row r="8818" spans="1:7" ht="15">
      <c r="A8818" s="963">
        <v>38713</v>
      </c>
      <c r="B8818">
        <v>2253.050048828125</v>
      </c>
      <c r="C8818">
        <v>2259.679931640625</v>
      </c>
      <c r="D8818">
        <v>2226.6201171875</v>
      </c>
      <c r="E8818">
        <v>2226.889892578125</v>
      </c>
      <c r="F8818">
        <v>2226.889892578125</v>
      </c>
      <c r="G8818">
        <v>1250500000</v>
      </c>
    </row>
    <row r="8819" spans="1:7" ht="15">
      <c r="A8819" s="963">
        <v>38714</v>
      </c>
      <c r="B8819">
        <v>2230.360107421875</v>
      </c>
      <c r="C8819">
        <v>2233.5400390625</v>
      </c>
      <c r="D8819">
        <v>2221.409912109375</v>
      </c>
      <c r="E8819">
        <v>2228.93994140625</v>
      </c>
      <c r="F8819">
        <v>2228.93994140625</v>
      </c>
      <c r="G8819">
        <v>1221540000</v>
      </c>
    </row>
    <row r="8820" spans="1:7" ht="15">
      <c r="A8820" s="963">
        <v>38715</v>
      </c>
      <c r="B8820">
        <v>2229.60009765625</v>
      </c>
      <c r="C8820">
        <v>2232.889892578125</v>
      </c>
      <c r="D8820">
        <v>2216.97998046875</v>
      </c>
      <c r="E8820">
        <v>2218.159912109375</v>
      </c>
      <c r="F8820">
        <v>2218.159912109375</v>
      </c>
      <c r="G8820">
        <v>1185350000</v>
      </c>
    </row>
    <row r="8821" spans="1:7" ht="15">
      <c r="A8821" s="963">
        <v>38716</v>
      </c>
      <c r="B8821">
        <v>2209.030029296875</v>
      </c>
      <c r="C8821">
        <v>2209.969970703125</v>
      </c>
      <c r="D8821">
        <v>2200.510009765625</v>
      </c>
      <c r="E8821">
        <v>2205.320068359375</v>
      </c>
      <c r="F8821">
        <v>2205.320068359375</v>
      </c>
      <c r="G8821">
        <v>1284050000</v>
      </c>
    </row>
    <row r="8822" spans="1:7" ht="15">
      <c r="A8822" s="963">
        <v>38720</v>
      </c>
      <c r="B8822">
        <v>2216.530029296875</v>
      </c>
      <c r="C8822">
        <v>2249.679931640625</v>
      </c>
      <c r="D8822">
        <v>2189.909912109375</v>
      </c>
      <c r="E8822">
        <v>2243.739990234375</v>
      </c>
      <c r="F8822">
        <v>2243.739990234375</v>
      </c>
      <c r="G8822">
        <v>1998300000</v>
      </c>
    </row>
    <row r="8823" spans="1:7" ht="15">
      <c r="A8823" s="963">
        <v>38721</v>
      </c>
      <c r="B8823">
        <v>2246.9599609375</v>
      </c>
      <c r="C8823">
        <v>2265.280029296875</v>
      </c>
      <c r="D8823">
        <v>2246.070068359375</v>
      </c>
      <c r="E8823">
        <v>2263.4599609375</v>
      </c>
      <c r="F8823">
        <v>2263.4599609375</v>
      </c>
      <c r="G8823">
        <v>1887560000</v>
      </c>
    </row>
    <row r="8824" spans="1:7" ht="15">
      <c r="A8824" s="963">
        <v>38722</v>
      </c>
      <c r="B8824">
        <v>2264.929931640625</v>
      </c>
      <c r="C8824">
        <v>2277.56005859375</v>
      </c>
      <c r="D8824">
        <v>2264.5</v>
      </c>
      <c r="E8824">
        <v>2276.8701171875</v>
      </c>
      <c r="F8824">
        <v>2276.8701171875</v>
      </c>
      <c r="G8824">
        <v>1891750000</v>
      </c>
    </row>
    <row r="8825" spans="1:7" ht="15">
      <c r="A8825" s="963">
        <v>38723</v>
      </c>
      <c r="B8825">
        <v>2289.2099609375</v>
      </c>
      <c r="C8825">
        <v>2306.719970703125</v>
      </c>
      <c r="D8825">
        <v>2281.010009765625</v>
      </c>
      <c r="E8825">
        <v>2305.6201171875</v>
      </c>
      <c r="F8825">
        <v>2305.6201171875</v>
      </c>
      <c r="G8825">
        <v>2233640000</v>
      </c>
    </row>
    <row r="8826" spans="1:7" ht="15">
      <c r="A8826" s="963">
        <v>38726</v>
      </c>
      <c r="B8826">
        <v>2306.179931640625</v>
      </c>
      <c r="C8826">
        <v>2322.6298828125</v>
      </c>
      <c r="D8826">
        <v>2303.1298828125</v>
      </c>
      <c r="E8826">
        <v>2318.68994140625</v>
      </c>
      <c r="F8826">
        <v>2318.68994140625</v>
      </c>
      <c r="G8826">
        <v>1949140000</v>
      </c>
    </row>
    <row r="8827" spans="1:7" ht="15">
      <c r="A8827" s="963">
        <v>38727</v>
      </c>
      <c r="B8827">
        <v>2306.219970703125</v>
      </c>
      <c r="C8827">
        <v>2320.320068359375</v>
      </c>
      <c r="D8827">
        <v>2303.929931640625</v>
      </c>
      <c r="E8827">
        <v>2320.320068359375</v>
      </c>
      <c r="F8827">
        <v>2320.320068359375</v>
      </c>
      <c r="G8827">
        <v>1978160000</v>
      </c>
    </row>
    <row r="8828" spans="1:7" ht="15">
      <c r="A8828" s="963">
        <v>38728</v>
      </c>
      <c r="B8828">
        <v>2321.409912109375</v>
      </c>
      <c r="C8828">
        <v>2332.919921875</v>
      </c>
      <c r="D8828">
        <v>2316.489990234375</v>
      </c>
      <c r="E8828">
        <v>2331.360107421875</v>
      </c>
      <c r="F8828">
        <v>2331.360107421875</v>
      </c>
      <c r="G8828">
        <v>2380600000</v>
      </c>
    </row>
    <row r="8829" spans="1:7" ht="15">
      <c r="A8829" s="963">
        <v>38729</v>
      </c>
      <c r="B8829">
        <v>2327.169921875</v>
      </c>
      <c r="C8829">
        <v>2330.31005859375</v>
      </c>
      <c r="D8829">
        <v>2313.219970703125</v>
      </c>
      <c r="E8829">
        <v>2316.68994140625</v>
      </c>
      <c r="F8829">
        <v>2316.68994140625</v>
      </c>
      <c r="G8829">
        <v>2011460000</v>
      </c>
    </row>
    <row r="8830" spans="1:7" ht="15">
      <c r="A8830" s="963">
        <v>38730</v>
      </c>
      <c r="B8830">
        <v>2317.739990234375</v>
      </c>
      <c r="C8830">
        <v>2321.699951171875</v>
      </c>
      <c r="D8830">
        <v>2308.159912109375</v>
      </c>
      <c r="E8830">
        <v>2317.0400390625</v>
      </c>
      <c r="F8830">
        <v>2317.0400390625</v>
      </c>
      <c r="G8830">
        <v>1784410000</v>
      </c>
    </row>
    <row r="8831" spans="1:7" ht="15">
      <c r="A8831" s="963">
        <v>38734</v>
      </c>
      <c r="B8831">
        <v>2302.56005859375</v>
      </c>
      <c r="C8831">
        <v>2305.8701171875</v>
      </c>
      <c r="D8831">
        <v>2294.050048828125</v>
      </c>
      <c r="E8831">
        <v>2302.68994140625</v>
      </c>
      <c r="F8831">
        <v>2302.68994140625</v>
      </c>
      <c r="G8831">
        <v>1702260000</v>
      </c>
    </row>
    <row r="8832" spans="1:7" ht="15">
      <c r="A8832" s="963">
        <v>38735</v>
      </c>
      <c r="B8832">
        <v>2265.5</v>
      </c>
      <c r="C8832">
        <v>2285.93994140625</v>
      </c>
      <c r="D8832">
        <v>2264.080078125</v>
      </c>
      <c r="E8832">
        <v>2279.639892578125</v>
      </c>
      <c r="F8832">
        <v>2279.639892578125</v>
      </c>
      <c r="G8832">
        <v>2276900000</v>
      </c>
    </row>
    <row r="8833" spans="1:7" ht="15">
      <c r="A8833" s="963">
        <v>38736</v>
      </c>
      <c r="B8833">
        <v>2291.68994140625</v>
      </c>
      <c r="C8833">
        <v>2311.7099609375</v>
      </c>
      <c r="D8833">
        <v>2289.820068359375</v>
      </c>
      <c r="E8833">
        <v>2301.81005859375</v>
      </c>
      <c r="F8833">
        <v>2301.81005859375</v>
      </c>
      <c r="G8833">
        <v>2308150000</v>
      </c>
    </row>
    <row r="8834" spans="1:7" ht="15">
      <c r="A8834" s="963">
        <v>38737</v>
      </c>
      <c r="B8834">
        <v>2300.360107421875</v>
      </c>
      <c r="C8834">
        <v>2300.72998046875</v>
      </c>
      <c r="D8834">
        <v>2245.199951171875</v>
      </c>
      <c r="E8834">
        <v>2247.699951171875</v>
      </c>
      <c r="F8834">
        <v>2247.699951171875</v>
      </c>
      <c r="G8834">
        <v>2348140000</v>
      </c>
    </row>
    <row r="8835" spans="1:7" ht="15">
      <c r="A8835" s="963">
        <v>38740</v>
      </c>
      <c r="B8835">
        <v>2255.31005859375</v>
      </c>
      <c r="C8835">
        <v>2256.239990234375</v>
      </c>
      <c r="D8835">
        <v>2241.02001953125</v>
      </c>
      <c r="E8835">
        <v>2248.469970703125</v>
      </c>
      <c r="F8835">
        <v>2248.469970703125</v>
      </c>
      <c r="G8835">
        <v>1902480000</v>
      </c>
    </row>
    <row r="8836" spans="1:7" ht="15">
      <c r="A8836" s="963">
        <v>38741</v>
      </c>
      <c r="B8836">
        <v>2256.1298828125</v>
      </c>
      <c r="C8836">
        <v>2269.43994140625</v>
      </c>
      <c r="D8836">
        <v>2256.030029296875</v>
      </c>
      <c r="E8836">
        <v>2265.25</v>
      </c>
      <c r="F8836">
        <v>2265.25</v>
      </c>
      <c r="G8836">
        <v>2067470000</v>
      </c>
    </row>
    <row r="8837" spans="1:7" ht="15">
      <c r="A8837" s="963">
        <v>38742</v>
      </c>
      <c r="B8837">
        <v>2275.300048828125</v>
      </c>
      <c r="C8837">
        <v>2275.300048828125</v>
      </c>
      <c r="D8837">
        <v>2253.06005859375</v>
      </c>
      <c r="E8837">
        <v>2260.64990234375</v>
      </c>
      <c r="F8837">
        <v>2260.64990234375</v>
      </c>
      <c r="G8837">
        <v>2188120000</v>
      </c>
    </row>
    <row r="8838" spans="1:7" ht="15">
      <c r="A8838" s="963">
        <v>38743</v>
      </c>
      <c r="B8838">
        <v>2274.85009765625</v>
      </c>
      <c r="C8838">
        <v>2284.070068359375</v>
      </c>
      <c r="D8838">
        <v>2264.85009765625</v>
      </c>
      <c r="E8838">
        <v>2283</v>
      </c>
      <c r="F8838">
        <v>2283</v>
      </c>
      <c r="G8838">
        <v>2404920000</v>
      </c>
    </row>
    <row r="8839" spans="1:7" ht="15">
      <c r="A8839" s="963">
        <v>38744</v>
      </c>
      <c r="B8839">
        <v>2293.3701171875</v>
      </c>
      <c r="C8839">
        <v>2314.360107421875</v>
      </c>
      <c r="D8839">
        <v>2289.469970703125</v>
      </c>
      <c r="E8839">
        <v>2304.22998046875</v>
      </c>
      <c r="F8839">
        <v>2304.22998046875</v>
      </c>
      <c r="G8839">
        <v>2331690000</v>
      </c>
    </row>
    <row r="8840" spans="1:7" ht="15">
      <c r="A8840" s="963">
        <v>38747</v>
      </c>
      <c r="B8840">
        <v>2306.239990234375</v>
      </c>
      <c r="C8840">
        <v>2313.97998046875</v>
      </c>
      <c r="D8840">
        <v>2304.75</v>
      </c>
      <c r="E8840">
        <v>2306.780029296875</v>
      </c>
      <c r="F8840">
        <v>2306.780029296875</v>
      </c>
      <c r="G8840">
        <v>1900730000</v>
      </c>
    </row>
    <row r="8841" spans="1:7" ht="15">
      <c r="A8841" s="963">
        <v>38748</v>
      </c>
      <c r="B8841">
        <v>2305.820068359375</v>
      </c>
      <c r="C8841">
        <v>2311.830078125</v>
      </c>
      <c r="D8841">
        <v>2292.949951171875</v>
      </c>
      <c r="E8841">
        <v>2305.820068359375</v>
      </c>
      <c r="F8841">
        <v>2305.820068359375</v>
      </c>
      <c r="G8841">
        <v>2235900000</v>
      </c>
    </row>
    <row r="8842" spans="1:7" ht="15">
      <c r="A8842" s="963">
        <v>38749</v>
      </c>
      <c r="B8842">
        <v>2294.110107421875</v>
      </c>
      <c r="C8842">
        <v>2311.570068359375</v>
      </c>
      <c r="D8842">
        <v>2292.22998046875</v>
      </c>
      <c r="E8842">
        <v>2310.56005859375</v>
      </c>
      <c r="F8842">
        <v>2310.56005859375</v>
      </c>
      <c r="G8842">
        <v>2274610000</v>
      </c>
    </row>
    <row r="8843" spans="1:7" ht="15">
      <c r="A8843" s="963">
        <v>38750</v>
      </c>
      <c r="B8843">
        <v>2306.570068359375</v>
      </c>
      <c r="C8843">
        <v>2308.050048828125</v>
      </c>
      <c r="D8843">
        <v>2277.300048828125</v>
      </c>
      <c r="E8843">
        <v>2281.570068359375</v>
      </c>
      <c r="F8843">
        <v>2281.570068359375</v>
      </c>
      <c r="G8843">
        <v>2307830000</v>
      </c>
    </row>
    <row r="8844" spans="1:7" ht="15">
      <c r="A8844" s="963">
        <v>38751</v>
      </c>
      <c r="B8844">
        <v>2268.429931640625</v>
      </c>
      <c r="C8844">
        <v>2274.6201171875</v>
      </c>
      <c r="D8844">
        <v>2255.989990234375</v>
      </c>
      <c r="E8844">
        <v>2262.580078125</v>
      </c>
      <c r="F8844">
        <v>2262.580078125</v>
      </c>
      <c r="G8844">
        <v>2230020000</v>
      </c>
    </row>
    <row r="8845" spans="1:7" ht="15">
      <c r="A8845" s="963">
        <v>38754</v>
      </c>
      <c r="B8845">
        <v>2263.1201171875</v>
      </c>
      <c r="C8845">
        <v>2265.81005859375</v>
      </c>
      <c r="D8845">
        <v>2249.75</v>
      </c>
      <c r="E8845">
        <v>2258.800048828125</v>
      </c>
      <c r="F8845">
        <v>2258.800048828125</v>
      </c>
      <c r="G8845">
        <v>1769530000</v>
      </c>
    </row>
    <row r="8846" spans="1:7" ht="15">
      <c r="A8846" s="963">
        <v>38755</v>
      </c>
      <c r="B8846">
        <v>2255.93994140625</v>
      </c>
      <c r="C8846">
        <v>2265.5400390625</v>
      </c>
      <c r="D8846">
        <v>2239.510009765625</v>
      </c>
      <c r="E8846">
        <v>2244.9599609375</v>
      </c>
      <c r="F8846">
        <v>2244.9599609375</v>
      </c>
      <c r="G8846">
        <v>2117180000</v>
      </c>
    </row>
    <row r="8847" spans="1:7" ht="15">
      <c r="A8847" s="963">
        <v>38756</v>
      </c>
      <c r="B8847">
        <v>2260.219970703125</v>
      </c>
      <c r="C8847">
        <v>2268.719970703125</v>
      </c>
      <c r="D8847">
        <v>2246.97998046875</v>
      </c>
      <c r="E8847">
        <v>2266.97998046875</v>
      </c>
      <c r="F8847">
        <v>2266.97998046875</v>
      </c>
      <c r="G8847">
        <v>2181770000</v>
      </c>
    </row>
    <row r="8848" spans="1:7" ht="15">
      <c r="A8848" s="963">
        <v>38757</v>
      </c>
      <c r="B8848">
        <v>2273.77001953125</v>
      </c>
      <c r="C8848">
        <v>2284.52001953125</v>
      </c>
      <c r="D8848">
        <v>2254.260009765625</v>
      </c>
      <c r="E8848">
        <v>2255.8701171875</v>
      </c>
      <c r="F8848">
        <v>2255.8701171875</v>
      </c>
      <c r="G8848">
        <v>2321310000</v>
      </c>
    </row>
    <row r="8849" spans="1:7" ht="15">
      <c r="A8849" s="963">
        <v>38758</v>
      </c>
      <c r="B8849">
        <v>2255.77001953125</v>
      </c>
      <c r="C8849">
        <v>2266.43994140625</v>
      </c>
      <c r="D8849">
        <v>2235.409912109375</v>
      </c>
      <c r="E8849">
        <v>2261.8798828125</v>
      </c>
      <c r="F8849">
        <v>2261.8798828125</v>
      </c>
      <c r="G8849">
        <v>2017730000</v>
      </c>
    </row>
    <row r="8850" spans="1:7" ht="15">
      <c r="A8850" s="963">
        <v>38761</v>
      </c>
      <c r="B8850">
        <v>2252.0400390625</v>
      </c>
      <c r="C8850">
        <v>2254.31005859375</v>
      </c>
      <c r="D8850">
        <v>2232.679931640625</v>
      </c>
      <c r="E8850">
        <v>2239.81005859375</v>
      </c>
      <c r="F8850">
        <v>2239.81005859375</v>
      </c>
      <c r="G8850">
        <v>1662000000</v>
      </c>
    </row>
    <row r="8851" spans="1:7" ht="15">
      <c r="A8851" s="963">
        <v>38762</v>
      </c>
      <c r="B8851">
        <v>2243.5400390625</v>
      </c>
      <c r="C8851">
        <v>2266.820068359375</v>
      </c>
      <c r="D8851">
        <v>2237.469970703125</v>
      </c>
      <c r="E8851">
        <v>2262.169921875</v>
      </c>
      <c r="F8851">
        <v>2262.169921875</v>
      </c>
      <c r="G8851">
        <v>1805300000</v>
      </c>
    </row>
    <row r="8852" spans="1:7" ht="15">
      <c r="A8852" s="963">
        <v>38763</v>
      </c>
      <c r="B8852">
        <v>2259.0400390625</v>
      </c>
      <c r="C8852">
        <v>2277.1298828125</v>
      </c>
      <c r="D8852">
        <v>2255.10009765625</v>
      </c>
      <c r="E8852">
        <v>2276.429931640625</v>
      </c>
      <c r="F8852">
        <v>2276.429931640625</v>
      </c>
      <c r="G8852">
        <v>1783050000</v>
      </c>
    </row>
    <row r="8853" spans="1:7" ht="15">
      <c r="A8853" s="963">
        <v>38764</v>
      </c>
      <c r="B8853">
        <v>2281.8798828125</v>
      </c>
      <c r="C8853">
        <v>2294.6298828125</v>
      </c>
      <c r="D8853">
        <v>2278.06005859375</v>
      </c>
      <c r="E8853">
        <v>2294.6298828125</v>
      </c>
      <c r="F8853">
        <v>2294.6298828125</v>
      </c>
      <c r="G8853">
        <v>1940470000</v>
      </c>
    </row>
    <row r="8854" spans="1:7" ht="15">
      <c r="A8854" s="963">
        <v>38765</v>
      </c>
      <c r="B8854">
        <v>2291.72998046875</v>
      </c>
      <c r="C8854">
        <v>2291.760009765625</v>
      </c>
      <c r="D8854">
        <v>2279.6298828125</v>
      </c>
      <c r="E8854">
        <v>2282.360107421875</v>
      </c>
      <c r="F8854">
        <v>2282.360107421875</v>
      </c>
      <c r="G8854">
        <v>1948640000</v>
      </c>
    </row>
    <row r="8855" spans="1:7" ht="15">
      <c r="A8855" s="963">
        <v>38769</v>
      </c>
      <c r="B8855">
        <v>2283.52001953125</v>
      </c>
      <c r="C8855">
        <v>2284.820068359375</v>
      </c>
      <c r="D8855">
        <v>2256.75</v>
      </c>
      <c r="E8855">
        <v>2262.9599609375</v>
      </c>
      <c r="F8855">
        <v>2262.9599609375</v>
      </c>
      <c r="G8855">
        <v>1747180000</v>
      </c>
    </row>
    <row r="8856" spans="1:7" ht="15">
      <c r="A8856" s="963">
        <v>38770</v>
      </c>
      <c r="B8856">
        <v>2264.68994140625</v>
      </c>
      <c r="C8856">
        <v>2287.989990234375</v>
      </c>
      <c r="D8856">
        <v>2259.169921875</v>
      </c>
      <c r="E8856">
        <v>2283.169921875</v>
      </c>
      <c r="F8856">
        <v>2283.169921875</v>
      </c>
      <c r="G8856">
        <v>1824110000</v>
      </c>
    </row>
    <row r="8857" spans="1:7" ht="15">
      <c r="A8857" s="963">
        <v>38771</v>
      </c>
      <c r="B8857">
        <v>2279.590087890625</v>
      </c>
      <c r="C8857">
        <v>2293.739990234375</v>
      </c>
      <c r="D8857">
        <v>2271.820068359375</v>
      </c>
      <c r="E8857">
        <v>2279.320068359375</v>
      </c>
      <c r="F8857">
        <v>2279.320068359375</v>
      </c>
      <c r="G8857">
        <v>1754200000</v>
      </c>
    </row>
    <row r="8858" spans="1:7" ht="15">
      <c r="A8858" s="963">
        <v>38772</v>
      </c>
      <c r="B8858">
        <v>2278.27001953125</v>
      </c>
      <c r="C8858">
        <v>2287.860107421875</v>
      </c>
      <c r="D8858">
        <v>2272.780029296875</v>
      </c>
      <c r="E8858">
        <v>2287.0400390625</v>
      </c>
      <c r="F8858">
        <v>2287.0400390625</v>
      </c>
      <c r="G8858">
        <v>1583980000</v>
      </c>
    </row>
    <row r="8859" spans="1:7" ht="15">
      <c r="A8859" s="963">
        <v>38775</v>
      </c>
      <c r="B8859">
        <v>2291.47998046875</v>
      </c>
      <c r="C8859">
        <v>2313.530029296875</v>
      </c>
      <c r="D8859">
        <v>2291.239990234375</v>
      </c>
      <c r="E8859">
        <v>2307.179931640625</v>
      </c>
      <c r="F8859">
        <v>2307.179931640625</v>
      </c>
      <c r="G8859">
        <v>1714420000</v>
      </c>
    </row>
    <row r="8860" spans="1:7" ht="15">
      <c r="A8860" s="963">
        <v>38776</v>
      </c>
      <c r="B8860">
        <v>2300.9599609375</v>
      </c>
      <c r="C8860">
        <v>2305.6201171875</v>
      </c>
      <c r="D8860">
        <v>2276.739990234375</v>
      </c>
      <c r="E8860">
        <v>2281.389892578125</v>
      </c>
      <c r="F8860">
        <v>2281.389892578125</v>
      </c>
      <c r="G8860">
        <v>2120560000</v>
      </c>
    </row>
    <row r="8861" spans="1:7" ht="15">
      <c r="A8861" s="963">
        <v>38777</v>
      </c>
      <c r="B8861">
        <v>2288.14990234375</v>
      </c>
      <c r="C8861">
        <v>2315.949951171875</v>
      </c>
      <c r="D8861">
        <v>2285.639892578125</v>
      </c>
      <c r="E8861">
        <v>2314.639892578125</v>
      </c>
      <c r="F8861">
        <v>2314.639892578125</v>
      </c>
      <c r="G8861">
        <v>2190420000</v>
      </c>
    </row>
    <row r="8862" spans="1:7" ht="15">
      <c r="A8862" s="963">
        <v>38778</v>
      </c>
      <c r="B8862">
        <v>2305.530029296875</v>
      </c>
      <c r="C8862">
        <v>2316.929931640625</v>
      </c>
      <c r="D8862">
        <v>2299.760009765625</v>
      </c>
      <c r="E8862">
        <v>2311.110107421875</v>
      </c>
      <c r="F8862">
        <v>2311.110107421875</v>
      </c>
      <c r="G8862">
        <v>2089100000</v>
      </c>
    </row>
    <row r="8863" spans="1:7" ht="15">
      <c r="A8863" s="963">
        <v>38779</v>
      </c>
      <c r="B8863">
        <v>2299.10009765625</v>
      </c>
      <c r="C8863">
        <v>2324.919921875</v>
      </c>
      <c r="D8863">
        <v>2297.090087890625</v>
      </c>
      <c r="E8863">
        <v>2302.60009765625</v>
      </c>
      <c r="F8863">
        <v>2302.60009765625</v>
      </c>
      <c r="G8863">
        <v>2389040000</v>
      </c>
    </row>
    <row r="8864" spans="1:7" ht="15">
      <c r="A8864" s="963">
        <v>38782</v>
      </c>
      <c r="B8864">
        <v>2306.659912109375</v>
      </c>
      <c r="C8864">
        <v>2309.510009765625</v>
      </c>
      <c r="D8864">
        <v>2281.3701171875</v>
      </c>
      <c r="E8864">
        <v>2286.030029296875</v>
      </c>
      <c r="F8864">
        <v>2286.030029296875</v>
      </c>
      <c r="G8864">
        <v>2112280000</v>
      </c>
    </row>
    <row r="8865" spans="1:7" ht="15">
      <c r="A8865" s="963">
        <v>38783</v>
      </c>
      <c r="B8865">
        <v>2280.080078125</v>
      </c>
      <c r="C8865">
        <v>2280.080078125</v>
      </c>
      <c r="D8865">
        <v>2259.639892578125</v>
      </c>
      <c r="E8865">
        <v>2268.3798828125</v>
      </c>
      <c r="F8865">
        <v>2268.3798828125</v>
      </c>
      <c r="G8865">
        <v>1908310000</v>
      </c>
    </row>
    <row r="8866" spans="1:7" ht="15">
      <c r="A8866" s="963">
        <v>38784</v>
      </c>
      <c r="B8866">
        <v>2260.8701171875</v>
      </c>
      <c r="C8866">
        <v>2275.1298828125</v>
      </c>
      <c r="D8866">
        <v>2248.64990234375</v>
      </c>
      <c r="E8866">
        <v>2267.4599609375</v>
      </c>
      <c r="F8866">
        <v>2267.4599609375</v>
      </c>
      <c r="G8866">
        <v>2084040000</v>
      </c>
    </row>
    <row r="8867" spans="1:7" ht="15">
      <c r="A8867" s="963">
        <v>38785</v>
      </c>
      <c r="B8867">
        <v>2272.260009765625</v>
      </c>
      <c r="C8867">
        <v>2279.280029296875</v>
      </c>
      <c r="D8867">
        <v>2249.56005859375</v>
      </c>
      <c r="E8867">
        <v>2249.719970703125</v>
      </c>
      <c r="F8867">
        <v>2249.719970703125</v>
      </c>
      <c r="G8867">
        <v>1957560000</v>
      </c>
    </row>
    <row r="8868" spans="1:7" ht="15">
      <c r="A8868" s="963">
        <v>38786</v>
      </c>
      <c r="B8868">
        <v>2251.81005859375</v>
      </c>
      <c r="C8868">
        <v>2266.989990234375</v>
      </c>
      <c r="D8868">
        <v>2239.5400390625</v>
      </c>
      <c r="E8868">
        <v>2262.0400390625</v>
      </c>
      <c r="F8868">
        <v>2262.0400390625</v>
      </c>
      <c r="G8868">
        <v>1752700000</v>
      </c>
    </row>
    <row r="8869" spans="1:7" ht="15">
      <c r="A8869" s="963">
        <v>38789</v>
      </c>
      <c r="B8869">
        <v>2269.43994140625</v>
      </c>
      <c r="C8869">
        <v>2280.199951171875</v>
      </c>
      <c r="D8869">
        <v>2263.679931640625</v>
      </c>
      <c r="E8869">
        <v>2267.030029296875</v>
      </c>
      <c r="F8869">
        <v>2267.030029296875</v>
      </c>
      <c r="G8869">
        <v>1649550000</v>
      </c>
    </row>
    <row r="8870" spans="1:7" ht="15">
      <c r="A8870" s="963">
        <v>38790</v>
      </c>
      <c r="B8870">
        <v>2264.25</v>
      </c>
      <c r="C8870">
        <v>2296.919921875</v>
      </c>
      <c r="D8870">
        <v>2264.239990234375</v>
      </c>
      <c r="E8870">
        <v>2295.89990234375</v>
      </c>
      <c r="F8870">
        <v>2295.89990234375</v>
      </c>
      <c r="G8870">
        <v>1911750000</v>
      </c>
    </row>
    <row r="8871" spans="1:7" ht="15">
      <c r="A8871" s="963">
        <v>38791</v>
      </c>
      <c r="B8871">
        <v>2301.169921875</v>
      </c>
      <c r="C8871">
        <v>2312.489990234375</v>
      </c>
      <c r="D8871">
        <v>2293.06005859375</v>
      </c>
      <c r="E8871">
        <v>2311.840087890625</v>
      </c>
      <c r="F8871">
        <v>2311.840087890625</v>
      </c>
      <c r="G8871">
        <v>2090520000</v>
      </c>
    </row>
    <row r="8872" spans="1:7" ht="15">
      <c r="A8872" s="963">
        <v>38792</v>
      </c>
      <c r="B8872">
        <v>2319.110107421875</v>
      </c>
      <c r="C8872">
        <v>2323.7900390625</v>
      </c>
      <c r="D8872">
        <v>2299.550048828125</v>
      </c>
      <c r="E8872">
        <v>2299.56005859375</v>
      </c>
      <c r="F8872">
        <v>2299.56005859375</v>
      </c>
      <c r="G8872">
        <v>2344240000</v>
      </c>
    </row>
    <row r="8873" spans="1:7" ht="15">
      <c r="A8873" s="963">
        <v>38793</v>
      </c>
      <c r="B8873">
        <v>2306.169921875</v>
      </c>
      <c r="C8873">
        <v>2310.840087890625</v>
      </c>
      <c r="D8873">
        <v>2294.5</v>
      </c>
      <c r="E8873">
        <v>2306.47998046875</v>
      </c>
      <c r="F8873">
        <v>2306.47998046875</v>
      </c>
      <c r="G8873">
        <v>2540120000</v>
      </c>
    </row>
    <row r="8874" spans="1:7" ht="15">
      <c r="A8874" s="963">
        <v>38796</v>
      </c>
      <c r="B8874">
        <v>2311.929931640625</v>
      </c>
      <c r="C8874">
        <v>2317.1298828125</v>
      </c>
      <c r="D8874">
        <v>2305.590087890625</v>
      </c>
      <c r="E8874">
        <v>2314.110107421875</v>
      </c>
      <c r="F8874">
        <v>2314.110107421875</v>
      </c>
      <c r="G8874">
        <v>1943820000</v>
      </c>
    </row>
    <row r="8875" spans="1:7" ht="15">
      <c r="A8875" s="963">
        <v>38797</v>
      </c>
      <c r="B8875">
        <v>2312.89990234375</v>
      </c>
      <c r="C8875">
        <v>2332.949951171875</v>
      </c>
      <c r="D8875">
        <v>2292.550048828125</v>
      </c>
      <c r="E8875">
        <v>2294.22998046875</v>
      </c>
      <c r="F8875">
        <v>2294.22998046875</v>
      </c>
      <c r="G8875">
        <v>2360430000</v>
      </c>
    </row>
    <row r="8876" spans="1:7" ht="15">
      <c r="A8876" s="963">
        <v>38798</v>
      </c>
      <c r="B8876">
        <v>2283.389892578125</v>
      </c>
      <c r="C8876">
        <v>2305.43994140625</v>
      </c>
      <c r="D8876">
        <v>2282.3798828125</v>
      </c>
      <c r="E8876">
        <v>2303.35009765625</v>
      </c>
      <c r="F8876">
        <v>2303.35009765625</v>
      </c>
      <c r="G8876">
        <v>2116220000</v>
      </c>
    </row>
    <row r="8877" spans="1:7" ht="15">
      <c r="A8877" s="963">
        <v>38799</v>
      </c>
      <c r="B8877">
        <v>2300.169921875</v>
      </c>
      <c r="C8877">
        <v>2305.169921875</v>
      </c>
      <c r="D8877">
        <v>2287.89990234375</v>
      </c>
      <c r="E8877">
        <v>2300.14990234375</v>
      </c>
      <c r="F8877">
        <v>2300.14990234375</v>
      </c>
      <c r="G8877">
        <v>1963750000</v>
      </c>
    </row>
    <row r="8878" spans="1:7" ht="15">
      <c r="A8878" s="963">
        <v>38800</v>
      </c>
      <c r="B8878">
        <v>2304.739990234375</v>
      </c>
      <c r="C8878">
        <v>2316.14990234375</v>
      </c>
      <c r="D8878">
        <v>2300.3701171875</v>
      </c>
      <c r="E8878">
        <v>2312.820068359375</v>
      </c>
      <c r="F8878">
        <v>2312.820068359375</v>
      </c>
      <c r="G8878">
        <v>1928040000</v>
      </c>
    </row>
    <row r="8879" spans="1:7" ht="15">
      <c r="A8879" s="963">
        <v>38803</v>
      </c>
      <c r="B8879">
        <v>2312.469970703125</v>
      </c>
      <c r="C8879">
        <v>2319.929931640625</v>
      </c>
      <c r="D8879">
        <v>2310.02001953125</v>
      </c>
      <c r="E8879">
        <v>2315.580078125</v>
      </c>
      <c r="F8879">
        <v>2315.580078125</v>
      </c>
      <c r="G8879">
        <v>1850220000</v>
      </c>
    </row>
    <row r="8880" spans="1:7" ht="15">
      <c r="A8880" s="963">
        <v>38804</v>
      </c>
      <c r="B8880">
        <v>2315.610107421875</v>
      </c>
      <c r="C8880">
        <v>2327.830078125</v>
      </c>
      <c r="D8880">
        <v>2299.56005859375</v>
      </c>
      <c r="E8880">
        <v>2304.4599609375</v>
      </c>
      <c r="F8880">
        <v>2304.4599609375</v>
      </c>
      <c r="G8880">
        <v>1997510000</v>
      </c>
    </row>
    <row r="8881" spans="1:7" ht="15">
      <c r="A8881" s="963">
        <v>38805</v>
      </c>
      <c r="B8881">
        <v>2309.93994140625</v>
      </c>
      <c r="C8881">
        <v>2344.669921875</v>
      </c>
      <c r="D8881">
        <v>2308.409912109375</v>
      </c>
      <c r="E8881">
        <v>2337.780029296875</v>
      </c>
      <c r="F8881">
        <v>2337.780029296875</v>
      </c>
      <c r="G8881">
        <v>2375300000</v>
      </c>
    </row>
    <row r="8882" spans="1:7" ht="15">
      <c r="A8882" s="963">
        <v>38806</v>
      </c>
      <c r="B8882">
        <v>2340.22998046875</v>
      </c>
      <c r="C8882">
        <v>2353.139892578125</v>
      </c>
      <c r="D8882">
        <v>2330.840087890625</v>
      </c>
      <c r="E8882">
        <v>2340.820068359375</v>
      </c>
      <c r="F8882">
        <v>2340.820068359375</v>
      </c>
      <c r="G8882">
        <v>2160810000</v>
      </c>
    </row>
    <row r="8883" spans="1:7" ht="15">
      <c r="A8883" s="963">
        <v>38807</v>
      </c>
      <c r="B8883">
        <v>2345.530029296875</v>
      </c>
      <c r="C8883">
        <v>2348.889892578125</v>
      </c>
      <c r="D8883">
        <v>2334.5400390625</v>
      </c>
      <c r="E8883">
        <v>2339.7900390625</v>
      </c>
      <c r="F8883">
        <v>2339.7900390625</v>
      </c>
      <c r="G8883">
        <v>1851620000</v>
      </c>
    </row>
    <row r="8884" spans="1:7" ht="15">
      <c r="A8884" s="963">
        <v>38810</v>
      </c>
      <c r="B8884">
        <v>2352.239990234375</v>
      </c>
      <c r="C8884">
        <v>2357.530029296875</v>
      </c>
      <c r="D8884">
        <v>2334.60009765625</v>
      </c>
      <c r="E8884">
        <v>2336.739990234375</v>
      </c>
      <c r="F8884">
        <v>2336.739990234375</v>
      </c>
      <c r="G8884">
        <v>1952960000</v>
      </c>
    </row>
    <row r="8885" spans="1:7" ht="15">
      <c r="A8885" s="963">
        <v>38811</v>
      </c>
      <c r="B8885">
        <v>2337.949951171875</v>
      </c>
      <c r="C8885">
        <v>2350.699951171875</v>
      </c>
      <c r="D8885">
        <v>2332.669921875</v>
      </c>
      <c r="E8885">
        <v>2345.360107421875</v>
      </c>
      <c r="F8885">
        <v>2345.360107421875</v>
      </c>
      <c r="G8885">
        <v>2082320000</v>
      </c>
    </row>
    <row r="8886" spans="1:7" ht="15">
      <c r="A8886" s="963">
        <v>38812</v>
      </c>
      <c r="B8886">
        <v>2349.820068359375</v>
      </c>
      <c r="C8886">
        <v>2361.909912109375</v>
      </c>
      <c r="D8886">
        <v>2341.659912109375</v>
      </c>
      <c r="E8886">
        <v>2359.75</v>
      </c>
      <c r="F8886">
        <v>2359.75</v>
      </c>
      <c r="G8886">
        <v>2027440000</v>
      </c>
    </row>
    <row r="8887" spans="1:7" ht="15">
      <c r="A8887" s="963">
        <v>38813</v>
      </c>
      <c r="B8887">
        <v>2358.919921875</v>
      </c>
      <c r="C8887">
        <v>2366.56005859375</v>
      </c>
      <c r="D8887">
        <v>2347.639892578125</v>
      </c>
      <c r="E8887">
        <v>2361.169921875</v>
      </c>
      <c r="F8887">
        <v>2361.169921875</v>
      </c>
      <c r="G8887">
        <v>2141860000</v>
      </c>
    </row>
    <row r="8888" spans="1:7" ht="15">
      <c r="A8888" s="963">
        <v>38814</v>
      </c>
      <c r="B8888">
        <v>2367.320068359375</v>
      </c>
      <c r="C8888">
        <v>2375.449951171875</v>
      </c>
      <c r="D8888">
        <v>2336.7099609375</v>
      </c>
      <c r="E8888">
        <v>2339.02001953125</v>
      </c>
      <c r="F8888">
        <v>2339.02001953125</v>
      </c>
      <c r="G8888">
        <v>2002360000</v>
      </c>
    </row>
    <row r="8889" spans="1:7" ht="15">
      <c r="A8889" s="963">
        <v>38817</v>
      </c>
      <c r="B8889">
        <v>2340.389892578125</v>
      </c>
      <c r="C8889">
        <v>2343.590087890625</v>
      </c>
      <c r="D8889">
        <v>2326.469970703125</v>
      </c>
      <c r="E8889">
        <v>2333.27001953125</v>
      </c>
      <c r="F8889">
        <v>2333.27001953125</v>
      </c>
      <c r="G8889">
        <v>1840950000</v>
      </c>
    </row>
    <row r="8890" spans="1:7" ht="15">
      <c r="A8890" s="963">
        <v>38818</v>
      </c>
      <c r="B8890">
        <v>2337.8798828125</v>
      </c>
      <c r="C8890">
        <v>2339.7900390625</v>
      </c>
      <c r="D8890">
        <v>2302.18994140625</v>
      </c>
      <c r="E8890">
        <v>2310.35009765625</v>
      </c>
      <c r="F8890">
        <v>2310.35009765625</v>
      </c>
      <c r="G8890">
        <v>2098780000</v>
      </c>
    </row>
    <row r="8891" spans="1:7" ht="15">
      <c r="A8891" s="963">
        <v>38819</v>
      </c>
      <c r="B8891">
        <v>2309.389892578125</v>
      </c>
      <c r="C8891">
        <v>2318.050048828125</v>
      </c>
      <c r="D8891">
        <v>2308.330078125</v>
      </c>
      <c r="E8891">
        <v>2314.679931640625</v>
      </c>
      <c r="F8891">
        <v>2314.679931640625</v>
      </c>
      <c r="G8891">
        <v>1536510000</v>
      </c>
    </row>
    <row r="8892" spans="1:7" ht="15">
      <c r="A8892" s="963">
        <v>38820</v>
      </c>
      <c r="B8892">
        <v>2314.320068359375</v>
      </c>
      <c r="C8892">
        <v>2333.030029296875</v>
      </c>
      <c r="D8892">
        <v>2310.1201171875</v>
      </c>
      <c r="E8892">
        <v>2326.110107421875</v>
      </c>
      <c r="F8892">
        <v>2326.110107421875</v>
      </c>
      <c r="G8892">
        <v>1516980000</v>
      </c>
    </row>
    <row r="8893" spans="1:7" ht="15">
      <c r="A8893" s="963">
        <v>38824</v>
      </c>
      <c r="B8893">
        <v>2325.56005859375</v>
      </c>
      <c r="C8893">
        <v>2332.669921875</v>
      </c>
      <c r="D8893">
        <v>2299.419921875</v>
      </c>
      <c r="E8893">
        <v>2311.159912109375</v>
      </c>
      <c r="F8893">
        <v>2311.159912109375</v>
      </c>
      <c r="G8893">
        <v>1776170000</v>
      </c>
    </row>
    <row r="8894" spans="1:7" ht="15">
      <c r="A8894" s="963">
        <v>38825</v>
      </c>
      <c r="B8894">
        <v>2318.27001953125</v>
      </c>
      <c r="C8894">
        <v>2357.4599609375</v>
      </c>
      <c r="D8894">
        <v>2318.27001953125</v>
      </c>
      <c r="E8894">
        <v>2356.139892578125</v>
      </c>
      <c r="F8894">
        <v>2356.139892578125</v>
      </c>
      <c r="G8894">
        <v>2252800000</v>
      </c>
    </row>
    <row r="8895" spans="1:7" ht="15">
      <c r="A8895" s="963">
        <v>38826</v>
      </c>
      <c r="B8895">
        <v>2358.8701171875</v>
      </c>
      <c r="C8895">
        <v>2370.929931640625</v>
      </c>
      <c r="D8895">
        <v>2350.0400390625</v>
      </c>
      <c r="E8895">
        <v>2370.8798828125</v>
      </c>
      <c r="F8895">
        <v>2370.8798828125</v>
      </c>
      <c r="G8895">
        <v>2077690000</v>
      </c>
    </row>
    <row r="8896" spans="1:7" ht="15">
      <c r="A8896" s="963">
        <v>38827</v>
      </c>
      <c r="B8896">
        <v>2368.739990234375</v>
      </c>
      <c r="C8896">
        <v>2375.5400390625</v>
      </c>
      <c r="D8896">
        <v>2354.070068359375</v>
      </c>
      <c r="E8896">
        <v>2362.550048828125</v>
      </c>
      <c r="F8896">
        <v>2362.550048828125</v>
      </c>
      <c r="G8896">
        <v>2125120000</v>
      </c>
    </row>
    <row r="8897" spans="1:7" ht="15">
      <c r="A8897" s="963">
        <v>38828</v>
      </c>
      <c r="B8897">
        <v>2371.64990234375</v>
      </c>
      <c r="C8897">
        <v>2371.64990234375</v>
      </c>
      <c r="D8897">
        <v>2333.5</v>
      </c>
      <c r="E8897">
        <v>2342.860107421875</v>
      </c>
      <c r="F8897">
        <v>2342.860107421875</v>
      </c>
      <c r="G8897">
        <v>2326080000</v>
      </c>
    </row>
    <row r="8898" spans="1:7" ht="15">
      <c r="A8898" s="963">
        <v>38831</v>
      </c>
      <c r="B8898">
        <v>2338.780029296875</v>
      </c>
      <c r="C8898">
        <v>2338.780029296875</v>
      </c>
      <c r="D8898">
        <v>2324.280029296875</v>
      </c>
      <c r="E8898">
        <v>2333.3798828125</v>
      </c>
      <c r="F8898">
        <v>2333.3798828125</v>
      </c>
      <c r="G8898">
        <v>2008130000</v>
      </c>
    </row>
    <row r="8899" spans="1:7" ht="15">
      <c r="A8899" s="963">
        <v>38832</v>
      </c>
      <c r="B8899">
        <v>2338.5400390625</v>
      </c>
      <c r="C8899">
        <v>2338.5400390625</v>
      </c>
      <c r="D8899">
        <v>2321.639892578125</v>
      </c>
      <c r="E8899">
        <v>2330.300048828125</v>
      </c>
      <c r="F8899">
        <v>2330.300048828125</v>
      </c>
      <c r="G8899">
        <v>2301780000</v>
      </c>
    </row>
    <row r="8900" spans="1:7" ht="15">
      <c r="A8900" s="963">
        <v>38833</v>
      </c>
      <c r="B8900">
        <v>2333.570068359375</v>
      </c>
      <c r="C8900">
        <v>2342.8798828125</v>
      </c>
      <c r="D8900">
        <v>2327.72998046875</v>
      </c>
      <c r="E8900">
        <v>2333.6298828125</v>
      </c>
      <c r="F8900">
        <v>2333.6298828125</v>
      </c>
      <c r="G8900">
        <v>2084230000</v>
      </c>
    </row>
    <row r="8901" spans="1:7" ht="15">
      <c r="A8901" s="963">
        <v>38834</v>
      </c>
      <c r="B8901">
        <v>2324.6298828125</v>
      </c>
      <c r="C8901">
        <v>2361.889892578125</v>
      </c>
      <c r="D8901">
        <v>2315.1201171875</v>
      </c>
      <c r="E8901">
        <v>2344.949951171875</v>
      </c>
      <c r="F8901">
        <v>2344.949951171875</v>
      </c>
      <c r="G8901">
        <v>2573560000</v>
      </c>
    </row>
    <row r="8902" spans="1:7" ht="15">
      <c r="A8902" s="963">
        <v>38835</v>
      </c>
      <c r="B8902">
        <v>2321.610107421875</v>
      </c>
      <c r="C8902">
        <v>2337.280029296875</v>
      </c>
      <c r="D8902">
        <v>2317.469970703125</v>
      </c>
      <c r="E8902">
        <v>2322.570068359375</v>
      </c>
      <c r="F8902">
        <v>2322.570068359375</v>
      </c>
      <c r="G8902">
        <v>2501760000</v>
      </c>
    </row>
    <row r="8903" spans="1:7" ht="15">
      <c r="A8903" s="963">
        <v>38838</v>
      </c>
      <c r="B8903">
        <v>2329.7900390625</v>
      </c>
      <c r="C8903">
        <v>2334.68994140625</v>
      </c>
      <c r="D8903">
        <v>2300.25</v>
      </c>
      <c r="E8903">
        <v>2304.7900390625</v>
      </c>
      <c r="F8903">
        <v>2304.7900390625</v>
      </c>
      <c r="G8903">
        <v>2076120000</v>
      </c>
    </row>
    <row r="8904" spans="1:7" ht="15">
      <c r="A8904" s="963">
        <v>38839</v>
      </c>
      <c r="B8904">
        <v>2311.72998046875</v>
      </c>
      <c r="C8904">
        <v>2313.929931640625</v>
      </c>
      <c r="D8904">
        <v>2302.800048828125</v>
      </c>
      <c r="E8904">
        <v>2309.840087890625</v>
      </c>
      <c r="F8904">
        <v>2309.840087890625</v>
      </c>
      <c r="G8904">
        <v>2070740000</v>
      </c>
    </row>
    <row r="8905" spans="1:7" ht="15">
      <c r="A8905" s="963">
        <v>38840</v>
      </c>
      <c r="B8905">
        <v>2311.199951171875</v>
      </c>
      <c r="C8905">
        <v>2312.60009765625</v>
      </c>
      <c r="D8905">
        <v>2295.030029296875</v>
      </c>
      <c r="E8905">
        <v>2303.969970703125</v>
      </c>
      <c r="F8905">
        <v>2303.969970703125</v>
      </c>
      <c r="G8905">
        <v>2127260000</v>
      </c>
    </row>
    <row r="8906" spans="1:7" ht="15">
      <c r="A8906" s="963">
        <v>38841</v>
      </c>
      <c r="B8906">
        <v>2307.3798828125</v>
      </c>
      <c r="C8906">
        <v>2326.820068359375</v>
      </c>
      <c r="D8906">
        <v>2307.3798828125</v>
      </c>
      <c r="E8906">
        <v>2323.89990234375</v>
      </c>
      <c r="F8906">
        <v>2323.89990234375</v>
      </c>
      <c r="G8906">
        <v>2054110000</v>
      </c>
    </row>
    <row r="8907" spans="1:7" ht="15">
      <c r="A8907" s="963">
        <v>38842</v>
      </c>
      <c r="B8907">
        <v>2335.9599609375</v>
      </c>
      <c r="C8907">
        <v>2344.3701171875</v>
      </c>
      <c r="D8907">
        <v>2332.679931640625</v>
      </c>
      <c r="E8907">
        <v>2342.570068359375</v>
      </c>
      <c r="F8907">
        <v>2342.570068359375</v>
      </c>
      <c r="G8907">
        <v>1989260000</v>
      </c>
    </row>
    <row r="8908" spans="1:7" ht="15">
      <c r="A8908" s="963">
        <v>38845</v>
      </c>
      <c r="B8908">
        <v>2342.409912109375</v>
      </c>
      <c r="C8908">
        <v>2352.56005859375</v>
      </c>
      <c r="D8908">
        <v>2339.4599609375</v>
      </c>
      <c r="E8908">
        <v>2344.989990234375</v>
      </c>
      <c r="F8908">
        <v>2344.989990234375</v>
      </c>
      <c r="G8908">
        <v>1726260000</v>
      </c>
    </row>
    <row r="8909" spans="1:7" ht="15">
      <c r="A8909" s="963">
        <v>38846</v>
      </c>
      <c r="B8909">
        <v>2339.7099609375</v>
      </c>
      <c r="C8909">
        <v>2343.6201171875</v>
      </c>
      <c r="D8909">
        <v>2334.169921875</v>
      </c>
      <c r="E8909">
        <v>2338.25</v>
      </c>
      <c r="F8909">
        <v>2338.25</v>
      </c>
      <c r="G8909">
        <v>1845230000</v>
      </c>
    </row>
    <row r="8910" spans="1:7" ht="15">
      <c r="A8910" s="963">
        <v>38847</v>
      </c>
      <c r="B8910">
        <v>2332.820068359375</v>
      </c>
      <c r="C8910">
        <v>2338.25</v>
      </c>
      <c r="D8910">
        <v>2314.449951171875</v>
      </c>
      <c r="E8910">
        <v>2320.739990234375</v>
      </c>
      <c r="F8910">
        <v>2320.739990234375</v>
      </c>
      <c r="G8910">
        <v>2014270000</v>
      </c>
    </row>
    <row r="8911" spans="1:7" ht="15">
      <c r="A8911" s="963">
        <v>38848</v>
      </c>
      <c r="B8911">
        <v>2319.080078125</v>
      </c>
      <c r="C8911">
        <v>2319.60009765625</v>
      </c>
      <c r="D8911">
        <v>2270.510009765625</v>
      </c>
      <c r="E8911">
        <v>2272.699951171875</v>
      </c>
      <c r="F8911">
        <v>2272.699951171875</v>
      </c>
      <c r="G8911">
        <v>2446770000</v>
      </c>
    </row>
    <row r="8912" spans="1:7" ht="15">
      <c r="A8912" s="963">
        <v>38849</v>
      </c>
      <c r="B8912">
        <v>2263.969970703125</v>
      </c>
      <c r="C8912">
        <v>2264.18994140625</v>
      </c>
      <c r="D8912">
        <v>2243.320068359375</v>
      </c>
      <c r="E8912">
        <v>2243.780029296875</v>
      </c>
      <c r="F8912">
        <v>2243.780029296875</v>
      </c>
      <c r="G8912">
        <v>2289510000</v>
      </c>
    </row>
    <row r="8913" spans="1:7" ht="15">
      <c r="A8913" s="963">
        <v>38852</v>
      </c>
      <c r="B8913">
        <v>2234.010009765625</v>
      </c>
      <c r="C8913">
        <v>2245.179931640625</v>
      </c>
      <c r="D8913">
        <v>2220.5</v>
      </c>
      <c r="E8913">
        <v>2238.52001953125</v>
      </c>
      <c r="F8913">
        <v>2238.52001953125</v>
      </c>
      <c r="G8913">
        <v>2006700000</v>
      </c>
    </row>
    <row r="8914" spans="1:7" ht="15">
      <c r="A8914" s="963">
        <v>38853</v>
      </c>
      <c r="B8914">
        <v>2239</v>
      </c>
      <c r="C8914">
        <v>2243.739990234375</v>
      </c>
      <c r="D8914">
        <v>2222.800048828125</v>
      </c>
      <c r="E8914">
        <v>2229.1298828125</v>
      </c>
      <c r="F8914">
        <v>2229.1298828125</v>
      </c>
      <c r="G8914">
        <v>1996620000</v>
      </c>
    </row>
    <row r="8915" spans="1:7" ht="15">
      <c r="A8915" s="963">
        <v>38854</v>
      </c>
      <c r="B8915">
        <v>2214.89990234375</v>
      </c>
      <c r="C8915">
        <v>2222.3798828125</v>
      </c>
      <c r="D8915">
        <v>2193.8701171875</v>
      </c>
      <c r="E8915">
        <v>2195.800048828125</v>
      </c>
      <c r="F8915">
        <v>2195.800048828125</v>
      </c>
      <c r="G8915">
        <v>2337800000</v>
      </c>
    </row>
    <row r="8916" spans="1:7" ht="15">
      <c r="A8916" s="963">
        <v>38855</v>
      </c>
      <c r="B8916">
        <v>2205.3701171875</v>
      </c>
      <c r="C8916">
        <v>2212.949951171875</v>
      </c>
      <c r="D8916">
        <v>2180.280029296875</v>
      </c>
      <c r="E8916">
        <v>2180.320068359375</v>
      </c>
      <c r="F8916">
        <v>2180.320068359375</v>
      </c>
      <c r="G8916">
        <v>2022640000</v>
      </c>
    </row>
    <row r="8917" spans="1:7" ht="15">
      <c r="A8917" s="963">
        <v>38856</v>
      </c>
      <c r="B8917">
        <v>2183.340087890625</v>
      </c>
      <c r="C8917">
        <v>2198.659912109375</v>
      </c>
      <c r="D8917">
        <v>2164.5400390625</v>
      </c>
      <c r="E8917">
        <v>2193.8798828125</v>
      </c>
      <c r="F8917">
        <v>2193.8798828125</v>
      </c>
      <c r="G8917">
        <v>2514380000</v>
      </c>
    </row>
    <row r="8918" spans="1:7" ht="15">
      <c r="A8918" s="963">
        <v>38859</v>
      </c>
      <c r="B8918">
        <v>2178.14990234375</v>
      </c>
      <c r="C8918">
        <v>2184.570068359375</v>
      </c>
      <c r="D8918">
        <v>2156.669921875</v>
      </c>
      <c r="E8918">
        <v>2172.860107421875</v>
      </c>
      <c r="F8918">
        <v>2172.860107421875</v>
      </c>
      <c r="G8918">
        <v>2269960000</v>
      </c>
    </row>
    <row r="8919" spans="1:7" ht="15">
      <c r="A8919" s="963">
        <v>38860</v>
      </c>
      <c r="B8919">
        <v>2188.3798828125</v>
      </c>
      <c r="C8919">
        <v>2199.56005859375</v>
      </c>
      <c r="D8919">
        <v>2158.760009765625</v>
      </c>
      <c r="E8919">
        <v>2158.760009765625</v>
      </c>
      <c r="F8919">
        <v>2158.760009765625</v>
      </c>
      <c r="G8919">
        <v>2131750000</v>
      </c>
    </row>
    <row r="8920" spans="1:7" ht="15">
      <c r="A8920" s="963">
        <v>38861</v>
      </c>
      <c r="B8920">
        <v>2159.830078125</v>
      </c>
      <c r="C8920">
        <v>2179.840087890625</v>
      </c>
      <c r="D8920">
        <v>2135.81005859375</v>
      </c>
      <c r="E8920">
        <v>2169.169921875</v>
      </c>
      <c r="F8920">
        <v>2169.169921875</v>
      </c>
      <c r="G8920">
        <v>2597020000</v>
      </c>
    </row>
    <row r="8921" spans="1:7" ht="15">
      <c r="A8921" s="963">
        <v>38862</v>
      </c>
      <c r="B8921">
        <v>2182.429931640625</v>
      </c>
      <c r="C8921">
        <v>2198.580078125</v>
      </c>
      <c r="D8921">
        <v>2174.239990234375</v>
      </c>
      <c r="E8921">
        <v>2198.239990234375</v>
      </c>
      <c r="F8921">
        <v>2198.239990234375</v>
      </c>
      <c r="G8921">
        <v>2028960000</v>
      </c>
    </row>
    <row r="8922" spans="1:7" ht="15">
      <c r="A8922" s="963">
        <v>38863</v>
      </c>
      <c r="B8922">
        <v>2205.89990234375</v>
      </c>
      <c r="C8922">
        <v>2210.489990234375</v>
      </c>
      <c r="D8922">
        <v>2196.699951171875</v>
      </c>
      <c r="E8922">
        <v>2210.3701171875</v>
      </c>
      <c r="F8922">
        <v>2210.3701171875</v>
      </c>
      <c r="G8922">
        <v>1540700000</v>
      </c>
    </row>
    <row r="8923" spans="1:7" ht="15">
      <c r="A8923" s="963">
        <v>38867</v>
      </c>
      <c r="B8923">
        <v>2202.570068359375</v>
      </c>
      <c r="C8923">
        <v>2202.570068359375</v>
      </c>
      <c r="D8923">
        <v>2164.739990234375</v>
      </c>
      <c r="E8923">
        <v>2164.739990234375</v>
      </c>
      <c r="F8923">
        <v>2164.739990234375</v>
      </c>
      <c r="G8923">
        <v>1718660000</v>
      </c>
    </row>
    <row r="8924" spans="1:7" ht="15">
      <c r="A8924" s="963">
        <v>38868</v>
      </c>
      <c r="B8924">
        <v>2171.4599609375</v>
      </c>
      <c r="C8924">
        <v>2185.330078125</v>
      </c>
      <c r="D8924">
        <v>2165.7900390625</v>
      </c>
      <c r="E8924">
        <v>2178.8798828125</v>
      </c>
      <c r="F8924">
        <v>2178.8798828125</v>
      </c>
      <c r="G8924">
        <v>2119060000</v>
      </c>
    </row>
    <row r="8925" spans="1:7" ht="15">
      <c r="A8925" s="963">
        <v>38869</v>
      </c>
      <c r="B8925">
        <v>2179.820068359375</v>
      </c>
      <c r="C8925">
        <v>2219.860107421875</v>
      </c>
      <c r="D8925">
        <v>2177.800048828125</v>
      </c>
      <c r="E8925">
        <v>2219.860107421875</v>
      </c>
      <c r="F8925">
        <v>2219.860107421875</v>
      </c>
      <c r="G8925">
        <v>2078740000</v>
      </c>
    </row>
    <row r="8926" spans="1:7" ht="15">
      <c r="A8926" s="963">
        <v>38870</v>
      </c>
      <c r="B8926">
        <v>2229.840087890625</v>
      </c>
      <c r="C8926">
        <v>2233.8798828125</v>
      </c>
      <c r="D8926">
        <v>2203.72998046875</v>
      </c>
      <c r="E8926">
        <v>2219.409912109375</v>
      </c>
      <c r="F8926">
        <v>2219.409912109375</v>
      </c>
      <c r="G8926">
        <v>1933380000</v>
      </c>
    </row>
    <row r="8927" spans="1:7" ht="15">
      <c r="A8927" s="963">
        <v>38873</v>
      </c>
      <c r="B8927">
        <v>2212.35009765625</v>
      </c>
      <c r="C8927">
        <v>2219.409912109375</v>
      </c>
      <c r="D8927">
        <v>2169.39990234375</v>
      </c>
      <c r="E8927">
        <v>2169.6201171875</v>
      </c>
      <c r="F8927">
        <v>2169.6201171875</v>
      </c>
      <c r="G8927">
        <v>1733250000</v>
      </c>
    </row>
    <row r="8928" spans="1:7" ht="15">
      <c r="A8928" s="963">
        <v>38874</v>
      </c>
      <c r="B8928">
        <v>2174.280029296875</v>
      </c>
      <c r="C8928">
        <v>2176.469970703125</v>
      </c>
      <c r="D8928">
        <v>2144.199951171875</v>
      </c>
      <c r="E8928">
        <v>2162.780029296875</v>
      </c>
      <c r="F8928">
        <v>2162.780029296875</v>
      </c>
      <c r="G8928">
        <v>2089540000</v>
      </c>
    </row>
    <row r="8929" spans="1:7" ht="15">
      <c r="A8929" s="963">
        <v>38875</v>
      </c>
      <c r="B8929">
        <v>2166.580078125</v>
      </c>
      <c r="C8929">
        <v>2184.43994140625</v>
      </c>
      <c r="D8929">
        <v>2150.68994140625</v>
      </c>
      <c r="E8929">
        <v>2151.800048828125</v>
      </c>
      <c r="F8929">
        <v>2151.800048828125</v>
      </c>
      <c r="G8929">
        <v>1913870000</v>
      </c>
    </row>
    <row r="8930" spans="1:7" ht="15">
      <c r="A8930" s="963">
        <v>38876</v>
      </c>
      <c r="B8930">
        <v>2141.590087890625</v>
      </c>
      <c r="C8930">
        <v>2151.800048828125</v>
      </c>
      <c r="D8930">
        <v>2100.429931640625</v>
      </c>
      <c r="E8930">
        <v>2145.320068359375</v>
      </c>
      <c r="F8930">
        <v>2145.320068359375</v>
      </c>
      <c r="G8930">
        <v>2948100000</v>
      </c>
    </row>
    <row r="8931" spans="1:7" ht="15">
      <c r="A8931" s="963">
        <v>38877</v>
      </c>
      <c r="B8931">
        <v>2151.919921875</v>
      </c>
      <c r="C8931">
        <v>2163.2099609375</v>
      </c>
      <c r="D8931">
        <v>2133.469970703125</v>
      </c>
      <c r="E8931">
        <v>2135.06005859375</v>
      </c>
      <c r="F8931">
        <v>2135.06005859375</v>
      </c>
      <c r="G8931">
        <v>1754740000</v>
      </c>
    </row>
    <row r="8932" spans="1:7" ht="15">
      <c r="A8932" s="963">
        <v>38880</v>
      </c>
      <c r="B8932">
        <v>2137.469970703125</v>
      </c>
      <c r="C8932">
        <v>2138.679931640625</v>
      </c>
      <c r="D8932">
        <v>2091.320068359375</v>
      </c>
      <c r="E8932">
        <v>2091.320068359375</v>
      </c>
      <c r="F8932">
        <v>2091.320068359375</v>
      </c>
      <c r="G8932">
        <v>1887720000</v>
      </c>
    </row>
    <row r="8933" spans="1:7" ht="15">
      <c r="A8933" s="963">
        <v>38881</v>
      </c>
      <c r="B8933">
        <v>2089.8798828125</v>
      </c>
      <c r="C8933">
        <v>2108.360107421875</v>
      </c>
      <c r="D8933">
        <v>2067.739990234375</v>
      </c>
      <c r="E8933">
        <v>2072.469970703125</v>
      </c>
      <c r="F8933">
        <v>2072.469970703125</v>
      </c>
      <c r="G8933">
        <v>2594500000</v>
      </c>
    </row>
    <row r="8934" spans="1:7" ht="15">
      <c r="A8934" s="963">
        <v>38882</v>
      </c>
      <c r="B8934">
        <v>2075.550048828125</v>
      </c>
      <c r="C8934">
        <v>2091.93994140625</v>
      </c>
      <c r="D8934">
        <v>2065.110107421875</v>
      </c>
      <c r="E8934">
        <v>2086</v>
      </c>
      <c r="F8934">
        <v>2086</v>
      </c>
      <c r="G8934">
        <v>2090140000</v>
      </c>
    </row>
    <row r="8935" spans="1:7" ht="15">
      <c r="A8935" s="963">
        <v>38883</v>
      </c>
      <c r="B8935">
        <v>2098.3701171875</v>
      </c>
      <c r="C8935">
        <v>2147.909912109375</v>
      </c>
      <c r="D8935">
        <v>2086</v>
      </c>
      <c r="E8935">
        <v>2144.14990234375</v>
      </c>
      <c r="F8935">
        <v>2144.14990234375</v>
      </c>
      <c r="G8935">
        <v>2201490000</v>
      </c>
    </row>
    <row r="8936" spans="1:7" ht="15">
      <c r="A8936" s="963">
        <v>38884</v>
      </c>
      <c r="B8936">
        <v>2140.510009765625</v>
      </c>
      <c r="C8936">
        <v>2144.14990234375</v>
      </c>
      <c r="D8936">
        <v>2122.780029296875</v>
      </c>
      <c r="E8936">
        <v>2129.949951171875</v>
      </c>
      <c r="F8936">
        <v>2129.949951171875</v>
      </c>
      <c r="G8936">
        <v>2428150000</v>
      </c>
    </row>
    <row r="8937" spans="1:7" ht="15">
      <c r="A8937" s="963">
        <v>38887</v>
      </c>
      <c r="B8937">
        <v>2136.60009765625</v>
      </c>
      <c r="C8937">
        <v>2138.77001953125</v>
      </c>
      <c r="D8937">
        <v>2104.3798828125</v>
      </c>
      <c r="E8937">
        <v>2110.419921875</v>
      </c>
      <c r="F8937">
        <v>2110.419921875</v>
      </c>
      <c r="G8937">
        <v>1681580000</v>
      </c>
    </row>
    <row r="8938" spans="1:7" ht="15">
      <c r="A8938" s="963">
        <v>38888</v>
      </c>
      <c r="B8938">
        <v>2110.919921875</v>
      </c>
      <c r="C8938">
        <v>2126.719970703125</v>
      </c>
      <c r="D8938">
        <v>2103.77001953125</v>
      </c>
      <c r="E8938">
        <v>2107.06005859375</v>
      </c>
      <c r="F8938">
        <v>2107.06005859375</v>
      </c>
      <c r="G8938">
        <v>1572100000</v>
      </c>
    </row>
    <row r="8939" spans="1:7" ht="15">
      <c r="A8939" s="963">
        <v>38889</v>
      </c>
      <c r="B8939">
        <v>2109.219970703125</v>
      </c>
      <c r="C8939">
        <v>2152.56005859375</v>
      </c>
      <c r="D8939">
        <v>2107.06005859375</v>
      </c>
      <c r="E8939">
        <v>2141.199951171875</v>
      </c>
      <c r="F8939">
        <v>2141.199951171875</v>
      </c>
      <c r="G8939">
        <v>1854850000</v>
      </c>
    </row>
    <row r="8940" spans="1:7" ht="15">
      <c r="A8940" s="963">
        <v>38890</v>
      </c>
      <c r="B8940">
        <v>2138.969970703125</v>
      </c>
      <c r="C8940">
        <v>2141.199951171875</v>
      </c>
      <c r="D8940">
        <v>2113.590087890625</v>
      </c>
      <c r="E8940">
        <v>2122.97998046875</v>
      </c>
      <c r="F8940">
        <v>2122.97998046875</v>
      </c>
      <c r="G8940">
        <v>1644700000</v>
      </c>
    </row>
    <row r="8941" spans="1:7" ht="15">
      <c r="A8941" s="963">
        <v>38891</v>
      </c>
      <c r="B8941">
        <v>2120.300048828125</v>
      </c>
      <c r="C8941">
        <v>2137.429931640625</v>
      </c>
      <c r="D8941">
        <v>2110.81005859375</v>
      </c>
      <c r="E8941">
        <v>2121.469970703125</v>
      </c>
      <c r="F8941">
        <v>2121.469970703125</v>
      </c>
      <c r="G8941">
        <v>1614510000</v>
      </c>
    </row>
    <row r="8942" spans="1:7" ht="15">
      <c r="A8942" s="963">
        <v>38894</v>
      </c>
      <c r="B8942">
        <v>2126.4599609375</v>
      </c>
      <c r="C8942">
        <v>2135.7099609375</v>
      </c>
      <c r="D8942">
        <v>2121.469970703125</v>
      </c>
      <c r="E8942">
        <v>2133.669921875</v>
      </c>
      <c r="F8942">
        <v>2133.669921875</v>
      </c>
      <c r="G8942">
        <v>1392940000</v>
      </c>
    </row>
    <row r="8943" spans="1:7" ht="15">
      <c r="A8943" s="963">
        <v>38895</v>
      </c>
      <c r="B8943">
        <v>2134.580078125</v>
      </c>
      <c r="C8943">
        <v>2139.429931640625</v>
      </c>
      <c r="D8943">
        <v>2098.760009765625</v>
      </c>
      <c r="E8943">
        <v>2100.25</v>
      </c>
      <c r="F8943">
        <v>2100.25</v>
      </c>
      <c r="G8943">
        <v>1788170000</v>
      </c>
    </row>
    <row r="8944" spans="1:7" ht="15">
      <c r="A8944" s="963">
        <v>38896</v>
      </c>
      <c r="B8944">
        <v>2105.93994140625</v>
      </c>
      <c r="C8944">
        <v>2112.6201171875</v>
      </c>
      <c r="D8944">
        <v>2090.780029296875</v>
      </c>
      <c r="E8944">
        <v>2111.840087890625</v>
      </c>
      <c r="F8944">
        <v>2111.840087890625</v>
      </c>
      <c r="G8944">
        <v>1591310000</v>
      </c>
    </row>
    <row r="8945" spans="1:7" ht="15">
      <c r="A8945" s="963">
        <v>38897</v>
      </c>
      <c r="B8945">
        <v>2121.5</v>
      </c>
      <c r="C8945">
        <v>2174.3798828125</v>
      </c>
      <c r="D8945">
        <v>2111.840087890625</v>
      </c>
      <c r="E8945">
        <v>2174.3798828125</v>
      </c>
      <c r="F8945">
        <v>2174.3798828125</v>
      </c>
      <c r="G8945">
        <v>2165390000</v>
      </c>
    </row>
    <row r="8946" spans="1:7" ht="15">
      <c r="A8946" s="963">
        <v>38898</v>
      </c>
      <c r="B8946">
        <v>2181.469970703125</v>
      </c>
      <c r="C8946">
        <v>2183.47998046875</v>
      </c>
      <c r="D8946">
        <v>2164.669921875</v>
      </c>
      <c r="E8946">
        <v>2172.090087890625</v>
      </c>
      <c r="F8946">
        <v>2172.090087890625</v>
      </c>
      <c r="G8946">
        <v>2458840000</v>
      </c>
    </row>
    <row r="8947" spans="1:7" ht="15">
      <c r="A8947" s="963">
        <v>38901</v>
      </c>
      <c r="B8947">
        <v>2177.909912109375</v>
      </c>
      <c r="C8947">
        <v>2190.43994140625</v>
      </c>
      <c r="D8947">
        <v>2172.090087890625</v>
      </c>
      <c r="E8947">
        <v>2190.429931640625</v>
      </c>
      <c r="F8947">
        <v>2190.429931640625</v>
      </c>
      <c r="G8947">
        <v>788200000</v>
      </c>
    </row>
    <row r="8948" spans="1:7" ht="15">
      <c r="A8948" s="963">
        <v>38903</v>
      </c>
      <c r="B8948">
        <v>2174.68994140625</v>
      </c>
      <c r="C8948">
        <v>2190.429931640625</v>
      </c>
      <c r="D8948">
        <v>2147.1201171875</v>
      </c>
      <c r="E8948">
        <v>2153.340087890625</v>
      </c>
      <c r="F8948">
        <v>2153.340087890625</v>
      </c>
      <c r="G8948">
        <v>1586970000</v>
      </c>
    </row>
    <row r="8949" spans="1:7" ht="15">
      <c r="A8949" s="963">
        <v>38904</v>
      </c>
      <c r="B8949">
        <v>2156.300048828125</v>
      </c>
      <c r="C8949">
        <v>2168.5400390625</v>
      </c>
      <c r="D8949">
        <v>2148.2099609375</v>
      </c>
      <c r="E8949">
        <v>2155.090087890625</v>
      </c>
      <c r="F8949">
        <v>2155.090087890625</v>
      </c>
      <c r="G8949">
        <v>1585090000</v>
      </c>
    </row>
    <row r="8950" spans="1:7" ht="15">
      <c r="A8950" s="963">
        <v>38905</v>
      </c>
      <c r="B8950">
        <v>2146.889892578125</v>
      </c>
      <c r="C8950">
        <v>2155.090087890625</v>
      </c>
      <c r="D8950">
        <v>2126.639892578125</v>
      </c>
      <c r="E8950">
        <v>2130.06005859375</v>
      </c>
      <c r="F8950">
        <v>2130.06005859375</v>
      </c>
      <c r="G8950">
        <v>1759870000</v>
      </c>
    </row>
    <row r="8951" spans="1:7" ht="15">
      <c r="A8951" s="963">
        <v>38908</v>
      </c>
      <c r="B8951">
        <v>2135.9599609375</v>
      </c>
      <c r="C8951">
        <v>2142.360107421875</v>
      </c>
      <c r="D8951">
        <v>2109.179931640625</v>
      </c>
      <c r="E8951">
        <v>2116.929931640625</v>
      </c>
      <c r="F8951">
        <v>2116.929931640625</v>
      </c>
      <c r="G8951">
        <v>1561790000</v>
      </c>
    </row>
    <row r="8952" spans="1:7" ht="15">
      <c r="A8952" s="963">
        <v>38909</v>
      </c>
      <c r="B8952">
        <v>2110.419921875</v>
      </c>
      <c r="C8952">
        <v>2129.469970703125</v>
      </c>
      <c r="D8952">
        <v>2095.68994140625</v>
      </c>
      <c r="E8952">
        <v>2128.860107421875</v>
      </c>
      <c r="F8952">
        <v>2128.860107421875</v>
      </c>
      <c r="G8952">
        <v>1971500000</v>
      </c>
    </row>
    <row r="8953" spans="1:7" ht="15">
      <c r="A8953" s="963">
        <v>38910</v>
      </c>
      <c r="B8953">
        <v>2121.7099609375</v>
      </c>
      <c r="C8953">
        <v>2128.860107421875</v>
      </c>
      <c r="D8953">
        <v>2090.22998046875</v>
      </c>
      <c r="E8953">
        <v>2090.239990234375</v>
      </c>
      <c r="F8953">
        <v>2090.239990234375</v>
      </c>
      <c r="G8953">
        <v>1776520000</v>
      </c>
    </row>
    <row r="8954" spans="1:7" ht="15">
      <c r="A8954" s="963">
        <v>38911</v>
      </c>
      <c r="B8954">
        <v>2076.389892578125</v>
      </c>
      <c r="C8954">
        <v>2090.239990234375</v>
      </c>
      <c r="D8954">
        <v>2054.10009765625</v>
      </c>
      <c r="E8954">
        <v>2054.110107421875</v>
      </c>
      <c r="F8954">
        <v>2054.110107421875</v>
      </c>
      <c r="G8954">
        <v>2022040000</v>
      </c>
    </row>
    <row r="8955" spans="1:7" ht="15">
      <c r="A8955" s="963">
        <v>38912</v>
      </c>
      <c r="B8955">
        <v>2053.8798828125</v>
      </c>
      <c r="C8955">
        <v>2056.530029296875</v>
      </c>
      <c r="D8955">
        <v>2027.109985351562</v>
      </c>
      <c r="E8955">
        <v>2037.349975585938</v>
      </c>
      <c r="F8955">
        <v>2037.349975585938</v>
      </c>
      <c r="G8955">
        <v>1779960000</v>
      </c>
    </row>
    <row r="8956" spans="1:7" ht="15">
      <c r="A8956" s="963">
        <v>38915</v>
      </c>
      <c r="B8956">
        <v>2034.760009765625</v>
      </c>
      <c r="C8956">
        <v>2050.64990234375</v>
      </c>
      <c r="D8956">
        <v>2028.300048828125</v>
      </c>
      <c r="E8956">
        <v>2037.719970703125</v>
      </c>
      <c r="F8956">
        <v>2037.719970703125</v>
      </c>
      <c r="G8956">
        <v>1504880000</v>
      </c>
    </row>
    <row r="8957" spans="1:7" ht="15">
      <c r="A8957" s="963">
        <v>38916</v>
      </c>
      <c r="B8957">
        <v>2043.180053710938</v>
      </c>
      <c r="C8957">
        <v>2052.530029296875</v>
      </c>
      <c r="D8957">
        <v>2012.780029296875</v>
      </c>
      <c r="E8957">
        <v>2043.219970703125</v>
      </c>
      <c r="F8957">
        <v>2043.219970703125</v>
      </c>
      <c r="G8957">
        <v>1996880000</v>
      </c>
    </row>
    <row r="8958" spans="1:7" ht="15">
      <c r="A8958" s="963">
        <v>38917</v>
      </c>
      <c r="B8958">
        <v>2037.680053710938</v>
      </c>
      <c r="C8958">
        <v>2086.070068359375</v>
      </c>
      <c r="D8958">
        <v>2037.099975585938</v>
      </c>
      <c r="E8958">
        <v>2080.7099609375</v>
      </c>
      <c r="F8958">
        <v>2080.7099609375</v>
      </c>
      <c r="G8958">
        <v>2304740000</v>
      </c>
    </row>
    <row r="8959" spans="1:7" ht="15">
      <c r="A8959" s="963">
        <v>38918</v>
      </c>
      <c r="B8959">
        <v>2083.830078125</v>
      </c>
      <c r="C8959">
        <v>2084.239990234375</v>
      </c>
      <c r="D8959">
        <v>2038.7099609375</v>
      </c>
      <c r="E8959">
        <v>2039.420043945312</v>
      </c>
      <c r="F8959">
        <v>2039.420043945312</v>
      </c>
      <c r="G8959">
        <v>1951450000</v>
      </c>
    </row>
    <row r="8960" spans="1:7" ht="15">
      <c r="A8960" s="963">
        <v>38919</v>
      </c>
      <c r="B8960">
        <v>2035.260009765625</v>
      </c>
      <c r="C8960">
        <v>2035.780029296875</v>
      </c>
      <c r="D8960">
        <v>2014.069946289062</v>
      </c>
      <c r="E8960">
        <v>2020.390014648438</v>
      </c>
      <c r="F8960">
        <v>2020.390014648438</v>
      </c>
      <c r="G8960">
        <v>2346890000</v>
      </c>
    </row>
    <row r="8961" spans="1:7" ht="15">
      <c r="A8961" s="963">
        <v>38922</v>
      </c>
      <c r="B8961">
        <v>2030.489990234375</v>
      </c>
      <c r="C8961">
        <v>2061.840087890625</v>
      </c>
      <c r="D8961">
        <v>2030.489990234375</v>
      </c>
      <c r="E8961">
        <v>2061.840087890625</v>
      </c>
      <c r="F8961">
        <v>2061.840087890625</v>
      </c>
      <c r="G8961">
        <v>1975870000</v>
      </c>
    </row>
    <row r="8962" spans="1:7" ht="15">
      <c r="A8962" s="963">
        <v>38923</v>
      </c>
      <c r="B8962">
        <v>2060.3798828125</v>
      </c>
      <c r="C8962">
        <v>2080.110107421875</v>
      </c>
      <c r="D8962">
        <v>2055.340087890625</v>
      </c>
      <c r="E8962">
        <v>2073.89990234375</v>
      </c>
      <c r="F8962">
        <v>2073.89990234375</v>
      </c>
      <c r="G8962">
        <v>1913710000</v>
      </c>
    </row>
    <row r="8963" spans="1:7" ht="15">
      <c r="A8963" s="963">
        <v>38924</v>
      </c>
      <c r="B8963">
        <v>2066.4599609375</v>
      </c>
      <c r="C8963">
        <v>2083.9599609375</v>
      </c>
      <c r="D8963">
        <v>2053.639892578125</v>
      </c>
      <c r="E8963">
        <v>2070.4599609375</v>
      </c>
      <c r="F8963">
        <v>2070.4599609375</v>
      </c>
      <c r="G8963">
        <v>2073310000</v>
      </c>
    </row>
    <row r="8964" spans="1:7" ht="15">
      <c r="A8964" s="963">
        <v>38925</v>
      </c>
      <c r="B8964">
        <v>2082.570068359375</v>
      </c>
      <c r="C8964">
        <v>2093.139892578125</v>
      </c>
      <c r="D8964">
        <v>2052.02001953125</v>
      </c>
      <c r="E8964">
        <v>2054.469970703125</v>
      </c>
      <c r="F8964">
        <v>2054.469970703125</v>
      </c>
      <c r="G8964">
        <v>2120100000</v>
      </c>
    </row>
    <row r="8965" spans="1:7" ht="15">
      <c r="A8965" s="963">
        <v>38926</v>
      </c>
      <c r="B8965">
        <v>2065.280029296875</v>
      </c>
      <c r="C8965">
        <v>2094.949951171875</v>
      </c>
      <c r="D8965">
        <v>2065.06005859375</v>
      </c>
      <c r="E8965">
        <v>2094.139892578125</v>
      </c>
      <c r="F8965">
        <v>2094.139892578125</v>
      </c>
      <c r="G8965">
        <v>1803290000</v>
      </c>
    </row>
    <row r="8966" spans="1:7" ht="15">
      <c r="A8966" s="963">
        <v>38929</v>
      </c>
      <c r="B8966">
        <v>2087.860107421875</v>
      </c>
      <c r="C8966">
        <v>2098.239990234375</v>
      </c>
      <c r="D8966">
        <v>2082.6201171875</v>
      </c>
      <c r="E8966">
        <v>2091.469970703125</v>
      </c>
      <c r="F8966">
        <v>2091.469970703125</v>
      </c>
      <c r="G8966">
        <v>1582270000</v>
      </c>
    </row>
    <row r="8967" spans="1:7" ht="15">
      <c r="A8967" s="963">
        <v>38930</v>
      </c>
      <c r="B8967">
        <v>2080.340087890625</v>
      </c>
      <c r="C8967">
        <v>2080.340087890625</v>
      </c>
      <c r="D8967">
        <v>2052.75</v>
      </c>
      <c r="E8967">
        <v>2061.989990234375</v>
      </c>
      <c r="F8967">
        <v>2061.989990234375</v>
      </c>
      <c r="G8967">
        <v>1663070000</v>
      </c>
    </row>
    <row r="8968" spans="1:7" ht="15">
      <c r="A8968" s="963">
        <v>38931</v>
      </c>
      <c r="B8968">
        <v>2069.909912109375</v>
      </c>
      <c r="C8968">
        <v>2089</v>
      </c>
      <c r="D8968">
        <v>2069.580078125</v>
      </c>
      <c r="E8968">
        <v>2078.81005859375</v>
      </c>
      <c r="F8968">
        <v>2078.81005859375</v>
      </c>
      <c r="G8968">
        <v>1755730000</v>
      </c>
    </row>
    <row r="8969" spans="1:7" ht="15">
      <c r="A8969" s="963">
        <v>38932</v>
      </c>
      <c r="B8969">
        <v>2064.56005859375</v>
      </c>
      <c r="C8969">
        <v>2099.81005859375</v>
      </c>
      <c r="D8969">
        <v>2060.909912109375</v>
      </c>
      <c r="E8969">
        <v>2092.340087890625</v>
      </c>
      <c r="F8969">
        <v>2092.340087890625</v>
      </c>
      <c r="G8969">
        <v>1818790000</v>
      </c>
    </row>
    <row r="8970" spans="1:7" ht="15">
      <c r="A8970" s="963">
        <v>38933</v>
      </c>
      <c r="B8970">
        <v>2107.830078125</v>
      </c>
      <c r="C8970">
        <v>2119.010009765625</v>
      </c>
      <c r="D8970">
        <v>2068.800048828125</v>
      </c>
      <c r="E8970">
        <v>2085.050048828125</v>
      </c>
      <c r="F8970">
        <v>2085.050048828125</v>
      </c>
      <c r="G8970">
        <v>1832040000</v>
      </c>
    </row>
    <row r="8971" spans="1:7" ht="15">
      <c r="A8971" s="963">
        <v>38936</v>
      </c>
      <c r="B8971">
        <v>2079.449951171875</v>
      </c>
      <c r="C8971">
        <v>2079.449951171875</v>
      </c>
      <c r="D8971">
        <v>2064.93994140625</v>
      </c>
      <c r="E8971">
        <v>2072.5</v>
      </c>
      <c r="F8971">
        <v>2072.5</v>
      </c>
      <c r="G8971">
        <v>1428170000</v>
      </c>
    </row>
    <row r="8972" spans="1:7" ht="15">
      <c r="A8972" s="963">
        <v>38937</v>
      </c>
      <c r="B8972">
        <v>2079.52001953125</v>
      </c>
      <c r="C8972">
        <v>2083.89990234375</v>
      </c>
      <c r="D8972">
        <v>2054.1298828125</v>
      </c>
      <c r="E8972">
        <v>2060.85009765625</v>
      </c>
      <c r="F8972">
        <v>2060.85009765625</v>
      </c>
      <c r="G8972">
        <v>1889440000</v>
      </c>
    </row>
    <row r="8973" spans="1:7" ht="15">
      <c r="A8973" s="963">
        <v>38938</v>
      </c>
      <c r="B8973">
        <v>2085.56005859375</v>
      </c>
      <c r="C8973">
        <v>2097.760009765625</v>
      </c>
      <c r="D8973">
        <v>2056.77001953125</v>
      </c>
      <c r="E8973">
        <v>2060.280029296875</v>
      </c>
      <c r="F8973">
        <v>2060.280029296875</v>
      </c>
      <c r="G8973">
        <v>2074060000</v>
      </c>
    </row>
    <row r="8974" spans="1:7" ht="15">
      <c r="A8974" s="963">
        <v>38939</v>
      </c>
      <c r="B8974">
        <v>2052.97998046875</v>
      </c>
      <c r="C8974">
        <v>2076.35009765625</v>
      </c>
      <c r="D8974">
        <v>2048.219970703125</v>
      </c>
      <c r="E8974">
        <v>2071.739990234375</v>
      </c>
      <c r="F8974">
        <v>2071.739990234375</v>
      </c>
      <c r="G8974">
        <v>1730320000</v>
      </c>
    </row>
    <row r="8975" spans="1:7" ht="15">
      <c r="A8975" s="963">
        <v>38940</v>
      </c>
      <c r="B8975">
        <v>2066.22998046875</v>
      </c>
      <c r="C8975">
        <v>2066.22998046875</v>
      </c>
      <c r="D8975">
        <v>2049.840087890625</v>
      </c>
      <c r="E8975">
        <v>2057.7099609375</v>
      </c>
      <c r="F8975">
        <v>2057.7099609375</v>
      </c>
      <c r="G8975">
        <v>1423530000</v>
      </c>
    </row>
    <row r="8976" spans="1:7" ht="15">
      <c r="A8976" s="963">
        <v>38943</v>
      </c>
      <c r="B8976">
        <v>2073.010009765625</v>
      </c>
      <c r="C8976">
        <v>2092.659912109375</v>
      </c>
      <c r="D8976">
        <v>2067.68994140625</v>
      </c>
      <c r="E8976">
        <v>2069.0400390625</v>
      </c>
      <c r="F8976">
        <v>2069.0400390625</v>
      </c>
      <c r="G8976">
        <v>1480120000</v>
      </c>
    </row>
    <row r="8977" spans="1:7" ht="15">
      <c r="A8977" s="963">
        <v>38944</v>
      </c>
      <c r="B8977">
        <v>2092.489990234375</v>
      </c>
      <c r="C8977">
        <v>2115.010009765625</v>
      </c>
      <c r="D8977">
        <v>2089.60009765625</v>
      </c>
      <c r="E8977">
        <v>2115.010009765625</v>
      </c>
      <c r="F8977">
        <v>2115.010009765625</v>
      </c>
      <c r="G8977">
        <v>1755660000</v>
      </c>
    </row>
    <row r="8978" spans="1:7" ht="15">
      <c r="A8978" s="963">
        <v>38945</v>
      </c>
      <c r="B8978">
        <v>2127.06005859375</v>
      </c>
      <c r="C8978">
        <v>2149.5400390625</v>
      </c>
      <c r="D8978">
        <v>2120.110107421875</v>
      </c>
      <c r="E8978">
        <v>2149.5400390625</v>
      </c>
      <c r="F8978">
        <v>2149.5400390625</v>
      </c>
      <c r="G8978">
        <v>2474760000</v>
      </c>
    </row>
    <row r="8979" spans="1:7" ht="15">
      <c r="A8979" s="963">
        <v>38946</v>
      </c>
      <c r="B8979">
        <v>2144.300048828125</v>
      </c>
      <c r="C8979">
        <v>2168.110107421875</v>
      </c>
      <c r="D8979">
        <v>2141.56005859375</v>
      </c>
      <c r="E8979">
        <v>2157.610107421875</v>
      </c>
      <c r="F8979">
        <v>2157.610107421875</v>
      </c>
      <c r="G8979">
        <v>1919020000</v>
      </c>
    </row>
    <row r="8980" spans="1:7" ht="15">
      <c r="A8980" s="963">
        <v>38947</v>
      </c>
      <c r="B8980">
        <v>2157.139892578125</v>
      </c>
      <c r="C8980">
        <v>2165.469970703125</v>
      </c>
      <c r="D8980">
        <v>2138.449951171875</v>
      </c>
      <c r="E8980">
        <v>2163.949951171875</v>
      </c>
      <c r="F8980">
        <v>2163.949951171875</v>
      </c>
      <c r="G8980">
        <v>1683790000</v>
      </c>
    </row>
    <row r="8981" spans="1:7" ht="15">
      <c r="A8981" s="963">
        <v>38950</v>
      </c>
      <c r="B8981">
        <v>2151.909912109375</v>
      </c>
      <c r="C8981">
        <v>2153.530029296875</v>
      </c>
      <c r="D8981">
        <v>2140.81005859375</v>
      </c>
      <c r="E8981">
        <v>2147.75</v>
      </c>
      <c r="F8981">
        <v>2147.75</v>
      </c>
      <c r="G8981">
        <v>1314000000</v>
      </c>
    </row>
    <row r="8982" spans="1:7" ht="15">
      <c r="A8982" s="963">
        <v>38951</v>
      </c>
      <c r="B8982">
        <v>2145.31005859375</v>
      </c>
      <c r="C8982">
        <v>2162.679931640625</v>
      </c>
      <c r="D8982">
        <v>2140.6298828125</v>
      </c>
      <c r="E8982">
        <v>2150.02001953125</v>
      </c>
      <c r="F8982">
        <v>2150.02001953125</v>
      </c>
      <c r="G8982">
        <v>1555940000</v>
      </c>
    </row>
    <row r="8983" spans="1:7" ht="15">
      <c r="A8983" s="963">
        <v>38952</v>
      </c>
      <c r="B8983">
        <v>2152.909912109375</v>
      </c>
      <c r="C8983">
        <v>2160.110107421875</v>
      </c>
      <c r="D8983">
        <v>2126.75</v>
      </c>
      <c r="E8983">
        <v>2134.659912109375</v>
      </c>
      <c r="F8983">
        <v>2134.659912109375</v>
      </c>
      <c r="G8983">
        <v>1457180000</v>
      </c>
    </row>
    <row r="8984" spans="1:7" ht="15">
      <c r="A8984" s="963">
        <v>38953</v>
      </c>
      <c r="B8984">
        <v>2142.340087890625</v>
      </c>
      <c r="C8984">
        <v>2144.330078125</v>
      </c>
      <c r="D8984">
        <v>2122.64990234375</v>
      </c>
      <c r="E8984">
        <v>2137.110107421875</v>
      </c>
      <c r="F8984">
        <v>2137.110107421875</v>
      </c>
      <c r="G8984">
        <v>1404360000</v>
      </c>
    </row>
    <row r="8985" spans="1:7" ht="15">
      <c r="A8985" s="963">
        <v>38954</v>
      </c>
      <c r="B8985">
        <v>2132.169921875</v>
      </c>
      <c r="C8985">
        <v>2152.919921875</v>
      </c>
      <c r="D8985">
        <v>2129.25</v>
      </c>
      <c r="E8985">
        <v>2140.2900390625</v>
      </c>
      <c r="F8985">
        <v>2140.2900390625</v>
      </c>
      <c r="G8985">
        <v>1282510000</v>
      </c>
    </row>
    <row r="8986" spans="1:7" ht="15">
      <c r="A8986" s="963">
        <v>38957</v>
      </c>
      <c r="B8986">
        <v>2140.52001953125</v>
      </c>
      <c r="C8986">
        <v>2164.219970703125</v>
      </c>
      <c r="D8986">
        <v>2139.570068359375</v>
      </c>
      <c r="E8986">
        <v>2160.699951171875</v>
      </c>
      <c r="F8986">
        <v>2160.699951171875</v>
      </c>
      <c r="G8986">
        <v>1333860000</v>
      </c>
    </row>
    <row r="8987" spans="1:7" ht="15">
      <c r="A8987" s="963">
        <v>38958</v>
      </c>
      <c r="B8987">
        <v>2161.9599609375</v>
      </c>
      <c r="C8987">
        <v>2173.8798828125</v>
      </c>
      <c r="D8987">
        <v>2145.219970703125</v>
      </c>
      <c r="E8987">
        <v>2172.300048828125</v>
      </c>
      <c r="F8987">
        <v>2172.300048828125</v>
      </c>
      <c r="G8987">
        <v>1580990000</v>
      </c>
    </row>
    <row r="8988" spans="1:7" ht="15">
      <c r="A8988" s="963">
        <v>38959</v>
      </c>
      <c r="B8988">
        <v>2175.070068359375</v>
      </c>
      <c r="C8988">
        <v>2188.550048828125</v>
      </c>
      <c r="D8988">
        <v>2167.47998046875</v>
      </c>
      <c r="E8988">
        <v>2185.72998046875</v>
      </c>
      <c r="F8988">
        <v>2185.72998046875</v>
      </c>
      <c r="G8988">
        <v>1620030000</v>
      </c>
    </row>
    <row r="8989" spans="1:7" ht="15">
      <c r="A8989" s="963">
        <v>38960</v>
      </c>
      <c r="B8989">
        <v>2189.169921875</v>
      </c>
      <c r="C8989">
        <v>2193.340087890625</v>
      </c>
      <c r="D8989">
        <v>2181.77001953125</v>
      </c>
      <c r="E8989">
        <v>2183.75</v>
      </c>
      <c r="F8989">
        <v>2183.75</v>
      </c>
      <c r="G8989">
        <v>1700210000</v>
      </c>
    </row>
    <row r="8990" spans="1:7" ht="15">
      <c r="A8990" s="963">
        <v>38961</v>
      </c>
      <c r="B8990">
        <v>2194.56005859375</v>
      </c>
      <c r="C8990">
        <v>2198.580078125</v>
      </c>
      <c r="D8990">
        <v>2182.929931640625</v>
      </c>
      <c r="E8990">
        <v>2193.159912109375</v>
      </c>
      <c r="F8990">
        <v>2193.159912109375</v>
      </c>
      <c r="G8990">
        <v>1325540000</v>
      </c>
    </row>
    <row r="8991" spans="1:7" ht="15">
      <c r="A8991" s="963">
        <v>38965</v>
      </c>
      <c r="B8991">
        <v>2192.93994140625</v>
      </c>
      <c r="C8991">
        <v>2207.550048828125</v>
      </c>
      <c r="D8991">
        <v>2184.419921875</v>
      </c>
      <c r="E8991">
        <v>2205.699951171875</v>
      </c>
      <c r="F8991">
        <v>2205.699951171875</v>
      </c>
      <c r="G8991">
        <v>1732460000</v>
      </c>
    </row>
    <row r="8992" spans="1:7" ht="15">
      <c r="A8992" s="963">
        <v>38966</v>
      </c>
      <c r="B8992">
        <v>2189.699951171875</v>
      </c>
      <c r="C8992">
        <v>2190.260009765625</v>
      </c>
      <c r="D8992">
        <v>2167.6298828125</v>
      </c>
      <c r="E8992">
        <v>2167.840087890625</v>
      </c>
      <c r="F8992">
        <v>2167.840087890625</v>
      </c>
      <c r="G8992">
        <v>1797080000</v>
      </c>
    </row>
    <row r="8993" spans="1:7" ht="15">
      <c r="A8993" s="963">
        <v>38967</v>
      </c>
      <c r="B8993">
        <v>2160.050048828125</v>
      </c>
      <c r="C8993">
        <v>2174.800048828125</v>
      </c>
      <c r="D8993">
        <v>2149.360107421875</v>
      </c>
      <c r="E8993">
        <v>2155.2900390625</v>
      </c>
      <c r="F8993">
        <v>2155.2900390625</v>
      </c>
      <c r="G8993">
        <v>1847190000</v>
      </c>
    </row>
    <row r="8994" spans="1:7" ht="15">
      <c r="A8994" s="963">
        <v>38968</v>
      </c>
      <c r="B8994">
        <v>2160.02001953125</v>
      </c>
      <c r="C8994">
        <v>2168.43994140625</v>
      </c>
      <c r="D8994">
        <v>2154.550048828125</v>
      </c>
      <c r="E8994">
        <v>2165.7900390625</v>
      </c>
      <c r="F8994">
        <v>2165.7900390625</v>
      </c>
      <c r="G8994">
        <v>1457220000</v>
      </c>
    </row>
    <row r="8995" spans="1:7" ht="15">
      <c r="A8995" s="963">
        <v>38971</v>
      </c>
      <c r="B8995">
        <v>2152.1201171875</v>
      </c>
      <c r="C8995">
        <v>2180.389892578125</v>
      </c>
      <c r="D8995">
        <v>2147.43994140625</v>
      </c>
      <c r="E8995">
        <v>2173.25</v>
      </c>
      <c r="F8995">
        <v>2173.25</v>
      </c>
      <c r="G8995">
        <v>1694280000</v>
      </c>
    </row>
    <row r="8996" spans="1:7" ht="15">
      <c r="A8996" s="963">
        <v>38972</v>
      </c>
      <c r="B8996">
        <v>2174.610107421875</v>
      </c>
      <c r="C8996">
        <v>2217.280029296875</v>
      </c>
      <c r="D8996">
        <v>2174.610107421875</v>
      </c>
      <c r="E8996">
        <v>2215.820068359375</v>
      </c>
      <c r="F8996">
        <v>2215.820068359375</v>
      </c>
      <c r="G8996">
        <v>2007990000</v>
      </c>
    </row>
    <row r="8997" spans="1:7" ht="15">
      <c r="A8997" s="963">
        <v>38973</v>
      </c>
      <c r="B8997">
        <v>2214.800048828125</v>
      </c>
      <c r="C8997">
        <v>2229.179931640625</v>
      </c>
      <c r="D8997">
        <v>2211.139892578125</v>
      </c>
      <c r="E8997">
        <v>2227.669921875</v>
      </c>
      <c r="F8997">
        <v>2227.669921875</v>
      </c>
      <c r="G8997">
        <v>1860530000</v>
      </c>
    </row>
    <row r="8998" spans="1:7" ht="15">
      <c r="A8998" s="963">
        <v>38974</v>
      </c>
      <c r="B8998">
        <v>2221.72998046875</v>
      </c>
      <c r="C8998">
        <v>2230.969970703125</v>
      </c>
      <c r="D8998">
        <v>2218.860107421875</v>
      </c>
      <c r="E8998">
        <v>2228.72998046875</v>
      </c>
      <c r="F8998">
        <v>2228.72998046875</v>
      </c>
      <c r="G8998">
        <v>1826600000</v>
      </c>
    </row>
    <row r="8999" spans="1:7" ht="15">
      <c r="A8999" s="963">
        <v>38975</v>
      </c>
      <c r="B8999">
        <v>2243.280029296875</v>
      </c>
      <c r="C8999">
        <v>2247.159912109375</v>
      </c>
      <c r="D8999">
        <v>2227.719970703125</v>
      </c>
      <c r="E8999">
        <v>2235.590087890625</v>
      </c>
      <c r="F8999">
        <v>2235.590087890625</v>
      </c>
      <c r="G8999">
        <v>2455870000</v>
      </c>
    </row>
    <row r="9000" spans="1:7" ht="15">
      <c r="A9000" s="963">
        <v>38978</v>
      </c>
      <c r="B9000">
        <v>2232.989990234375</v>
      </c>
      <c r="C9000">
        <v>2247.469970703125</v>
      </c>
      <c r="D9000">
        <v>2228.52001953125</v>
      </c>
      <c r="E9000">
        <v>2235.75</v>
      </c>
      <c r="F9000">
        <v>2235.75</v>
      </c>
      <c r="G9000">
        <v>1914200000</v>
      </c>
    </row>
    <row r="9001" spans="1:7" ht="15">
      <c r="A9001" s="963">
        <v>38979</v>
      </c>
      <c r="B9001">
        <v>2239.860107421875</v>
      </c>
      <c r="C9001">
        <v>2239.860107421875</v>
      </c>
      <c r="D9001">
        <v>2202.929931640625</v>
      </c>
      <c r="E9001">
        <v>2222.3701171875</v>
      </c>
      <c r="F9001">
        <v>2222.3701171875</v>
      </c>
      <c r="G9001">
        <v>2079920000</v>
      </c>
    </row>
    <row r="9002" spans="1:7" ht="15">
      <c r="A9002" s="963">
        <v>38980</v>
      </c>
      <c r="B9002">
        <v>2242.110107421875</v>
      </c>
      <c r="C9002">
        <v>2257.280029296875</v>
      </c>
      <c r="D9002">
        <v>2242.110107421875</v>
      </c>
      <c r="E9002">
        <v>2252.889892578125</v>
      </c>
      <c r="F9002">
        <v>2252.889892578125</v>
      </c>
      <c r="G9002">
        <v>2164940000</v>
      </c>
    </row>
    <row r="9003" spans="1:7" ht="15">
      <c r="A9003" s="963">
        <v>38981</v>
      </c>
      <c r="B9003">
        <v>2257.5400390625</v>
      </c>
      <c r="C9003">
        <v>2261.469970703125</v>
      </c>
      <c r="D9003">
        <v>2232.889892578125</v>
      </c>
      <c r="E9003">
        <v>2237.75</v>
      </c>
      <c r="F9003">
        <v>2237.75</v>
      </c>
      <c r="G9003">
        <v>1993110000</v>
      </c>
    </row>
    <row r="9004" spans="1:7" ht="15">
      <c r="A9004" s="963">
        <v>38982</v>
      </c>
      <c r="B9004">
        <v>2233.550048828125</v>
      </c>
      <c r="C9004">
        <v>2233.550048828125</v>
      </c>
      <c r="D9004">
        <v>2210.1298828125</v>
      </c>
      <c r="E9004">
        <v>2218.929931640625</v>
      </c>
      <c r="F9004">
        <v>2218.929931640625</v>
      </c>
      <c r="G9004">
        <v>1646540000</v>
      </c>
    </row>
    <row r="9005" spans="1:7" ht="15">
      <c r="A9005" s="963">
        <v>38985</v>
      </c>
      <c r="B9005">
        <v>2227.3701171875</v>
      </c>
      <c r="C9005">
        <v>2253.449951171875</v>
      </c>
      <c r="D9005">
        <v>2212.02001953125</v>
      </c>
      <c r="E9005">
        <v>2249.070068359375</v>
      </c>
      <c r="F9005">
        <v>2249.070068359375</v>
      </c>
      <c r="G9005">
        <v>1833860000</v>
      </c>
    </row>
    <row r="9006" spans="1:7" ht="15">
      <c r="A9006" s="963">
        <v>38986</v>
      </c>
      <c r="B9006">
        <v>2247.719970703125</v>
      </c>
      <c r="C9006">
        <v>2261.780029296875</v>
      </c>
      <c r="D9006">
        <v>2243.669921875</v>
      </c>
      <c r="E9006">
        <v>2261.340087890625</v>
      </c>
      <c r="F9006">
        <v>2261.340087890625</v>
      </c>
      <c r="G9006">
        <v>2011140000</v>
      </c>
    </row>
    <row r="9007" spans="1:7" ht="15">
      <c r="A9007" s="963">
        <v>38987</v>
      </c>
      <c r="B9007">
        <v>2256.169921875</v>
      </c>
      <c r="C9007">
        <v>2271</v>
      </c>
      <c r="D9007">
        <v>2254.3701171875</v>
      </c>
      <c r="E9007">
        <v>2263.389892578125</v>
      </c>
      <c r="F9007">
        <v>2263.389892578125</v>
      </c>
      <c r="G9007">
        <v>2039100000</v>
      </c>
    </row>
    <row r="9008" spans="1:7" ht="15">
      <c r="A9008" s="963">
        <v>38988</v>
      </c>
      <c r="B9008">
        <v>2266.929931640625</v>
      </c>
      <c r="C9008">
        <v>2273.1201171875</v>
      </c>
      <c r="D9008">
        <v>2252.909912109375</v>
      </c>
      <c r="E9008">
        <v>2270.02001953125</v>
      </c>
      <c r="F9008">
        <v>2270.02001953125</v>
      </c>
      <c r="G9008">
        <v>1805260000</v>
      </c>
    </row>
    <row r="9009" spans="1:7" ht="15">
      <c r="A9009" s="963">
        <v>38989</v>
      </c>
      <c r="B9009">
        <v>2273.300048828125</v>
      </c>
      <c r="C9009">
        <v>2273.300048828125</v>
      </c>
      <c r="D9009">
        <v>2257.97998046875</v>
      </c>
      <c r="E9009">
        <v>2258.429931640625</v>
      </c>
      <c r="F9009">
        <v>2258.429931640625</v>
      </c>
      <c r="G9009">
        <v>1812120000</v>
      </c>
    </row>
    <row r="9010" spans="1:7" ht="15">
      <c r="A9010" s="963">
        <v>38992</v>
      </c>
      <c r="B9010">
        <v>2257</v>
      </c>
      <c r="C9010">
        <v>2262.669921875</v>
      </c>
      <c r="D9010">
        <v>2235.679931640625</v>
      </c>
      <c r="E9010">
        <v>2237.60009765625</v>
      </c>
      <c r="F9010">
        <v>2237.60009765625</v>
      </c>
      <c r="G9010">
        <v>1769170000</v>
      </c>
    </row>
    <row r="9011" spans="1:7" ht="15">
      <c r="A9011" s="963">
        <v>38993</v>
      </c>
      <c r="B9011">
        <v>2233.010009765625</v>
      </c>
      <c r="C9011">
        <v>2251.860107421875</v>
      </c>
      <c r="D9011">
        <v>2224.2099609375</v>
      </c>
      <c r="E9011">
        <v>2243.64990234375</v>
      </c>
      <c r="F9011">
        <v>2243.64990234375</v>
      </c>
      <c r="G9011">
        <v>1946800000</v>
      </c>
    </row>
    <row r="9012" spans="1:7" ht="15">
      <c r="A9012" s="963">
        <v>38994</v>
      </c>
      <c r="B9012">
        <v>2239.8798828125</v>
      </c>
      <c r="C9012">
        <v>2290.97998046875</v>
      </c>
      <c r="D9012">
        <v>2239.260009765625</v>
      </c>
      <c r="E9012">
        <v>2290.949951171875</v>
      </c>
      <c r="F9012">
        <v>2290.949951171875</v>
      </c>
      <c r="G9012">
        <v>2190280000</v>
      </c>
    </row>
    <row r="9013" spans="1:7" ht="15">
      <c r="A9013" s="963">
        <v>38995</v>
      </c>
      <c r="B9013">
        <v>2289.530029296875</v>
      </c>
      <c r="C9013">
        <v>2306.35009765625</v>
      </c>
      <c r="D9013">
        <v>2287.610107421875</v>
      </c>
      <c r="E9013">
        <v>2306.340087890625</v>
      </c>
      <c r="F9013">
        <v>2306.340087890625</v>
      </c>
      <c r="G9013">
        <v>1911090000</v>
      </c>
    </row>
    <row r="9014" spans="1:7" ht="15">
      <c r="A9014" s="963">
        <v>38996</v>
      </c>
      <c r="B9014">
        <v>2296.14990234375</v>
      </c>
      <c r="C9014">
        <v>2306.280029296875</v>
      </c>
      <c r="D9014">
        <v>2289.989990234375</v>
      </c>
      <c r="E9014">
        <v>2299.989990234375</v>
      </c>
      <c r="F9014">
        <v>2299.989990234375</v>
      </c>
      <c r="G9014">
        <v>1672470000</v>
      </c>
    </row>
    <row r="9015" spans="1:7" ht="15">
      <c r="A9015" s="963">
        <v>38999</v>
      </c>
      <c r="B9015">
        <v>2297.820068359375</v>
      </c>
      <c r="C9015">
        <v>2317.419921875</v>
      </c>
      <c r="D9015">
        <v>2295.25</v>
      </c>
      <c r="E9015">
        <v>2311.77001953125</v>
      </c>
      <c r="F9015">
        <v>2311.77001953125</v>
      </c>
      <c r="G9015">
        <v>1485280000</v>
      </c>
    </row>
    <row r="9016" spans="1:7" ht="15">
      <c r="A9016" s="963">
        <v>39000</v>
      </c>
      <c r="B9016">
        <v>2314.1201171875</v>
      </c>
      <c r="C9016">
        <v>2319.06005859375</v>
      </c>
      <c r="D9016">
        <v>2302.239990234375</v>
      </c>
      <c r="E9016">
        <v>2315.429931640625</v>
      </c>
      <c r="F9016">
        <v>2315.429931640625</v>
      </c>
      <c r="G9016">
        <v>1760360000</v>
      </c>
    </row>
    <row r="9017" spans="1:7" ht="15">
      <c r="A9017" s="963">
        <v>39001</v>
      </c>
      <c r="B9017">
        <v>2304.669921875</v>
      </c>
      <c r="C9017">
        <v>2322.070068359375</v>
      </c>
      <c r="D9017">
        <v>2292.2900390625</v>
      </c>
      <c r="E9017">
        <v>2308.27001953125</v>
      </c>
      <c r="F9017">
        <v>2308.27001953125</v>
      </c>
      <c r="G9017">
        <v>1995600000</v>
      </c>
    </row>
    <row r="9018" spans="1:7" ht="15">
      <c r="A9018" s="963">
        <v>39002</v>
      </c>
      <c r="B9018">
        <v>2318.280029296875</v>
      </c>
      <c r="C9018">
        <v>2346.2900390625</v>
      </c>
      <c r="D9018">
        <v>2318.280029296875</v>
      </c>
      <c r="E9018">
        <v>2346.179931640625</v>
      </c>
      <c r="F9018">
        <v>2346.179931640625</v>
      </c>
      <c r="G9018">
        <v>2003960000</v>
      </c>
    </row>
    <row r="9019" spans="1:7" ht="15">
      <c r="A9019" s="963">
        <v>39003</v>
      </c>
      <c r="B9019">
        <v>2344.699951171875</v>
      </c>
      <c r="C9019">
        <v>2360.22998046875</v>
      </c>
      <c r="D9019">
        <v>2341.39990234375</v>
      </c>
      <c r="E9019">
        <v>2357.2900390625</v>
      </c>
      <c r="F9019">
        <v>2357.2900390625</v>
      </c>
      <c r="G9019">
        <v>1940530000</v>
      </c>
    </row>
    <row r="9020" spans="1:7" ht="15">
      <c r="A9020" s="963">
        <v>39006</v>
      </c>
      <c r="B9020">
        <v>2359.18994140625</v>
      </c>
      <c r="C9020">
        <v>2368.110107421875</v>
      </c>
      <c r="D9020">
        <v>2358.010009765625</v>
      </c>
      <c r="E9020">
        <v>2363.840087890625</v>
      </c>
      <c r="F9020">
        <v>2363.840087890625</v>
      </c>
      <c r="G9020">
        <v>1823620000</v>
      </c>
    </row>
    <row r="9021" spans="1:7" ht="15">
      <c r="A9021" s="963">
        <v>39007</v>
      </c>
      <c r="B9021">
        <v>2354.070068359375</v>
      </c>
      <c r="C9021">
        <v>2354.070068359375</v>
      </c>
      <c r="D9021">
        <v>2329.800048828125</v>
      </c>
      <c r="E9021">
        <v>2344.949951171875</v>
      </c>
      <c r="F9021">
        <v>2344.949951171875</v>
      </c>
      <c r="G9021">
        <v>2125950000</v>
      </c>
    </row>
    <row r="9022" spans="1:7" ht="15">
      <c r="A9022" s="963">
        <v>39008</v>
      </c>
      <c r="B9022">
        <v>2355.419921875</v>
      </c>
      <c r="C9022">
        <v>2362.090087890625</v>
      </c>
      <c r="D9022">
        <v>2330.489990234375</v>
      </c>
      <c r="E9022">
        <v>2337.14990234375</v>
      </c>
      <c r="F9022">
        <v>2337.14990234375</v>
      </c>
      <c r="G9022">
        <v>2130750000</v>
      </c>
    </row>
    <row r="9023" spans="1:7" ht="15">
      <c r="A9023" s="963">
        <v>39009</v>
      </c>
      <c r="B9023">
        <v>2332.5400390625</v>
      </c>
      <c r="C9023">
        <v>2345.239990234375</v>
      </c>
      <c r="D9023">
        <v>2324.429931640625</v>
      </c>
      <c r="E9023">
        <v>2340.93994140625</v>
      </c>
      <c r="F9023">
        <v>2340.93994140625</v>
      </c>
      <c r="G9023">
        <v>2000690000</v>
      </c>
    </row>
    <row r="9024" spans="1:7" ht="15">
      <c r="A9024" s="963">
        <v>39010</v>
      </c>
      <c r="B9024">
        <v>2340.93994140625</v>
      </c>
      <c r="C9024">
        <v>2349.360107421875</v>
      </c>
      <c r="D9024">
        <v>2329.1298828125</v>
      </c>
      <c r="E9024">
        <v>2342.300048828125</v>
      </c>
      <c r="F9024">
        <v>2342.300048828125</v>
      </c>
      <c r="G9024">
        <v>1922070000</v>
      </c>
    </row>
    <row r="9025" spans="1:7" ht="15">
      <c r="A9025" s="963">
        <v>39013</v>
      </c>
      <c r="B9025">
        <v>2338.14990234375</v>
      </c>
      <c r="C9025">
        <v>2364.199951171875</v>
      </c>
      <c r="D9025">
        <v>2330.610107421875</v>
      </c>
      <c r="E9025">
        <v>2355.56005859375</v>
      </c>
      <c r="F9025">
        <v>2355.56005859375</v>
      </c>
      <c r="G9025">
        <v>1823480000</v>
      </c>
    </row>
    <row r="9026" spans="1:7" ht="15">
      <c r="A9026" s="963">
        <v>39014</v>
      </c>
      <c r="B9026">
        <v>2352.489990234375</v>
      </c>
      <c r="C9026">
        <v>2356.030029296875</v>
      </c>
      <c r="D9026">
        <v>2335.909912109375</v>
      </c>
      <c r="E9026">
        <v>2344.840087890625</v>
      </c>
      <c r="F9026">
        <v>2344.840087890625</v>
      </c>
      <c r="G9026">
        <v>1856880000</v>
      </c>
    </row>
    <row r="9027" spans="1:7" ht="15">
      <c r="A9027" s="963">
        <v>39015</v>
      </c>
      <c r="B9027">
        <v>2346.77001953125</v>
      </c>
      <c r="C9027">
        <v>2359.760009765625</v>
      </c>
      <c r="D9027">
        <v>2338.64990234375</v>
      </c>
      <c r="E9027">
        <v>2356.590087890625</v>
      </c>
      <c r="F9027">
        <v>2356.590087890625</v>
      </c>
      <c r="G9027">
        <v>2100780000</v>
      </c>
    </row>
    <row r="9028" spans="1:7" ht="15">
      <c r="A9028" s="963">
        <v>39016</v>
      </c>
      <c r="B9028">
        <v>2361.090087890625</v>
      </c>
      <c r="C9028">
        <v>2379.2900390625</v>
      </c>
      <c r="D9028">
        <v>2347.8798828125</v>
      </c>
      <c r="E9028">
        <v>2379.10009765625</v>
      </c>
      <c r="F9028">
        <v>2379.10009765625</v>
      </c>
      <c r="G9028">
        <v>2339540000</v>
      </c>
    </row>
    <row r="9029" spans="1:7" ht="15">
      <c r="A9029" s="963">
        <v>39017</v>
      </c>
      <c r="B9029">
        <v>2375.169921875</v>
      </c>
      <c r="C9029">
        <v>2377.340087890625</v>
      </c>
      <c r="D9029">
        <v>2347.070068359375</v>
      </c>
      <c r="E9029">
        <v>2350.6201171875</v>
      </c>
      <c r="F9029">
        <v>2350.6201171875</v>
      </c>
      <c r="G9029">
        <v>2268950000</v>
      </c>
    </row>
    <row r="9030" spans="1:7" ht="15">
      <c r="A9030" s="963">
        <v>39020</v>
      </c>
      <c r="B9030">
        <v>2347.2099609375</v>
      </c>
      <c r="C9030">
        <v>2371.06005859375</v>
      </c>
      <c r="D9030">
        <v>2341.030029296875</v>
      </c>
      <c r="E9030">
        <v>2363.77001953125</v>
      </c>
      <c r="F9030">
        <v>2363.77001953125</v>
      </c>
      <c r="G9030">
        <v>1724180000</v>
      </c>
    </row>
    <row r="9031" spans="1:7" ht="15">
      <c r="A9031" s="963">
        <v>39021</v>
      </c>
      <c r="B9031">
        <v>2368.75</v>
      </c>
      <c r="C9031">
        <v>2374.639892578125</v>
      </c>
      <c r="D9031">
        <v>2355.949951171875</v>
      </c>
      <c r="E9031">
        <v>2366.7099609375</v>
      </c>
      <c r="F9031">
        <v>2366.7099609375</v>
      </c>
      <c r="G9031">
        <v>1922150000</v>
      </c>
    </row>
    <row r="9032" spans="1:7" ht="15">
      <c r="A9032" s="963">
        <v>39022</v>
      </c>
      <c r="B9032">
        <v>2373.489990234375</v>
      </c>
      <c r="C9032">
        <v>2375.530029296875</v>
      </c>
      <c r="D9032">
        <v>2330.570068359375</v>
      </c>
      <c r="E9032">
        <v>2334.35009765625</v>
      </c>
      <c r="F9032">
        <v>2334.35009765625</v>
      </c>
      <c r="G9032">
        <v>2027020000</v>
      </c>
    </row>
    <row r="9033" spans="1:7" ht="15">
      <c r="A9033" s="963">
        <v>39023</v>
      </c>
      <c r="B9033">
        <v>2324.47998046875</v>
      </c>
      <c r="C9033">
        <v>2339.1298828125</v>
      </c>
      <c r="D9033">
        <v>2320.840087890625</v>
      </c>
      <c r="E9033">
        <v>2334.02001953125</v>
      </c>
      <c r="F9033">
        <v>2334.02001953125</v>
      </c>
      <c r="G9033">
        <v>1887310000</v>
      </c>
    </row>
    <row r="9034" spans="1:7" ht="15">
      <c r="A9034" s="963">
        <v>39024</v>
      </c>
      <c r="B9034">
        <v>2339.0400390625</v>
      </c>
      <c r="C9034">
        <v>2343.97998046875</v>
      </c>
      <c r="D9034">
        <v>2316.820068359375</v>
      </c>
      <c r="E9034">
        <v>2330.7900390625</v>
      </c>
      <c r="F9034">
        <v>2330.7900390625</v>
      </c>
      <c r="G9034">
        <v>1830050000</v>
      </c>
    </row>
    <row r="9035" spans="1:7" ht="15">
      <c r="A9035" s="963">
        <v>39027</v>
      </c>
      <c r="B9035">
        <v>2341.659912109375</v>
      </c>
      <c r="C9035">
        <v>2371.81005859375</v>
      </c>
      <c r="D9035">
        <v>2341.659912109375</v>
      </c>
      <c r="E9035">
        <v>2365.949951171875</v>
      </c>
      <c r="F9035">
        <v>2365.949951171875</v>
      </c>
      <c r="G9035">
        <v>1892250000</v>
      </c>
    </row>
    <row r="9036" spans="1:7" ht="15">
      <c r="A9036" s="963">
        <v>39028</v>
      </c>
      <c r="B9036">
        <v>2366.010009765625</v>
      </c>
      <c r="C9036">
        <v>2391.340087890625</v>
      </c>
      <c r="D9036">
        <v>2363.639892578125</v>
      </c>
      <c r="E9036">
        <v>2375.8798828125</v>
      </c>
      <c r="F9036">
        <v>2375.8798828125</v>
      </c>
      <c r="G9036">
        <v>2088770000</v>
      </c>
    </row>
    <row r="9037" spans="1:7" ht="15">
      <c r="A9037" s="963">
        <v>39029</v>
      </c>
      <c r="B9037">
        <v>2363.919921875</v>
      </c>
      <c r="C9037">
        <v>2393.469970703125</v>
      </c>
      <c r="D9037">
        <v>2358.43994140625</v>
      </c>
      <c r="E9037">
        <v>2384.93994140625</v>
      </c>
      <c r="F9037">
        <v>2384.93994140625</v>
      </c>
      <c r="G9037">
        <v>2076020000</v>
      </c>
    </row>
    <row r="9038" spans="1:7" ht="15">
      <c r="A9038" s="963">
        <v>39030</v>
      </c>
      <c r="B9038">
        <v>2399.280029296875</v>
      </c>
      <c r="C9038">
        <v>2401.330078125</v>
      </c>
      <c r="D9038">
        <v>2370.60009765625</v>
      </c>
      <c r="E9038">
        <v>2376.010009765625</v>
      </c>
      <c r="F9038">
        <v>2376.010009765625</v>
      </c>
      <c r="G9038">
        <v>2380240000</v>
      </c>
    </row>
    <row r="9039" spans="1:7" ht="15">
      <c r="A9039" s="963">
        <v>39031</v>
      </c>
      <c r="B9039">
        <v>2378.260009765625</v>
      </c>
      <c r="C9039">
        <v>2389.719970703125</v>
      </c>
      <c r="D9039">
        <v>2373.6201171875</v>
      </c>
      <c r="E9039">
        <v>2389.719970703125</v>
      </c>
      <c r="F9039">
        <v>2389.719970703125</v>
      </c>
      <c r="G9039">
        <v>1680460000</v>
      </c>
    </row>
    <row r="9040" spans="1:7" ht="15">
      <c r="A9040" s="963">
        <v>39034</v>
      </c>
      <c r="B9040">
        <v>2389.52001953125</v>
      </c>
      <c r="C9040">
        <v>2408.909912109375</v>
      </c>
      <c r="D9040">
        <v>2387.8798828125</v>
      </c>
      <c r="E9040">
        <v>2406.3798828125</v>
      </c>
      <c r="F9040">
        <v>2406.3798828125</v>
      </c>
      <c r="G9040">
        <v>1720810000</v>
      </c>
    </row>
    <row r="9041" spans="1:7" ht="15">
      <c r="A9041" s="963">
        <v>39035</v>
      </c>
      <c r="B9041">
        <v>2408.050048828125</v>
      </c>
      <c r="C9041">
        <v>2430.830078125</v>
      </c>
      <c r="D9041">
        <v>2394.6201171875</v>
      </c>
      <c r="E9041">
        <v>2430.659912109375</v>
      </c>
      <c r="F9041">
        <v>2430.659912109375</v>
      </c>
      <c r="G9041">
        <v>1926370000</v>
      </c>
    </row>
    <row r="9042" spans="1:7" ht="15">
      <c r="A9042" s="963">
        <v>39036</v>
      </c>
      <c r="B9042">
        <v>2430.139892578125</v>
      </c>
      <c r="C9042">
        <v>2452.56005859375</v>
      </c>
      <c r="D9042">
        <v>2429.679931640625</v>
      </c>
      <c r="E9042">
        <v>2442.75</v>
      </c>
      <c r="F9042">
        <v>2442.75</v>
      </c>
      <c r="G9042">
        <v>2103870000</v>
      </c>
    </row>
    <row r="9043" spans="1:7" ht="15">
      <c r="A9043" s="963">
        <v>39037</v>
      </c>
      <c r="B9043">
        <v>2447.090087890625</v>
      </c>
      <c r="C9043">
        <v>2453.35009765625</v>
      </c>
      <c r="D9043">
        <v>2438.0400390625</v>
      </c>
      <c r="E9043">
        <v>2449.06005859375</v>
      </c>
      <c r="F9043">
        <v>2449.06005859375</v>
      </c>
      <c r="G9043">
        <v>2038830000</v>
      </c>
    </row>
    <row r="9044" spans="1:7" ht="15">
      <c r="A9044" s="963">
        <v>39038</v>
      </c>
      <c r="B9044">
        <v>2439.6298828125</v>
      </c>
      <c r="C9044">
        <v>2445.860107421875</v>
      </c>
      <c r="D9044">
        <v>2431.7900390625</v>
      </c>
      <c r="E9044">
        <v>2445.860107421875</v>
      </c>
      <c r="F9044">
        <v>2445.860107421875</v>
      </c>
      <c r="G9044">
        <v>1732400000</v>
      </c>
    </row>
    <row r="9045" spans="1:7" ht="15">
      <c r="A9045" s="963">
        <v>39041</v>
      </c>
      <c r="B9045">
        <v>2441.159912109375</v>
      </c>
      <c r="C9045">
        <v>2457.139892578125</v>
      </c>
      <c r="D9045">
        <v>2437.840087890625</v>
      </c>
      <c r="E9045">
        <v>2452.719970703125</v>
      </c>
      <c r="F9045">
        <v>2452.719970703125</v>
      </c>
      <c r="G9045">
        <v>1697480000</v>
      </c>
    </row>
    <row r="9046" spans="1:7" ht="15">
      <c r="A9046" s="963">
        <v>39042</v>
      </c>
      <c r="B9046">
        <v>2454.64990234375</v>
      </c>
      <c r="C9046">
        <v>2456.60009765625</v>
      </c>
      <c r="D9046">
        <v>2445.0400390625</v>
      </c>
      <c r="E9046">
        <v>2454.840087890625</v>
      </c>
      <c r="F9046">
        <v>2454.840087890625</v>
      </c>
      <c r="G9046">
        <v>1660270000</v>
      </c>
    </row>
    <row r="9047" spans="1:7" ht="15">
      <c r="A9047" s="963">
        <v>39043</v>
      </c>
      <c r="B9047">
        <v>2463.2099609375</v>
      </c>
      <c r="C9047">
        <v>2467.199951171875</v>
      </c>
      <c r="D9047">
        <v>2450.639892578125</v>
      </c>
      <c r="E9047">
        <v>2465.97998046875</v>
      </c>
      <c r="F9047">
        <v>2465.97998046875</v>
      </c>
      <c r="G9047">
        <v>1573120000</v>
      </c>
    </row>
    <row r="9048" spans="1:7" ht="15">
      <c r="A9048" s="963">
        <v>39045</v>
      </c>
      <c r="B9048">
        <v>2449.72998046875</v>
      </c>
      <c r="C9048">
        <v>2468.419921875</v>
      </c>
      <c r="D9048">
        <v>2449.320068359375</v>
      </c>
      <c r="E9048">
        <v>2460.260009765625</v>
      </c>
      <c r="F9048">
        <v>2460.260009765625</v>
      </c>
      <c r="G9048">
        <v>681510000</v>
      </c>
    </row>
    <row r="9049" spans="1:7" ht="15">
      <c r="A9049" s="963">
        <v>39048</v>
      </c>
      <c r="B9049">
        <v>2454.169921875</v>
      </c>
      <c r="C9049">
        <v>2454.639892578125</v>
      </c>
      <c r="D9049">
        <v>2405.889892578125</v>
      </c>
      <c r="E9049">
        <v>2405.919921875</v>
      </c>
      <c r="F9049">
        <v>2405.919921875</v>
      </c>
      <c r="G9049">
        <v>1950300000</v>
      </c>
    </row>
    <row r="9050" spans="1:7" ht="15">
      <c r="A9050" s="963">
        <v>39049</v>
      </c>
      <c r="B9050">
        <v>2397.320068359375</v>
      </c>
      <c r="C9050">
        <v>2414.080078125</v>
      </c>
      <c r="D9050">
        <v>2390.10009765625</v>
      </c>
      <c r="E9050">
        <v>2412.610107421875</v>
      </c>
      <c r="F9050">
        <v>2412.610107421875</v>
      </c>
      <c r="G9050">
        <v>1958630000</v>
      </c>
    </row>
    <row r="9051" spans="1:7" ht="15">
      <c r="A9051" s="963">
        <v>39050</v>
      </c>
      <c r="B9051">
        <v>2422.909912109375</v>
      </c>
      <c r="C9051">
        <v>2436.610107421875</v>
      </c>
      <c r="D9051">
        <v>2414.800048828125</v>
      </c>
      <c r="E9051">
        <v>2432.22998046875</v>
      </c>
      <c r="F9051">
        <v>2432.22998046875</v>
      </c>
      <c r="G9051">
        <v>1903430000</v>
      </c>
    </row>
    <row r="9052" spans="1:7" ht="15">
      <c r="A9052" s="963">
        <v>39051</v>
      </c>
      <c r="B9052">
        <v>2430.75</v>
      </c>
      <c r="C9052">
        <v>2441.35009765625</v>
      </c>
      <c r="D9052">
        <v>2419.22998046875</v>
      </c>
      <c r="E9052">
        <v>2431.77001953125</v>
      </c>
      <c r="F9052">
        <v>2431.77001953125</v>
      </c>
      <c r="G9052">
        <v>2134200000</v>
      </c>
    </row>
    <row r="9053" spans="1:7" ht="15">
      <c r="A9053" s="963">
        <v>39052</v>
      </c>
      <c r="B9053">
        <v>2430.75</v>
      </c>
      <c r="C9053">
        <v>2434.389892578125</v>
      </c>
      <c r="D9053">
        <v>2392.949951171875</v>
      </c>
      <c r="E9053">
        <v>2413.2099609375</v>
      </c>
      <c r="F9053">
        <v>2413.2099609375</v>
      </c>
      <c r="G9053">
        <v>2040520000</v>
      </c>
    </row>
    <row r="9054" spans="1:7" ht="15">
      <c r="A9054" s="963">
        <v>39055</v>
      </c>
      <c r="B9054">
        <v>2420.919921875</v>
      </c>
      <c r="C9054">
        <v>2455.669921875</v>
      </c>
      <c r="D9054">
        <v>2420.60009765625</v>
      </c>
      <c r="E9054">
        <v>2448.389892578125</v>
      </c>
      <c r="F9054">
        <v>2448.389892578125</v>
      </c>
      <c r="G9054">
        <v>1954530000</v>
      </c>
    </row>
    <row r="9055" spans="1:7" ht="15">
      <c r="A9055" s="963">
        <v>39056</v>
      </c>
      <c r="B9055">
        <v>2455.699951171875</v>
      </c>
      <c r="C9055">
        <v>2459.510009765625</v>
      </c>
      <c r="D9055">
        <v>2445.139892578125</v>
      </c>
      <c r="E9055">
        <v>2452.3798828125</v>
      </c>
      <c r="F9055">
        <v>2452.3798828125</v>
      </c>
      <c r="G9055">
        <v>1990600000</v>
      </c>
    </row>
    <row r="9056" spans="1:7" ht="15">
      <c r="A9056" s="963">
        <v>39057</v>
      </c>
      <c r="B9056">
        <v>2447.5400390625</v>
      </c>
      <c r="C9056">
        <v>2451.860107421875</v>
      </c>
      <c r="D9056">
        <v>2436.469970703125</v>
      </c>
      <c r="E9056">
        <v>2445.860107421875</v>
      </c>
      <c r="F9056">
        <v>2445.860107421875</v>
      </c>
      <c r="G9056">
        <v>1889000000</v>
      </c>
    </row>
    <row r="9057" spans="1:7" ht="15">
      <c r="A9057" s="963">
        <v>39058</v>
      </c>
      <c r="B9057">
        <v>2449.639892578125</v>
      </c>
      <c r="C9057">
        <v>2454.909912109375</v>
      </c>
      <c r="D9057">
        <v>2427.68994140625</v>
      </c>
      <c r="E9057">
        <v>2427.68994140625</v>
      </c>
      <c r="F9057">
        <v>2427.68994140625</v>
      </c>
      <c r="G9057">
        <v>2051030000</v>
      </c>
    </row>
    <row r="9058" spans="1:7" ht="15">
      <c r="A9058" s="963">
        <v>39059</v>
      </c>
      <c r="B9058">
        <v>2423.669921875</v>
      </c>
      <c r="C9058">
        <v>2447.030029296875</v>
      </c>
      <c r="D9058">
        <v>2416.77001953125</v>
      </c>
      <c r="E9058">
        <v>2437.360107421875</v>
      </c>
      <c r="F9058">
        <v>2437.360107421875</v>
      </c>
      <c r="G9058">
        <v>1840600000</v>
      </c>
    </row>
    <row r="9059" spans="1:7" ht="15">
      <c r="A9059" s="963">
        <v>39062</v>
      </c>
      <c r="B9059">
        <v>2437.360107421875</v>
      </c>
      <c r="C9059">
        <v>2453.219970703125</v>
      </c>
      <c r="D9059">
        <v>2429.969970703125</v>
      </c>
      <c r="E9059">
        <v>2442.860107421875</v>
      </c>
      <c r="F9059">
        <v>2442.860107421875</v>
      </c>
      <c r="G9059">
        <v>1813340000</v>
      </c>
    </row>
    <row r="9060" spans="1:7" ht="15">
      <c r="A9060" s="963">
        <v>39063</v>
      </c>
      <c r="B9060">
        <v>2443.030029296875</v>
      </c>
      <c r="C9060">
        <v>2444.719970703125</v>
      </c>
      <c r="D9060">
        <v>2419.320068359375</v>
      </c>
      <c r="E9060">
        <v>2431.60009765625</v>
      </c>
      <c r="F9060">
        <v>2431.60009765625</v>
      </c>
      <c r="G9060">
        <v>1927540000</v>
      </c>
    </row>
    <row r="9061" spans="1:7" ht="15">
      <c r="A9061" s="963">
        <v>39064</v>
      </c>
      <c r="B9061">
        <v>2444.1201171875</v>
      </c>
      <c r="C9061">
        <v>2444.1201171875</v>
      </c>
      <c r="D9061">
        <v>2423.8701171875</v>
      </c>
      <c r="E9061">
        <v>2432.409912109375</v>
      </c>
      <c r="F9061">
        <v>2432.409912109375</v>
      </c>
      <c r="G9061">
        <v>1782430000</v>
      </c>
    </row>
    <row r="9062" spans="1:7" ht="15">
      <c r="A9062" s="963">
        <v>39065</v>
      </c>
      <c r="B9062">
        <v>2435.75</v>
      </c>
      <c r="C9062">
        <v>2461.31005859375</v>
      </c>
      <c r="D9062">
        <v>2435.75</v>
      </c>
      <c r="E9062">
        <v>2453.85009765625</v>
      </c>
      <c r="F9062">
        <v>2453.85009765625</v>
      </c>
      <c r="G9062">
        <v>1889510000</v>
      </c>
    </row>
    <row r="9063" spans="1:7" ht="15">
      <c r="A9063" s="963">
        <v>39066</v>
      </c>
      <c r="B9063">
        <v>2467.360107421875</v>
      </c>
      <c r="C9063">
        <v>2470.02001953125</v>
      </c>
      <c r="D9063">
        <v>2455.239990234375</v>
      </c>
      <c r="E9063">
        <v>2457.199951171875</v>
      </c>
      <c r="F9063">
        <v>2457.199951171875</v>
      </c>
      <c r="G9063">
        <v>2324650000</v>
      </c>
    </row>
    <row r="9064" spans="1:7" ht="15">
      <c r="A9064" s="963">
        <v>39069</v>
      </c>
      <c r="B9064">
        <v>2462.429931640625</v>
      </c>
      <c r="C9064">
        <v>2470.949951171875</v>
      </c>
      <c r="D9064">
        <v>2428.659912109375</v>
      </c>
      <c r="E9064">
        <v>2435.570068359375</v>
      </c>
      <c r="F9064">
        <v>2435.570068359375</v>
      </c>
      <c r="G9064">
        <v>1936350000</v>
      </c>
    </row>
    <row r="9065" spans="1:7" ht="15">
      <c r="A9065" s="963">
        <v>39070</v>
      </c>
      <c r="B9065">
        <v>2420.080078125</v>
      </c>
      <c r="C9065">
        <v>2437.330078125</v>
      </c>
      <c r="D9065">
        <v>2408.85009765625</v>
      </c>
      <c r="E9065">
        <v>2429.550048828125</v>
      </c>
      <c r="F9065">
        <v>2429.550048828125</v>
      </c>
      <c r="G9065">
        <v>1960720000</v>
      </c>
    </row>
    <row r="9066" spans="1:7" ht="15">
      <c r="A9066" s="963">
        <v>39071</v>
      </c>
      <c r="B9066">
        <v>2432</v>
      </c>
      <c r="C9066">
        <v>2443.340087890625</v>
      </c>
      <c r="D9066">
        <v>2426.409912109375</v>
      </c>
      <c r="E9066">
        <v>2427.610107421875</v>
      </c>
      <c r="F9066">
        <v>2427.610107421875</v>
      </c>
      <c r="G9066">
        <v>1749530000</v>
      </c>
    </row>
    <row r="9067" spans="1:7" ht="15">
      <c r="A9067" s="963">
        <v>39072</v>
      </c>
      <c r="B9067">
        <v>2430.139892578125</v>
      </c>
      <c r="C9067">
        <v>2433.1298828125</v>
      </c>
      <c r="D9067">
        <v>2408.989990234375</v>
      </c>
      <c r="E9067">
        <v>2415.85009765625</v>
      </c>
      <c r="F9067">
        <v>2415.85009765625</v>
      </c>
      <c r="G9067">
        <v>1732880000</v>
      </c>
    </row>
    <row r="9068" spans="1:7" ht="15">
      <c r="A9068" s="963">
        <v>39073</v>
      </c>
      <c r="B9068">
        <v>2415.97998046875</v>
      </c>
      <c r="C9068">
        <v>2416.489990234375</v>
      </c>
      <c r="D9068">
        <v>2400.719970703125</v>
      </c>
      <c r="E9068">
        <v>2401.179931640625</v>
      </c>
      <c r="F9068">
        <v>2401.179931640625</v>
      </c>
      <c r="G9068">
        <v>1306530000</v>
      </c>
    </row>
    <row r="9069" spans="1:7" ht="15">
      <c r="A9069" s="963">
        <v>39077</v>
      </c>
      <c r="B9069">
        <v>2398.219970703125</v>
      </c>
      <c r="C9069">
        <v>2414.2099609375</v>
      </c>
      <c r="D9069">
        <v>2397.679931640625</v>
      </c>
      <c r="E9069">
        <v>2413.510009765625</v>
      </c>
      <c r="F9069">
        <v>2413.510009765625</v>
      </c>
      <c r="G9069">
        <v>1016200000</v>
      </c>
    </row>
    <row r="9070" spans="1:7" ht="15">
      <c r="A9070" s="963">
        <v>39078</v>
      </c>
      <c r="B9070">
        <v>2418.780029296875</v>
      </c>
      <c r="C9070">
        <v>2432.72998046875</v>
      </c>
      <c r="D9070">
        <v>2418.780029296875</v>
      </c>
      <c r="E9070">
        <v>2431.219970703125</v>
      </c>
      <c r="F9070">
        <v>2431.219970703125</v>
      </c>
      <c r="G9070">
        <v>1216260000</v>
      </c>
    </row>
    <row r="9071" spans="1:7" ht="15">
      <c r="A9071" s="963">
        <v>39079</v>
      </c>
      <c r="B9071">
        <v>2425.320068359375</v>
      </c>
      <c r="C9071">
        <v>2432.47998046875</v>
      </c>
      <c r="D9071">
        <v>2420.909912109375</v>
      </c>
      <c r="E9071">
        <v>2425.570068359375</v>
      </c>
      <c r="F9071">
        <v>2425.570068359375</v>
      </c>
      <c r="G9071">
        <v>1237530000</v>
      </c>
    </row>
    <row r="9072" spans="1:7" ht="15">
      <c r="A9072" s="963">
        <v>39080</v>
      </c>
      <c r="B9072">
        <v>2423.030029296875</v>
      </c>
      <c r="C9072">
        <v>2437.3798828125</v>
      </c>
      <c r="D9072">
        <v>2413.429931640625</v>
      </c>
      <c r="E9072">
        <v>2415.2900390625</v>
      </c>
      <c r="F9072">
        <v>2415.2900390625</v>
      </c>
      <c r="G9072">
        <v>1413920000</v>
      </c>
    </row>
    <row r="9073" spans="1:7" ht="15">
      <c r="A9073" s="963">
        <v>39085</v>
      </c>
      <c r="B9073">
        <v>2429.719970703125</v>
      </c>
      <c r="C9073">
        <v>2454.6201171875</v>
      </c>
      <c r="D9073">
        <v>2394.659912109375</v>
      </c>
      <c r="E9073">
        <v>2423.159912109375</v>
      </c>
      <c r="F9073">
        <v>2423.159912109375</v>
      </c>
      <c r="G9073">
        <v>2435280000</v>
      </c>
    </row>
    <row r="9074" spans="1:7" ht="15">
      <c r="A9074" s="963">
        <v>39086</v>
      </c>
      <c r="B9074">
        <v>2423.820068359375</v>
      </c>
      <c r="C9074">
        <v>2460.510009765625</v>
      </c>
      <c r="D9074">
        <v>2413.75</v>
      </c>
      <c r="E9074">
        <v>2453.429931640625</v>
      </c>
      <c r="F9074">
        <v>2453.429931640625</v>
      </c>
      <c r="G9074">
        <v>2104210000</v>
      </c>
    </row>
    <row r="9075" spans="1:7" ht="15">
      <c r="A9075" s="963">
        <v>39087</v>
      </c>
      <c r="B9075">
        <v>2445.070068359375</v>
      </c>
      <c r="C9075">
        <v>2445.070068359375</v>
      </c>
      <c r="D9075">
        <v>2420.590087890625</v>
      </c>
      <c r="E9075">
        <v>2434.25</v>
      </c>
      <c r="F9075">
        <v>2434.25</v>
      </c>
      <c r="G9075">
        <v>2060360000</v>
      </c>
    </row>
    <row r="9076" spans="1:7" ht="15">
      <c r="A9076" s="963">
        <v>39090</v>
      </c>
      <c r="B9076">
        <v>2435.25</v>
      </c>
      <c r="C9076">
        <v>2445.6298828125</v>
      </c>
      <c r="D9076">
        <v>2421.1298828125</v>
      </c>
      <c r="E9076">
        <v>2438.199951171875</v>
      </c>
      <c r="F9076">
        <v>2438.199951171875</v>
      </c>
      <c r="G9076">
        <v>1905620000</v>
      </c>
    </row>
    <row r="9077" spans="1:7" ht="15">
      <c r="A9077" s="963">
        <v>39091</v>
      </c>
      <c r="B9077">
        <v>2443.260009765625</v>
      </c>
      <c r="C9077">
        <v>2449.8701171875</v>
      </c>
      <c r="D9077">
        <v>2423.56005859375</v>
      </c>
      <c r="E9077">
        <v>2443.830078125</v>
      </c>
      <c r="F9077">
        <v>2443.830078125</v>
      </c>
      <c r="G9077">
        <v>2144160000</v>
      </c>
    </row>
    <row r="9078" spans="1:7" ht="15">
      <c r="A9078" s="963">
        <v>39092</v>
      </c>
      <c r="B9078">
        <v>2434.0400390625</v>
      </c>
      <c r="C9078">
        <v>2461.340087890625</v>
      </c>
      <c r="D9078">
        <v>2427.89990234375</v>
      </c>
      <c r="E9078">
        <v>2459.330078125</v>
      </c>
      <c r="F9078">
        <v>2459.330078125</v>
      </c>
      <c r="G9078">
        <v>2274210000</v>
      </c>
    </row>
    <row r="9079" spans="1:7" ht="15">
      <c r="A9079" s="963">
        <v>39093</v>
      </c>
      <c r="B9079">
        <v>2464.889892578125</v>
      </c>
      <c r="C9079">
        <v>2489.4599609375</v>
      </c>
      <c r="D9079">
        <v>2463.389892578125</v>
      </c>
      <c r="E9079">
        <v>2484.85009765625</v>
      </c>
      <c r="F9079">
        <v>2484.85009765625</v>
      </c>
      <c r="G9079">
        <v>2436270000</v>
      </c>
    </row>
    <row r="9080" spans="1:7" ht="15">
      <c r="A9080" s="963">
        <v>39094</v>
      </c>
      <c r="B9080">
        <v>2481.719970703125</v>
      </c>
      <c r="C9080">
        <v>2502.820068359375</v>
      </c>
      <c r="D9080">
        <v>2481.5400390625</v>
      </c>
      <c r="E9080">
        <v>2502.820068359375</v>
      </c>
      <c r="F9080">
        <v>2502.820068359375</v>
      </c>
      <c r="G9080">
        <v>2175810000</v>
      </c>
    </row>
    <row r="9081" spans="1:7" ht="15">
      <c r="A9081" s="963">
        <v>39098</v>
      </c>
      <c r="B9081">
        <v>2504.56005859375</v>
      </c>
      <c r="C9081">
        <v>2508.929931640625</v>
      </c>
      <c r="D9081">
        <v>2493.919921875</v>
      </c>
      <c r="E9081">
        <v>2497.780029296875</v>
      </c>
      <c r="F9081">
        <v>2497.780029296875</v>
      </c>
      <c r="G9081">
        <v>2139550000</v>
      </c>
    </row>
    <row r="9082" spans="1:7" ht="15">
      <c r="A9082" s="963">
        <v>39099</v>
      </c>
      <c r="B9082">
        <v>2487.889892578125</v>
      </c>
      <c r="C9082">
        <v>2496.929931640625</v>
      </c>
      <c r="D9082">
        <v>2475.830078125</v>
      </c>
      <c r="E9082">
        <v>2479.419921875</v>
      </c>
      <c r="F9082">
        <v>2479.419921875</v>
      </c>
      <c r="G9082">
        <v>2273880000</v>
      </c>
    </row>
    <row r="9083" spans="1:7" ht="15">
      <c r="A9083" s="963">
        <v>39100</v>
      </c>
      <c r="B9083">
        <v>2475.330078125</v>
      </c>
      <c r="C9083">
        <v>2475.800048828125</v>
      </c>
      <c r="D9083">
        <v>2438.110107421875</v>
      </c>
      <c r="E9083">
        <v>2443.2099609375</v>
      </c>
      <c r="F9083">
        <v>2443.2099609375</v>
      </c>
      <c r="G9083">
        <v>2456180000</v>
      </c>
    </row>
    <row r="9084" spans="1:7" ht="15">
      <c r="A9084" s="963">
        <v>39101</v>
      </c>
      <c r="B9084">
        <v>2437.6298828125</v>
      </c>
      <c r="C9084">
        <v>2453.7900390625</v>
      </c>
      <c r="D9084">
        <v>2435.679931640625</v>
      </c>
      <c r="E9084">
        <v>2451.31005859375</v>
      </c>
      <c r="F9084">
        <v>2451.31005859375</v>
      </c>
      <c r="G9084">
        <v>2037890000</v>
      </c>
    </row>
    <row r="9085" spans="1:7" ht="15">
      <c r="A9085" s="963">
        <v>39104</v>
      </c>
      <c r="B9085">
        <v>2454.5</v>
      </c>
      <c r="C9085">
        <v>2454.659912109375</v>
      </c>
      <c r="D9085">
        <v>2422.919921875</v>
      </c>
      <c r="E9085">
        <v>2431.070068359375</v>
      </c>
      <c r="F9085">
        <v>2431.070068359375</v>
      </c>
      <c r="G9085">
        <v>1900860000</v>
      </c>
    </row>
    <row r="9086" spans="1:7" ht="15">
      <c r="A9086" s="963">
        <v>39105</v>
      </c>
      <c r="B9086">
        <v>2428.260009765625</v>
      </c>
      <c r="C9086">
        <v>2447.030029296875</v>
      </c>
      <c r="D9086">
        <v>2425.97998046875</v>
      </c>
      <c r="E9086">
        <v>2431.409912109375</v>
      </c>
      <c r="F9086">
        <v>2431.409912109375</v>
      </c>
      <c r="G9086">
        <v>2001100000</v>
      </c>
    </row>
    <row r="9087" spans="1:7" ht="15">
      <c r="A9087" s="963">
        <v>39106</v>
      </c>
      <c r="B9087">
        <v>2443.010009765625</v>
      </c>
      <c r="C9087">
        <v>2466.280029296875</v>
      </c>
      <c r="D9087">
        <v>2440.820068359375</v>
      </c>
      <c r="E9087">
        <v>2466.280029296875</v>
      </c>
      <c r="F9087">
        <v>2466.280029296875</v>
      </c>
      <c r="G9087">
        <v>2202040000</v>
      </c>
    </row>
    <row r="9088" spans="1:7" ht="15">
      <c r="A9088" s="963">
        <v>39107</v>
      </c>
      <c r="B9088">
        <v>2469.27001953125</v>
      </c>
      <c r="C9088">
        <v>2470.510009765625</v>
      </c>
      <c r="D9088">
        <v>2430.56005859375</v>
      </c>
      <c r="E9088">
        <v>2434.239990234375</v>
      </c>
      <c r="F9088">
        <v>2434.239990234375</v>
      </c>
      <c r="G9088">
        <v>2202280000</v>
      </c>
    </row>
    <row r="9089" spans="1:7" ht="15">
      <c r="A9089" s="963">
        <v>39108</v>
      </c>
      <c r="B9089">
        <v>2441.10009765625</v>
      </c>
      <c r="C9089">
        <v>2443.43994140625</v>
      </c>
      <c r="D9089">
        <v>2418.610107421875</v>
      </c>
      <c r="E9089">
        <v>2435.489990234375</v>
      </c>
      <c r="F9089">
        <v>2435.489990234375</v>
      </c>
      <c r="G9089">
        <v>2067080000</v>
      </c>
    </row>
    <row r="9090" spans="1:7" ht="15">
      <c r="A9090" s="963">
        <v>39111</v>
      </c>
      <c r="B9090">
        <v>2434.639892578125</v>
      </c>
      <c r="C9090">
        <v>2451.830078125</v>
      </c>
      <c r="D9090">
        <v>2431.31005859375</v>
      </c>
      <c r="E9090">
        <v>2441.090087890625</v>
      </c>
      <c r="F9090">
        <v>2441.090087890625</v>
      </c>
      <c r="G9090">
        <v>1915400000</v>
      </c>
    </row>
    <row r="9091" spans="1:7" ht="15">
      <c r="A9091" s="963">
        <v>39112</v>
      </c>
      <c r="B9091">
        <v>2446.659912109375</v>
      </c>
      <c r="C9091">
        <v>2451</v>
      </c>
      <c r="D9091">
        <v>2437.419921875</v>
      </c>
      <c r="E9091">
        <v>2448.639892578125</v>
      </c>
      <c r="F9091">
        <v>2448.639892578125</v>
      </c>
      <c r="G9091">
        <v>1769600000</v>
      </c>
    </row>
    <row r="9092" spans="1:7" ht="15">
      <c r="A9092" s="963">
        <v>39113</v>
      </c>
      <c r="B9092">
        <v>2443.330078125</v>
      </c>
      <c r="C9092">
        <v>2471.199951171875</v>
      </c>
      <c r="D9092">
        <v>2433.760009765625</v>
      </c>
      <c r="E9092">
        <v>2463.929931640625</v>
      </c>
      <c r="F9092">
        <v>2463.929931640625</v>
      </c>
      <c r="G9092">
        <v>2186710000</v>
      </c>
    </row>
    <row r="9093" spans="1:7" ht="15">
      <c r="A9093" s="963">
        <v>39114</v>
      </c>
      <c r="B9093">
        <v>2474.080078125</v>
      </c>
      <c r="C9093">
        <v>2481.3798828125</v>
      </c>
      <c r="D9093">
        <v>2458.7099609375</v>
      </c>
      <c r="E9093">
        <v>2468.3798828125</v>
      </c>
      <c r="F9093">
        <v>2468.3798828125</v>
      </c>
      <c r="G9093">
        <v>2170040000</v>
      </c>
    </row>
    <row r="9094" spans="1:7" ht="15">
      <c r="A9094" s="963">
        <v>39115</v>
      </c>
      <c r="B9094">
        <v>2474.18994140625</v>
      </c>
      <c r="C9094">
        <v>2478.409912109375</v>
      </c>
      <c r="D9094">
        <v>2466.56005859375</v>
      </c>
      <c r="E9094">
        <v>2475.8798828125</v>
      </c>
      <c r="F9094">
        <v>2475.8798828125</v>
      </c>
      <c r="G9094">
        <v>1876770000</v>
      </c>
    </row>
    <row r="9095" spans="1:7" ht="15">
      <c r="A9095" s="963">
        <v>39118</v>
      </c>
      <c r="B9095">
        <v>2475.030029296875</v>
      </c>
      <c r="C9095">
        <v>2481.570068359375</v>
      </c>
      <c r="D9095">
        <v>2466.179931640625</v>
      </c>
      <c r="E9095">
        <v>2470.60009765625</v>
      </c>
      <c r="F9095">
        <v>2470.60009765625</v>
      </c>
      <c r="G9095">
        <v>1875310000</v>
      </c>
    </row>
    <row r="9096" spans="1:7" ht="15">
      <c r="A9096" s="963">
        <v>39119</v>
      </c>
      <c r="B9096">
        <v>2475.780029296875</v>
      </c>
      <c r="C9096">
        <v>2478.239990234375</v>
      </c>
      <c r="D9096">
        <v>2454.60009765625</v>
      </c>
      <c r="E9096">
        <v>2471.489990234375</v>
      </c>
      <c r="F9096">
        <v>2471.489990234375</v>
      </c>
      <c r="G9096">
        <v>2113710000</v>
      </c>
    </row>
    <row r="9097" spans="1:7" ht="15">
      <c r="A9097" s="963">
        <v>39120</v>
      </c>
      <c r="B9097">
        <v>2483.72998046875</v>
      </c>
      <c r="C9097">
        <v>2495.27001953125</v>
      </c>
      <c r="D9097">
        <v>2475.570068359375</v>
      </c>
      <c r="E9097">
        <v>2490.5</v>
      </c>
      <c r="F9097">
        <v>2490.5</v>
      </c>
      <c r="G9097">
        <v>2198410000</v>
      </c>
    </row>
    <row r="9098" spans="1:7" ht="15">
      <c r="A9098" s="963">
        <v>39121</v>
      </c>
      <c r="B9098">
        <v>2484.5</v>
      </c>
      <c r="C9098">
        <v>2492.409912109375</v>
      </c>
      <c r="D9098">
        <v>2477.7099609375</v>
      </c>
      <c r="E9098">
        <v>2488.669921875</v>
      </c>
      <c r="F9098">
        <v>2488.669921875</v>
      </c>
      <c r="G9098">
        <v>1995880000</v>
      </c>
    </row>
    <row r="9099" spans="1:7" ht="15">
      <c r="A9099" s="963">
        <v>39122</v>
      </c>
      <c r="B9099">
        <v>2491.64990234375</v>
      </c>
      <c r="C9099">
        <v>2496.52001953125</v>
      </c>
      <c r="D9099">
        <v>2453.43994140625</v>
      </c>
      <c r="E9099">
        <v>2459.820068359375</v>
      </c>
      <c r="F9099">
        <v>2459.820068359375</v>
      </c>
      <c r="G9099">
        <v>2186590000</v>
      </c>
    </row>
    <row r="9100" spans="1:7" ht="15">
      <c r="A9100" s="963">
        <v>39125</v>
      </c>
      <c r="B9100">
        <v>2460.6298828125</v>
      </c>
      <c r="C9100">
        <v>2460.6298828125</v>
      </c>
      <c r="D9100">
        <v>2444.679931640625</v>
      </c>
      <c r="E9100">
        <v>2450.3798828125</v>
      </c>
      <c r="F9100">
        <v>2450.3798828125</v>
      </c>
      <c r="G9100">
        <v>1840250000</v>
      </c>
    </row>
    <row r="9101" spans="1:7" ht="15">
      <c r="A9101" s="963">
        <v>39126</v>
      </c>
      <c r="B9101">
        <v>2455.25</v>
      </c>
      <c r="C9101">
        <v>2464.56005859375</v>
      </c>
      <c r="D9101">
        <v>2452.169921875</v>
      </c>
      <c r="E9101">
        <v>2459.8798828125</v>
      </c>
      <c r="F9101">
        <v>2459.8798828125</v>
      </c>
      <c r="G9101">
        <v>1821390000</v>
      </c>
    </row>
    <row r="9102" spans="1:7" ht="15">
      <c r="A9102" s="963">
        <v>39127</v>
      </c>
      <c r="B9102">
        <v>2468.0400390625</v>
      </c>
      <c r="C9102">
        <v>2494.510009765625</v>
      </c>
      <c r="D9102">
        <v>2468.0400390625</v>
      </c>
      <c r="E9102">
        <v>2488.3798828125</v>
      </c>
      <c r="F9102">
        <v>2488.3798828125</v>
      </c>
      <c r="G9102">
        <v>2173580000</v>
      </c>
    </row>
    <row r="9103" spans="1:7" ht="15">
      <c r="A9103" s="963">
        <v>39128</v>
      </c>
      <c r="B9103">
        <v>2489.840087890625</v>
      </c>
      <c r="C9103">
        <v>2498.3701171875</v>
      </c>
      <c r="D9103">
        <v>2485.510009765625</v>
      </c>
      <c r="E9103">
        <v>2497.10009765625</v>
      </c>
      <c r="F9103">
        <v>2497.10009765625</v>
      </c>
      <c r="G9103">
        <v>1949670000</v>
      </c>
    </row>
    <row r="9104" spans="1:7" ht="15">
      <c r="A9104" s="963">
        <v>39129</v>
      </c>
      <c r="B9104">
        <v>2491.47998046875</v>
      </c>
      <c r="C9104">
        <v>2497.919921875</v>
      </c>
      <c r="D9104">
        <v>2482.659912109375</v>
      </c>
      <c r="E9104">
        <v>2496.31005859375</v>
      </c>
      <c r="F9104">
        <v>2496.31005859375</v>
      </c>
      <c r="G9104">
        <v>1887430000</v>
      </c>
    </row>
    <row r="9105" spans="1:7" ht="15">
      <c r="A9105" s="963">
        <v>39133</v>
      </c>
      <c r="B9105">
        <v>2491.75</v>
      </c>
      <c r="C9105">
        <v>2514.219970703125</v>
      </c>
      <c r="D9105">
        <v>2479.919921875</v>
      </c>
      <c r="E9105">
        <v>2513.0400390625</v>
      </c>
      <c r="F9105">
        <v>2513.0400390625</v>
      </c>
      <c r="G9105">
        <v>2165590000</v>
      </c>
    </row>
    <row r="9106" spans="1:7" ht="15">
      <c r="A9106" s="963">
        <v>39134</v>
      </c>
      <c r="B9106">
        <v>2503.5400390625</v>
      </c>
      <c r="C9106">
        <v>2518.419921875</v>
      </c>
      <c r="D9106">
        <v>2500.9599609375</v>
      </c>
      <c r="E9106">
        <v>2518.419921875</v>
      </c>
      <c r="F9106">
        <v>2518.419921875</v>
      </c>
      <c r="G9106">
        <v>2012450000</v>
      </c>
    </row>
    <row r="9107" spans="1:7" ht="15">
      <c r="A9107" s="963">
        <v>39135</v>
      </c>
      <c r="B9107">
        <v>2523.360107421875</v>
      </c>
      <c r="C9107">
        <v>2531.419921875</v>
      </c>
      <c r="D9107">
        <v>2509.06005859375</v>
      </c>
      <c r="E9107">
        <v>2524.93994140625</v>
      </c>
      <c r="F9107">
        <v>2524.93994140625</v>
      </c>
      <c r="G9107">
        <v>1850960000</v>
      </c>
    </row>
    <row r="9108" spans="1:7" ht="15">
      <c r="A9108" s="963">
        <v>39136</v>
      </c>
      <c r="B9108">
        <v>2522.530029296875</v>
      </c>
      <c r="C9108">
        <v>2522.840087890625</v>
      </c>
      <c r="D9108">
        <v>2506.949951171875</v>
      </c>
      <c r="E9108">
        <v>2515.10009765625</v>
      </c>
      <c r="F9108">
        <v>2515.10009765625</v>
      </c>
      <c r="G9108">
        <v>2012220000</v>
      </c>
    </row>
    <row r="9109" spans="1:7" ht="15">
      <c r="A9109" s="963">
        <v>39139</v>
      </c>
      <c r="B9109">
        <v>2525.0400390625</v>
      </c>
      <c r="C9109">
        <v>2525.97998046875</v>
      </c>
      <c r="D9109">
        <v>2492.5400390625</v>
      </c>
      <c r="E9109">
        <v>2504.52001953125</v>
      </c>
      <c r="F9109">
        <v>2504.52001953125</v>
      </c>
      <c r="G9109">
        <v>1912480000</v>
      </c>
    </row>
    <row r="9110" spans="1:7" ht="15">
      <c r="A9110" s="963">
        <v>39140</v>
      </c>
      <c r="B9110">
        <v>2468.739990234375</v>
      </c>
      <c r="C9110">
        <v>2470.919921875</v>
      </c>
      <c r="D9110">
        <v>2402.360107421875</v>
      </c>
      <c r="E9110">
        <v>2407.860107421875</v>
      </c>
      <c r="F9110">
        <v>2407.860107421875</v>
      </c>
      <c r="G9110">
        <v>3037380000</v>
      </c>
    </row>
    <row r="9111" spans="1:7" ht="15">
      <c r="A9111" s="963">
        <v>39141</v>
      </c>
      <c r="B9111">
        <v>2411.889892578125</v>
      </c>
      <c r="C9111">
        <v>2431.860107421875</v>
      </c>
      <c r="D9111">
        <v>2395.35009765625</v>
      </c>
      <c r="E9111">
        <v>2416.14990234375</v>
      </c>
      <c r="F9111">
        <v>2416.14990234375</v>
      </c>
      <c r="G9111">
        <v>2620450000</v>
      </c>
    </row>
    <row r="9112" spans="1:7" ht="15">
      <c r="A9112" s="963">
        <v>39142</v>
      </c>
      <c r="B9112">
        <v>2377.179931640625</v>
      </c>
      <c r="C9112">
        <v>2419.14990234375</v>
      </c>
      <c r="D9112">
        <v>2359.43994140625</v>
      </c>
      <c r="E9112">
        <v>2404.2099609375</v>
      </c>
      <c r="F9112">
        <v>2404.2099609375</v>
      </c>
      <c r="G9112">
        <v>2710750000</v>
      </c>
    </row>
    <row r="9113" spans="1:7" ht="15">
      <c r="A9113" s="963">
        <v>39143</v>
      </c>
      <c r="B9113">
        <v>2389.860107421875</v>
      </c>
      <c r="C9113">
        <v>2401.260009765625</v>
      </c>
      <c r="D9113">
        <v>2368</v>
      </c>
      <c r="E9113">
        <v>2368</v>
      </c>
      <c r="F9113">
        <v>2368</v>
      </c>
      <c r="G9113">
        <v>2352790000</v>
      </c>
    </row>
    <row r="9114" spans="1:7" ht="15">
      <c r="A9114" s="963">
        <v>39146</v>
      </c>
      <c r="B9114">
        <v>2368</v>
      </c>
      <c r="C9114">
        <v>2377.840087890625</v>
      </c>
      <c r="D9114">
        <v>2340.39990234375</v>
      </c>
      <c r="E9114">
        <v>2340.679931640625</v>
      </c>
      <c r="F9114">
        <v>2340.679931640625</v>
      </c>
      <c r="G9114">
        <v>2291680000</v>
      </c>
    </row>
    <row r="9115" spans="1:7" ht="15">
      <c r="A9115" s="963">
        <v>39147</v>
      </c>
      <c r="B9115">
        <v>2363.14990234375</v>
      </c>
      <c r="C9115">
        <v>2390.139892578125</v>
      </c>
      <c r="D9115">
        <v>2361.27001953125</v>
      </c>
      <c r="E9115">
        <v>2385.139892578125</v>
      </c>
      <c r="F9115">
        <v>2385.139892578125</v>
      </c>
      <c r="G9115">
        <v>2121430000</v>
      </c>
    </row>
    <row r="9116" spans="1:7" ht="15">
      <c r="A9116" s="963">
        <v>39148</v>
      </c>
      <c r="B9116">
        <v>2382.64990234375</v>
      </c>
      <c r="C9116">
        <v>2388.780029296875</v>
      </c>
      <c r="D9116">
        <v>2371.919921875</v>
      </c>
      <c r="E9116">
        <v>2374.639892578125</v>
      </c>
      <c r="F9116">
        <v>2374.639892578125</v>
      </c>
      <c r="G9116">
        <v>1959330000</v>
      </c>
    </row>
    <row r="9117" spans="1:7" ht="15">
      <c r="A9117" s="963">
        <v>39149</v>
      </c>
      <c r="B9117">
        <v>2396.550048828125</v>
      </c>
      <c r="C9117">
        <v>2402.199951171875</v>
      </c>
      <c r="D9117">
        <v>2382</v>
      </c>
      <c r="E9117">
        <v>2387.72998046875</v>
      </c>
      <c r="F9117">
        <v>2387.72998046875</v>
      </c>
      <c r="G9117">
        <v>1989910000</v>
      </c>
    </row>
    <row r="9118" spans="1:7" ht="15">
      <c r="A9118" s="963">
        <v>39150</v>
      </c>
      <c r="B9118">
        <v>2403.1298828125</v>
      </c>
      <c r="C9118">
        <v>2404.800048828125</v>
      </c>
      <c r="D9118">
        <v>2375.570068359375</v>
      </c>
      <c r="E9118">
        <v>2387.550048828125</v>
      </c>
      <c r="F9118">
        <v>2387.550048828125</v>
      </c>
      <c r="G9118">
        <v>1875050000</v>
      </c>
    </row>
    <row r="9119" spans="1:7" ht="15">
      <c r="A9119" s="963">
        <v>39153</v>
      </c>
      <c r="B9119">
        <v>2385.139892578125</v>
      </c>
      <c r="C9119">
        <v>2404.02001953125</v>
      </c>
      <c r="D9119">
        <v>2384.389892578125</v>
      </c>
      <c r="E9119">
        <v>2402.2900390625</v>
      </c>
      <c r="F9119">
        <v>2402.2900390625</v>
      </c>
      <c r="G9119">
        <v>1637980000</v>
      </c>
    </row>
    <row r="9120" spans="1:7" ht="15">
      <c r="A9120" s="963">
        <v>39154</v>
      </c>
      <c r="B9120">
        <v>2388.860107421875</v>
      </c>
      <c r="C9120">
        <v>2395.97998046875</v>
      </c>
      <c r="D9120">
        <v>2350.570068359375</v>
      </c>
      <c r="E9120">
        <v>2350.570068359375</v>
      </c>
      <c r="F9120">
        <v>2350.570068359375</v>
      </c>
      <c r="G9120">
        <v>2235000000</v>
      </c>
    </row>
    <row r="9121" spans="1:7" ht="15">
      <c r="A9121" s="963">
        <v>39155</v>
      </c>
      <c r="B9121">
        <v>2350.93994140625</v>
      </c>
      <c r="C9121">
        <v>2371.739990234375</v>
      </c>
      <c r="D9121">
        <v>2331.570068359375</v>
      </c>
      <c r="E9121">
        <v>2371.739990234375</v>
      </c>
      <c r="F9121">
        <v>2371.739990234375</v>
      </c>
      <c r="G9121">
        <v>2255630000</v>
      </c>
    </row>
    <row r="9122" spans="1:7" ht="15">
      <c r="A9122" s="963">
        <v>39156</v>
      </c>
      <c r="B9122">
        <v>2371.02001953125</v>
      </c>
      <c r="C9122">
        <v>2382.6201171875</v>
      </c>
      <c r="D9122">
        <v>2367.739990234375</v>
      </c>
      <c r="E9122">
        <v>2378.699951171875</v>
      </c>
      <c r="F9122">
        <v>2378.699951171875</v>
      </c>
      <c r="G9122">
        <v>1690430000</v>
      </c>
    </row>
    <row r="9123" spans="1:7" ht="15">
      <c r="A9123" s="963">
        <v>39157</v>
      </c>
      <c r="B9123">
        <v>2376.820068359375</v>
      </c>
      <c r="C9123">
        <v>2385.320068359375</v>
      </c>
      <c r="D9123">
        <v>2364.360107421875</v>
      </c>
      <c r="E9123">
        <v>2372.659912109375</v>
      </c>
      <c r="F9123">
        <v>2372.659912109375</v>
      </c>
      <c r="G9123">
        <v>2031650000</v>
      </c>
    </row>
    <row r="9124" spans="1:7" ht="15">
      <c r="A9124" s="963">
        <v>39160</v>
      </c>
      <c r="B9124">
        <v>2384.659912109375</v>
      </c>
      <c r="C9124">
        <v>2399.800048828125</v>
      </c>
      <c r="D9124">
        <v>2381.550048828125</v>
      </c>
      <c r="E9124">
        <v>2394.409912109375</v>
      </c>
      <c r="F9124">
        <v>2394.409912109375</v>
      </c>
      <c r="G9124">
        <v>1650970000</v>
      </c>
    </row>
    <row r="9125" spans="1:7" ht="15">
      <c r="A9125" s="963">
        <v>39161</v>
      </c>
      <c r="B9125">
        <v>2394.820068359375</v>
      </c>
      <c r="C9125">
        <v>2412.639892578125</v>
      </c>
      <c r="D9125">
        <v>2393.18994140625</v>
      </c>
      <c r="E9125">
        <v>2408.2099609375</v>
      </c>
      <c r="F9125">
        <v>2408.2099609375</v>
      </c>
      <c r="G9125">
        <v>1761940000</v>
      </c>
    </row>
    <row r="9126" spans="1:7" ht="15">
      <c r="A9126" s="963">
        <v>39162</v>
      </c>
      <c r="B9126">
        <v>2415.5400390625</v>
      </c>
      <c r="C9126">
        <v>2455.919921875</v>
      </c>
      <c r="D9126">
        <v>2405.389892578125</v>
      </c>
      <c r="E9126">
        <v>2455.919921875</v>
      </c>
      <c r="F9126">
        <v>2455.919921875</v>
      </c>
      <c r="G9126">
        <v>2158740000</v>
      </c>
    </row>
    <row r="9127" spans="1:7" ht="15">
      <c r="A9127" s="963">
        <v>39163</v>
      </c>
      <c r="B9127">
        <v>2457.06005859375</v>
      </c>
      <c r="C9127">
        <v>2457.3701171875</v>
      </c>
      <c r="D9127">
        <v>2442.510009765625</v>
      </c>
      <c r="E9127">
        <v>2451.739990234375</v>
      </c>
      <c r="F9127">
        <v>2451.739990234375</v>
      </c>
      <c r="G9127">
        <v>1887290000</v>
      </c>
    </row>
    <row r="9128" spans="1:7" ht="15">
      <c r="A9128" s="963">
        <v>39164</v>
      </c>
      <c r="B9128">
        <v>2451.830078125</v>
      </c>
      <c r="C9128">
        <v>2459.9599609375</v>
      </c>
      <c r="D9128">
        <v>2447.81005859375</v>
      </c>
      <c r="E9128">
        <v>2448.929931640625</v>
      </c>
      <c r="F9128">
        <v>2448.929931640625</v>
      </c>
      <c r="G9128">
        <v>1634470000</v>
      </c>
    </row>
    <row r="9129" spans="1:7" ht="15">
      <c r="A9129" s="963">
        <v>39167</v>
      </c>
      <c r="B9129">
        <v>2451.60009765625</v>
      </c>
      <c r="C9129">
        <v>2455.6298828125</v>
      </c>
      <c r="D9129">
        <v>2428</v>
      </c>
      <c r="E9129">
        <v>2455.6298828125</v>
      </c>
      <c r="F9129">
        <v>2455.6298828125</v>
      </c>
      <c r="G9129">
        <v>1817870000</v>
      </c>
    </row>
    <row r="9130" spans="1:7" ht="15">
      <c r="A9130" s="963">
        <v>39168</v>
      </c>
      <c r="B9130">
        <v>2448.919921875</v>
      </c>
      <c r="C9130">
        <v>2450.030029296875</v>
      </c>
      <c r="D9130">
        <v>2435.18994140625</v>
      </c>
      <c r="E9130">
        <v>2437.429931640625</v>
      </c>
      <c r="F9130">
        <v>2437.429931640625</v>
      </c>
      <c r="G9130">
        <v>1708060000</v>
      </c>
    </row>
    <row r="9131" spans="1:7" ht="15">
      <c r="A9131" s="963">
        <v>39169</v>
      </c>
      <c r="B9131">
        <v>2427.18994140625</v>
      </c>
      <c r="C9131">
        <v>2434.320068359375</v>
      </c>
      <c r="D9131">
        <v>2413.090087890625</v>
      </c>
      <c r="E9131">
        <v>2417.10009765625</v>
      </c>
      <c r="F9131">
        <v>2417.10009765625</v>
      </c>
      <c r="G9131">
        <v>1868310000</v>
      </c>
    </row>
    <row r="9132" spans="1:7" ht="15">
      <c r="A9132" s="963">
        <v>39170</v>
      </c>
      <c r="B9132">
        <v>2432.5</v>
      </c>
      <c r="C9132">
        <v>2433.0400390625</v>
      </c>
      <c r="D9132">
        <v>2396.830078125</v>
      </c>
      <c r="E9132">
        <v>2417.8798828125</v>
      </c>
      <c r="F9132">
        <v>2417.8798828125</v>
      </c>
      <c r="G9132">
        <v>1926070000</v>
      </c>
    </row>
    <row r="9133" spans="1:7" ht="15">
      <c r="A9133" s="963">
        <v>39171</v>
      </c>
      <c r="B9133">
        <v>2419.909912109375</v>
      </c>
      <c r="C9133">
        <v>2432.199951171875</v>
      </c>
      <c r="D9133">
        <v>2403.010009765625</v>
      </c>
      <c r="E9133">
        <v>2421.639892578125</v>
      </c>
      <c r="F9133">
        <v>2421.639892578125</v>
      </c>
      <c r="G9133">
        <v>1998550000</v>
      </c>
    </row>
    <row r="9134" spans="1:7" ht="15">
      <c r="A9134" s="963">
        <v>39174</v>
      </c>
      <c r="B9134">
        <v>2425.360107421875</v>
      </c>
      <c r="C9134">
        <v>2427.93994140625</v>
      </c>
      <c r="D9134">
        <v>2409.0400390625</v>
      </c>
      <c r="E9134">
        <v>2422.260009765625</v>
      </c>
      <c r="F9134">
        <v>2422.260009765625</v>
      </c>
      <c r="G9134">
        <v>1784170000</v>
      </c>
    </row>
    <row r="9135" spans="1:7" ht="15">
      <c r="A9135" s="963">
        <v>39175</v>
      </c>
      <c r="B9135">
        <v>2432.300048828125</v>
      </c>
      <c r="C9135">
        <v>2456.169921875</v>
      </c>
      <c r="D9135">
        <v>2432.300048828125</v>
      </c>
      <c r="E9135">
        <v>2450.330078125</v>
      </c>
      <c r="F9135">
        <v>2450.330078125</v>
      </c>
      <c r="G9135">
        <v>1932030000</v>
      </c>
    </row>
    <row r="9136" spans="1:7" ht="15">
      <c r="A9136" s="963">
        <v>39176</v>
      </c>
      <c r="B9136">
        <v>2451.93994140625</v>
      </c>
      <c r="C9136">
        <v>2461.489990234375</v>
      </c>
      <c r="D9136">
        <v>2448.68994140625</v>
      </c>
      <c r="E9136">
        <v>2458.68994140625</v>
      </c>
      <c r="F9136">
        <v>2458.68994140625</v>
      </c>
      <c r="G9136">
        <v>1933300000</v>
      </c>
    </row>
    <row r="9137" spans="1:7" ht="15">
      <c r="A9137" s="963">
        <v>39177</v>
      </c>
      <c r="B9137">
        <v>2457.64990234375</v>
      </c>
      <c r="C9137">
        <v>2471.340087890625</v>
      </c>
      <c r="D9137">
        <v>2455.60009765625</v>
      </c>
      <c r="E9137">
        <v>2471.340087890625</v>
      </c>
      <c r="F9137">
        <v>2471.340087890625</v>
      </c>
      <c r="G9137">
        <v>1537800000</v>
      </c>
    </row>
    <row r="9138" spans="1:7" ht="15">
      <c r="A9138" s="963">
        <v>39181</v>
      </c>
      <c r="B9138">
        <v>2478.02001953125</v>
      </c>
      <c r="C9138">
        <v>2478.679931640625</v>
      </c>
      <c r="D9138">
        <v>2464.570068359375</v>
      </c>
      <c r="E9138">
        <v>2469.179931640625</v>
      </c>
      <c r="F9138">
        <v>2469.179931640625</v>
      </c>
      <c r="G9138">
        <v>1714880000</v>
      </c>
    </row>
    <row r="9139" spans="1:7" ht="15">
      <c r="A9139" s="963">
        <v>39182</v>
      </c>
      <c r="B9139">
        <v>2468.1298828125</v>
      </c>
      <c r="C9139">
        <v>2479.4599609375</v>
      </c>
      <c r="D9139">
        <v>2468.030029296875</v>
      </c>
      <c r="E9139">
        <v>2477.610107421875</v>
      </c>
      <c r="F9139">
        <v>2477.610107421875</v>
      </c>
      <c r="G9139">
        <v>1834530000</v>
      </c>
    </row>
    <row r="9140" spans="1:7" ht="15">
      <c r="A9140" s="963">
        <v>39183</v>
      </c>
      <c r="B9140">
        <v>2477.760009765625</v>
      </c>
      <c r="C9140">
        <v>2478.510009765625</v>
      </c>
      <c r="D9140">
        <v>2452.050048828125</v>
      </c>
      <c r="E9140">
        <v>2459.31005859375</v>
      </c>
      <c r="F9140">
        <v>2459.31005859375</v>
      </c>
      <c r="G9140">
        <v>1957970000</v>
      </c>
    </row>
    <row r="9141" spans="1:7" ht="15">
      <c r="A9141" s="963">
        <v>39184</v>
      </c>
      <c r="B9141">
        <v>2455.719970703125</v>
      </c>
      <c r="C9141">
        <v>2480.409912109375</v>
      </c>
      <c r="D9141">
        <v>2448.7099609375</v>
      </c>
      <c r="E9141">
        <v>2480.320068359375</v>
      </c>
      <c r="F9141">
        <v>2480.320068359375</v>
      </c>
      <c r="G9141">
        <v>1905500000</v>
      </c>
    </row>
    <row r="9142" spans="1:7" ht="15">
      <c r="A9142" s="963">
        <v>39185</v>
      </c>
      <c r="B9142">
        <v>2479.68994140625</v>
      </c>
      <c r="C9142">
        <v>2491.93994140625</v>
      </c>
      <c r="D9142">
        <v>2468.22998046875</v>
      </c>
      <c r="E9142">
        <v>2491.93994140625</v>
      </c>
      <c r="F9142">
        <v>2491.93994140625</v>
      </c>
      <c r="G9142">
        <v>1834320000</v>
      </c>
    </row>
    <row r="9143" spans="1:7" ht="15">
      <c r="A9143" s="963">
        <v>39188</v>
      </c>
      <c r="B9143">
        <v>2500.550048828125</v>
      </c>
      <c r="C9143">
        <v>2519.030029296875</v>
      </c>
      <c r="D9143">
        <v>2500.550048828125</v>
      </c>
      <c r="E9143">
        <v>2518.330078125</v>
      </c>
      <c r="F9143">
        <v>2518.330078125</v>
      </c>
      <c r="G9143">
        <v>1779410000</v>
      </c>
    </row>
    <row r="9144" spans="1:7" ht="15">
      <c r="A9144" s="963">
        <v>39189</v>
      </c>
      <c r="B9144">
        <v>2519.1201171875</v>
      </c>
      <c r="C9144">
        <v>2522.070068359375</v>
      </c>
      <c r="D9144">
        <v>2510.60009765625</v>
      </c>
      <c r="E9144">
        <v>2516.949951171875</v>
      </c>
      <c r="F9144">
        <v>2516.949951171875</v>
      </c>
      <c r="G9144">
        <v>1900920000</v>
      </c>
    </row>
    <row r="9145" spans="1:7" ht="15">
      <c r="A9145" s="963">
        <v>39190</v>
      </c>
      <c r="B9145">
        <v>2507.340087890625</v>
      </c>
      <c r="C9145">
        <v>2518.2099609375</v>
      </c>
      <c r="D9145">
        <v>2499.64990234375</v>
      </c>
      <c r="E9145">
        <v>2510.5</v>
      </c>
      <c r="F9145">
        <v>2510.5</v>
      </c>
      <c r="G9145">
        <v>2046760000</v>
      </c>
    </row>
    <row r="9146" spans="1:7" ht="15">
      <c r="A9146" s="963">
        <v>39191</v>
      </c>
      <c r="B9146">
        <v>2497.219970703125</v>
      </c>
      <c r="C9146">
        <v>2515.949951171875</v>
      </c>
      <c r="D9146">
        <v>2490.340087890625</v>
      </c>
      <c r="E9146">
        <v>2505.35009765625</v>
      </c>
      <c r="F9146">
        <v>2505.35009765625</v>
      </c>
      <c r="G9146">
        <v>2112920000</v>
      </c>
    </row>
    <row r="9147" spans="1:7" ht="15">
      <c r="A9147" s="963">
        <v>39192</v>
      </c>
      <c r="B9147">
        <v>2525.22998046875</v>
      </c>
      <c r="C9147">
        <v>2532.239990234375</v>
      </c>
      <c r="D9147">
        <v>2515.239990234375</v>
      </c>
      <c r="E9147">
        <v>2526.389892578125</v>
      </c>
      <c r="F9147">
        <v>2526.389892578125</v>
      </c>
      <c r="G9147">
        <v>2084270000</v>
      </c>
    </row>
    <row r="9148" spans="1:7" ht="15">
      <c r="A9148" s="963">
        <v>39195</v>
      </c>
      <c r="B9148">
        <v>2525.77001953125</v>
      </c>
      <c r="C9148">
        <v>2531.39990234375</v>
      </c>
      <c r="D9148">
        <v>2518.469970703125</v>
      </c>
      <c r="E9148">
        <v>2523.669921875</v>
      </c>
      <c r="F9148">
        <v>2523.669921875</v>
      </c>
      <c r="G9148">
        <v>1928530000</v>
      </c>
    </row>
    <row r="9149" spans="1:7" ht="15">
      <c r="A9149" s="963">
        <v>39196</v>
      </c>
      <c r="B9149">
        <v>2528.389892578125</v>
      </c>
      <c r="C9149">
        <v>2529.47998046875</v>
      </c>
      <c r="D9149">
        <v>2509.260009765625</v>
      </c>
      <c r="E9149">
        <v>2524.5400390625</v>
      </c>
      <c r="F9149">
        <v>2524.5400390625</v>
      </c>
      <c r="G9149">
        <v>2220610000</v>
      </c>
    </row>
    <row r="9150" spans="1:7" ht="15">
      <c r="A9150" s="963">
        <v>39197</v>
      </c>
      <c r="B9150">
        <v>2533.5400390625</v>
      </c>
      <c r="C9150">
        <v>2551.389892578125</v>
      </c>
      <c r="D9150">
        <v>2523.840087890625</v>
      </c>
      <c r="E9150">
        <v>2547.889892578125</v>
      </c>
      <c r="F9150">
        <v>2547.889892578125</v>
      </c>
      <c r="G9150">
        <v>2644120000</v>
      </c>
    </row>
    <row r="9151" spans="1:7" ht="15">
      <c r="A9151" s="963">
        <v>39198</v>
      </c>
      <c r="B9151">
        <v>2551.489990234375</v>
      </c>
      <c r="C9151">
        <v>2560.639892578125</v>
      </c>
      <c r="D9151">
        <v>2544.1201171875</v>
      </c>
      <c r="E9151">
        <v>2554.4599609375</v>
      </c>
      <c r="F9151">
        <v>2554.4599609375</v>
      </c>
      <c r="G9151">
        <v>2406090000</v>
      </c>
    </row>
    <row r="9152" spans="1:7" ht="15">
      <c r="A9152" s="963">
        <v>39199</v>
      </c>
      <c r="B9152">
        <v>2554.47998046875</v>
      </c>
      <c r="C9152">
        <v>2562.989990234375</v>
      </c>
      <c r="D9152">
        <v>2550.10009765625</v>
      </c>
      <c r="E9152">
        <v>2557.2099609375</v>
      </c>
      <c r="F9152">
        <v>2557.2099609375</v>
      </c>
      <c r="G9152">
        <v>2078160000</v>
      </c>
    </row>
    <row r="9153" spans="1:7" ht="15">
      <c r="A9153" s="963">
        <v>39202</v>
      </c>
      <c r="B9153">
        <v>2558.050048828125</v>
      </c>
      <c r="C9153">
        <v>2558.75</v>
      </c>
      <c r="D9153">
        <v>2525.090087890625</v>
      </c>
      <c r="E9153">
        <v>2525.090087890625</v>
      </c>
      <c r="F9153">
        <v>2525.090087890625</v>
      </c>
      <c r="G9153">
        <v>2080710000</v>
      </c>
    </row>
    <row r="9154" spans="1:7" ht="15">
      <c r="A9154" s="963">
        <v>39203</v>
      </c>
      <c r="B9154">
        <v>2529.949951171875</v>
      </c>
      <c r="C9154">
        <v>2532.3701171875</v>
      </c>
      <c r="D9154">
        <v>2510.570068359375</v>
      </c>
      <c r="E9154">
        <v>2531.530029296875</v>
      </c>
      <c r="F9154">
        <v>2531.530029296875</v>
      </c>
      <c r="G9154">
        <v>2351750000</v>
      </c>
    </row>
    <row r="9155" spans="1:7" ht="15">
      <c r="A9155" s="963">
        <v>39204</v>
      </c>
      <c r="B9155">
        <v>2531.9599609375</v>
      </c>
      <c r="C9155">
        <v>2562.780029296875</v>
      </c>
      <c r="D9155">
        <v>2531.9599609375</v>
      </c>
      <c r="E9155">
        <v>2557.840087890625</v>
      </c>
      <c r="F9155">
        <v>2557.840087890625</v>
      </c>
      <c r="G9155">
        <v>2073150000</v>
      </c>
    </row>
    <row r="9156" spans="1:7" ht="15">
      <c r="A9156" s="963">
        <v>39205</v>
      </c>
      <c r="B9156">
        <v>2560.85009765625</v>
      </c>
      <c r="C9156">
        <v>2569.800048828125</v>
      </c>
      <c r="D9156">
        <v>2555.840087890625</v>
      </c>
      <c r="E9156">
        <v>2565.4599609375</v>
      </c>
      <c r="F9156">
        <v>2565.4599609375</v>
      </c>
      <c r="G9156">
        <v>2137140000</v>
      </c>
    </row>
    <row r="9157" spans="1:7" ht="15">
      <c r="A9157" s="963">
        <v>39206</v>
      </c>
      <c r="B9157">
        <v>2574.5</v>
      </c>
      <c r="C9157">
        <v>2577.9599609375</v>
      </c>
      <c r="D9157">
        <v>2561.72998046875</v>
      </c>
      <c r="E9157">
        <v>2572.14990234375</v>
      </c>
      <c r="F9157">
        <v>2572.14990234375</v>
      </c>
      <c r="G9157">
        <v>2214130000</v>
      </c>
    </row>
    <row r="9158" spans="1:7" ht="15">
      <c r="A9158" s="963">
        <v>39209</v>
      </c>
      <c r="B9158">
        <v>2572.639892578125</v>
      </c>
      <c r="C9158">
        <v>2580.06005859375</v>
      </c>
      <c r="D9158">
        <v>2569.219970703125</v>
      </c>
      <c r="E9158">
        <v>2570.949951171875</v>
      </c>
      <c r="F9158">
        <v>2570.949951171875</v>
      </c>
      <c r="G9158">
        <v>1652300000</v>
      </c>
    </row>
    <row r="9159" spans="1:7" ht="15">
      <c r="A9159" s="963">
        <v>39210</v>
      </c>
      <c r="B9159">
        <v>2563.179931640625</v>
      </c>
      <c r="C9159">
        <v>2571.75</v>
      </c>
      <c r="D9159">
        <v>2551.14990234375</v>
      </c>
      <c r="E9159">
        <v>2571.75</v>
      </c>
      <c r="F9159">
        <v>2571.75</v>
      </c>
      <c r="G9159">
        <v>1897750000</v>
      </c>
    </row>
    <row r="9160" spans="1:7" ht="15">
      <c r="A9160" s="963">
        <v>39211</v>
      </c>
      <c r="B9160">
        <v>2557.6298828125</v>
      </c>
      <c r="C9160">
        <v>2579.97998046875</v>
      </c>
      <c r="D9160">
        <v>2555.7099609375</v>
      </c>
      <c r="E9160">
        <v>2576.340087890625</v>
      </c>
      <c r="F9160">
        <v>2576.340087890625</v>
      </c>
      <c r="G9160">
        <v>2104220000</v>
      </c>
    </row>
    <row r="9161" spans="1:7" ht="15">
      <c r="A9161" s="963">
        <v>39212</v>
      </c>
      <c r="B9161">
        <v>2564.800048828125</v>
      </c>
      <c r="C9161">
        <v>2570.72998046875</v>
      </c>
      <c r="D9161">
        <v>2533.1201171875</v>
      </c>
      <c r="E9161">
        <v>2533.739990234375</v>
      </c>
      <c r="F9161">
        <v>2533.739990234375</v>
      </c>
      <c r="G9161">
        <v>2237610000</v>
      </c>
    </row>
    <row r="9162" spans="1:7" ht="15">
      <c r="A9162" s="963">
        <v>39213</v>
      </c>
      <c r="B9162">
        <v>2541.659912109375</v>
      </c>
      <c r="C9162">
        <v>2562.449951171875</v>
      </c>
      <c r="D9162">
        <v>2539.669921875</v>
      </c>
      <c r="E9162">
        <v>2562.219970703125</v>
      </c>
      <c r="F9162">
        <v>2562.219970703125</v>
      </c>
      <c r="G9162">
        <v>1725550000</v>
      </c>
    </row>
    <row r="9163" spans="1:7" ht="15">
      <c r="A9163" s="963">
        <v>39216</v>
      </c>
      <c r="B9163">
        <v>2564.050048828125</v>
      </c>
      <c r="C9163">
        <v>2568.929931640625</v>
      </c>
      <c r="D9163">
        <v>2537.919921875</v>
      </c>
      <c r="E9163">
        <v>2546.43994140625</v>
      </c>
      <c r="F9163">
        <v>2546.43994140625</v>
      </c>
      <c r="G9163">
        <v>1941450000</v>
      </c>
    </row>
    <row r="9164" spans="1:7" ht="15">
      <c r="A9164" s="963">
        <v>39217</v>
      </c>
      <c r="B9164">
        <v>2544.669921875</v>
      </c>
      <c r="C9164">
        <v>2557.780029296875</v>
      </c>
      <c r="D9164">
        <v>2523.830078125</v>
      </c>
      <c r="E9164">
        <v>2525.2900390625</v>
      </c>
      <c r="F9164">
        <v>2525.2900390625</v>
      </c>
      <c r="G9164">
        <v>2187760000</v>
      </c>
    </row>
    <row r="9165" spans="1:7" ht="15">
      <c r="A9165" s="963">
        <v>39218</v>
      </c>
      <c r="B9165">
        <v>2532.7099609375</v>
      </c>
      <c r="C9165">
        <v>2547.419921875</v>
      </c>
      <c r="D9165">
        <v>2519.35009765625</v>
      </c>
      <c r="E9165">
        <v>2547.419921875</v>
      </c>
      <c r="F9165">
        <v>2547.419921875</v>
      </c>
      <c r="G9165">
        <v>2061050000</v>
      </c>
    </row>
    <row r="9166" spans="1:7" ht="15">
      <c r="A9166" s="963">
        <v>39219</v>
      </c>
      <c r="B9166">
        <v>2544.320068359375</v>
      </c>
      <c r="C9166">
        <v>2547.7099609375</v>
      </c>
      <c r="D9166">
        <v>2535.469970703125</v>
      </c>
      <c r="E9166">
        <v>2539.3798828125</v>
      </c>
      <c r="F9166">
        <v>2539.3798828125</v>
      </c>
      <c r="G9166">
        <v>1924890000</v>
      </c>
    </row>
    <row r="9167" spans="1:7" ht="15">
      <c r="A9167" s="963">
        <v>39220</v>
      </c>
      <c r="B9167">
        <v>2548.070068359375</v>
      </c>
      <c r="C9167">
        <v>2559.030029296875</v>
      </c>
      <c r="D9167">
        <v>2540.669921875</v>
      </c>
      <c r="E9167">
        <v>2558.449951171875</v>
      </c>
      <c r="F9167">
        <v>2558.449951171875</v>
      </c>
      <c r="G9167">
        <v>1996930000</v>
      </c>
    </row>
    <row r="9168" spans="1:7" ht="15">
      <c r="A9168" s="963">
        <v>39223</v>
      </c>
      <c r="B9168">
        <v>2560.929931640625</v>
      </c>
      <c r="C9168">
        <v>2587.8701171875</v>
      </c>
      <c r="D9168">
        <v>2560.85009765625</v>
      </c>
      <c r="E9168">
        <v>2578.7900390625</v>
      </c>
      <c r="F9168">
        <v>2578.7900390625</v>
      </c>
      <c r="G9168">
        <v>1974220000</v>
      </c>
    </row>
    <row r="9169" spans="1:7" ht="15">
      <c r="A9169" s="963">
        <v>39224</v>
      </c>
      <c r="B9169">
        <v>2580.0400390625</v>
      </c>
      <c r="C9169">
        <v>2593.030029296875</v>
      </c>
      <c r="D9169">
        <v>2573.949951171875</v>
      </c>
      <c r="E9169">
        <v>2588.02001953125</v>
      </c>
      <c r="F9169">
        <v>2588.02001953125</v>
      </c>
      <c r="G9169">
        <v>1943950000</v>
      </c>
    </row>
    <row r="9170" spans="1:7" ht="15">
      <c r="A9170" s="963">
        <v>39225</v>
      </c>
      <c r="B9170">
        <v>2592.6201171875</v>
      </c>
      <c r="C9170">
        <v>2600.93994140625</v>
      </c>
      <c r="D9170">
        <v>2576.22998046875</v>
      </c>
      <c r="E9170">
        <v>2577.050048828125</v>
      </c>
      <c r="F9170">
        <v>2577.050048828125</v>
      </c>
      <c r="G9170">
        <v>2011060000</v>
      </c>
    </row>
    <row r="9171" spans="1:7" ht="15">
      <c r="A9171" s="963">
        <v>39226</v>
      </c>
      <c r="B9171">
        <v>2577.2099609375</v>
      </c>
      <c r="C9171">
        <v>2585.72998046875</v>
      </c>
      <c r="D9171">
        <v>2531.280029296875</v>
      </c>
      <c r="E9171">
        <v>2537.919921875</v>
      </c>
      <c r="F9171">
        <v>2537.919921875</v>
      </c>
      <c r="G9171">
        <v>2350850000</v>
      </c>
    </row>
    <row r="9172" spans="1:7" ht="15">
      <c r="A9172" s="963">
        <v>39227</v>
      </c>
      <c r="B9172">
        <v>2547.409912109375</v>
      </c>
      <c r="C9172">
        <v>2560.030029296875</v>
      </c>
      <c r="D9172">
        <v>2544.4599609375</v>
      </c>
      <c r="E9172">
        <v>2557.18994140625</v>
      </c>
      <c r="F9172">
        <v>2557.18994140625</v>
      </c>
      <c r="G9172">
        <v>1559700000</v>
      </c>
    </row>
    <row r="9173" spans="1:7" ht="15">
      <c r="A9173" s="963">
        <v>39231</v>
      </c>
      <c r="B9173">
        <v>2561.0400390625</v>
      </c>
      <c r="C9173">
        <v>2576.360107421875</v>
      </c>
      <c r="D9173">
        <v>2558.39990234375</v>
      </c>
      <c r="E9173">
        <v>2572.06005859375</v>
      </c>
      <c r="F9173">
        <v>2572.06005859375</v>
      </c>
      <c r="G9173">
        <v>1651000000</v>
      </c>
    </row>
    <row r="9174" spans="1:7" ht="15">
      <c r="A9174" s="963">
        <v>39232</v>
      </c>
      <c r="B9174">
        <v>2556.169921875</v>
      </c>
      <c r="C9174">
        <v>2592.590087890625</v>
      </c>
      <c r="D9174">
        <v>2551.679931640625</v>
      </c>
      <c r="E9174">
        <v>2592.590087890625</v>
      </c>
      <c r="F9174">
        <v>2592.590087890625</v>
      </c>
      <c r="G9174">
        <v>1969150000</v>
      </c>
    </row>
    <row r="9175" spans="1:7" ht="15">
      <c r="A9175" s="963">
        <v>39233</v>
      </c>
      <c r="B9175">
        <v>2599.469970703125</v>
      </c>
      <c r="C9175">
        <v>2607.89990234375</v>
      </c>
      <c r="D9175">
        <v>2594.2900390625</v>
      </c>
      <c r="E9175">
        <v>2604.52001953125</v>
      </c>
      <c r="F9175">
        <v>2604.52001953125</v>
      </c>
      <c r="G9175">
        <v>2286850000</v>
      </c>
    </row>
    <row r="9176" spans="1:7" ht="15">
      <c r="A9176" s="963">
        <v>39234</v>
      </c>
      <c r="B9176">
        <v>2614.010009765625</v>
      </c>
      <c r="C9176">
        <v>2626.39990234375</v>
      </c>
      <c r="D9176">
        <v>2608.68994140625</v>
      </c>
      <c r="E9176">
        <v>2613.919921875</v>
      </c>
      <c r="F9176">
        <v>2613.919921875</v>
      </c>
      <c r="G9176">
        <v>1880030000</v>
      </c>
    </row>
    <row r="9177" spans="1:7" ht="15">
      <c r="A9177" s="963">
        <v>39237</v>
      </c>
      <c r="B9177">
        <v>2606.050048828125</v>
      </c>
      <c r="C9177">
        <v>2619.75</v>
      </c>
      <c r="D9177">
        <v>2604.85009765625</v>
      </c>
      <c r="E9177">
        <v>2618.2900390625</v>
      </c>
      <c r="F9177">
        <v>2618.2900390625</v>
      </c>
      <c r="G9177">
        <v>1947220000</v>
      </c>
    </row>
    <row r="9178" spans="1:7" ht="15">
      <c r="A9178" s="963">
        <v>39238</v>
      </c>
      <c r="B9178">
        <v>2611.159912109375</v>
      </c>
      <c r="C9178">
        <v>2613.31005859375</v>
      </c>
      <c r="D9178">
        <v>2595.010009765625</v>
      </c>
      <c r="E9178">
        <v>2611.22998046875</v>
      </c>
      <c r="F9178">
        <v>2611.22998046875</v>
      </c>
      <c r="G9178">
        <v>2182810000</v>
      </c>
    </row>
    <row r="9179" spans="1:7" ht="15">
      <c r="A9179" s="963">
        <v>39239</v>
      </c>
      <c r="B9179">
        <v>2599.56005859375</v>
      </c>
      <c r="C9179">
        <v>2599.56005859375</v>
      </c>
      <c r="D9179">
        <v>2578.81005859375</v>
      </c>
      <c r="E9179">
        <v>2587.179931640625</v>
      </c>
      <c r="F9179">
        <v>2587.179931640625</v>
      </c>
      <c r="G9179">
        <v>2163430000</v>
      </c>
    </row>
    <row r="9180" spans="1:7" ht="15">
      <c r="A9180" s="963">
        <v>39240</v>
      </c>
      <c r="B9180">
        <v>2577.3701171875</v>
      </c>
      <c r="C9180">
        <v>2585.72998046875</v>
      </c>
      <c r="D9180">
        <v>2541.3798828125</v>
      </c>
      <c r="E9180">
        <v>2541.3798828125</v>
      </c>
      <c r="F9180">
        <v>2541.3798828125</v>
      </c>
      <c r="G9180">
        <v>2716240000</v>
      </c>
    </row>
    <row r="9181" spans="1:7" ht="15">
      <c r="A9181" s="963">
        <v>39241</v>
      </c>
      <c r="B9181">
        <v>2541.139892578125</v>
      </c>
      <c r="C9181">
        <v>2573.739990234375</v>
      </c>
      <c r="D9181">
        <v>2534.969970703125</v>
      </c>
      <c r="E9181">
        <v>2573.5400390625</v>
      </c>
      <c r="F9181">
        <v>2573.5400390625</v>
      </c>
      <c r="G9181">
        <v>1908130000</v>
      </c>
    </row>
    <row r="9182" spans="1:7" ht="15">
      <c r="A9182" s="963">
        <v>39244</v>
      </c>
      <c r="B9182">
        <v>2569.639892578125</v>
      </c>
      <c r="C9182">
        <v>2584.820068359375</v>
      </c>
      <c r="D9182">
        <v>2566.840087890625</v>
      </c>
      <c r="E9182">
        <v>2572.14990234375</v>
      </c>
      <c r="F9182">
        <v>2572.14990234375</v>
      </c>
      <c r="G9182">
        <v>1614980000</v>
      </c>
    </row>
    <row r="9183" spans="1:7" ht="15">
      <c r="A9183" s="963">
        <v>39245</v>
      </c>
      <c r="B9183">
        <v>2560.409912109375</v>
      </c>
      <c r="C9183">
        <v>2576.889892578125</v>
      </c>
      <c r="D9183">
        <v>2547.989990234375</v>
      </c>
      <c r="E9183">
        <v>2549.77001953125</v>
      </c>
      <c r="F9183">
        <v>2549.77001953125</v>
      </c>
      <c r="G9183">
        <v>2047210000</v>
      </c>
    </row>
    <row r="9184" spans="1:7" ht="15">
      <c r="A9184" s="963">
        <v>39246</v>
      </c>
      <c r="B9184">
        <v>2558.469970703125</v>
      </c>
      <c r="C9184">
        <v>2582.31005859375</v>
      </c>
      <c r="D9184">
        <v>2556.719970703125</v>
      </c>
      <c r="E9184">
        <v>2582.31005859375</v>
      </c>
      <c r="F9184">
        <v>2582.31005859375</v>
      </c>
      <c r="G9184">
        <v>2086610000</v>
      </c>
    </row>
    <row r="9185" spans="1:7" ht="15">
      <c r="A9185" s="963">
        <v>39247</v>
      </c>
      <c r="B9185">
        <v>2584.139892578125</v>
      </c>
      <c r="C9185">
        <v>2604.760009765625</v>
      </c>
      <c r="D9185">
        <v>2583.929931640625</v>
      </c>
      <c r="E9185">
        <v>2599.409912109375</v>
      </c>
      <c r="F9185">
        <v>2599.409912109375</v>
      </c>
      <c r="G9185">
        <v>1936220000</v>
      </c>
    </row>
    <row r="9186" spans="1:7" ht="15">
      <c r="A9186" s="963">
        <v>39248</v>
      </c>
      <c r="B9186">
        <v>2625.330078125</v>
      </c>
      <c r="C9186">
        <v>2630.510009765625</v>
      </c>
      <c r="D9186">
        <v>2620.719970703125</v>
      </c>
      <c r="E9186">
        <v>2626.7099609375</v>
      </c>
      <c r="F9186">
        <v>2626.7099609375</v>
      </c>
      <c r="G9186">
        <v>2420750000</v>
      </c>
    </row>
    <row r="9187" spans="1:7" ht="15">
      <c r="A9187" s="963">
        <v>39251</v>
      </c>
      <c r="B9187">
        <v>2631.340087890625</v>
      </c>
      <c r="C9187">
        <v>2631.449951171875</v>
      </c>
      <c r="D9187">
        <v>2617.659912109375</v>
      </c>
      <c r="E9187">
        <v>2626.60009765625</v>
      </c>
      <c r="F9187">
        <v>2626.60009765625</v>
      </c>
      <c r="G9187">
        <v>1717120000</v>
      </c>
    </row>
    <row r="9188" spans="1:7" ht="15">
      <c r="A9188" s="963">
        <v>39252</v>
      </c>
      <c r="B9188">
        <v>2620.31005859375</v>
      </c>
      <c r="C9188">
        <v>2631.300048828125</v>
      </c>
      <c r="D9188">
        <v>2612.419921875</v>
      </c>
      <c r="E9188">
        <v>2626.760009765625</v>
      </c>
      <c r="F9188">
        <v>2626.760009765625</v>
      </c>
      <c r="G9188">
        <v>1871880000</v>
      </c>
    </row>
    <row r="9189" spans="1:7" ht="15">
      <c r="A9189" s="963">
        <v>39253</v>
      </c>
      <c r="B9189">
        <v>2632.199951171875</v>
      </c>
      <c r="C9189">
        <v>2634.60009765625</v>
      </c>
      <c r="D9189">
        <v>2599.6298828125</v>
      </c>
      <c r="E9189">
        <v>2599.9599609375</v>
      </c>
      <c r="F9189">
        <v>2599.9599609375</v>
      </c>
      <c r="G9189">
        <v>2793260000</v>
      </c>
    </row>
    <row r="9190" spans="1:7" ht="15">
      <c r="A9190" s="963">
        <v>39254</v>
      </c>
      <c r="B9190">
        <v>2597.64990234375</v>
      </c>
      <c r="C9190">
        <v>2618.5400390625</v>
      </c>
      <c r="D9190">
        <v>2586.050048828125</v>
      </c>
      <c r="E9190">
        <v>2616.9599609375</v>
      </c>
      <c r="F9190">
        <v>2616.9599609375</v>
      </c>
      <c r="G9190">
        <v>2562640000</v>
      </c>
    </row>
    <row r="9191" spans="1:7" ht="15">
      <c r="A9191" s="963">
        <v>39255</v>
      </c>
      <c r="B9191">
        <v>2610.360107421875</v>
      </c>
      <c r="C9191">
        <v>2612.75</v>
      </c>
      <c r="D9191">
        <v>2583.239990234375</v>
      </c>
      <c r="E9191">
        <v>2588.9599609375</v>
      </c>
      <c r="F9191">
        <v>2588.9599609375</v>
      </c>
      <c r="G9191">
        <v>3240350000</v>
      </c>
    </row>
    <row r="9192" spans="1:7" ht="15">
      <c r="A9192" s="963">
        <v>39258</v>
      </c>
      <c r="B9192">
        <v>2590.590087890625</v>
      </c>
      <c r="C9192">
        <v>2605.8701171875</v>
      </c>
      <c r="D9192">
        <v>2568.5</v>
      </c>
      <c r="E9192">
        <v>2577.080078125</v>
      </c>
      <c r="F9192">
        <v>2577.080078125</v>
      </c>
      <c r="G9192">
        <v>2039010000</v>
      </c>
    </row>
    <row r="9193" spans="1:7" ht="15">
      <c r="A9193" s="963">
        <v>39259</v>
      </c>
      <c r="B9193">
        <v>2589.219970703125</v>
      </c>
      <c r="C9193">
        <v>2590.889892578125</v>
      </c>
      <c r="D9193">
        <v>2566.340087890625</v>
      </c>
      <c r="E9193">
        <v>2574.159912109375</v>
      </c>
      <c r="F9193">
        <v>2574.159912109375</v>
      </c>
      <c r="G9193">
        <v>2100330000</v>
      </c>
    </row>
    <row r="9194" spans="1:7" ht="15">
      <c r="A9194" s="963">
        <v>39260</v>
      </c>
      <c r="B9194">
        <v>2563.830078125</v>
      </c>
      <c r="C9194">
        <v>2605.919921875</v>
      </c>
      <c r="D9194">
        <v>2560.449951171875</v>
      </c>
      <c r="E9194">
        <v>2605.35009765625</v>
      </c>
      <c r="F9194">
        <v>2605.35009765625</v>
      </c>
      <c r="G9194">
        <v>2020260000</v>
      </c>
    </row>
    <row r="9195" spans="1:7" ht="15">
      <c r="A9195" s="963">
        <v>39261</v>
      </c>
      <c r="B9195">
        <v>2606.139892578125</v>
      </c>
      <c r="C9195">
        <v>2624.60009765625</v>
      </c>
      <c r="D9195">
        <v>2604.60009765625</v>
      </c>
      <c r="E9195">
        <v>2608.3701171875</v>
      </c>
      <c r="F9195">
        <v>2608.3701171875</v>
      </c>
      <c r="G9195">
        <v>1923410000</v>
      </c>
    </row>
    <row r="9196" spans="1:7" ht="15">
      <c r="A9196" s="963">
        <v>39262</v>
      </c>
      <c r="B9196">
        <v>2619.93994140625</v>
      </c>
      <c r="C9196">
        <v>2626.56005859375</v>
      </c>
      <c r="D9196">
        <v>2590.090087890625</v>
      </c>
      <c r="E9196">
        <v>2603.22998046875</v>
      </c>
      <c r="F9196">
        <v>2603.22998046875</v>
      </c>
      <c r="G9196">
        <v>2168420000</v>
      </c>
    </row>
    <row r="9197" spans="1:7" ht="15">
      <c r="A9197" s="963">
        <v>39265</v>
      </c>
      <c r="B9197">
        <v>2617.389892578125</v>
      </c>
      <c r="C9197">
        <v>2632.300048828125</v>
      </c>
      <c r="D9197">
        <v>2614.840087890625</v>
      </c>
      <c r="E9197">
        <v>2632.300048828125</v>
      </c>
      <c r="F9197">
        <v>2632.300048828125</v>
      </c>
      <c r="G9197">
        <v>1853840000</v>
      </c>
    </row>
    <row r="9198" spans="1:7" ht="15">
      <c r="A9198" s="963">
        <v>39266</v>
      </c>
      <c r="B9198">
        <v>2636.7099609375</v>
      </c>
      <c r="C9198">
        <v>2644.949951171875</v>
      </c>
      <c r="D9198">
        <v>2635</v>
      </c>
      <c r="E9198">
        <v>2644.949951171875</v>
      </c>
      <c r="F9198">
        <v>2644.949951171875</v>
      </c>
      <c r="G9198">
        <v>1089120000</v>
      </c>
    </row>
    <row r="9199" spans="1:7" ht="15">
      <c r="A9199" s="963">
        <v>39268</v>
      </c>
      <c r="B9199">
        <v>2646.300048828125</v>
      </c>
      <c r="C9199">
        <v>2658.010009765625</v>
      </c>
      <c r="D9199">
        <v>2637.780029296875</v>
      </c>
      <c r="E9199">
        <v>2656.64990234375</v>
      </c>
      <c r="F9199">
        <v>2656.64990234375</v>
      </c>
      <c r="G9199">
        <v>1694530000</v>
      </c>
    </row>
    <row r="9200" spans="1:7" ht="15">
      <c r="A9200" s="963">
        <v>39269</v>
      </c>
      <c r="B9200">
        <v>2656.300048828125</v>
      </c>
      <c r="C9200">
        <v>2667.969970703125</v>
      </c>
      <c r="D9200">
        <v>2649.050048828125</v>
      </c>
      <c r="E9200">
        <v>2666.510009765625</v>
      </c>
      <c r="F9200">
        <v>2666.510009765625</v>
      </c>
      <c r="G9200">
        <v>1597110000</v>
      </c>
    </row>
    <row r="9201" spans="1:7" ht="15">
      <c r="A9201" s="963">
        <v>39272</v>
      </c>
      <c r="B9201">
        <v>2668.989990234375</v>
      </c>
      <c r="C9201">
        <v>2672.590087890625</v>
      </c>
      <c r="D9201">
        <v>2660.64990234375</v>
      </c>
      <c r="E9201">
        <v>2670.02001953125</v>
      </c>
      <c r="F9201">
        <v>2670.02001953125</v>
      </c>
      <c r="G9201">
        <v>1895200000</v>
      </c>
    </row>
    <row r="9202" spans="1:7" ht="15">
      <c r="A9202" s="963">
        <v>39273</v>
      </c>
      <c r="B9202">
        <v>2657.8701171875</v>
      </c>
      <c r="C9202">
        <v>2662.550048828125</v>
      </c>
      <c r="D9202">
        <v>2637.659912109375</v>
      </c>
      <c r="E9202">
        <v>2639.159912109375</v>
      </c>
      <c r="F9202">
        <v>2639.159912109375</v>
      </c>
      <c r="G9202">
        <v>2229340000</v>
      </c>
    </row>
    <row r="9203" spans="1:7" ht="15">
      <c r="A9203" s="963">
        <v>39274</v>
      </c>
      <c r="B9203">
        <v>2637.1201171875</v>
      </c>
      <c r="C9203">
        <v>2652.340087890625</v>
      </c>
      <c r="D9203">
        <v>2631.889892578125</v>
      </c>
      <c r="E9203">
        <v>2651.7900390625</v>
      </c>
      <c r="F9203">
        <v>2651.7900390625</v>
      </c>
      <c r="G9203">
        <v>2014260000</v>
      </c>
    </row>
    <row r="9204" spans="1:7" ht="15">
      <c r="A9204" s="963">
        <v>39275</v>
      </c>
      <c r="B9204">
        <v>2662.760009765625</v>
      </c>
      <c r="C9204">
        <v>2701.72998046875</v>
      </c>
      <c r="D9204">
        <v>2662.52001953125</v>
      </c>
      <c r="E9204">
        <v>2701.72998046875</v>
      </c>
      <c r="F9204">
        <v>2701.72998046875</v>
      </c>
      <c r="G9204">
        <v>2166350000</v>
      </c>
    </row>
    <row r="9205" spans="1:7" ht="15">
      <c r="A9205" s="963">
        <v>39276</v>
      </c>
      <c r="B9205">
        <v>2696.9599609375</v>
      </c>
      <c r="C9205">
        <v>2707.639892578125</v>
      </c>
      <c r="D9205">
        <v>2694.090087890625</v>
      </c>
      <c r="E9205">
        <v>2707</v>
      </c>
      <c r="F9205">
        <v>2707</v>
      </c>
      <c r="G9205">
        <v>1729190000</v>
      </c>
    </row>
    <row r="9206" spans="1:7" ht="15">
      <c r="A9206" s="963">
        <v>39279</v>
      </c>
      <c r="B9206">
        <v>2703.39990234375</v>
      </c>
      <c r="C9206">
        <v>2712.1298828125</v>
      </c>
      <c r="D9206">
        <v>2693.7099609375</v>
      </c>
      <c r="E9206">
        <v>2697.330078125</v>
      </c>
      <c r="F9206">
        <v>2697.330078125</v>
      </c>
      <c r="G9206">
        <v>1751060000</v>
      </c>
    </row>
    <row r="9207" spans="1:7" ht="15">
      <c r="A9207" s="963">
        <v>39280</v>
      </c>
      <c r="B9207">
        <v>2702.10009765625</v>
      </c>
      <c r="C9207">
        <v>2719.93994140625</v>
      </c>
      <c r="D9207">
        <v>2701.56005859375</v>
      </c>
      <c r="E9207">
        <v>2712.2900390625</v>
      </c>
      <c r="F9207">
        <v>2712.2900390625</v>
      </c>
      <c r="G9207">
        <v>2158690000</v>
      </c>
    </row>
    <row r="9208" spans="1:7" ht="15">
      <c r="A9208" s="963">
        <v>39281</v>
      </c>
      <c r="B9208">
        <v>2695.280029296875</v>
      </c>
      <c r="C9208">
        <v>2699.8701171875</v>
      </c>
      <c r="D9208">
        <v>2674.260009765625</v>
      </c>
      <c r="E9208">
        <v>2699.489990234375</v>
      </c>
      <c r="F9208">
        <v>2699.489990234375</v>
      </c>
      <c r="G9208">
        <v>2257380000</v>
      </c>
    </row>
    <row r="9209" spans="1:7" ht="15">
      <c r="A9209" s="963">
        <v>39282</v>
      </c>
      <c r="B9209">
        <v>2716.659912109375</v>
      </c>
      <c r="C9209">
        <v>2724.739990234375</v>
      </c>
      <c r="D9209">
        <v>2710.840087890625</v>
      </c>
      <c r="E9209">
        <v>2720.0400390625</v>
      </c>
      <c r="F9209">
        <v>2720.0400390625</v>
      </c>
      <c r="G9209">
        <v>2177500000</v>
      </c>
    </row>
    <row r="9210" spans="1:7" ht="15">
      <c r="A9210" s="963">
        <v>39283</v>
      </c>
      <c r="B9210">
        <v>2709.989990234375</v>
      </c>
      <c r="C9210">
        <v>2710.320068359375</v>
      </c>
      <c r="D9210">
        <v>2674.639892578125</v>
      </c>
      <c r="E9210">
        <v>2687.60009765625</v>
      </c>
      <c r="F9210">
        <v>2687.60009765625</v>
      </c>
      <c r="G9210">
        <v>2335920000</v>
      </c>
    </row>
    <row r="9211" spans="1:7" ht="15">
      <c r="A9211" s="963">
        <v>39286</v>
      </c>
      <c r="B9211">
        <v>2698.489990234375</v>
      </c>
      <c r="C9211">
        <v>2705.030029296875</v>
      </c>
      <c r="D9211">
        <v>2688.409912109375</v>
      </c>
      <c r="E9211">
        <v>2690.580078125</v>
      </c>
      <c r="F9211">
        <v>2690.580078125</v>
      </c>
      <c r="G9211">
        <v>2034080000</v>
      </c>
    </row>
    <row r="9212" spans="1:7" ht="15">
      <c r="A9212" s="963">
        <v>39287</v>
      </c>
      <c r="B9212">
        <v>2673.699951171875</v>
      </c>
      <c r="C9212">
        <v>2682.39990234375</v>
      </c>
      <c r="D9212">
        <v>2634.030029296875</v>
      </c>
      <c r="E9212">
        <v>2639.860107421875</v>
      </c>
      <c r="F9212">
        <v>2639.860107421875</v>
      </c>
      <c r="G9212">
        <v>2463270000</v>
      </c>
    </row>
    <row r="9213" spans="1:7" ht="15">
      <c r="A9213" s="963">
        <v>39288</v>
      </c>
      <c r="B9213">
        <v>2660.18994140625</v>
      </c>
      <c r="C9213">
        <v>2665.81005859375</v>
      </c>
      <c r="D9213">
        <v>2628.14990234375</v>
      </c>
      <c r="E9213">
        <v>2648.169921875</v>
      </c>
      <c r="F9213">
        <v>2648.169921875</v>
      </c>
      <c r="G9213">
        <v>2482250000</v>
      </c>
    </row>
    <row r="9214" spans="1:7" ht="15">
      <c r="A9214" s="963">
        <v>39289</v>
      </c>
      <c r="B9214">
        <v>2620.75</v>
      </c>
      <c r="C9214">
        <v>2632.4599609375</v>
      </c>
      <c r="D9214">
        <v>2563.81005859375</v>
      </c>
      <c r="E9214">
        <v>2599.340087890625</v>
      </c>
      <c r="F9214">
        <v>2599.340087890625</v>
      </c>
      <c r="G9214">
        <v>3392140000</v>
      </c>
    </row>
    <row r="9215" spans="1:7" ht="15">
      <c r="A9215" s="963">
        <v>39290</v>
      </c>
      <c r="B9215">
        <v>2599.8701171875</v>
      </c>
      <c r="C9215">
        <v>2608.989990234375</v>
      </c>
      <c r="D9215">
        <v>2562.06005859375</v>
      </c>
      <c r="E9215">
        <v>2562.239990234375</v>
      </c>
      <c r="F9215">
        <v>2562.239990234375</v>
      </c>
      <c r="G9215">
        <v>2705290000</v>
      </c>
    </row>
    <row r="9216" spans="1:7" ht="15">
      <c r="A9216" s="963">
        <v>39293</v>
      </c>
      <c r="B9216">
        <v>2568.139892578125</v>
      </c>
      <c r="C9216">
        <v>2592</v>
      </c>
      <c r="D9216">
        <v>2552.31005859375</v>
      </c>
      <c r="E9216">
        <v>2583.280029296875</v>
      </c>
      <c r="F9216">
        <v>2583.280029296875</v>
      </c>
      <c r="G9216">
        <v>2291710000</v>
      </c>
    </row>
    <row r="9217" spans="1:7" ht="15">
      <c r="A9217" s="963">
        <v>39294</v>
      </c>
      <c r="B9217">
        <v>2606.320068359375</v>
      </c>
      <c r="C9217">
        <v>2607.449951171875</v>
      </c>
      <c r="D9217">
        <v>2545.89990234375</v>
      </c>
      <c r="E9217">
        <v>2546.27001953125</v>
      </c>
      <c r="F9217">
        <v>2546.27001953125</v>
      </c>
      <c r="G9217">
        <v>2789130000</v>
      </c>
    </row>
    <row r="9218" spans="1:7" ht="15">
      <c r="A9218" s="963">
        <v>39295</v>
      </c>
      <c r="B9218">
        <v>2538.5</v>
      </c>
      <c r="C9218">
        <v>2557.110107421875</v>
      </c>
      <c r="D9218">
        <v>2515.81005859375</v>
      </c>
      <c r="E9218">
        <v>2553.8701171875</v>
      </c>
      <c r="F9218">
        <v>2553.8701171875</v>
      </c>
      <c r="G9218">
        <v>2912270000</v>
      </c>
    </row>
    <row r="9219" spans="1:7" ht="15">
      <c r="A9219" s="963">
        <v>39296</v>
      </c>
      <c r="B9219">
        <v>2557.590087890625</v>
      </c>
      <c r="C9219">
        <v>2579.280029296875</v>
      </c>
      <c r="D9219">
        <v>2553.139892578125</v>
      </c>
      <c r="E9219">
        <v>2575.97998046875</v>
      </c>
      <c r="F9219">
        <v>2575.97998046875</v>
      </c>
      <c r="G9219">
        <v>2456970000</v>
      </c>
    </row>
    <row r="9220" spans="1:7" ht="15">
      <c r="A9220" s="963">
        <v>39297</v>
      </c>
      <c r="B9220">
        <v>2572.919921875</v>
      </c>
      <c r="C9220">
        <v>2575.580078125</v>
      </c>
      <c r="D9220">
        <v>2511.1201171875</v>
      </c>
      <c r="E9220">
        <v>2511.25</v>
      </c>
      <c r="F9220">
        <v>2511.25</v>
      </c>
      <c r="G9220">
        <v>2504430000</v>
      </c>
    </row>
    <row r="9221" spans="1:7" ht="15">
      <c r="A9221" s="963">
        <v>39300</v>
      </c>
      <c r="B9221">
        <v>2524.8701171875</v>
      </c>
      <c r="C9221">
        <v>2547.330078125</v>
      </c>
      <c r="D9221">
        <v>2491.9599609375</v>
      </c>
      <c r="E9221">
        <v>2547.330078125</v>
      </c>
      <c r="F9221">
        <v>2547.330078125</v>
      </c>
      <c r="G9221">
        <v>2815560000</v>
      </c>
    </row>
    <row r="9222" spans="1:7" ht="15">
      <c r="A9222" s="963">
        <v>39301</v>
      </c>
      <c r="B9222">
        <v>2532.780029296875</v>
      </c>
      <c r="C9222">
        <v>2577.81005859375</v>
      </c>
      <c r="D9222">
        <v>2523.43994140625</v>
      </c>
      <c r="E9222">
        <v>2561.60009765625</v>
      </c>
      <c r="F9222">
        <v>2561.60009765625</v>
      </c>
      <c r="G9222">
        <v>2704030000</v>
      </c>
    </row>
    <row r="9223" spans="1:7" ht="15">
      <c r="A9223" s="963">
        <v>39302</v>
      </c>
      <c r="B9223">
        <v>2582.60009765625</v>
      </c>
      <c r="C9223">
        <v>2627.75</v>
      </c>
      <c r="D9223">
        <v>2582.60009765625</v>
      </c>
      <c r="E9223">
        <v>2612.97998046875</v>
      </c>
      <c r="F9223">
        <v>2612.97998046875</v>
      </c>
      <c r="G9223">
        <v>3542890000</v>
      </c>
    </row>
    <row r="9224" spans="1:7" ht="15">
      <c r="A9224" s="963">
        <v>39303</v>
      </c>
      <c r="B9224">
        <v>2573.030029296875</v>
      </c>
      <c r="C9224">
        <v>2615.929931640625</v>
      </c>
      <c r="D9224">
        <v>2556.489990234375</v>
      </c>
      <c r="E9224">
        <v>2556.489990234375</v>
      </c>
      <c r="F9224">
        <v>2556.489990234375</v>
      </c>
      <c r="G9224">
        <v>3593450000</v>
      </c>
    </row>
    <row r="9225" spans="1:7" ht="15">
      <c r="A9225" s="963">
        <v>39304</v>
      </c>
      <c r="B9225">
        <v>2529.5400390625</v>
      </c>
      <c r="C9225">
        <v>2569.25</v>
      </c>
      <c r="D9225">
        <v>2503.159912109375</v>
      </c>
      <c r="E9225">
        <v>2544.889892578125</v>
      </c>
      <c r="F9225">
        <v>2544.889892578125</v>
      </c>
      <c r="G9225">
        <v>3202570000</v>
      </c>
    </row>
    <row r="9226" spans="1:7" ht="15">
      <c r="A9226" s="963">
        <v>39307</v>
      </c>
      <c r="B9226">
        <v>2566.60009765625</v>
      </c>
      <c r="C9226">
        <v>2572.510009765625</v>
      </c>
      <c r="D9226">
        <v>2541.35009765625</v>
      </c>
      <c r="E9226">
        <v>2542.239990234375</v>
      </c>
      <c r="F9226">
        <v>2542.239990234375</v>
      </c>
      <c r="G9226">
        <v>2154750000</v>
      </c>
    </row>
    <row r="9227" spans="1:7" ht="15">
      <c r="A9227" s="963">
        <v>39308</v>
      </c>
      <c r="B9227">
        <v>2549.260009765625</v>
      </c>
      <c r="C9227">
        <v>2552.489990234375</v>
      </c>
      <c r="D9227">
        <v>2499.1201171875</v>
      </c>
      <c r="E9227">
        <v>2499.1201171875</v>
      </c>
      <c r="F9227">
        <v>2499.1201171875</v>
      </c>
      <c r="G9227">
        <v>1982860000</v>
      </c>
    </row>
    <row r="9228" spans="1:7" ht="15">
      <c r="A9228" s="963">
        <v>39309</v>
      </c>
      <c r="B9228">
        <v>2492.760009765625</v>
      </c>
      <c r="C9228">
        <v>2520.389892578125</v>
      </c>
      <c r="D9228">
        <v>2457.889892578125</v>
      </c>
      <c r="E9228">
        <v>2458.830078125</v>
      </c>
      <c r="F9228">
        <v>2458.830078125</v>
      </c>
      <c r="G9228">
        <v>2259870000</v>
      </c>
    </row>
    <row r="9229" spans="1:7" ht="15">
      <c r="A9229" s="963">
        <v>39310</v>
      </c>
      <c r="B9229">
        <v>2440.909912109375</v>
      </c>
      <c r="C9229">
        <v>2460.5</v>
      </c>
      <c r="D9229">
        <v>2386.68994140625</v>
      </c>
      <c r="E9229">
        <v>2451.070068359375</v>
      </c>
      <c r="F9229">
        <v>2451.070068359375</v>
      </c>
      <c r="G9229">
        <v>3279620000</v>
      </c>
    </row>
    <row r="9230" spans="1:7" ht="15">
      <c r="A9230" s="963">
        <v>39311</v>
      </c>
      <c r="B9230">
        <v>2510.3798828125</v>
      </c>
      <c r="C9230">
        <v>2524.9599609375</v>
      </c>
      <c r="D9230">
        <v>2466.360107421875</v>
      </c>
      <c r="E9230">
        <v>2505.030029296875</v>
      </c>
      <c r="F9230">
        <v>2505.030029296875</v>
      </c>
      <c r="G9230">
        <v>2580340000</v>
      </c>
    </row>
    <row r="9231" spans="1:7" ht="15">
      <c r="A9231" s="963">
        <v>39314</v>
      </c>
      <c r="B9231">
        <v>2511.070068359375</v>
      </c>
      <c r="C9231">
        <v>2516.31005859375</v>
      </c>
      <c r="D9231">
        <v>2487.43994140625</v>
      </c>
      <c r="E9231">
        <v>2508.590087890625</v>
      </c>
      <c r="F9231">
        <v>2508.590087890625</v>
      </c>
      <c r="G9231">
        <v>1656440000</v>
      </c>
    </row>
    <row r="9232" spans="1:7" ht="15">
      <c r="A9232" s="963">
        <v>39315</v>
      </c>
      <c r="B9232">
        <v>2502.31005859375</v>
      </c>
      <c r="C9232">
        <v>2529.659912109375</v>
      </c>
      <c r="D9232">
        <v>2500.659912109375</v>
      </c>
      <c r="E9232">
        <v>2521.300048828125</v>
      </c>
      <c r="F9232">
        <v>2521.300048828125</v>
      </c>
      <c r="G9232">
        <v>1677080000</v>
      </c>
    </row>
    <row r="9233" spans="1:7" ht="15">
      <c r="A9233" s="963">
        <v>39316</v>
      </c>
      <c r="B9233">
        <v>2542.989990234375</v>
      </c>
      <c r="C9233">
        <v>2554.89990234375</v>
      </c>
      <c r="D9233">
        <v>2533.739990234375</v>
      </c>
      <c r="E9233">
        <v>2552.800048828125</v>
      </c>
      <c r="F9233">
        <v>2552.800048828125</v>
      </c>
      <c r="G9233">
        <v>1787060000</v>
      </c>
    </row>
    <row r="9234" spans="1:7" ht="15">
      <c r="A9234" s="963">
        <v>39317</v>
      </c>
      <c r="B9234">
        <v>2562.409912109375</v>
      </c>
      <c r="C9234">
        <v>2565.35009765625</v>
      </c>
      <c r="D9234">
        <v>2530.570068359375</v>
      </c>
      <c r="E9234">
        <v>2541.699951171875</v>
      </c>
      <c r="F9234">
        <v>2541.699951171875</v>
      </c>
      <c r="G9234">
        <v>1622880000</v>
      </c>
    </row>
    <row r="9235" spans="1:7" ht="15">
      <c r="A9235" s="963">
        <v>39318</v>
      </c>
      <c r="B9235">
        <v>2539.64990234375</v>
      </c>
      <c r="C9235">
        <v>2576.68994140625</v>
      </c>
      <c r="D9235">
        <v>2534.639892578125</v>
      </c>
      <c r="E9235">
        <v>2576.68994140625</v>
      </c>
      <c r="F9235">
        <v>2576.68994140625</v>
      </c>
      <c r="G9235">
        <v>1624860000</v>
      </c>
    </row>
    <row r="9236" spans="1:7" ht="15">
      <c r="A9236" s="963">
        <v>39321</v>
      </c>
      <c r="B9236">
        <v>2570.409912109375</v>
      </c>
      <c r="C9236">
        <v>2573.830078125</v>
      </c>
      <c r="D9236">
        <v>2557.47998046875</v>
      </c>
      <c r="E9236">
        <v>2561.25</v>
      </c>
      <c r="F9236">
        <v>2561.25</v>
      </c>
      <c r="G9236">
        <v>1314030000</v>
      </c>
    </row>
    <row r="9237" spans="1:7" ht="15">
      <c r="A9237" s="963">
        <v>39322</v>
      </c>
      <c r="B9237">
        <v>2546.389892578125</v>
      </c>
      <c r="C9237">
        <v>2548.06005859375</v>
      </c>
      <c r="D9237">
        <v>2500.550048828125</v>
      </c>
      <c r="E9237">
        <v>2500.639892578125</v>
      </c>
      <c r="F9237">
        <v>2500.639892578125</v>
      </c>
      <c r="G9237">
        <v>1562800000</v>
      </c>
    </row>
    <row r="9238" spans="1:7" ht="15">
      <c r="A9238" s="963">
        <v>39323</v>
      </c>
      <c r="B9238">
        <v>2518.820068359375</v>
      </c>
      <c r="C9238">
        <v>2563.159912109375</v>
      </c>
      <c r="D9238">
        <v>2512.60009765625</v>
      </c>
      <c r="E9238">
        <v>2563.159912109375</v>
      </c>
      <c r="F9238">
        <v>2563.159912109375</v>
      </c>
      <c r="G9238">
        <v>1649720000</v>
      </c>
    </row>
    <row r="9239" spans="1:7" ht="15">
      <c r="A9239" s="963">
        <v>39324</v>
      </c>
      <c r="B9239">
        <v>2545.080078125</v>
      </c>
      <c r="C9239">
        <v>2587.860107421875</v>
      </c>
      <c r="D9239">
        <v>2542.47998046875</v>
      </c>
      <c r="E9239">
        <v>2565.300048828125</v>
      </c>
      <c r="F9239">
        <v>2565.300048828125</v>
      </c>
      <c r="G9239">
        <v>1704910000</v>
      </c>
    </row>
    <row r="9240" spans="1:7" ht="15">
      <c r="A9240" s="963">
        <v>39325</v>
      </c>
      <c r="B9240">
        <v>2596.18994140625</v>
      </c>
      <c r="C9240">
        <v>2603.110107421875</v>
      </c>
      <c r="D9240">
        <v>2579.7900390625</v>
      </c>
      <c r="E9240">
        <v>2596.360107421875</v>
      </c>
      <c r="F9240">
        <v>2596.360107421875</v>
      </c>
      <c r="G9240">
        <v>1536640000</v>
      </c>
    </row>
    <row r="9241" spans="1:7" ht="15">
      <c r="A9241" s="963">
        <v>39329</v>
      </c>
      <c r="B9241">
        <v>2596.3798828125</v>
      </c>
      <c r="C9241">
        <v>2644.449951171875</v>
      </c>
      <c r="D9241">
        <v>2596.3798828125</v>
      </c>
      <c r="E9241">
        <v>2630.239990234375</v>
      </c>
      <c r="F9241">
        <v>2630.239990234375</v>
      </c>
      <c r="G9241">
        <v>1863090000</v>
      </c>
    </row>
    <row r="9242" spans="1:7" ht="15">
      <c r="A9242" s="963">
        <v>39330</v>
      </c>
      <c r="B9242">
        <v>2618.280029296875</v>
      </c>
      <c r="C9242">
        <v>2621.5400390625</v>
      </c>
      <c r="D9242">
        <v>2596.699951171875</v>
      </c>
      <c r="E9242">
        <v>2605.949951171875</v>
      </c>
      <c r="F9242">
        <v>2605.949951171875</v>
      </c>
      <c r="G9242">
        <v>1921820000</v>
      </c>
    </row>
    <row r="9243" spans="1:7" ht="15">
      <c r="A9243" s="963">
        <v>39331</v>
      </c>
      <c r="B9243">
        <v>2615.739990234375</v>
      </c>
      <c r="C9243">
        <v>2620.889892578125</v>
      </c>
      <c r="D9243">
        <v>2595.52001953125</v>
      </c>
      <c r="E9243">
        <v>2614.320068359375</v>
      </c>
      <c r="F9243">
        <v>2614.320068359375</v>
      </c>
      <c r="G9243">
        <v>1795220000</v>
      </c>
    </row>
    <row r="9244" spans="1:7" ht="15">
      <c r="A9244" s="963">
        <v>39332</v>
      </c>
      <c r="B9244">
        <v>2581.47998046875</v>
      </c>
      <c r="C9244">
        <v>2584.280029296875</v>
      </c>
      <c r="D9244">
        <v>2556.590087890625</v>
      </c>
      <c r="E9244">
        <v>2565.699951171875</v>
      </c>
      <c r="F9244">
        <v>2565.699951171875</v>
      </c>
      <c r="G9244">
        <v>1906520000</v>
      </c>
    </row>
    <row r="9245" spans="1:7" ht="15">
      <c r="A9245" s="963">
        <v>39335</v>
      </c>
      <c r="B9245">
        <v>2581.780029296875</v>
      </c>
      <c r="C9245">
        <v>2588.8798828125</v>
      </c>
      <c r="D9245">
        <v>2536.929931640625</v>
      </c>
      <c r="E9245">
        <v>2559.110107421875</v>
      </c>
      <c r="F9245">
        <v>2559.110107421875</v>
      </c>
      <c r="G9245">
        <v>1771430000</v>
      </c>
    </row>
    <row r="9246" spans="1:7" ht="15">
      <c r="A9246" s="963">
        <v>39336</v>
      </c>
      <c r="B9246">
        <v>2573.280029296875</v>
      </c>
      <c r="C9246">
        <v>2598.93994140625</v>
      </c>
      <c r="D9246">
        <v>2572.860107421875</v>
      </c>
      <c r="E9246">
        <v>2597.469970703125</v>
      </c>
      <c r="F9246">
        <v>2597.469970703125</v>
      </c>
      <c r="G9246">
        <v>1743730000</v>
      </c>
    </row>
    <row r="9247" spans="1:7" ht="15">
      <c r="A9247" s="963">
        <v>39337</v>
      </c>
      <c r="B9247">
        <v>2592.830078125</v>
      </c>
      <c r="C9247">
        <v>2612.179931640625</v>
      </c>
      <c r="D9247">
        <v>2590.3798828125</v>
      </c>
      <c r="E9247">
        <v>2592.070068359375</v>
      </c>
      <c r="F9247">
        <v>2592.070068359375</v>
      </c>
      <c r="G9247">
        <v>1888570000</v>
      </c>
    </row>
    <row r="9248" spans="1:7" ht="15">
      <c r="A9248" s="963">
        <v>39338</v>
      </c>
      <c r="B9248">
        <v>2607.1298828125</v>
      </c>
      <c r="C9248">
        <v>2612.699951171875</v>
      </c>
      <c r="D9248">
        <v>2589.409912109375</v>
      </c>
      <c r="E9248">
        <v>2601.06005859375</v>
      </c>
      <c r="F9248">
        <v>2601.06005859375</v>
      </c>
      <c r="G9248">
        <v>1666510000</v>
      </c>
    </row>
    <row r="9249" spans="1:7" ht="15">
      <c r="A9249" s="963">
        <v>39339</v>
      </c>
      <c r="B9249">
        <v>2582.14990234375</v>
      </c>
      <c r="C9249">
        <v>2603.6298828125</v>
      </c>
      <c r="D9249">
        <v>2577.72998046875</v>
      </c>
      <c r="E9249">
        <v>2602.179931640625</v>
      </c>
      <c r="F9249">
        <v>2602.179931640625</v>
      </c>
      <c r="G9249">
        <v>1586580000</v>
      </c>
    </row>
    <row r="9250" spans="1:7" ht="15">
      <c r="A9250" s="963">
        <v>39342</v>
      </c>
      <c r="B9250">
        <v>2594.0400390625</v>
      </c>
      <c r="C9250">
        <v>2596.090087890625</v>
      </c>
      <c r="D9250">
        <v>2575.360107421875</v>
      </c>
      <c r="E9250">
        <v>2581.659912109375</v>
      </c>
      <c r="F9250">
        <v>2581.659912109375</v>
      </c>
      <c r="G9250">
        <v>1407780000</v>
      </c>
    </row>
    <row r="9251" spans="1:7" ht="15">
      <c r="A9251" s="963">
        <v>39343</v>
      </c>
      <c r="B9251">
        <v>2592.9599609375</v>
      </c>
      <c r="C9251">
        <v>2651.659912109375</v>
      </c>
      <c r="D9251">
        <v>2583.139892578125</v>
      </c>
      <c r="E9251">
        <v>2651.659912109375</v>
      </c>
      <c r="F9251">
        <v>2651.659912109375</v>
      </c>
      <c r="G9251">
        <v>2083620000</v>
      </c>
    </row>
    <row r="9252" spans="1:7" ht="15">
      <c r="A9252" s="963">
        <v>39344</v>
      </c>
      <c r="B9252">
        <v>2665.889892578125</v>
      </c>
      <c r="C9252">
        <v>2683.02001953125</v>
      </c>
      <c r="D9252">
        <v>2654.89990234375</v>
      </c>
      <c r="E9252">
        <v>2666.47998046875</v>
      </c>
      <c r="F9252">
        <v>2666.47998046875</v>
      </c>
      <c r="G9252">
        <v>2183810000</v>
      </c>
    </row>
    <row r="9253" spans="1:7" ht="15">
      <c r="A9253" s="963">
        <v>39345</v>
      </c>
      <c r="B9253">
        <v>2659.580078125</v>
      </c>
      <c r="C9253">
        <v>2669.429931640625</v>
      </c>
      <c r="D9253">
        <v>2648.070068359375</v>
      </c>
      <c r="E9253">
        <v>2654.2900390625</v>
      </c>
      <c r="F9253">
        <v>2654.2900390625</v>
      </c>
      <c r="G9253">
        <v>1751460000</v>
      </c>
    </row>
    <row r="9254" spans="1:7" ht="15">
      <c r="A9254" s="963">
        <v>39346</v>
      </c>
      <c r="B9254">
        <v>2670.75</v>
      </c>
      <c r="C9254">
        <v>2678.68994140625</v>
      </c>
      <c r="D9254">
        <v>2666.320068359375</v>
      </c>
      <c r="E9254">
        <v>2671.219970703125</v>
      </c>
      <c r="F9254">
        <v>2671.219970703125</v>
      </c>
      <c r="G9254">
        <v>2268300000</v>
      </c>
    </row>
    <row r="9255" spans="1:7" ht="15">
      <c r="A9255" s="963">
        <v>39349</v>
      </c>
      <c r="B9255">
        <v>2676.419921875</v>
      </c>
      <c r="C9255">
        <v>2692.159912109375</v>
      </c>
      <c r="D9255">
        <v>2660.52001953125</v>
      </c>
      <c r="E9255">
        <v>2667.949951171875</v>
      </c>
      <c r="F9255">
        <v>2667.949951171875</v>
      </c>
      <c r="G9255">
        <v>1848950000</v>
      </c>
    </row>
    <row r="9256" spans="1:7" ht="15">
      <c r="A9256" s="963">
        <v>39350</v>
      </c>
      <c r="B9256">
        <v>2658.530029296875</v>
      </c>
      <c r="C9256">
        <v>2683.919921875</v>
      </c>
      <c r="D9256">
        <v>2656.330078125</v>
      </c>
      <c r="E9256">
        <v>2683.449951171875</v>
      </c>
      <c r="F9256">
        <v>2683.449951171875</v>
      </c>
      <c r="G9256">
        <v>1910890000</v>
      </c>
    </row>
    <row r="9257" spans="1:7" ht="15">
      <c r="A9257" s="963">
        <v>39351</v>
      </c>
      <c r="B9257">
        <v>2696.530029296875</v>
      </c>
      <c r="C9257">
        <v>2709.22998046875</v>
      </c>
      <c r="D9257">
        <v>2689.590087890625</v>
      </c>
      <c r="E9257">
        <v>2699.030029296875</v>
      </c>
      <c r="F9257">
        <v>2699.030029296875</v>
      </c>
      <c r="G9257">
        <v>1984010000</v>
      </c>
    </row>
    <row r="9258" spans="1:7" ht="15">
      <c r="A9258" s="963">
        <v>39352</v>
      </c>
      <c r="B9258">
        <v>2711.820068359375</v>
      </c>
      <c r="C9258">
        <v>2712.7900390625</v>
      </c>
      <c r="D9258">
        <v>2702.02001953125</v>
      </c>
      <c r="E9258">
        <v>2709.590087890625</v>
      </c>
      <c r="F9258">
        <v>2709.590087890625</v>
      </c>
      <c r="G9258">
        <v>1745070000</v>
      </c>
    </row>
    <row r="9259" spans="1:7" ht="15">
      <c r="A9259" s="963">
        <v>39353</v>
      </c>
      <c r="B9259">
        <v>2709.64990234375</v>
      </c>
      <c r="C9259">
        <v>2716.75</v>
      </c>
      <c r="D9259">
        <v>2692.02001953125</v>
      </c>
      <c r="E9259">
        <v>2701.5</v>
      </c>
      <c r="F9259">
        <v>2701.5</v>
      </c>
      <c r="G9259">
        <v>1929890000</v>
      </c>
    </row>
    <row r="9260" spans="1:7" ht="15">
      <c r="A9260" s="963">
        <v>39356</v>
      </c>
      <c r="B9260">
        <v>2704.25</v>
      </c>
      <c r="C9260">
        <v>2743.530029296875</v>
      </c>
      <c r="D9260">
        <v>2704.25</v>
      </c>
      <c r="E9260">
        <v>2740.989990234375</v>
      </c>
      <c r="F9260">
        <v>2740.989990234375</v>
      </c>
      <c r="G9260">
        <v>1914080000</v>
      </c>
    </row>
    <row r="9261" spans="1:7" ht="15">
      <c r="A9261" s="963">
        <v>39357</v>
      </c>
      <c r="B9261">
        <v>2740.64990234375</v>
      </c>
      <c r="C9261">
        <v>2747.110107421875</v>
      </c>
      <c r="D9261">
        <v>2732.68994140625</v>
      </c>
      <c r="E9261">
        <v>2747.110107421875</v>
      </c>
      <c r="F9261">
        <v>2747.110107421875</v>
      </c>
      <c r="G9261">
        <v>1740460000</v>
      </c>
    </row>
    <row r="9262" spans="1:7" ht="15">
      <c r="A9262" s="963">
        <v>39358</v>
      </c>
      <c r="B9262">
        <v>2734.320068359375</v>
      </c>
      <c r="C9262">
        <v>2746.139892578125</v>
      </c>
      <c r="D9262">
        <v>2721.22998046875</v>
      </c>
      <c r="E9262">
        <v>2729.429931640625</v>
      </c>
      <c r="F9262">
        <v>2729.429931640625</v>
      </c>
      <c r="G9262">
        <v>1851090000</v>
      </c>
    </row>
    <row r="9263" spans="1:7" ht="15">
      <c r="A9263" s="963">
        <v>39359</v>
      </c>
      <c r="B9263">
        <v>2735.389892578125</v>
      </c>
      <c r="C9263">
        <v>2735.52001953125</v>
      </c>
      <c r="D9263">
        <v>2718.050048828125</v>
      </c>
      <c r="E9263">
        <v>2733.570068359375</v>
      </c>
      <c r="F9263">
        <v>2733.570068359375</v>
      </c>
      <c r="G9263">
        <v>1695520000</v>
      </c>
    </row>
    <row r="9264" spans="1:7" ht="15">
      <c r="A9264" s="963">
        <v>39360</v>
      </c>
      <c r="B9264">
        <v>2754.679931640625</v>
      </c>
      <c r="C9264">
        <v>2784.929931640625</v>
      </c>
      <c r="D9264">
        <v>2749.85009765625</v>
      </c>
      <c r="E9264">
        <v>2780.320068359375</v>
      </c>
      <c r="F9264">
        <v>2780.320068359375</v>
      </c>
      <c r="G9264">
        <v>2012860000</v>
      </c>
    </row>
    <row r="9265" spans="1:7" ht="15">
      <c r="A9265" s="963">
        <v>39363</v>
      </c>
      <c r="B9265">
        <v>2777.719970703125</v>
      </c>
      <c r="C9265">
        <v>2787.3701171875</v>
      </c>
      <c r="D9265">
        <v>2771.60009765625</v>
      </c>
      <c r="E9265">
        <v>2787.3701171875</v>
      </c>
      <c r="F9265">
        <v>2787.3701171875</v>
      </c>
      <c r="G9265">
        <v>1496610000</v>
      </c>
    </row>
    <row r="9266" spans="1:7" ht="15">
      <c r="A9266" s="963">
        <v>39364</v>
      </c>
      <c r="B9266">
        <v>2793.949951171875</v>
      </c>
      <c r="C9266">
        <v>2806.409912109375</v>
      </c>
      <c r="D9266">
        <v>2784.52001953125</v>
      </c>
      <c r="E9266">
        <v>2803.909912109375</v>
      </c>
      <c r="F9266">
        <v>2803.909912109375</v>
      </c>
      <c r="G9266">
        <v>1865120000</v>
      </c>
    </row>
    <row r="9267" spans="1:7" ht="15">
      <c r="A9267" s="963">
        <v>39365</v>
      </c>
      <c r="B9267">
        <v>2805.43994140625</v>
      </c>
      <c r="C9267">
        <v>2813.669921875</v>
      </c>
      <c r="D9267">
        <v>2795.97998046875</v>
      </c>
      <c r="E9267">
        <v>2811.610107421875</v>
      </c>
      <c r="F9267">
        <v>2811.610107421875</v>
      </c>
      <c r="G9267">
        <v>1916630000</v>
      </c>
    </row>
    <row r="9268" spans="1:7" ht="15">
      <c r="A9268" s="963">
        <v>39366</v>
      </c>
      <c r="B9268">
        <v>2824.550048828125</v>
      </c>
      <c r="C9268">
        <v>2834</v>
      </c>
      <c r="D9268">
        <v>2757.760009765625</v>
      </c>
      <c r="E9268">
        <v>2772.199951171875</v>
      </c>
      <c r="F9268">
        <v>2772.199951171875</v>
      </c>
      <c r="G9268">
        <v>2508690000</v>
      </c>
    </row>
    <row r="9269" spans="1:7" ht="15">
      <c r="A9269" s="963">
        <v>39367</v>
      </c>
      <c r="B9269">
        <v>2779.7900390625</v>
      </c>
      <c r="C9269">
        <v>2806.179931640625</v>
      </c>
      <c r="D9269">
        <v>2778.2900390625</v>
      </c>
      <c r="E9269">
        <v>2805.679931640625</v>
      </c>
      <c r="F9269">
        <v>2805.679931640625</v>
      </c>
      <c r="G9269">
        <v>1957790000</v>
      </c>
    </row>
    <row r="9270" spans="1:7" ht="15">
      <c r="A9270" s="963">
        <v>39370</v>
      </c>
      <c r="B9270">
        <v>2809.169921875</v>
      </c>
      <c r="C9270">
        <v>2811.659912109375</v>
      </c>
      <c r="D9270">
        <v>2764.679931640625</v>
      </c>
      <c r="E9270">
        <v>2780.050048828125</v>
      </c>
      <c r="F9270">
        <v>2780.050048828125</v>
      </c>
      <c r="G9270">
        <v>1967120000</v>
      </c>
    </row>
    <row r="9271" spans="1:7" ht="15">
      <c r="A9271" s="963">
        <v>39371</v>
      </c>
      <c r="B9271">
        <v>2770.030029296875</v>
      </c>
      <c r="C9271">
        <v>2781.800048828125</v>
      </c>
      <c r="D9271">
        <v>2759.429931640625</v>
      </c>
      <c r="E9271">
        <v>2763.909912109375</v>
      </c>
      <c r="F9271">
        <v>2763.909912109375</v>
      </c>
      <c r="G9271">
        <v>2038520000</v>
      </c>
    </row>
    <row r="9272" spans="1:7" ht="15">
      <c r="A9272" s="963">
        <v>39372</v>
      </c>
      <c r="B9272">
        <v>2801.659912109375</v>
      </c>
      <c r="C9272">
        <v>2803.9599609375</v>
      </c>
      <c r="D9272">
        <v>2755.260009765625</v>
      </c>
      <c r="E9272">
        <v>2792.669921875</v>
      </c>
      <c r="F9272">
        <v>2792.669921875</v>
      </c>
      <c r="G9272">
        <v>2400080000</v>
      </c>
    </row>
    <row r="9273" spans="1:7" ht="15">
      <c r="A9273" s="963">
        <v>39373</v>
      </c>
      <c r="B9273">
        <v>2778.31005859375</v>
      </c>
      <c r="C9273">
        <v>2803.260009765625</v>
      </c>
      <c r="D9273">
        <v>2770.110107421875</v>
      </c>
      <c r="E9273">
        <v>2799.31005859375</v>
      </c>
      <c r="F9273">
        <v>2799.31005859375</v>
      </c>
      <c r="G9273">
        <v>1973010000</v>
      </c>
    </row>
    <row r="9274" spans="1:7" ht="15">
      <c r="A9274" s="963">
        <v>39374</v>
      </c>
      <c r="B9274">
        <v>2799.320068359375</v>
      </c>
      <c r="C9274">
        <v>2799.320068359375</v>
      </c>
      <c r="D9274">
        <v>2725.159912109375</v>
      </c>
      <c r="E9274">
        <v>2725.159912109375</v>
      </c>
      <c r="F9274">
        <v>2725.159912109375</v>
      </c>
      <c r="G9274">
        <v>2371650000</v>
      </c>
    </row>
    <row r="9275" spans="1:7" ht="15">
      <c r="A9275" s="963">
        <v>39377</v>
      </c>
      <c r="B9275">
        <v>2705.860107421875</v>
      </c>
      <c r="C9275">
        <v>2755.469970703125</v>
      </c>
      <c r="D9275">
        <v>2698.139892578125</v>
      </c>
      <c r="E9275">
        <v>2753.929931640625</v>
      </c>
      <c r="F9275">
        <v>2753.929931640625</v>
      </c>
      <c r="G9275">
        <v>1958710000</v>
      </c>
    </row>
    <row r="9276" spans="1:7" ht="15">
      <c r="A9276" s="963">
        <v>39378</v>
      </c>
      <c r="B9276">
        <v>2775.52001953125</v>
      </c>
      <c r="C9276">
        <v>2799.260009765625</v>
      </c>
      <c r="D9276">
        <v>2758.530029296875</v>
      </c>
      <c r="E9276">
        <v>2799.260009765625</v>
      </c>
      <c r="F9276">
        <v>2799.260009765625</v>
      </c>
      <c r="G9276">
        <v>2335770000</v>
      </c>
    </row>
    <row r="9277" spans="1:7" ht="15">
      <c r="A9277" s="963">
        <v>39379</v>
      </c>
      <c r="B9277">
        <v>2775.330078125</v>
      </c>
      <c r="C9277">
        <v>2781.9599609375</v>
      </c>
      <c r="D9277">
        <v>2720.300048828125</v>
      </c>
      <c r="E9277">
        <v>2774.760009765625</v>
      </c>
      <c r="F9277">
        <v>2774.760009765625</v>
      </c>
      <c r="G9277">
        <v>2739680000</v>
      </c>
    </row>
    <row r="9278" spans="1:7" ht="15">
      <c r="A9278" s="963">
        <v>39380</v>
      </c>
      <c r="B9278">
        <v>2777.590087890625</v>
      </c>
      <c r="C9278">
        <v>2787.2900390625</v>
      </c>
      <c r="D9278">
        <v>2733.080078125</v>
      </c>
      <c r="E9278">
        <v>2750.860107421875</v>
      </c>
      <c r="F9278">
        <v>2750.860107421875</v>
      </c>
      <c r="G9278">
        <v>2753360000</v>
      </c>
    </row>
    <row r="9279" spans="1:7" ht="15">
      <c r="A9279" s="963">
        <v>39381</v>
      </c>
      <c r="B9279">
        <v>2806.52001953125</v>
      </c>
      <c r="C9279">
        <v>2810.31005859375</v>
      </c>
      <c r="D9279">
        <v>2776.530029296875</v>
      </c>
      <c r="E9279">
        <v>2804.18994140625</v>
      </c>
      <c r="F9279">
        <v>2804.18994140625</v>
      </c>
      <c r="G9279">
        <v>2583680000</v>
      </c>
    </row>
    <row r="9280" spans="1:7" ht="15">
      <c r="A9280" s="963">
        <v>39384</v>
      </c>
      <c r="B9280">
        <v>2815.159912109375</v>
      </c>
      <c r="C9280">
        <v>2825.3701171875</v>
      </c>
      <c r="D9280">
        <v>2805.25</v>
      </c>
      <c r="E9280">
        <v>2817.43994140625</v>
      </c>
      <c r="F9280">
        <v>2817.43994140625</v>
      </c>
      <c r="G9280">
        <v>2014730000</v>
      </c>
    </row>
    <row r="9281" spans="1:7" ht="15">
      <c r="A9281" s="963">
        <v>39385</v>
      </c>
      <c r="B9281">
        <v>2807.320068359375</v>
      </c>
      <c r="C9281">
        <v>2828.820068359375</v>
      </c>
      <c r="D9281">
        <v>2803.669921875</v>
      </c>
      <c r="E9281">
        <v>2816.7099609375</v>
      </c>
      <c r="F9281">
        <v>2816.7099609375</v>
      </c>
      <c r="G9281">
        <v>2121930000</v>
      </c>
    </row>
    <row r="9282" spans="1:7" ht="15">
      <c r="A9282" s="963">
        <v>39386</v>
      </c>
      <c r="B9282">
        <v>2827.800048828125</v>
      </c>
      <c r="C9282">
        <v>2861.510009765625</v>
      </c>
      <c r="D9282">
        <v>2815.669921875</v>
      </c>
      <c r="E9282">
        <v>2859.1201171875</v>
      </c>
      <c r="F9282">
        <v>2859.1201171875</v>
      </c>
      <c r="G9282">
        <v>2534530000</v>
      </c>
    </row>
    <row r="9283" spans="1:7" ht="15">
      <c r="A9283" s="963">
        <v>39387</v>
      </c>
      <c r="B9283">
        <v>2835</v>
      </c>
      <c r="C9283">
        <v>2835.6298828125</v>
      </c>
      <c r="D9283">
        <v>2793.169921875</v>
      </c>
      <c r="E9283">
        <v>2794.830078125</v>
      </c>
      <c r="F9283">
        <v>2794.830078125</v>
      </c>
      <c r="G9283">
        <v>2528410000</v>
      </c>
    </row>
    <row r="9284" spans="1:7" ht="15">
      <c r="A9284" s="963">
        <v>39388</v>
      </c>
      <c r="B9284">
        <v>2812.7900390625</v>
      </c>
      <c r="C9284">
        <v>2817.030029296875</v>
      </c>
      <c r="D9284">
        <v>2773.820068359375</v>
      </c>
      <c r="E9284">
        <v>2810.3798828125</v>
      </c>
      <c r="F9284">
        <v>2810.3798828125</v>
      </c>
      <c r="G9284">
        <v>2426050000</v>
      </c>
    </row>
    <row r="9285" spans="1:7" ht="15">
      <c r="A9285" s="963">
        <v>39391</v>
      </c>
      <c r="B9285">
        <v>2782.800048828125</v>
      </c>
      <c r="C9285">
        <v>2807.510009765625</v>
      </c>
      <c r="D9285">
        <v>2771.909912109375</v>
      </c>
      <c r="E9285">
        <v>2795.179931640625</v>
      </c>
      <c r="F9285">
        <v>2795.179931640625</v>
      </c>
      <c r="G9285">
        <v>2092590000</v>
      </c>
    </row>
    <row r="9286" spans="1:7" ht="15">
      <c r="A9286" s="963">
        <v>39392</v>
      </c>
      <c r="B9286">
        <v>2809.81005859375</v>
      </c>
      <c r="C9286">
        <v>2825.469970703125</v>
      </c>
      <c r="D9286">
        <v>2780.219970703125</v>
      </c>
      <c r="E9286">
        <v>2825.179931640625</v>
      </c>
      <c r="F9286">
        <v>2825.179931640625</v>
      </c>
      <c r="G9286">
        <v>2482160000</v>
      </c>
    </row>
    <row r="9287" spans="1:7" ht="15">
      <c r="A9287" s="963">
        <v>39393</v>
      </c>
      <c r="B9287">
        <v>2798.449951171875</v>
      </c>
      <c r="C9287">
        <v>2810.18994140625</v>
      </c>
      <c r="D9287">
        <v>2748.31005859375</v>
      </c>
      <c r="E9287">
        <v>2748.760009765625</v>
      </c>
      <c r="F9287">
        <v>2748.760009765625</v>
      </c>
      <c r="G9287">
        <v>2491180000</v>
      </c>
    </row>
    <row r="9288" spans="1:7" ht="15">
      <c r="A9288" s="963">
        <v>39394</v>
      </c>
      <c r="B9288">
        <v>2748.39990234375</v>
      </c>
      <c r="C9288">
        <v>2753.050048828125</v>
      </c>
      <c r="D9288">
        <v>2648.030029296875</v>
      </c>
      <c r="E9288">
        <v>2696</v>
      </c>
      <c r="F9288">
        <v>2696</v>
      </c>
      <c r="G9288">
        <v>3461810000</v>
      </c>
    </row>
    <row r="9289" spans="1:7" ht="15">
      <c r="A9289" s="963">
        <v>39395</v>
      </c>
      <c r="B9289">
        <v>2648.9599609375</v>
      </c>
      <c r="C9289">
        <v>2668.7900390625</v>
      </c>
      <c r="D9289">
        <v>2624.429931640625</v>
      </c>
      <c r="E9289">
        <v>2627.93994140625</v>
      </c>
      <c r="F9289">
        <v>2627.93994140625</v>
      </c>
      <c r="G9289">
        <v>2955790000</v>
      </c>
    </row>
    <row r="9290" spans="1:7" ht="15">
      <c r="A9290" s="963">
        <v>39398</v>
      </c>
      <c r="B9290">
        <v>2619.409912109375</v>
      </c>
      <c r="C9290">
        <v>2643</v>
      </c>
      <c r="D9290">
        <v>2583</v>
      </c>
      <c r="E9290">
        <v>2584.1298828125</v>
      </c>
      <c r="F9290">
        <v>2584.1298828125</v>
      </c>
      <c r="G9290">
        <v>2820740000</v>
      </c>
    </row>
    <row r="9291" spans="1:7" ht="15">
      <c r="A9291" s="963">
        <v>39399</v>
      </c>
      <c r="B9291">
        <v>2613.3701171875</v>
      </c>
      <c r="C9291">
        <v>2673.64990234375</v>
      </c>
      <c r="D9291">
        <v>2613.3701171875</v>
      </c>
      <c r="E9291">
        <v>2673.64990234375</v>
      </c>
      <c r="F9291">
        <v>2673.64990234375</v>
      </c>
      <c r="G9291">
        <v>2662780000</v>
      </c>
    </row>
    <row r="9292" spans="1:7" ht="15">
      <c r="A9292" s="963">
        <v>39400</v>
      </c>
      <c r="B9292">
        <v>2698.030029296875</v>
      </c>
      <c r="C9292">
        <v>2698.35009765625</v>
      </c>
      <c r="D9292">
        <v>2636.320068359375</v>
      </c>
      <c r="E9292">
        <v>2644.320068359375</v>
      </c>
      <c r="F9292">
        <v>2644.320068359375</v>
      </c>
      <c r="G9292">
        <v>2420260000</v>
      </c>
    </row>
    <row r="9293" spans="1:7" ht="15">
      <c r="A9293" s="963">
        <v>39401</v>
      </c>
      <c r="B9293">
        <v>2636.27001953125</v>
      </c>
      <c r="C9293">
        <v>2652.64990234375</v>
      </c>
      <c r="D9293">
        <v>2601.389892578125</v>
      </c>
      <c r="E9293">
        <v>2618.510009765625</v>
      </c>
      <c r="F9293">
        <v>2618.510009765625</v>
      </c>
      <c r="G9293">
        <v>2289480000</v>
      </c>
    </row>
    <row r="9294" spans="1:7" ht="15">
      <c r="A9294" s="963">
        <v>39402</v>
      </c>
      <c r="B9294">
        <v>2631.81005859375</v>
      </c>
      <c r="C9294">
        <v>2640.030029296875</v>
      </c>
      <c r="D9294">
        <v>2596.590087890625</v>
      </c>
      <c r="E9294">
        <v>2637.239990234375</v>
      </c>
      <c r="F9294">
        <v>2637.239990234375</v>
      </c>
      <c r="G9294">
        <v>2515680000</v>
      </c>
    </row>
    <row r="9295" spans="1:7" ht="15">
      <c r="A9295" s="963">
        <v>39405</v>
      </c>
      <c r="B9295">
        <v>2622.43994140625</v>
      </c>
      <c r="C9295">
        <v>2628.14990234375</v>
      </c>
      <c r="D9295">
        <v>2583.260009765625</v>
      </c>
      <c r="E9295">
        <v>2593.3798828125</v>
      </c>
      <c r="F9295">
        <v>2593.3798828125</v>
      </c>
      <c r="G9295">
        <v>2188010000</v>
      </c>
    </row>
    <row r="9296" spans="1:7" ht="15">
      <c r="A9296" s="963">
        <v>39406</v>
      </c>
      <c r="B9296">
        <v>2603.530029296875</v>
      </c>
      <c r="C9296">
        <v>2633.820068359375</v>
      </c>
      <c r="D9296">
        <v>2554.320068359375</v>
      </c>
      <c r="E9296">
        <v>2596.81005859375</v>
      </c>
      <c r="F9296">
        <v>2596.81005859375</v>
      </c>
      <c r="G9296">
        <v>2607370000</v>
      </c>
    </row>
    <row r="9297" spans="1:7" ht="15">
      <c r="A9297" s="963">
        <v>39407</v>
      </c>
      <c r="B9297">
        <v>2570.530029296875</v>
      </c>
      <c r="C9297">
        <v>2597.169921875</v>
      </c>
      <c r="D9297">
        <v>2542.699951171875</v>
      </c>
      <c r="E9297">
        <v>2562.14990234375</v>
      </c>
      <c r="F9297">
        <v>2562.14990234375</v>
      </c>
      <c r="G9297">
        <v>2034730000</v>
      </c>
    </row>
    <row r="9298" spans="1:7" ht="15">
      <c r="A9298" s="963">
        <v>39409</v>
      </c>
      <c r="B9298">
        <v>2578.989990234375</v>
      </c>
      <c r="C9298">
        <v>2601.550048828125</v>
      </c>
      <c r="D9298">
        <v>2567.580078125</v>
      </c>
      <c r="E9298">
        <v>2596.60009765625</v>
      </c>
      <c r="F9298">
        <v>2596.60009765625</v>
      </c>
      <c r="G9298">
        <v>804330000</v>
      </c>
    </row>
    <row r="9299" spans="1:7" ht="15">
      <c r="A9299" s="963">
        <v>39412</v>
      </c>
      <c r="B9299">
        <v>2599.820068359375</v>
      </c>
      <c r="C9299">
        <v>2613.68994140625</v>
      </c>
      <c r="D9299">
        <v>2539.81005859375</v>
      </c>
      <c r="E9299">
        <v>2540.989990234375</v>
      </c>
      <c r="F9299">
        <v>2540.989990234375</v>
      </c>
      <c r="G9299">
        <v>2019400000</v>
      </c>
    </row>
    <row r="9300" spans="1:7" ht="15">
      <c r="A9300" s="963">
        <v>39413</v>
      </c>
      <c r="B9300">
        <v>2557.97998046875</v>
      </c>
      <c r="C9300">
        <v>2585.929931640625</v>
      </c>
      <c r="D9300">
        <v>2546.3701171875</v>
      </c>
      <c r="E9300">
        <v>2580.800048828125</v>
      </c>
      <c r="F9300">
        <v>2580.800048828125</v>
      </c>
      <c r="G9300">
        <v>2166930000</v>
      </c>
    </row>
    <row r="9301" spans="1:7" ht="15">
      <c r="A9301" s="963">
        <v>39414</v>
      </c>
      <c r="B9301">
        <v>2607.330078125</v>
      </c>
      <c r="C9301">
        <v>2667.929931640625</v>
      </c>
      <c r="D9301">
        <v>2606.860107421875</v>
      </c>
      <c r="E9301">
        <v>2662.909912109375</v>
      </c>
      <c r="F9301">
        <v>2662.909912109375</v>
      </c>
      <c r="G9301">
        <v>2518580000</v>
      </c>
    </row>
    <row r="9302" spans="1:7" ht="15">
      <c r="A9302" s="963">
        <v>39415</v>
      </c>
      <c r="B9302">
        <v>2653.360107421875</v>
      </c>
      <c r="C9302">
        <v>2675.2099609375</v>
      </c>
      <c r="D9302">
        <v>2648.489990234375</v>
      </c>
      <c r="E9302">
        <v>2668.1298828125</v>
      </c>
      <c r="F9302">
        <v>2668.1298828125</v>
      </c>
      <c r="G9302">
        <v>2157170000</v>
      </c>
    </row>
    <row r="9303" spans="1:7" ht="15">
      <c r="A9303" s="963">
        <v>39416</v>
      </c>
      <c r="B9303">
        <v>2693.610107421875</v>
      </c>
      <c r="C9303">
        <v>2696.239990234375</v>
      </c>
      <c r="D9303">
        <v>2642.25</v>
      </c>
      <c r="E9303">
        <v>2660.9599609375</v>
      </c>
      <c r="F9303">
        <v>2660.9599609375</v>
      </c>
      <c r="G9303">
        <v>2571340000</v>
      </c>
    </row>
    <row r="9304" spans="1:7" ht="15">
      <c r="A9304" s="963">
        <v>39419</v>
      </c>
      <c r="B9304">
        <v>2654.909912109375</v>
      </c>
      <c r="C9304">
        <v>2667.820068359375</v>
      </c>
      <c r="D9304">
        <v>2636.9599609375</v>
      </c>
      <c r="E9304">
        <v>2637.1298828125</v>
      </c>
      <c r="F9304">
        <v>2637.1298828125</v>
      </c>
      <c r="G9304">
        <v>1994710000</v>
      </c>
    </row>
    <row r="9305" spans="1:7" ht="15">
      <c r="A9305" s="963">
        <v>39420</v>
      </c>
      <c r="B9305">
        <v>2620.340087890625</v>
      </c>
      <c r="C9305">
        <v>2636.010009765625</v>
      </c>
      <c r="D9305">
        <v>2613.830078125</v>
      </c>
      <c r="E9305">
        <v>2619.830078125</v>
      </c>
      <c r="F9305">
        <v>2619.830078125</v>
      </c>
      <c r="G9305">
        <v>2044740000</v>
      </c>
    </row>
    <row r="9306" spans="1:7" ht="15">
      <c r="A9306" s="963">
        <v>39421</v>
      </c>
      <c r="B9306">
        <v>2648.9599609375</v>
      </c>
      <c r="C9306">
        <v>2671.719970703125</v>
      </c>
      <c r="D9306">
        <v>2647.409912109375</v>
      </c>
      <c r="E9306">
        <v>2666.360107421875</v>
      </c>
      <c r="F9306">
        <v>2666.360107421875</v>
      </c>
      <c r="G9306">
        <v>2258840000</v>
      </c>
    </row>
    <row r="9307" spans="1:7" ht="15">
      <c r="A9307" s="963">
        <v>39422</v>
      </c>
      <c r="B9307">
        <v>2665.8701171875</v>
      </c>
      <c r="C9307">
        <v>2709.10009765625</v>
      </c>
      <c r="D9307">
        <v>2664.7099609375</v>
      </c>
      <c r="E9307">
        <v>2709.030029296875</v>
      </c>
      <c r="F9307">
        <v>2709.030029296875</v>
      </c>
      <c r="G9307">
        <v>1970680000</v>
      </c>
    </row>
    <row r="9308" spans="1:7" ht="15">
      <c r="A9308" s="963">
        <v>39423</v>
      </c>
      <c r="B9308">
        <v>2710.330078125</v>
      </c>
      <c r="C9308">
        <v>2711.9599609375</v>
      </c>
      <c r="D9308">
        <v>2695.9599609375</v>
      </c>
      <c r="E9308">
        <v>2706.159912109375</v>
      </c>
      <c r="F9308">
        <v>2706.159912109375</v>
      </c>
      <c r="G9308">
        <v>1855070000</v>
      </c>
    </row>
    <row r="9309" spans="1:7" ht="15">
      <c r="A9309" s="963">
        <v>39426</v>
      </c>
      <c r="B9309">
        <v>2710.72998046875</v>
      </c>
      <c r="C9309">
        <v>2727.840087890625</v>
      </c>
      <c r="D9309">
        <v>2706.590087890625</v>
      </c>
      <c r="E9309">
        <v>2718.949951171875</v>
      </c>
      <c r="F9309">
        <v>2718.949951171875</v>
      </c>
      <c r="G9309">
        <v>1776540000</v>
      </c>
    </row>
    <row r="9310" spans="1:7" ht="15">
      <c r="A9310" s="963">
        <v>39427</v>
      </c>
      <c r="B9310">
        <v>2723.090087890625</v>
      </c>
      <c r="C9310">
        <v>2734.820068359375</v>
      </c>
      <c r="D9310">
        <v>2650.219970703125</v>
      </c>
      <c r="E9310">
        <v>2652.35009765625</v>
      </c>
      <c r="F9310">
        <v>2652.35009765625</v>
      </c>
      <c r="G9310">
        <v>2195200000</v>
      </c>
    </row>
    <row r="9311" spans="1:7" ht="15">
      <c r="A9311" s="963">
        <v>39428</v>
      </c>
      <c r="B9311">
        <v>2703.260009765625</v>
      </c>
      <c r="C9311">
        <v>2712.590087890625</v>
      </c>
      <c r="D9311">
        <v>2638.820068359375</v>
      </c>
      <c r="E9311">
        <v>2671.139892578125</v>
      </c>
      <c r="F9311">
        <v>2671.139892578125</v>
      </c>
      <c r="G9311">
        <v>2311900000</v>
      </c>
    </row>
    <row r="9312" spans="1:7" ht="15">
      <c r="A9312" s="963">
        <v>39429</v>
      </c>
      <c r="B9312">
        <v>2651.449951171875</v>
      </c>
      <c r="C9312">
        <v>2670.330078125</v>
      </c>
      <c r="D9312">
        <v>2641.570068359375</v>
      </c>
      <c r="E9312">
        <v>2668.489990234375</v>
      </c>
      <c r="F9312">
        <v>2668.489990234375</v>
      </c>
      <c r="G9312">
        <v>2143760000</v>
      </c>
    </row>
    <row r="9313" spans="1:7" ht="15">
      <c r="A9313" s="963">
        <v>39430</v>
      </c>
      <c r="B9313">
        <v>2647.679931640625</v>
      </c>
      <c r="C9313">
        <v>2671.8798828125</v>
      </c>
      <c r="D9313">
        <v>2634.75</v>
      </c>
      <c r="E9313">
        <v>2635.739990234375</v>
      </c>
      <c r="F9313">
        <v>2635.739990234375</v>
      </c>
      <c r="G9313">
        <v>1902390000</v>
      </c>
    </row>
    <row r="9314" spans="1:7" ht="15">
      <c r="A9314" s="963">
        <v>39433</v>
      </c>
      <c r="B9314">
        <v>2623.22998046875</v>
      </c>
      <c r="C9314">
        <v>2626.3701171875</v>
      </c>
      <c r="D9314">
        <v>2574.4599609375</v>
      </c>
      <c r="E9314">
        <v>2574.4599609375</v>
      </c>
      <c r="F9314">
        <v>2574.4599609375</v>
      </c>
      <c r="G9314">
        <v>1873110000</v>
      </c>
    </row>
    <row r="9315" spans="1:7" ht="15">
      <c r="A9315" s="963">
        <v>39434</v>
      </c>
      <c r="B9315">
        <v>2597.590087890625</v>
      </c>
      <c r="C9315">
        <v>2604.3798828125</v>
      </c>
      <c r="D9315">
        <v>2553.989990234375</v>
      </c>
      <c r="E9315">
        <v>2596.030029296875</v>
      </c>
      <c r="F9315">
        <v>2596.030029296875</v>
      </c>
      <c r="G9315">
        <v>1982590000</v>
      </c>
    </row>
    <row r="9316" spans="1:7" ht="15">
      <c r="A9316" s="963">
        <v>39435</v>
      </c>
      <c r="B9316">
        <v>2593.330078125</v>
      </c>
      <c r="C9316">
        <v>2609.72998046875</v>
      </c>
      <c r="D9316">
        <v>2583.320068359375</v>
      </c>
      <c r="E9316">
        <v>2601.010009765625</v>
      </c>
      <c r="F9316">
        <v>2601.010009765625</v>
      </c>
      <c r="G9316">
        <v>1835920000</v>
      </c>
    </row>
    <row r="9317" spans="1:7" ht="15">
      <c r="A9317" s="963">
        <v>39436</v>
      </c>
      <c r="B9317">
        <v>2628.1201171875</v>
      </c>
      <c r="C9317">
        <v>2640.8798828125</v>
      </c>
      <c r="D9317">
        <v>2605.2099609375</v>
      </c>
      <c r="E9317">
        <v>2640.860107421875</v>
      </c>
      <c r="F9317">
        <v>2640.860107421875</v>
      </c>
      <c r="G9317">
        <v>1960470000</v>
      </c>
    </row>
    <row r="9318" spans="1:7" ht="15">
      <c r="A9318" s="963">
        <v>39437</v>
      </c>
      <c r="B9318">
        <v>2676.85009765625</v>
      </c>
      <c r="C9318">
        <v>2691.989990234375</v>
      </c>
      <c r="D9318">
        <v>2671.590087890625</v>
      </c>
      <c r="E9318">
        <v>2691.989990234375</v>
      </c>
      <c r="F9318">
        <v>2691.989990234375</v>
      </c>
      <c r="G9318">
        <v>2508800000</v>
      </c>
    </row>
    <row r="9319" spans="1:7" ht="15">
      <c r="A9319" s="963">
        <v>39440</v>
      </c>
      <c r="B9319">
        <v>2694.35009765625</v>
      </c>
      <c r="C9319">
        <v>2715.77001953125</v>
      </c>
      <c r="D9319">
        <v>2694.35009765625</v>
      </c>
      <c r="E9319">
        <v>2713.5</v>
      </c>
      <c r="F9319">
        <v>2713.5</v>
      </c>
      <c r="G9319">
        <v>778620000</v>
      </c>
    </row>
    <row r="9320" spans="1:7" ht="15">
      <c r="A9320" s="963">
        <v>39442</v>
      </c>
      <c r="B9320">
        <v>2702.820068359375</v>
      </c>
      <c r="C9320">
        <v>2727.550048828125</v>
      </c>
      <c r="D9320">
        <v>2698.47998046875</v>
      </c>
      <c r="E9320">
        <v>2724.409912109375</v>
      </c>
      <c r="F9320">
        <v>2724.409912109375</v>
      </c>
      <c r="G9320">
        <v>1241830000</v>
      </c>
    </row>
    <row r="9321" spans="1:7" ht="15">
      <c r="A9321" s="963">
        <v>39443</v>
      </c>
      <c r="B9321">
        <v>2715.02001953125</v>
      </c>
      <c r="C9321">
        <v>2717.1201171875</v>
      </c>
      <c r="D9321">
        <v>2675.889892578125</v>
      </c>
      <c r="E9321">
        <v>2676.7900390625</v>
      </c>
      <c r="F9321">
        <v>2676.7900390625</v>
      </c>
      <c r="G9321">
        <v>2324820000</v>
      </c>
    </row>
    <row r="9322" spans="1:7" ht="15">
      <c r="A9322" s="963">
        <v>39444</v>
      </c>
      <c r="B9322">
        <v>2693.360107421875</v>
      </c>
      <c r="C9322">
        <v>2697.77001953125</v>
      </c>
      <c r="D9322">
        <v>2661.7900390625</v>
      </c>
      <c r="E9322">
        <v>2674.4599609375</v>
      </c>
      <c r="F9322">
        <v>2674.4599609375</v>
      </c>
      <c r="G9322">
        <v>1338850000</v>
      </c>
    </row>
    <row r="9323" spans="1:7" ht="15">
      <c r="A9323" s="963">
        <v>39447</v>
      </c>
      <c r="B9323">
        <v>2663.780029296875</v>
      </c>
      <c r="C9323">
        <v>2668.610107421875</v>
      </c>
      <c r="D9323">
        <v>2646.090087890625</v>
      </c>
      <c r="E9323">
        <v>2652.280029296875</v>
      </c>
      <c r="F9323">
        <v>2652.280029296875</v>
      </c>
      <c r="G9323">
        <v>1454550000</v>
      </c>
    </row>
    <row r="9324" spans="1:7" ht="15">
      <c r="A9324" s="963">
        <v>39449</v>
      </c>
      <c r="B9324">
        <v>2653.909912109375</v>
      </c>
      <c r="C9324">
        <v>2661.5</v>
      </c>
      <c r="D9324">
        <v>2597.81005859375</v>
      </c>
      <c r="E9324">
        <v>2609.6298828125</v>
      </c>
      <c r="F9324">
        <v>2609.6298828125</v>
      </c>
      <c r="G9324">
        <v>2076690000</v>
      </c>
    </row>
    <row r="9325" spans="1:7" ht="15">
      <c r="A9325" s="963">
        <v>39450</v>
      </c>
      <c r="B9325">
        <v>2611.9599609375</v>
      </c>
      <c r="C9325">
        <v>2624.27001953125</v>
      </c>
      <c r="D9325">
        <v>2592.179931640625</v>
      </c>
      <c r="E9325">
        <v>2602.679931640625</v>
      </c>
      <c r="F9325">
        <v>2602.679931640625</v>
      </c>
      <c r="G9325">
        <v>1970200000</v>
      </c>
    </row>
    <row r="9326" spans="1:7" ht="15">
      <c r="A9326" s="963">
        <v>39451</v>
      </c>
      <c r="B9326">
        <v>2571.080078125</v>
      </c>
      <c r="C9326">
        <v>2571.080078125</v>
      </c>
      <c r="D9326">
        <v>2502.679931640625</v>
      </c>
      <c r="E9326">
        <v>2504.64990234375</v>
      </c>
      <c r="F9326">
        <v>2504.64990234375</v>
      </c>
      <c r="G9326">
        <v>2516310000</v>
      </c>
    </row>
    <row r="9327" spans="1:7" ht="15">
      <c r="A9327" s="963">
        <v>39454</v>
      </c>
      <c r="B9327">
        <v>2514.14990234375</v>
      </c>
      <c r="C9327">
        <v>2521.6201171875</v>
      </c>
      <c r="D9327">
        <v>2471.22998046875</v>
      </c>
      <c r="E9327">
        <v>2499.4599609375</v>
      </c>
      <c r="F9327">
        <v>2499.4599609375</v>
      </c>
      <c r="G9327">
        <v>2600100000</v>
      </c>
    </row>
    <row r="9328" spans="1:7" ht="15">
      <c r="A9328" s="963">
        <v>39455</v>
      </c>
      <c r="B9328">
        <v>2506.969970703125</v>
      </c>
      <c r="C9328">
        <v>2527.419921875</v>
      </c>
      <c r="D9328">
        <v>2440.510009765625</v>
      </c>
      <c r="E9328">
        <v>2440.510009765625</v>
      </c>
      <c r="F9328">
        <v>2440.510009765625</v>
      </c>
      <c r="G9328">
        <v>2566480000</v>
      </c>
    </row>
    <row r="9329" spans="1:7" ht="15">
      <c r="A9329" s="963">
        <v>39456</v>
      </c>
      <c r="B9329">
        <v>2443.85009765625</v>
      </c>
      <c r="C9329">
        <v>2474.550048828125</v>
      </c>
      <c r="D9329">
        <v>2407.389892578125</v>
      </c>
      <c r="E9329">
        <v>2474.550048828125</v>
      </c>
      <c r="F9329">
        <v>2474.550048828125</v>
      </c>
      <c r="G9329">
        <v>2821160000</v>
      </c>
    </row>
    <row r="9330" spans="1:7" ht="15">
      <c r="A9330" s="963">
        <v>39457</v>
      </c>
      <c r="B9330">
        <v>2452.1201171875</v>
      </c>
      <c r="C9330">
        <v>2503.550048828125</v>
      </c>
      <c r="D9330">
        <v>2446.800048828125</v>
      </c>
      <c r="E9330">
        <v>2488.52001953125</v>
      </c>
      <c r="F9330">
        <v>2488.52001953125</v>
      </c>
      <c r="G9330">
        <v>2640400000</v>
      </c>
    </row>
    <row r="9331" spans="1:7" ht="15">
      <c r="A9331" s="963">
        <v>39458</v>
      </c>
      <c r="B9331">
        <v>2471.860107421875</v>
      </c>
      <c r="C9331">
        <v>2473.949951171875</v>
      </c>
      <c r="D9331">
        <v>2428.85009765625</v>
      </c>
      <c r="E9331">
        <v>2439.93994140625</v>
      </c>
      <c r="F9331">
        <v>2439.93994140625</v>
      </c>
      <c r="G9331">
        <v>2355490000</v>
      </c>
    </row>
    <row r="9332" spans="1:7" ht="15">
      <c r="A9332" s="963">
        <v>39461</v>
      </c>
      <c r="B9332">
        <v>2470.8701171875</v>
      </c>
      <c r="C9332">
        <v>2483.1298828125</v>
      </c>
      <c r="D9332">
        <v>2455.340087890625</v>
      </c>
      <c r="E9332">
        <v>2478.300048828125</v>
      </c>
      <c r="F9332">
        <v>2478.300048828125</v>
      </c>
      <c r="G9332">
        <v>2134230000</v>
      </c>
    </row>
    <row r="9333" spans="1:7" ht="15">
      <c r="A9333" s="963">
        <v>39462</v>
      </c>
      <c r="B9333">
        <v>2449.0400390625</v>
      </c>
      <c r="C9333">
        <v>2455.2900390625</v>
      </c>
      <c r="D9333">
        <v>2412.469970703125</v>
      </c>
      <c r="E9333">
        <v>2417.590087890625</v>
      </c>
      <c r="F9333">
        <v>2417.590087890625</v>
      </c>
      <c r="G9333">
        <v>2390120000</v>
      </c>
    </row>
    <row r="9334" spans="1:7" ht="15">
      <c r="A9334" s="963">
        <v>39463</v>
      </c>
      <c r="B9334">
        <v>2390.56005859375</v>
      </c>
      <c r="C9334">
        <v>2429.580078125</v>
      </c>
      <c r="D9334">
        <v>2361.219970703125</v>
      </c>
      <c r="E9334">
        <v>2394.590087890625</v>
      </c>
      <c r="F9334">
        <v>2394.590087890625</v>
      </c>
      <c r="G9334">
        <v>3397330000</v>
      </c>
    </row>
    <row r="9335" spans="1:7" ht="15">
      <c r="A9335" s="963">
        <v>39464</v>
      </c>
      <c r="B9335">
        <v>2405.739990234375</v>
      </c>
      <c r="C9335">
        <v>2416.510009765625</v>
      </c>
      <c r="D9335">
        <v>2343.64990234375</v>
      </c>
      <c r="E9335">
        <v>2346.89990234375</v>
      </c>
      <c r="F9335">
        <v>2346.89990234375</v>
      </c>
      <c r="G9335">
        <v>2785930000</v>
      </c>
    </row>
    <row r="9336" spans="1:7" ht="15">
      <c r="A9336" s="963">
        <v>39465</v>
      </c>
      <c r="B9336">
        <v>2365.56005859375</v>
      </c>
      <c r="C9336">
        <v>2384.2099609375</v>
      </c>
      <c r="D9336">
        <v>2323.2900390625</v>
      </c>
      <c r="E9336">
        <v>2340.02001953125</v>
      </c>
      <c r="F9336">
        <v>2340.02001953125</v>
      </c>
      <c r="G9336">
        <v>2991360000</v>
      </c>
    </row>
    <row r="9337" spans="1:7" ht="15">
      <c r="A9337" s="963">
        <v>39469</v>
      </c>
      <c r="B9337">
        <v>2221.199951171875</v>
      </c>
      <c r="C9337">
        <v>2318.60009765625</v>
      </c>
      <c r="D9337">
        <v>2221.199951171875</v>
      </c>
      <c r="E9337">
        <v>2292.27001953125</v>
      </c>
      <c r="F9337">
        <v>2292.27001953125</v>
      </c>
      <c r="G9337">
        <v>3161430000</v>
      </c>
    </row>
    <row r="9338" spans="1:7" ht="15">
      <c r="A9338" s="963">
        <v>39470</v>
      </c>
      <c r="B9338">
        <v>2226.77001953125</v>
      </c>
      <c r="C9338">
        <v>2320.1298828125</v>
      </c>
      <c r="D9338">
        <v>2202.5400390625</v>
      </c>
      <c r="E9338">
        <v>2316.409912109375</v>
      </c>
      <c r="F9338">
        <v>2316.409912109375</v>
      </c>
      <c r="G9338">
        <v>3650250000</v>
      </c>
    </row>
    <row r="9339" spans="1:7" ht="15">
      <c r="A9339" s="963">
        <v>39471</v>
      </c>
      <c r="B9339">
        <v>2328.860107421875</v>
      </c>
      <c r="C9339">
        <v>2361.889892578125</v>
      </c>
      <c r="D9339">
        <v>2326.3701171875</v>
      </c>
      <c r="E9339">
        <v>2360.919921875</v>
      </c>
      <c r="F9339">
        <v>2360.919921875</v>
      </c>
      <c r="G9339">
        <v>2928900000</v>
      </c>
    </row>
    <row r="9340" spans="1:7" ht="15">
      <c r="A9340" s="963">
        <v>39472</v>
      </c>
      <c r="B9340">
        <v>2402.800048828125</v>
      </c>
      <c r="C9340">
        <v>2408.219970703125</v>
      </c>
      <c r="D9340">
        <v>2322.56005859375</v>
      </c>
      <c r="E9340">
        <v>2326.199951171875</v>
      </c>
      <c r="F9340">
        <v>2326.199951171875</v>
      </c>
      <c r="G9340">
        <v>2599410000</v>
      </c>
    </row>
    <row r="9341" spans="1:7" ht="15">
      <c r="A9341" s="963">
        <v>39475</v>
      </c>
      <c r="B9341">
        <v>2324.85009765625</v>
      </c>
      <c r="C9341">
        <v>2349.909912109375</v>
      </c>
      <c r="D9341">
        <v>2306.639892578125</v>
      </c>
      <c r="E9341">
        <v>2349.909912109375</v>
      </c>
      <c r="F9341">
        <v>2349.909912109375</v>
      </c>
      <c r="G9341">
        <v>2033860000</v>
      </c>
    </row>
    <row r="9342" spans="1:7" ht="15">
      <c r="A9342" s="963">
        <v>39476</v>
      </c>
      <c r="B9342">
        <v>2360.429931640625</v>
      </c>
      <c r="C9342">
        <v>2362.110107421875</v>
      </c>
      <c r="D9342">
        <v>2332</v>
      </c>
      <c r="E9342">
        <v>2358.06005859375</v>
      </c>
      <c r="F9342">
        <v>2358.06005859375</v>
      </c>
      <c r="G9342">
        <v>2160040000</v>
      </c>
    </row>
    <row r="9343" spans="1:7" ht="15">
      <c r="A9343" s="963">
        <v>39477</v>
      </c>
      <c r="B9343">
        <v>2346.360107421875</v>
      </c>
      <c r="C9343">
        <v>2396</v>
      </c>
      <c r="D9343">
        <v>2343.8798828125</v>
      </c>
      <c r="E9343">
        <v>2349</v>
      </c>
      <c r="F9343">
        <v>2349</v>
      </c>
      <c r="G9343">
        <v>2618850000</v>
      </c>
    </row>
    <row r="9344" spans="1:7" ht="15">
      <c r="A9344" s="963">
        <v>39478</v>
      </c>
      <c r="B9344">
        <v>2317.110107421875</v>
      </c>
      <c r="C9344">
        <v>2403.4599609375</v>
      </c>
      <c r="D9344">
        <v>2313.52001953125</v>
      </c>
      <c r="E9344">
        <v>2389.860107421875</v>
      </c>
      <c r="F9344">
        <v>2389.860107421875</v>
      </c>
      <c r="G9344">
        <v>2813420000</v>
      </c>
    </row>
    <row r="9345" spans="1:7" ht="15">
      <c r="A9345" s="963">
        <v>39479</v>
      </c>
      <c r="B9345">
        <v>2392.580078125</v>
      </c>
      <c r="C9345">
        <v>2419.22998046875</v>
      </c>
      <c r="D9345">
        <v>2374.5</v>
      </c>
      <c r="E9345">
        <v>2413.360107421875</v>
      </c>
      <c r="F9345">
        <v>2413.360107421875</v>
      </c>
      <c r="G9345">
        <v>3060180000</v>
      </c>
    </row>
    <row r="9346" spans="1:7" ht="15">
      <c r="A9346" s="963">
        <v>39482</v>
      </c>
      <c r="B9346">
        <v>2413.419921875</v>
      </c>
      <c r="C9346">
        <v>2413.419921875</v>
      </c>
      <c r="D9346">
        <v>2382.090087890625</v>
      </c>
      <c r="E9346">
        <v>2382.85009765625</v>
      </c>
      <c r="F9346">
        <v>2382.85009765625</v>
      </c>
      <c r="G9346">
        <v>2050940000</v>
      </c>
    </row>
    <row r="9347" spans="1:7" ht="15">
      <c r="A9347" s="963">
        <v>39483</v>
      </c>
      <c r="B9347">
        <v>2344.81005859375</v>
      </c>
      <c r="C9347">
        <v>2359.429931640625</v>
      </c>
      <c r="D9347">
        <v>2309.570068359375</v>
      </c>
      <c r="E9347">
        <v>2309.570068359375</v>
      </c>
      <c r="F9347">
        <v>2309.570068359375</v>
      </c>
      <c r="G9347">
        <v>2501820000</v>
      </c>
    </row>
    <row r="9348" spans="1:7" ht="15">
      <c r="A9348" s="963">
        <v>39484</v>
      </c>
      <c r="B9348">
        <v>2327.179931640625</v>
      </c>
      <c r="C9348">
        <v>2338.27001953125</v>
      </c>
      <c r="D9348">
        <v>2277.27001953125</v>
      </c>
      <c r="E9348">
        <v>2278.75</v>
      </c>
      <c r="F9348">
        <v>2278.75</v>
      </c>
      <c r="G9348">
        <v>2362020000</v>
      </c>
    </row>
    <row r="9349" spans="1:7" ht="15">
      <c r="A9349" s="963">
        <v>39485</v>
      </c>
      <c r="B9349">
        <v>2259.6201171875</v>
      </c>
      <c r="C9349">
        <v>2318.52001953125</v>
      </c>
      <c r="D9349">
        <v>2252.64990234375</v>
      </c>
      <c r="E9349">
        <v>2293.030029296875</v>
      </c>
      <c r="F9349">
        <v>2293.030029296875</v>
      </c>
      <c r="G9349">
        <v>2946360000</v>
      </c>
    </row>
    <row r="9350" spans="1:7" ht="15">
      <c r="A9350" s="963">
        <v>39486</v>
      </c>
      <c r="B9350">
        <v>2290.5</v>
      </c>
      <c r="C9350">
        <v>2318.669921875</v>
      </c>
      <c r="D9350">
        <v>2280.27001953125</v>
      </c>
      <c r="E9350">
        <v>2304.85009765625</v>
      </c>
      <c r="F9350">
        <v>2304.85009765625</v>
      </c>
      <c r="G9350">
        <v>2229330000</v>
      </c>
    </row>
    <row r="9351" spans="1:7" ht="15">
      <c r="A9351" s="963">
        <v>39489</v>
      </c>
      <c r="B9351">
        <v>2310.75</v>
      </c>
      <c r="C9351">
        <v>2326.22998046875</v>
      </c>
      <c r="D9351">
        <v>2294.419921875</v>
      </c>
      <c r="E9351">
        <v>2320.06005859375</v>
      </c>
      <c r="F9351">
        <v>2320.06005859375</v>
      </c>
      <c r="G9351">
        <v>2072270000</v>
      </c>
    </row>
    <row r="9352" spans="1:7" ht="15">
      <c r="A9352" s="963">
        <v>39490</v>
      </c>
      <c r="B9352">
        <v>2333.31005859375</v>
      </c>
      <c r="C9352">
        <v>2349.550048828125</v>
      </c>
      <c r="D9352">
        <v>2305.830078125</v>
      </c>
      <c r="E9352">
        <v>2320.0400390625</v>
      </c>
      <c r="F9352">
        <v>2320.0400390625</v>
      </c>
      <c r="G9352">
        <v>2183530000</v>
      </c>
    </row>
    <row r="9353" spans="1:7" ht="15">
      <c r="A9353" s="963">
        <v>39491</v>
      </c>
      <c r="B9353">
        <v>2347.219970703125</v>
      </c>
      <c r="C9353">
        <v>2373.929931640625</v>
      </c>
      <c r="D9353">
        <v>2338.909912109375</v>
      </c>
      <c r="E9353">
        <v>2373.929931640625</v>
      </c>
      <c r="F9353">
        <v>2373.929931640625</v>
      </c>
      <c r="G9353">
        <v>2174670000</v>
      </c>
    </row>
    <row r="9354" spans="1:7" ht="15">
      <c r="A9354" s="963">
        <v>39492</v>
      </c>
      <c r="B9354">
        <v>2376.219970703125</v>
      </c>
      <c r="C9354">
        <v>2376.219970703125</v>
      </c>
      <c r="D9354">
        <v>2328.590087890625</v>
      </c>
      <c r="E9354">
        <v>2332.5400390625</v>
      </c>
      <c r="F9354">
        <v>2332.5400390625</v>
      </c>
      <c r="G9354">
        <v>2267580000</v>
      </c>
    </row>
    <row r="9355" spans="1:7" ht="15">
      <c r="A9355" s="963">
        <v>39493</v>
      </c>
      <c r="B9355">
        <v>2320.580078125</v>
      </c>
      <c r="C9355">
        <v>2329.169921875</v>
      </c>
      <c r="D9355">
        <v>2305.81005859375</v>
      </c>
      <c r="E9355">
        <v>2321.800048828125</v>
      </c>
      <c r="F9355">
        <v>2321.800048828125</v>
      </c>
      <c r="G9355">
        <v>1999540000</v>
      </c>
    </row>
    <row r="9356" spans="1:7" ht="15">
      <c r="A9356" s="963">
        <v>39497</v>
      </c>
      <c r="B9356">
        <v>2348.97998046875</v>
      </c>
      <c r="C9356">
        <v>2352.7900390625</v>
      </c>
      <c r="D9356">
        <v>2300.10009765625</v>
      </c>
      <c r="E9356">
        <v>2306.199951171875</v>
      </c>
      <c r="F9356">
        <v>2306.199951171875</v>
      </c>
      <c r="G9356">
        <v>1988690000</v>
      </c>
    </row>
    <row r="9357" spans="1:7" ht="15">
      <c r="A9357" s="963">
        <v>39498</v>
      </c>
      <c r="B9357">
        <v>2292.820068359375</v>
      </c>
      <c r="C9357">
        <v>2331.699951171875</v>
      </c>
      <c r="D9357">
        <v>2291.239990234375</v>
      </c>
      <c r="E9357">
        <v>2327.10009765625</v>
      </c>
      <c r="F9357">
        <v>2327.10009765625</v>
      </c>
      <c r="G9357">
        <v>2258180000</v>
      </c>
    </row>
    <row r="9358" spans="1:7" ht="15">
      <c r="A9358" s="963">
        <v>39499</v>
      </c>
      <c r="B9358">
        <v>2344.080078125</v>
      </c>
      <c r="C9358">
        <v>2353.7900390625</v>
      </c>
      <c r="D9358">
        <v>2294.77001953125</v>
      </c>
      <c r="E9358">
        <v>2299.780029296875</v>
      </c>
      <c r="F9358">
        <v>2299.780029296875</v>
      </c>
      <c r="G9358">
        <v>2277540000</v>
      </c>
    </row>
    <row r="9359" spans="1:7" ht="15">
      <c r="A9359" s="963">
        <v>39500</v>
      </c>
      <c r="B9359">
        <v>2306.610107421875</v>
      </c>
      <c r="C9359">
        <v>2308.760009765625</v>
      </c>
      <c r="D9359">
        <v>2265.360107421875</v>
      </c>
      <c r="E9359">
        <v>2303.35009765625</v>
      </c>
      <c r="F9359">
        <v>2303.35009765625</v>
      </c>
      <c r="G9359">
        <v>2324450000</v>
      </c>
    </row>
    <row r="9360" spans="1:7" ht="15">
      <c r="A9360" s="963">
        <v>39503</v>
      </c>
      <c r="B9360">
        <v>2303.409912109375</v>
      </c>
      <c r="C9360">
        <v>2333.7099609375</v>
      </c>
      <c r="D9360">
        <v>2294.3798828125</v>
      </c>
      <c r="E9360">
        <v>2327.47998046875</v>
      </c>
      <c r="F9360">
        <v>2327.47998046875</v>
      </c>
      <c r="G9360">
        <v>2152880000</v>
      </c>
    </row>
    <row r="9361" spans="1:7" ht="15">
      <c r="A9361" s="963">
        <v>39504</v>
      </c>
      <c r="B9361">
        <v>2314.419921875</v>
      </c>
      <c r="C9361">
        <v>2361.10009765625</v>
      </c>
      <c r="D9361">
        <v>2311.320068359375</v>
      </c>
      <c r="E9361">
        <v>2344.989990234375</v>
      </c>
      <c r="F9361">
        <v>2344.989990234375</v>
      </c>
      <c r="G9361">
        <v>2263650000</v>
      </c>
    </row>
    <row r="9362" spans="1:7" ht="15">
      <c r="A9362" s="963">
        <v>39505</v>
      </c>
      <c r="B9362">
        <v>2329.159912109375</v>
      </c>
      <c r="C9362">
        <v>2363.52001953125</v>
      </c>
      <c r="D9362">
        <v>2326.340087890625</v>
      </c>
      <c r="E9362">
        <v>2353.780029296875</v>
      </c>
      <c r="F9362">
        <v>2353.780029296875</v>
      </c>
      <c r="G9362">
        <v>2216540000</v>
      </c>
    </row>
    <row r="9363" spans="1:7" ht="15">
      <c r="A9363" s="963">
        <v>39506</v>
      </c>
      <c r="B9363">
        <v>2342.56005859375</v>
      </c>
      <c r="C9363">
        <v>2352.8798828125</v>
      </c>
      <c r="D9363">
        <v>2324.469970703125</v>
      </c>
      <c r="E9363">
        <v>2331.570068359375</v>
      </c>
      <c r="F9363">
        <v>2331.570068359375</v>
      </c>
      <c r="G9363">
        <v>2032040000</v>
      </c>
    </row>
    <row r="9364" spans="1:7" ht="15">
      <c r="A9364" s="963">
        <v>39507</v>
      </c>
      <c r="B9364">
        <v>2309.06005859375</v>
      </c>
      <c r="C9364">
        <v>2311.22998046875</v>
      </c>
      <c r="D9364">
        <v>2264.969970703125</v>
      </c>
      <c r="E9364">
        <v>2271.47998046875</v>
      </c>
      <c r="F9364">
        <v>2271.47998046875</v>
      </c>
      <c r="G9364">
        <v>2405360000</v>
      </c>
    </row>
    <row r="9365" spans="1:7" ht="15">
      <c r="A9365" s="963">
        <v>39510</v>
      </c>
      <c r="B9365">
        <v>2271.260009765625</v>
      </c>
      <c r="C9365">
        <v>2275.75</v>
      </c>
      <c r="D9365">
        <v>2240.300048828125</v>
      </c>
      <c r="E9365">
        <v>2258.60009765625</v>
      </c>
      <c r="F9365">
        <v>2258.60009765625</v>
      </c>
      <c r="G9365">
        <v>2145070000</v>
      </c>
    </row>
    <row r="9366" spans="1:7" ht="15">
      <c r="A9366" s="963">
        <v>39511</v>
      </c>
      <c r="B9366">
        <v>2244.2099609375</v>
      </c>
      <c r="C9366">
        <v>2266.3701171875</v>
      </c>
      <c r="D9366">
        <v>2221.090087890625</v>
      </c>
      <c r="E9366">
        <v>2260.280029296875</v>
      </c>
      <c r="F9366">
        <v>2260.280029296875</v>
      </c>
      <c r="G9366">
        <v>2669980000</v>
      </c>
    </row>
    <row r="9367" spans="1:7" ht="15">
      <c r="A9367" s="963">
        <v>39512</v>
      </c>
      <c r="B9367">
        <v>2266.489990234375</v>
      </c>
      <c r="C9367">
        <v>2290.010009765625</v>
      </c>
      <c r="D9367">
        <v>2254.199951171875</v>
      </c>
      <c r="E9367">
        <v>2272.81005859375</v>
      </c>
      <c r="F9367">
        <v>2272.81005859375</v>
      </c>
      <c r="G9367">
        <v>2209090000</v>
      </c>
    </row>
    <row r="9368" spans="1:7" ht="15">
      <c r="A9368" s="963">
        <v>39513</v>
      </c>
      <c r="B9368">
        <v>2265.669921875</v>
      </c>
      <c r="C9368">
        <v>2272.199951171875</v>
      </c>
      <c r="D9368">
        <v>2219.330078125</v>
      </c>
      <c r="E9368">
        <v>2220.5</v>
      </c>
      <c r="F9368">
        <v>2220.5</v>
      </c>
      <c r="G9368">
        <v>2165090000</v>
      </c>
    </row>
    <row r="9369" spans="1:7" ht="15">
      <c r="A9369" s="963">
        <v>39514</v>
      </c>
      <c r="B9369">
        <v>2204.47998046875</v>
      </c>
      <c r="C9369">
        <v>2242.5</v>
      </c>
      <c r="D9369">
        <v>2186.929931640625</v>
      </c>
      <c r="E9369">
        <v>2212.489990234375</v>
      </c>
      <c r="F9369">
        <v>2212.489990234375</v>
      </c>
      <c r="G9369">
        <v>2386980000</v>
      </c>
    </row>
    <row r="9370" spans="1:7" ht="15">
      <c r="A9370" s="963">
        <v>39517</v>
      </c>
      <c r="B9370">
        <v>2211.139892578125</v>
      </c>
      <c r="C9370">
        <v>2216.889892578125</v>
      </c>
      <c r="D9370">
        <v>2168.669921875</v>
      </c>
      <c r="E9370">
        <v>2169.340087890625</v>
      </c>
      <c r="F9370">
        <v>2169.340087890625</v>
      </c>
      <c r="G9370">
        <v>2101010000</v>
      </c>
    </row>
    <row r="9371" spans="1:7" ht="15">
      <c r="A9371" s="963">
        <v>39518</v>
      </c>
      <c r="B9371">
        <v>2209.64990234375</v>
      </c>
      <c r="C9371">
        <v>2255.760009765625</v>
      </c>
      <c r="D9371">
        <v>2192.5</v>
      </c>
      <c r="E9371">
        <v>2255.760009765625</v>
      </c>
      <c r="F9371">
        <v>2255.760009765625</v>
      </c>
      <c r="G9371">
        <v>2526040000</v>
      </c>
    </row>
    <row r="9372" spans="1:7" ht="15">
      <c r="A9372" s="963">
        <v>39519</v>
      </c>
      <c r="B9372">
        <v>2259.969970703125</v>
      </c>
      <c r="C9372">
        <v>2282.610107421875</v>
      </c>
      <c r="D9372">
        <v>2241.3798828125</v>
      </c>
      <c r="E9372">
        <v>2243.8701171875</v>
      </c>
      <c r="F9372">
        <v>2243.8701171875</v>
      </c>
      <c r="G9372">
        <v>2077140000</v>
      </c>
    </row>
    <row r="9373" spans="1:7" ht="15">
      <c r="A9373" s="963">
        <v>39520</v>
      </c>
      <c r="B9373">
        <v>2219.280029296875</v>
      </c>
      <c r="C9373">
        <v>2272.550048828125</v>
      </c>
      <c r="D9373">
        <v>2199.3798828125</v>
      </c>
      <c r="E9373">
        <v>2263.610107421875</v>
      </c>
      <c r="F9373">
        <v>2263.610107421875</v>
      </c>
      <c r="G9373">
        <v>2419220000</v>
      </c>
    </row>
    <row r="9374" spans="1:7" ht="15">
      <c r="A9374" s="963">
        <v>39521</v>
      </c>
      <c r="B9374">
        <v>2271.2099609375</v>
      </c>
      <c r="C9374">
        <v>2277.110107421875</v>
      </c>
      <c r="D9374">
        <v>2191.75</v>
      </c>
      <c r="E9374">
        <v>2212.489990234375</v>
      </c>
      <c r="F9374">
        <v>2212.489990234375</v>
      </c>
      <c r="G9374">
        <v>2547310000</v>
      </c>
    </row>
    <row r="9375" spans="1:7" ht="15">
      <c r="A9375" s="963">
        <v>39524</v>
      </c>
      <c r="B9375">
        <v>2166.93994140625</v>
      </c>
      <c r="C9375">
        <v>2200.530029296875</v>
      </c>
      <c r="D9375">
        <v>2155.419921875</v>
      </c>
      <c r="E9375">
        <v>2177.010009765625</v>
      </c>
      <c r="F9375">
        <v>2177.010009765625</v>
      </c>
      <c r="G9375">
        <v>2338210000</v>
      </c>
    </row>
    <row r="9376" spans="1:7" ht="15">
      <c r="A9376" s="963">
        <v>39525</v>
      </c>
      <c r="B9376">
        <v>2215.610107421875</v>
      </c>
      <c r="C9376">
        <v>2268.260009765625</v>
      </c>
      <c r="D9376">
        <v>2206.81005859375</v>
      </c>
      <c r="E9376">
        <v>2268.260009765625</v>
      </c>
      <c r="F9376">
        <v>2268.260009765625</v>
      </c>
      <c r="G9376">
        <v>2411630000</v>
      </c>
    </row>
    <row r="9377" spans="1:7" ht="15">
      <c r="A9377" s="963">
        <v>39526</v>
      </c>
      <c r="B9377">
        <v>2272.1201171875</v>
      </c>
      <c r="C9377">
        <v>2280.89990234375</v>
      </c>
      <c r="D9377">
        <v>2209.9599609375</v>
      </c>
      <c r="E9377">
        <v>2209.9599609375</v>
      </c>
      <c r="F9377">
        <v>2209.9599609375</v>
      </c>
      <c r="G9377">
        <v>2265420000</v>
      </c>
    </row>
    <row r="9378" spans="1:7" ht="15">
      <c r="A9378" s="963">
        <v>39527</v>
      </c>
      <c r="B9378">
        <v>2220.5</v>
      </c>
      <c r="C9378">
        <v>2258.110107421875</v>
      </c>
      <c r="D9378">
        <v>2208.1201171875</v>
      </c>
      <c r="E9378">
        <v>2258.110107421875</v>
      </c>
      <c r="F9378">
        <v>2258.110107421875</v>
      </c>
      <c r="G9378">
        <v>2764480000</v>
      </c>
    </row>
    <row r="9379" spans="1:7" ht="15">
      <c r="A9379" s="963">
        <v>39531</v>
      </c>
      <c r="B9379">
        <v>2268.199951171875</v>
      </c>
      <c r="C9379">
        <v>2336.699951171875</v>
      </c>
      <c r="D9379">
        <v>2268.199951171875</v>
      </c>
      <c r="E9379">
        <v>2326.75</v>
      </c>
      <c r="F9379">
        <v>2326.75</v>
      </c>
      <c r="G9379">
        <v>2312600000</v>
      </c>
    </row>
    <row r="9380" spans="1:7" ht="15">
      <c r="A9380" s="963">
        <v>39532</v>
      </c>
      <c r="B9380">
        <v>2329.159912109375</v>
      </c>
      <c r="C9380">
        <v>2346.780029296875</v>
      </c>
      <c r="D9380">
        <v>2312.06005859375</v>
      </c>
      <c r="E9380">
        <v>2341.050048828125</v>
      </c>
      <c r="F9380">
        <v>2341.050048828125</v>
      </c>
      <c r="G9380">
        <v>2099060000</v>
      </c>
    </row>
    <row r="9381" spans="1:7" ht="15">
      <c r="A9381" s="963">
        <v>39533</v>
      </c>
      <c r="B9381">
        <v>2328.6201171875</v>
      </c>
      <c r="C9381">
        <v>2331.179931640625</v>
      </c>
      <c r="D9381">
        <v>2306.489990234375</v>
      </c>
      <c r="E9381">
        <v>2324.360107421875</v>
      </c>
      <c r="F9381">
        <v>2324.360107421875</v>
      </c>
      <c r="G9381">
        <v>1915210000</v>
      </c>
    </row>
    <row r="9382" spans="1:7" ht="15">
      <c r="A9382" s="963">
        <v>39534</v>
      </c>
      <c r="B9382">
        <v>2315.0400390625</v>
      </c>
      <c r="C9382">
        <v>2315.909912109375</v>
      </c>
      <c r="D9382">
        <v>2280.469970703125</v>
      </c>
      <c r="E9382">
        <v>2280.830078125</v>
      </c>
      <c r="F9382">
        <v>2280.830078125</v>
      </c>
      <c r="G9382">
        <v>2038770000</v>
      </c>
    </row>
    <row r="9383" spans="1:7" ht="15">
      <c r="A9383" s="963">
        <v>39535</v>
      </c>
      <c r="B9383">
        <v>2291.320068359375</v>
      </c>
      <c r="C9383">
        <v>2304.7099609375</v>
      </c>
      <c r="D9383">
        <v>2256.8701171875</v>
      </c>
      <c r="E9383">
        <v>2261.179931640625</v>
      </c>
      <c r="F9383">
        <v>2261.179931640625</v>
      </c>
      <c r="G9383">
        <v>1785770000</v>
      </c>
    </row>
    <row r="9384" spans="1:7" ht="15">
      <c r="A9384" s="963">
        <v>39538</v>
      </c>
      <c r="B9384">
        <v>2265.14990234375</v>
      </c>
      <c r="C9384">
        <v>2289.699951171875</v>
      </c>
      <c r="D9384">
        <v>2260.590087890625</v>
      </c>
      <c r="E9384">
        <v>2279.10009765625</v>
      </c>
      <c r="F9384">
        <v>2279.10009765625</v>
      </c>
      <c r="G9384">
        <v>1788360000</v>
      </c>
    </row>
    <row r="9385" spans="1:7" ht="15">
      <c r="A9385" s="963">
        <v>39539</v>
      </c>
      <c r="B9385">
        <v>2306.510009765625</v>
      </c>
      <c r="C9385">
        <v>2362.75</v>
      </c>
      <c r="D9385">
        <v>2305.39990234375</v>
      </c>
      <c r="E9385">
        <v>2362.75</v>
      </c>
      <c r="F9385">
        <v>2362.75</v>
      </c>
      <c r="G9385">
        <v>2160120000</v>
      </c>
    </row>
    <row r="9386" spans="1:7" ht="15">
      <c r="A9386" s="963">
        <v>39540</v>
      </c>
      <c r="B9386">
        <v>2363.419921875</v>
      </c>
      <c r="C9386">
        <v>2381.2099609375</v>
      </c>
      <c r="D9386">
        <v>2347.780029296875</v>
      </c>
      <c r="E9386">
        <v>2361.39990234375</v>
      </c>
      <c r="F9386">
        <v>2361.39990234375</v>
      </c>
      <c r="G9386">
        <v>1996680000</v>
      </c>
    </row>
    <row r="9387" spans="1:7" ht="15">
      <c r="A9387" s="963">
        <v>39541</v>
      </c>
      <c r="B9387">
        <v>2347.909912109375</v>
      </c>
      <c r="C9387">
        <v>2373.989990234375</v>
      </c>
      <c r="D9387">
        <v>2339.3798828125</v>
      </c>
      <c r="E9387">
        <v>2363.300048828125</v>
      </c>
      <c r="F9387">
        <v>2363.300048828125</v>
      </c>
      <c r="G9387">
        <v>1993480000</v>
      </c>
    </row>
    <row r="9388" spans="1:7" ht="15">
      <c r="A9388" s="963">
        <v>39542</v>
      </c>
      <c r="B9388">
        <v>2366.909912109375</v>
      </c>
      <c r="C9388">
        <v>2391.929931640625</v>
      </c>
      <c r="D9388">
        <v>2351.760009765625</v>
      </c>
      <c r="E9388">
        <v>2370.97998046875</v>
      </c>
      <c r="F9388">
        <v>2370.97998046875</v>
      </c>
      <c r="G9388">
        <v>1977560000</v>
      </c>
    </row>
    <row r="9389" spans="1:7" ht="15">
      <c r="A9389" s="963">
        <v>39545</v>
      </c>
      <c r="B9389">
        <v>2386.6201171875</v>
      </c>
      <c r="C9389">
        <v>2390.0400390625</v>
      </c>
      <c r="D9389">
        <v>2359.5400390625</v>
      </c>
      <c r="E9389">
        <v>2364.830078125</v>
      </c>
      <c r="F9389">
        <v>2364.830078125</v>
      </c>
      <c r="G9389">
        <v>1730020000</v>
      </c>
    </row>
    <row r="9390" spans="1:7" ht="15">
      <c r="A9390" s="963">
        <v>39546</v>
      </c>
      <c r="B9390">
        <v>2353.580078125</v>
      </c>
      <c r="C9390">
        <v>2359.39990234375</v>
      </c>
      <c r="D9390">
        <v>2337.840087890625</v>
      </c>
      <c r="E9390">
        <v>2348.760009765625</v>
      </c>
      <c r="F9390">
        <v>2348.760009765625</v>
      </c>
      <c r="G9390">
        <v>1635290000</v>
      </c>
    </row>
    <row r="9391" spans="1:7" ht="15">
      <c r="A9391" s="963">
        <v>39547</v>
      </c>
      <c r="B9391">
        <v>2351.93994140625</v>
      </c>
      <c r="C9391">
        <v>2353.5400390625</v>
      </c>
      <c r="D9391">
        <v>2311.449951171875</v>
      </c>
      <c r="E9391">
        <v>2322.1201171875</v>
      </c>
      <c r="F9391">
        <v>2322.1201171875</v>
      </c>
      <c r="G9391">
        <v>1922050000</v>
      </c>
    </row>
    <row r="9392" spans="1:7" ht="15">
      <c r="A9392" s="963">
        <v>39548</v>
      </c>
      <c r="B9392">
        <v>2326.780029296875</v>
      </c>
      <c r="C9392">
        <v>2363.909912109375</v>
      </c>
      <c r="D9392">
        <v>2324.389892578125</v>
      </c>
      <c r="E9392">
        <v>2351.699951171875</v>
      </c>
      <c r="F9392">
        <v>2351.699951171875</v>
      </c>
      <c r="G9392">
        <v>2159000000</v>
      </c>
    </row>
    <row r="9393" spans="1:7" ht="15">
      <c r="A9393" s="963">
        <v>39549</v>
      </c>
      <c r="B9393">
        <v>2327.699951171875</v>
      </c>
      <c r="C9393">
        <v>2328.449951171875</v>
      </c>
      <c r="D9393">
        <v>2286.18994140625</v>
      </c>
      <c r="E9393">
        <v>2290.239990234375</v>
      </c>
      <c r="F9393">
        <v>2290.239990234375</v>
      </c>
      <c r="G9393">
        <v>1902540000</v>
      </c>
    </row>
    <row r="9394" spans="1:7" ht="15">
      <c r="A9394" s="963">
        <v>39552</v>
      </c>
      <c r="B9394">
        <v>2287.02001953125</v>
      </c>
      <c r="C9394">
        <v>2296.72998046875</v>
      </c>
      <c r="D9394">
        <v>2274.909912109375</v>
      </c>
      <c r="E9394">
        <v>2275.820068359375</v>
      </c>
      <c r="F9394">
        <v>2275.820068359375</v>
      </c>
      <c r="G9394">
        <v>1626710000</v>
      </c>
    </row>
    <row r="9395" spans="1:7" ht="15">
      <c r="A9395" s="963">
        <v>39553</v>
      </c>
      <c r="B9395">
        <v>2287.429931640625</v>
      </c>
      <c r="C9395">
        <v>2291.1201171875</v>
      </c>
      <c r="D9395">
        <v>2266.2900390625</v>
      </c>
      <c r="E9395">
        <v>2286.0400390625</v>
      </c>
      <c r="F9395">
        <v>2286.0400390625</v>
      </c>
      <c r="G9395">
        <v>1884750000</v>
      </c>
    </row>
    <row r="9396" spans="1:7" ht="15">
      <c r="A9396" s="963">
        <v>39554</v>
      </c>
      <c r="B9396">
        <v>2313.419921875</v>
      </c>
      <c r="C9396">
        <v>2352.2099609375</v>
      </c>
      <c r="D9396">
        <v>2313.419921875</v>
      </c>
      <c r="E9396">
        <v>2350.110107421875</v>
      </c>
      <c r="F9396">
        <v>2350.110107421875</v>
      </c>
      <c r="G9396">
        <v>2128770000</v>
      </c>
    </row>
    <row r="9397" spans="1:7" ht="15">
      <c r="A9397" s="963">
        <v>39555</v>
      </c>
      <c r="B9397">
        <v>2347.320068359375</v>
      </c>
      <c r="C9397">
        <v>2348.31005859375</v>
      </c>
      <c r="D9397">
        <v>2327.659912109375</v>
      </c>
      <c r="E9397">
        <v>2341.830078125</v>
      </c>
      <c r="F9397">
        <v>2341.830078125</v>
      </c>
      <c r="G9397">
        <v>1779300000</v>
      </c>
    </row>
    <row r="9398" spans="1:7" ht="15">
      <c r="A9398" s="963">
        <v>39556</v>
      </c>
      <c r="B9398">
        <v>2394.52001953125</v>
      </c>
      <c r="C9398">
        <v>2412.780029296875</v>
      </c>
      <c r="D9398">
        <v>2383.239990234375</v>
      </c>
      <c r="E9398">
        <v>2402.969970703125</v>
      </c>
      <c r="F9398">
        <v>2402.969970703125</v>
      </c>
      <c r="G9398">
        <v>2190920000</v>
      </c>
    </row>
    <row r="9399" spans="1:7" ht="15">
      <c r="A9399" s="963">
        <v>39559</v>
      </c>
      <c r="B9399">
        <v>2393.070068359375</v>
      </c>
      <c r="C9399">
        <v>2410.969970703125</v>
      </c>
      <c r="D9399">
        <v>2389.820068359375</v>
      </c>
      <c r="E9399">
        <v>2408.0400390625</v>
      </c>
      <c r="F9399">
        <v>2408.0400390625</v>
      </c>
      <c r="G9399">
        <v>1601280000</v>
      </c>
    </row>
    <row r="9400" spans="1:7" ht="15">
      <c r="A9400" s="963">
        <v>39560</v>
      </c>
      <c r="B9400">
        <v>2397.1201171875</v>
      </c>
      <c r="C9400">
        <v>2397.169921875</v>
      </c>
      <c r="D9400">
        <v>2361.669921875</v>
      </c>
      <c r="E9400">
        <v>2376.93994140625</v>
      </c>
      <c r="F9400">
        <v>2376.93994140625</v>
      </c>
      <c r="G9400">
        <v>1941680000</v>
      </c>
    </row>
    <row r="9401" spans="1:7" ht="15">
      <c r="A9401" s="963">
        <v>39561</v>
      </c>
      <c r="B9401">
        <v>2391.639892578125</v>
      </c>
      <c r="C9401">
        <v>2412.530029296875</v>
      </c>
      <c r="D9401">
        <v>2382.77001953125</v>
      </c>
      <c r="E9401">
        <v>2405.2099609375</v>
      </c>
      <c r="F9401">
        <v>2405.2099609375</v>
      </c>
      <c r="G9401">
        <v>2181580000</v>
      </c>
    </row>
    <row r="9402" spans="1:7" ht="15">
      <c r="A9402" s="963">
        <v>39562</v>
      </c>
      <c r="B9402">
        <v>2408.25</v>
      </c>
      <c r="C9402">
        <v>2447.280029296875</v>
      </c>
      <c r="D9402">
        <v>2383.760009765625</v>
      </c>
      <c r="E9402">
        <v>2428.919921875</v>
      </c>
      <c r="F9402">
        <v>2428.919921875</v>
      </c>
      <c r="G9402">
        <v>2337160000</v>
      </c>
    </row>
    <row r="9403" spans="1:7" ht="15">
      <c r="A9403" s="963">
        <v>39563</v>
      </c>
      <c r="B9403">
        <v>2424.679931640625</v>
      </c>
      <c r="C9403">
        <v>2427.090087890625</v>
      </c>
      <c r="D9403">
        <v>2391.14990234375</v>
      </c>
      <c r="E9403">
        <v>2422.929931640625</v>
      </c>
      <c r="F9403">
        <v>2422.929931640625</v>
      </c>
      <c r="G9403">
        <v>1956260000</v>
      </c>
    </row>
    <row r="9404" spans="1:7" ht="15">
      <c r="A9404" s="963">
        <v>39566</v>
      </c>
      <c r="B9404">
        <v>2422.6298828125</v>
      </c>
      <c r="C9404">
        <v>2437</v>
      </c>
      <c r="D9404">
        <v>2416.89990234375</v>
      </c>
      <c r="E9404">
        <v>2424.39990234375</v>
      </c>
      <c r="F9404">
        <v>2424.39990234375</v>
      </c>
      <c r="G9404">
        <v>1724680000</v>
      </c>
    </row>
    <row r="9405" spans="1:7" ht="15">
      <c r="A9405" s="963">
        <v>39567</v>
      </c>
      <c r="B9405">
        <v>2420</v>
      </c>
      <c r="C9405">
        <v>2435.3798828125</v>
      </c>
      <c r="D9405">
        <v>2412.10009765625</v>
      </c>
      <c r="E9405">
        <v>2426.10009765625</v>
      </c>
      <c r="F9405">
        <v>2426.10009765625</v>
      </c>
      <c r="G9405">
        <v>1769030000</v>
      </c>
    </row>
    <row r="9406" spans="1:7" ht="15">
      <c r="A9406" s="963">
        <v>39568</v>
      </c>
      <c r="B9406">
        <v>2434.199951171875</v>
      </c>
      <c r="C9406">
        <v>2451.18994140625</v>
      </c>
      <c r="D9406">
        <v>2406.3701171875</v>
      </c>
      <c r="E9406">
        <v>2412.800048828125</v>
      </c>
      <c r="F9406">
        <v>2412.800048828125</v>
      </c>
      <c r="G9406">
        <v>2127390000</v>
      </c>
    </row>
    <row r="9407" spans="1:7" ht="15">
      <c r="A9407" s="963">
        <v>39569</v>
      </c>
      <c r="B9407">
        <v>2416.489990234375</v>
      </c>
      <c r="C9407">
        <v>2480.7099609375</v>
      </c>
      <c r="D9407">
        <v>2416.489990234375</v>
      </c>
      <c r="E9407">
        <v>2480.7099609375</v>
      </c>
      <c r="F9407">
        <v>2480.7099609375</v>
      </c>
      <c r="G9407">
        <v>2344770000</v>
      </c>
    </row>
    <row r="9408" spans="1:7" ht="15">
      <c r="A9408" s="963">
        <v>39570</v>
      </c>
      <c r="B9408">
        <v>2499.139892578125</v>
      </c>
      <c r="C9408">
        <v>2499.139892578125</v>
      </c>
      <c r="D9408">
        <v>2461.4599609375</v>
      </c>
      <c r="E9408">
        <v>2476.989990234375</v>
      </c>
      <c r="F9408">
        <v>2476.989990234375</v>
      </c>
      <c r="G9408">
        <v>2279510000</v>
      </c>
    </row>
    <row r="9409" spans="1:7" ht="15">
      <c r="A9409" s="963">
        <v>39573</v>
      </c>
      <c r="B9409">
        <v>2475.31005859375</v>
      </c>
      <c r="C9409">
        <v>2486.050048828125</v>
      </c>
      <c r="D9409">
        <v>2458.1201171875</v>
      </c>
      <c r="E9409">
        <v>2464.1201171875</v>
      </c>
      <c r="F9409">
        <v>2464.1201171875</v>
      </c>
      <c r="G9409">
        <v>2085110000</v>
      </c>
    </row>
    <row r="9410" spans="1:7" ht="15">
      <c r="A9410" s="963">
        <v>39574</v>
      </c>
      <c r="B9410">
        <v>2455.110107421875</v>
      </c>
      <c r="C9410">
        <v>2488.830078125</v>
      </c>
      <c r="D9410">
        <v>2445.3701171875</v>
      </c>
      <c r="E9410">
        <v>2483.31005859375</v>
      </c>
      <c r="F9410">
        <v>2483.31005859375</v>
      </c>
      <c r="G9410">
        <v>2097260000</v>
      </c>
    </row>
    <row r="9411" spans="1:7" ht="15">
      <c r="A9411" s="963">
        <v>39575</v>
      </c>
      <c r="B9411">
        <v>2483.030029296875</v>
      </c>
      <c r="C9411">
        <v>2496.64990234375</v>
      </c>
      <c r="D9411">
        <v>2435.760009765625</v>
      </c>
      <c r="E9411">
        <v>2438.489990234375</v>
      </c>
      <c r="F9411">
        <v>2438.489990234375</v>
      </c>
      <c r="G9411">
        <v>2238810000</v>
      </c>
    </row>
    <row r="9412" spans="1:7" ht="15">
      <c r="A9412" s="963">
        <v>39576</v>
      </c>
      <c r="B9412">
        <v>2450.010009765625</v>
      </c>
      <c r="C9412">
        <v>2462.510009765625</v>
      </c>
      <c r="D9412">
        <v>2436.610107421875</v>
      </c>
      <c r="E9412">
        <v>2451.239990234375</v>
      </c>
      <c r="F9412">
        <v>2451.239990234375</v>
      </c>
      <c r="G9412">
        <v>2031770000</v>
      </c>
    </row>
    <row r="9413" spans="1:7" ht="15">
      <c r="A9413" s="963">
        <v>39577</v>
      </c>
      <c r="B9413">
        <v>2432.550048828125</v>
      </c>
      <c r="C9413">
        <v>2455.330078125</v>
      </c>
      <c r="D9413">
        <v>2429.030029296875</v>
      </c>
      <c r="E9413">
        <v>2445.52001953125</v>
      </c>
      <c r="F9413">
        <v>2445.52001953125</v>
      </c>
      <c r="G9413">
        <v>1711510000</v>
      </c>
    </row>
    <row r="9414" spans="1:7" ht="15">
      <c r="A9414" s="963">
        <v>39580</v>
      </c>
      <c r="B9414">
        <v>2454.64990234375</v>
      </c>
      <c r="C9414">
        <v>2490.219970703125</v>
      </c>
      <c r="D9414">
        <v>2446.360107421875</v>
      </c>
      <c r="E9414">
        <v>2488.489990234375</v>
      </c>
      <c r="F9414">
        <v>2488.489990234375</v>
      </c>
      <c r="G9414">
        <v>1769330000</v>
      </c>
    </row>
    <row r="9415" spans="1:7" ht="15">
      <c r="A9415" s="963">
        <v>39581</v>
      </c>
      <c r="B9415">
        <v>2491.02001953125</v>
      </c>
      <c r="C9415">
        <v>2498.070068359375</v>
      </c>
      <c r="D9415">
        <v>2472.580078125</v>
      </c>
      <c r="E9415">
        <v>2495.1201171875</v>
      </c>
      <c r="F9415">
        <v>2495.1201171875</v>
      </c>
      <c r="G9415">
        <v>1895250000</v>
      </c>
    </row>
    <row r="9416" spans="1:7" ht="15">
      <c r="A9416" s="963">
        <v>39582</v>
      </c>
      <c r="B9416">
        <v>2503.280029296875</v>
      </c>
      <c r="C9416">
        <v>2528.39990234375</v>
      </c>
      <c r="D9416">
        <v>2493.580078125</v>
      </c>
      <c r="E9416">
        <v>2496.699951171875</v>
      </c>
      <c r="F9416">
        <v>2496.699951171875</v>
      </c>
      <c r="G9416">
        <v>2129270000</v>
      </c>
    </row>
    <row r="9417" spans="1:7" ht="15">
      <c r="A9417" s="963">
        <v>39583</v>
      </c>
      <c r="B9417">
        <v>2496.43994140625</v>
      </c>
      <c r="C9417">
        <v>2535.18994140625</v>
      </c>
      <c r="D9417">
        <v>2492.949951171875</v>
      </c>
      <c r="E9417">
        <v>2533.72998046875</v>
      </c>
      <c r="F9417">
        <v>2533.72998046875</v>
      </c>
      <c r="G9417">
        <v>2176320000</v>
      </c>
    </row>
    <row r="9418" spans="1:7" ht="15">
      <c r="A9418" s="963">
        <v>39584</v>
      </c>
      <c r="B9418">
        <v>2537.409912109375</v>
      </c>
      <c r="C9418">
        <v>2537.409912109375</v>
      </c>
      <c r="D9418">
        <v>2504.179931640625</v>
      </c>
      <c r="E9418">
        <v>2528.85009765625</v>
      </c>
      <c r="F9418">
        <v>2528.85009765625</v>
      </c>
      <c r="G9418">
        <v>2286090000</v>
      </c>
    </row>
    <row r="9419" spans="1:7" ht="15">
      <c r="A9419" s="963">
        <v>39587</v>
      </c>
      <c r="B9419">
        <v>2530.820068359375</v>
      </c>
      <c r="C9419">
        <v>2551.469970703125</v>
      </c>
      <c r="D9419">
        <v>2505.60009765625</v>
      </c>
      <c r="E9419">
        <v>2516.090087890625</v>
      </c>
      <c r="F9419">
        <v>2516.090087890625</v>
      </c>
      <c r="G9419">
        <v>2269590000</v>
      </c>
    </row>
    <row r="9420" spans="1:7" ht="15">
      <c r="A9420" s="963">
        <v>39588</v>
      </c>
      <c r="B9420">
        <v>2505.860107421875</v>
      </c>
      <c r="C9420">
        <v>2506.18994140625</v>
      </c>
      <c r="D9420">
        <v>2479.3701171875</v>
      </c>
      <c r="E9420">
        <v>2492.260009765625</v>
      </c>
      <c r="F9420">
        <v>2492.260009765625</v>
      </c>
      <c r="G9420">
        <v>1991010000</v>
      </c>
    </row>
    <row r="9421" spans="1:7" ht="15">
      <c r="A9421" s="963">
        <v>39589</v>
      </c>
      <c r="B9421">
        <v>2497.389892578125</v>
      </c>
      <c r="C9421">
        <v>2508.89990234375</v>
      </c>
      <c r="D9421">
        <v>2444.989990234375</v>
      </c>
      <c r="E9421">
        <v>2448.27001953125</v>
      </c>
      <c r="F9421">
        <v>2448.27001953125</v>
      </c>
      <c r="G9421">
        <v>2166450000</v>
      </c>
    </row>
    <row r="9422" spans="1:7" ht="15">
      <c r="A9422" s="963">
        <v>39590</v>
      </c>
      <c r="B9422">
        <v>2454.739990234375</v>
      </c>
      <c r="C9422">
        <v>2474.530029296875</v>
      </c>
      <c r="D9422">
        <v>2448.840087890625</v>
      </c>
      <c r="E9422">
        <v>2464.580078125</v>
      </c>
      <c r="F9422">
        <v>2464.580078125</v>
      </c>
      <c r="G9422">
        <v>1932080000</v>
      </c>
    </row>
    <row r="9423" spans="1:7" ht="15">
      <c r="A9423" s="963">
        <v>39591</v>
      </c>
      <c r="B9423">
        <v>2454.139892578125</v>
      </c>
      <c r="C9423">
        <v>2456</v>
      </c>
      <c r="D9423">
        <v>2430.360107421875</v>
      </c>
      <c r="E9423">
        <v>2444.669921875</v>
      </c>
      <c r="F9423">
        <v>2444.669921875</v>
      </c>
      <c r="G9423">
        <v>1734070000</v>
      </c>
    </row>
    <row r="9424" spans="1:7" ht="15">
      <c r="A9424" s="963">
        <v>39595</v>
      </c>
      <c r="B9424">
        <v>2450.52001953125</v>
      </c>
      <c r="C9424">
        <v>2482.080078125</v>
      </c>
      <c r="D9424">
        <v>2448.580078125</v>
      </c>
      <c r="E9424">
        <v>2481.239990234375</v>
      </c>
      <c r="F9424">
        <v>2481.239990234375</v>
      </c>
      <c r="G9424">
        <v>1742710000</v>
      </c>
    </row>
    <row r="9425" spans="1:7" ht="15">
      <c r="A9425" s="963">
        <v>39596</v>
      </c>
      <c r="B9425">
        <v>2491.5</v>
      </c>
      <c r="C9425">
        <v>2493.3798828125</v>
      </c>
      <c r="D9425">
        <v>2465.590087890625</v>
      </c>
      <c r="E9425">
        <v>2486.699951171875</v>
      </c>
      <c r="F9425">
        <v>2486.699951171875</v>
      </c>
      <c r="G9425">
        <v>1792750000</v>
      </c>
    </row>
    <row r="9426" spans="1:7" ht="15">
      <c r="A9426" s="963">
        <v>39597</v>
      </c>
      <c r="B9426">
        <v>2486.090087890625</v>
      </c>
      <c r="C9426">
        <v>2522.139892578125</v>
      </c>
      <c r="D9426">
        <v>2485.919921875</v>
      </c>
      <c r="E9426">
        <v>2508.320068359375</v>
      </c>
      <c r="F9426">
        <v>2508.320068359375</v>
      </c>
      <c r="G9426">
        <v>1956100000</v>
      </c>
    </row>
    <row r="9427" spans="1:7" ht="15">
      <c r="A9427" s="963">
        <v>39598</v>
      </c>
      <c r="B9427">
        <v>2519.139892578125</v>
      </c>
      <c r="C9427">
        <v>2530.159912109375</v>
      </c>
      <c r="D9427">
        <v>2510.64990234375</v>
      </c>
      <c r="E9427">
        <v>2522.659912109375</v>
      </c>
      <c r="F9427">
        <v>2522.659912109375</v>
      </c>
      <c r="G9427">
        <v>2153350000</v>
      </c>
    </row>
    <row r="9428" spans="1:7" ht="15">
      <c r="A9428" s="963">
        <v>39601</v>
      </c>
      <c r="B9428">
        <v>2514.820068359375</v>
      </c>
      <c r="C9428">
        <v>2516.3701171875</v>
      </c>
      <c r="D9428">
        <v>2471.409912109375</v>
      </c>
      <c r="E9428">
        <v>2491.530029296875</v>
      </c>
      <c r="F9428">
        <v>2491.530029296875</v>
      </c>
      <c r="G9428">
        <v>1972760000</v>
      </c>
    </row>
    <row r="9429" spans="1:7" ht="15">
      <c r="A9429" s="963">
        <v>39602</v>
      </c>
      <c r="B9429">
        <v>2500.5</v>
      </c>
      <c r="C9429">
        <v>2513.889892578125</v>
      </c>
      <c r="D9429">
        <v>2460.56005859375</v>
      </c>
      <c r="E9429">
        <v>2480.47998046875</v>
      </c>
      <c r="F9429">
        <v>2480.47998046875</v>
      </c>
      <c r="G9429">
        <v>2148040000</v>
      </c>
    </row>
    <row r="9430" spans="1:7" ht="15">
      <c r="A9430" s="963">
        <v>39603</v>
      </c>
      <c r="B9430">
        <v>2473.030029296875</v>
      </c>
      <c r="C9430">
        <v>2518.7099609375</v>
      </c>
      <c r="D9430">
        <v>2471.52001953125</v>
      </c>
      <c r="E9430">
        <v>2503.139892578125</v>
      </c>
      <c r="F9430">
        <v>2503.139892578125</v>
      </c>
      <c r="G9430">
        <v>2153510000</v>
      </c>
    </row>
    <row r="9431" spans="1:7" ht="15">
      <c r="A9431" s="963">
        <v>39604</v>
      </c>
      <c r="B9431">
        <v>2509.489990234375</v>
      </c>
      <c r="C9431">
        <v>2549.93994140625</v>
      </c>
      <c r="D9431">
        <v>2504.570068359375</v>
      </c>
      <c r="E9431">
        <v>2549.93994140625</v>
      </c>
      <c r="F9431">
        <v>2549.93994140625</v>
      </c>
      <c r="G9431">
        <v>2254760000</v>
      </c>
    </row>
    <row r="9432" spans="1:7" ht="15">
      <c r="A9432" s="963">
        <v>39605</v>
      </c>
      <c r="B9432">
        <v>2528.52001953125</v>
      </c>
      <c r="C9432">
        <v>2529.969970703125</v>
      </c>
      <c r="D9432">
        <v>2474.56005859375</v>
      </c>
      <c r="E9432">
        <v>2474.56005859375</v>
      </c>
      <c r="F9432">
        <v>2474.56005859375</v>
      </c>
      <c r="G9432">
        <v>2192240000</v>
      </c>
    </row>
    <row r="9433" spans="1:7" ht="15">
      <c r="A9433" s="963">
        <v>39608</v>
      </c>
      <c r="B9433">
        <v>2483.219970703125</v>
      </c>
      <c r="C9433">
        <v>2485</v>
      </c>
      <c r="D9433">
        <v>2429.300048828125</v>
      </c>
      <c r="E9433">
        <v>2459.4599609375</v>
      </c>
      <c r="F9433">
        <v>2459.4599609375</v>
      </c>
      <c r="G9433">
        <v>2084630000</v>
      </c>
    </row>
    <row r="9434" spans="1:7" ht="15">
      <c r="A9434" s="963">
        <v>39609</v>
      </c>
      <c r="B9434">
        <v>2436.75</v>
      </c>
      <c r="C9434">
        <v>2466.280029296875</v>
      </c>
      <c r="D9434">
        <v>2432.469970703125</v>
      </c>
      <c r="E9434">
        <v>2448.93994140625</v>
      </c>
      <c r="F9434">
        <v>2448.93994140625</v>
      </c>
      <c r="G9434">
        <v>2081430000</v>
      </c>
    </row>
    <row r="9435" spans="1:7" ht="15">
      <c r="A9435" s="963">
        <v>39610</v>
      </c>
      <c r="B9435">
        <v>2444.93994140625</v>
      </c>
      <c r="C9435">
        <v>2446.280029296875</v>
      </c>
      <c r="D9435">
        <v>2394.010009765625</v>
      </c>
      <c r="E9435">
        <v>2394.010009765625</v>
      </c>
      <c r="F9435">
        <v>2394.010009765625</v>
      </c>
      <c r="G9435">
        <v>2065810000</v>
      </c>
    </row>
    <row r="9436" spans="1:7" ht="15">
      <c r="A9436" s="963">
        <v>39611</v>
      </c>
      <c r="B9436">
        <v>2414.4599609375</v>
      </c>
      <c r="C9436">
        <v>2432.8798828125</v>
      </c>
      <c r="D9436">
        <v>2388.489990234375</v>
      </c>
      <c r="E9436">
        <v>2404.35009765625</v>
      </c>
      <c r="F9436">
        <v>2404.35009765625</v>
      </c>
      <c r="G9436">
        <v>2276640000</v>
      </c>
    </row>
    <row r="9437" spans="1:7" ht="15">
      <c r="A9437" s="963">
        <v>39612</v>
      </c>
      <c r="B9437">
        <v>2423.050048828125</v>
      </c>
      <c r="C9437">
        <v>2454.5</v>
      </c>
      <c r="D9437">
        <v>2417.010009765625</v>
      </c>
      <c r="E9437">
        <v>2454.5</v>
      </c>
      <c r="F9437">
        <v>2454.5</v>
      </c>
      <c r="G9437">
        <v>2106050000</v>
      </c>
    </row>
    <row r="9438" spans="1:7" ht="15">
      <c r="A9438" s="963">
        <v>39615</v>
      </c>
      <c r="B9438">
        <v>2443.1298828125</v>
      </c>
      <c r="C9438">
        <v>2479.949951171875</v>
      </c>
      <c r="D9438">
        <v>2441.239990234375</v>
      </c>
      <c r="E9438">
        <v>2474.780029296875</v>
      </c>
      <c r="F9438">
        <v>2474.780029296875</v>
      </c>
      <c r="G9438">
        <v>1871720000</v>
      </c>
    </row>
    <row r="9439" spans="1:7" ht="15">
      <c r="A9439" s="963">
        <v>39616</v>
      </c>
      <c r="B9439">
        <v>2481.199951171875</v>
      </c>
      <c r="C9439">
        <v>2483.18994140625</v>
      </c>
      <c r="D9439">
        <v>2456.780029296875</v>
      </c>
      <c r="E9439">
        <v>2457.72998046875</v>
      </c>
      <c r="F9439">
        <v>2457.72998046875</v>
      </c>
      <c r="G9439">
        <v>1798050000</v>
      </c>
    </row>
    <row r="9440" spans="1:7" ht="15">
      <c r="A9440" s="963">
        <v>39617</v>
      </c>
      <c r="B9440">
        <v>2444.9599609375</v>
      </c>
      <c r="C9440">
        <v>2449.179931640625</v>
      </c>
      <c r="D9440">
        <v>2422.9599609375</v>
      </c>
      <c r="E9440">
        <v>2429.7099609375</v>
      </c>
      <c r="F9440">
        <v>2429.7099609375</v>
      </c>
      <c r="G9440">
        <v>2030700000</v>
      </c>
    </row>
    <row r="9441" spans="1:7" ht="15">
      <c r="A9441" s="963">
        <v>39618</v>
      </c>
      <c r="B9441">
        <v>2427.169921875</v>
      </c>
      <c r="C9441">
        <v>2469.14990234375</v>
      </c>
      <c r="D9441">
        <v>2412.3701171875</v>
      </c>
      <c r="E9441">
        <v>2462.06005859375</v>
      </c>
      <c r="F9441">
        <v>2462.06005859375</v>
      </c>
      <c r="G9441">
        <v>2294540000</v>
      </c>
    </row>
    <row r="9442" spans="1:7" ht="15">
      <c r="A9442" s="963">
        <v>39619</v>
      </c>
      <c r="B9442">
        <v>2441.9599609375</v>
      </c>
      <c r="C9442">
        <v>2441.9599609375</v>
      </c>
      <c r="D9442">
        <v>2394.260009765625</v>
      </c>
      <c r="E9442">
        <v>2406.090087890625</v>
      </c>
      <c r="F9442">
        <v>2406.090087890625</v>
      </c>
      <c r="G9442">
        <v>2570320000</v>
      </c>
    </row>
    <row r="9443" spans="1:7" ht="15">
      <c r="A9443" s="963">
        <v>39622</v>
      </c>
      <c r="B9443">
        <v>2416.550048828125</v>
      </c>
      <c r="C9443">
        <v>2419.68994140625</v>
      </c>
      <c r="D9443">
        <v>2384.56005859375</v>
      </c>
      <c r="E9443">
        <v>2385.739990234375</v>
      </c>
      <c r="F9443">
        <v>2385.739990234375</v>
      </c>
      <c r="G9443">
        <v>1916230000</v>
      </c>
    </row>
    <row r="9444" spans="1:7" ht="15">
      <c r="A9444" s="963">
        <v>39623</v>
      </c>
      <c r="B9444">
        <v>2375.800048828125</v>
      </c>
      <c r="C9444">
        <v>2394.860107421875</v>
      </c>
      <c r="D9444">
        <v>2352.10009765625</v>
      </c>
      <c r="E9444">
        <v>2368.280029296875</v>
      </c>
      <c r="F9444">
        <v>2368.280029296875</v>
      </c>
      <c r="G9444">
        <v>2195920000</v>
      </c>
    </row>
    <row r="9445" spans="1:7" ht="15">
      <c r="A9445" s="963">
        <v>39624</v>
      </c>
      <c r="B9445">
        <v>2376.820068359375</v>
      </c>
      <c r="C9445">
        <v>2421.25</v>
      </c>
      <c r="D9445">
        <v>2376.2900390625</v>
      </c>
      <c r="E9445">
        <v>2401.260009765625</v>
      </c>
      <c r="F9445">
        <v>2401.260009765625</v>
      </c>
      <c r="G9445">
        <v>2153970000</v>
      </c>
    </row>
    <row r="9446" spans="1:7" ht="15">
      <c r="A9446" s="963">
        <v>39625</v>
      </c>
      <c r="B9446">
        <v>2365.860107421875</v>
      </c>
      <c r="C9446">
        <v>2366.159912109375</v>
      </c>
      <c r="D9446">
        <v>2321.3701171875</v>
      </c>
      <c r="E9446">
        <v>2321.3701171875</v>
      </c>
      <c r="F9446">
        <v>2321.3701171875</v>
      </c>
      <c r="G9446">
        <v>2300840000</v>
      </c>
    </row>
    <row r="9447" spans="1:7" ht="15">
      <c r="A9447" s="963">
        <v>39626</v>
      </c>
      <c r="B9447">
        <v>2319.6201171875</v>
      </c>
      <c r="C9447">
        <v>2329.93994140625</v>
      </c>
      <c r="D9447">
        <v>2290.590087890625</v>
      </c>
      <c r="E9447">
        <v>2315.6298828125</v>
      </c>
      <c r="F9447">
        <v>2315.6298828125</v>
      </c>
      <c r="G9447">
        <v>3403540000</v>
      </c>
    </row>
    <row r="9448" spans="1:7" ht="15">
      <c r="A9448" s="963">
        <v>39629</v>
      </c>
      <c r="B9448">
        <v>2312.419921875</v>
      </c>
      <c r="C9448">
        <v>2325.489990234375</v>
      </c>
      <c r="D9448">
        <v>2292.97998046875</v>
      </c>
      <c r="E9448">
        <v>2292.97998046875</v>
      </c>
      <c r="F9448">
        <v>2292.97998046875</v>
      </c>
      <c r="G9448">
        <v>2096400000</v>
      </c>
    </row>
    <row r="9449" spans="1:7" ht="15">
      <c r="A9449" s="963">
        <v>39630</v>
      </c>
      <c r="B9449">
        <v>2274.239990234375</v>
      </c>
      <c r="C9449">
        <v>2306.909912109375</v>
      </c>
      <c r="D9449">
        <v>2255.7900390625</v>
      </c>
      <c r="E9449">
        <v>2304.969970703125</v>
      </c>
      <c r="F9449">
        <v>2304.969970703125</v>
      </c>
      <c r="G9449">
        <v>2653890000</v>
      </c>
    </row>
    <row r="9450" spans="1:7" ht="15">
      <c r="A9450" s="963">
        <v>39631</v>
      </c>
      <c r="B9450">
        <v>2311.570068359375</v>
      </c>
      <c r="C9450">
        <v>2317.199951171875</v>
      </c>
      <c r="D9450">
        <v>2251.300048828125</v>
      </c>
      <c r="E9450">
        <v>2251.4599609375</v>
      </c>
      <c r="F9450">
        <v>2251.4599609375</v>
      </c>
      <c r="G9450">
        <v>2376300000</v>
      </c>
    </row>
    <row r="9451" spans="1:7" ht="15">
      <c r="A9451" s="963">
        <v>39632</v>
      </c>
      <c r="B9451">
        <v>2261.739990234375</v>
      </c>
      <c r="C9451">
        <v>2262.9599609375</v>
      </c>
      <c r="D9451">
        <v>2227.800048828125</v>
      </c>
      <c r="E9451">
        <v>2245.3798828125</v>
      </c>
      <c r="F9451">
        <v>2245.3798828125</v>
      </c>
      <c r="G9451">
        <v>1423670000</v>
      </c>
    </row>
    <row r="9452" spans="1:7" ht="15">
      <c r="A9452" s="963">
        <v>39636</v>
      </c>
      <c r="B9452">
        <v>2263.68994140625</v>
      </c>
      <c r="C9452">
        <v>2276.5400390625</v>
      </c>
      <c r="D9452">
        <v>2214.159912109375</v>
      </c>
      <c r="E9452">
        <v>2243.320068359375</v>
      </c>
      <c r="F9452">
        <v>2243.320068359375</v>
      </c>
      <c r="G9452">
        <v>2363990000</v>
      </c>
    </row>
    <row r="9453" spans="1:7" ht="15">
      <c r="A9453" s="963">
        <v>39637</v>
      </c>
      <c r="B9453">
        <v>2244.89990234375</v>
      </c>
      <c r="C9453">
        <v>2294.43994140625</v>
      </c>
      <c r="D9453">
        <v>2233.989990234375</v>
      </c>
      <c r="E9453">
        <v>2294.43994140625</v>
      </c>
      <c r="F9453">
        <v>2294.43994140625</v>
      </c>
      <c r="G9453">
        <v>2462380000</v>
      </c>
    </row>
    <row r="9454" spans="1:7" ht="15">
      <c r="A9454" s="963">
        <v>39638</v>
      </c>
      <c r="B9454">
        <v>2290.6298828125</v>
      </c>
      <c r="C9454">
        <v>2296.030029296875</v>
      </c>
      <c r="D9454">
        <v>2234.590087890625</v>
      </c>
      <c r="E9454">
        <v>2234.889892578125</v>
      </c>
      <c r="F9454">
        <v>2234.889892578125</v>
      </c>
      <c r="G9454">
        <v>2285560000</v>
      </c>
    </row>
    <row r="9455" spans="1:7" ht="15">
      <c r="A9455" s="963">
        <v>39639</v>
      </c>
      <c r="B9455">
        <v>2239.949951171875</v>
      </c>
      <c r="C9455">
        <v>2267.669921875</v>
      </c>
      <c r="D9455">
        <v>2223.0400390625</v>
      </c>
      <c r="E9455">
        <v>2257.85009765625</v>
      </c>
      <c r="F9455">
        <v>2257.85009765625</v>
      </c>
      <c r="G9455">
        <v>2300880000</v>
      </c>
    </row>
    <row r="9456" spans="1:7" ht="15">
      <c r="A9456" s="963">
        <v>39640</v>
      </c>
      <c r="B9456">
        <v>2233.3798828125</v>
      </c>
      <c r="C9456">
        <v>2265.860107421875</v>
      </c>
      <c r="D9456">
        <v>2203.25</v>
      </c>
      <c r="E9456">
        <v>2239.080078125</v>
      </c>
      <c r="F9456">
        <v>2239.080078125</v>
      </c>
      <c r="G9456">
        <v>2340180000</v>
      </c>
    </row>
    <row r="9457" spans="1:7" ht="15">
      <c r="A9457" s="963">
        <v>39643</v>
      </c>
      <c r="B9457">
        <v>2262.860107421875</v>
      </c>
      <c r="C9457">
        <v>2266.43994140625</v>
      </c>
      <c r="D9457">
        <v>2207</v>
      </c>
      <c r="E9457">
        <v>2212.8701171875</v>
      </c>
      <c r="F9457">
        <v>2212.8701171875</v>
      </c>
      <c r="G9457">
        <v>1997990000</v>
      </c>
    </row>
    <row r="9458" spans="1:7" ht="15">
      <c r="A9458" s="963">
        <v>39644</v>
      </c>
      <c r="B9458">
        <v>2197.179931640625</v>
      </c>
      <c r="C9458">
        <v>2249.1201171875</v>
      </c>
      <c r="D9458">
        <v>2167.2900390625</v>
      </c>
      <c r="E9458">
        <v>2215.7099609375</v>
      </c>
      <c r="F9458">
        <v>2215.7099609375</v>
      </c>
      <c r="G9458">
        <v>2798410000</v>
      </c>
    </row>
    <row r="9459" spans="1:7" ht="15">
      <c r="A9459" s="963">
        <v>39645</v>
      </c>
      <c r="B9459">
        <v>2219.27001953125</v>
      </c>
      <c r="C9459">
        <v>2284.85009765625</v>
      </c>
      <c r="D9459">
        <v>2205.7099609375</v>
      </c>
      <c r="E9459">
        <v>2284.85009765625</v>
      </c>
      <c r="F9459">
        <v>2284.85009765625</v>
      </c>
      <c r="G9459">
        <v>2425020000</v>
      </c>
    </row>
    <row r="9460" spans="1:7" ht="15">
      <c r="A9460" s="963">
        <v>39646</v>
      </c>
      <c r="B9460">
        <v>2296.570068359375</v>
      </c>
      <c r="C9460">
        <v>2320.77001953125</v>
      </c>
      <c r="D9460">
        <v>2274.27001953125</v>
      </c>
      <c r="E9460">
        <v>2312.300048828125</v>
      </c>
      <c r="F9460">
        <v>2312.300048828125</v>
      </c>
      <c r="G9460">
        <v>2570670000</v>
      </c>
    </row>
    <row r="9461" spans="1:7" ht="15">
      <c r="A9461" s="963">
        <v>39647</v>
      </c>
      <c r="B9461">
        <v>2286.919921875</v>
      </c>
      <c r="C9461">
        <v>2293.179931640625</v>
      </c>
      <c r="D9461">
        <v>2269.550048828125</v>
      </c>
      <c r="E9461">
        <v>2282.780029296875</v>
      </c>
      <c r="F9461">
        <v>2282.780029296875</v>
      </c>
      <c r="G9461">
        <v>2225800000</v>
      </c>
    </row>
    <row r="9462" spans="1:7" ht="15">
      <c r="A9462" s="963">
        <v>39650</v>
      </c>
      <c r="B9462">
        <v>2290.75</v>
      </c>
      <c r="C9462">
        <v>2300.320068359375</v>
      </c>
      <c r="D9462">
        <v>2270.280029296875</v>
      </c>
      <c r="E9462">
        <v>2279.530029296875</v>
      </c>
      <c r="F9462">
        <v>2279.530029296875</v>
      </c>
      <c r="G9462">
        <v>1859410000</v>
      </c>
    </row>
    <row r="9463" spans="1:7" ht="15">
      <c r="A9463" s="963">
        <v>39651</v>
      </c>
      <c r="B9463">
        <v>2256.320068359375</v>
      </c>
      <c r="C9463">
        <v>2303.9599609375</v>
      </c>
      <c r="D9463">
        <v>2252.840087890625</v>
      </c>
      <c r="E9463">
        <v>2303.9599609375</v>
      </c>
      <c r="F9463">
        <v>2303.9599609375</v>
      </c>
      <c r="G9463">
        <v>2510310000</v>
      </c>
    </row>
    <row r="9464" spans="1:7" ht="15">
      <c r="A9464" s="963">
        <v>39652</v>
      </c>
      <c r="B9464">
        <v>2305.110107421875</v>
      </c>
      <c r="C9464">
        <v>2350.090087890625</v>
      </c>
      <c r="D9464">
        <v>2300.199951171875</v>
      </c>
      <c r="E9464">
        <v>2325.8798828125</v>
      </c>
      <c r="F9464">
        <v>2325.8798828125</v>
      </c>
      <c r="G9464">
        <v>2730180000</v>
      </c>
    </row>
    <row r="9465" spans="1:7" ht="15">
      <c r="A9465" s="963">
        <v>39653</v>
      </c>
      <c r="B9465">
        <v>2329.2099609375</v>
      </c>
      <c r="C9465">
        <v>2329.2099609375</v>
      </c>
      <c r="D9465">
        <v>2278.909912109375</v>
      </c>
      <c r="E9465">
        <v>2280.110107421875</v>
      </c>
      <c r="F9465">
        <v>2280.110107421875</v>
      </c>
      <c r="G9465">
        <v>2499920000</v>
      </c>
    </row>
    <row r="9466" spans="1:7" ht="15">
      <c r="A9466" s="963">
        <v>39654</v>
      </c>
      <c r="B9466">
        <v>2294.68994140625</v>
      </c>
      <c r="C9466">
        <v>2312.60009765625</v>
      </c>
      <c r="D9466">
        <v>2282.6298828125</v>
      </c>
      <c r="E9466">
        <v>2310.530029296875</v>
      </c>
      <c r="F9466">
        <v>2310.530029296875</v>
      </c>
      <c r="G9466">
        <v>2045130000</v>
      </c>
    </row>
    <row r="9467" spans="1:7" ht="15">
      <c r="A9467" s="963">
        <v>39657</v>
      </c>
      <c r="B9467">
        <v>2307.18994140625</v>
      </c>
      <c r="C9467">
        <v>2317.75</v>
      </c>
      <c r="D9467">
        <v>2258.6201171875</v>
      </c>
      <c r="E9467">
        <v>2264.219970703125</v>
      </c>
      <c r="F9467">
        <v>2264.219970703125</v>
      </c>
      <c r="G9467">
        <v>1931230000</v>
      </c>
    </row>
    <row r="9468" spans="1:7" ht="15">
      <c r="A9468" s="963">
        <v>39658</v>
      </c>
      <c r="B9468">
        <v>2274.610107421875</v>
      </c>
      <c r="C9468">
        <v>2320.179931640625</v>
      </c>
      <c r="D9468">
        <v>2274.3701171875</v>
      </c>
      <c r="E9468">
        <v>2319.6201171875</v>
      </c>
      <c r="F9468">
        <v>2319.6201171875</v>
      </c>
      <c r="G9468">
        <v>2274090000</v>
      </c>
    </row>
    <row r="9469" spans="1:7" ht="15">
      <c r="A9469" s="963">
        <v>39659</v>
      </c>
      <c r="B9469">
        <v>2329.010009765625</v>
      </c>
      <c r="C9469">
        <v>2342.8798828125</v>
      </c>
      <c r="D9469">
        <v>2299.97998046875</v>
      </c>
      <c r="E9469">
        <v>2329.719970703125</v>
      </c>
      <c r="F9469">
        <v>2329.719970703125</v>
      </c>
      <c r="G9469">
        <v>2280940000</v>
      </c>
    </row>
    <row r="9470" spans="1:7" ht="15">
      <c r="A9470" s="963">
        <v>39660</v>
      </c>
      <c r="B9470">
        <v>2311.330078125</v>
      </c>
      <c r="C9470">
        <v>2353.389892578125</v>
      </c>
      <c r="D9470">
        <v>2309.639892578125</v>
      </c>
      <c r="E9470">
        <v>2325.550048828125</v>
      </c>
      <c r="F9470">
        <v>2325.550048828125</v>
      </c>
      <c r="G9470">
        <v>2316510000</v>
      </c>
    </row>
    <row r="9471" spans="1:7" ht="15">
      <c r="A9471" s="963">
        <v>39661</v>
      </c>
      <c r="B9471">
        <v>2326.830078125</v>
      </c>
      <c r="C9471">
        <v>2328.949951171875</v>
      </c>
      <c r="D9471">
        <v>2286.409912109375</v>
      </c>
      <c r="E9471">
        <v>2310.9599609375</v>
      </c>
      <c r="F9471">
        <v>2310.9599609375</v>
      </c>
      <c r="G9471">
        <v>2312140000</v>
      </c>
    </row>
    <row r="9472" spans="1:7" ht="15">
      <c r="A9472" s="963">
        <v>39664</v>
      </c>
      <c r="B9472">
        <v>2309.75</v>
      </c>
      <c r="C9472">
        <v>2309.75</v>
      </c>
      <c r="D9472">
        <v>2280.929931640625</v>
      </c>
      <c r="E9472">
        <v>2285.56005859375</v>
      </c>
      <c r="F9472">
        <v>2285.56005859375</v>
      </c>
      <c r="G9472">
        <v>2010200000</v>
      </c>
    </row>
    <row r="9473" spans="1:7" ht="15">
      <c r="A9473" s="963">
        <v>39665</v>
      </c>
      <c r="B9473">
        <v>2308.139892578125</v>
      </c>
      <c r="C9473">
        <v>2349.830078125</v>
      </c>
      <c r="D9473">
        <v>2303.6298828125</v>
      </c>
      <c r="E9473">
        <v>2349.830078125</v>
      </c>
      <c r="F9473">
        <v>2349.830078125</v>
      </c>
      <c r="G9473">
        <v>2324730000</v>
      </c>
    </row>
    <row r="9474" spans="1:7" ht="15">
      <c r="A9474" s="963">
        <v>39666</v>
      </c>
      <c r="B9474">
        <v>2349.169921875</v>
      </c>
      <c r="C9474">
        <v>2385.77001953125</v>
      </c>
      <c r="D9474">
        <v>2333.530029296875</v>
      </c>
      <c r="E9474">
        <v>2378.3701171875</v>
      </c>
      <c r="F9474">
        <v>2378.3701171875</v>
      </c>
      <c r="G9474">
        <v>2228710000</v>
      </c>
    </row>
    <row r="9475" spans="1:7" ht="15">
      <c r="A9475" s="963">
        <v>39667</v>
      </c>
      <c r="B9475">
        <v>2362.7900390625</v>
      </c>
      <c r="C9475">
        <v>2386.43994140625</v>
      </c>
      <c r="D9475">
        <v>2351.320068359375</v>
      </c>
      <c r="E9475">
        <v>2355.72998046875</v>
      </c>
      <c r="F9475">
        <v>2355.72998046875</v>
      </c>
      <c r="G9475">
        <v>2189120000</v>
      </c>
    </row>
    <row r="9476" spans="1:7" ht="15">
      <c r="A9476" s="963">
        <v>39668</v>
      </c>
      <c r="B9476">
        <v>2356.840087890625</v>
      </c>
      <c r="C9476">
        <v>2416.39990234375</v>
      </c>
      <c r="D9476">
        <v>2352.0400390625</v>
      </c>
      <c r="E9476">
        <v>2414.10009765625</v>
      </c>
      <c r="F9476">
        <v>2414.10009765625</v>
      </c>
      <c r="G9476">
        <v>2189630000</v>
      </c>
    </row>
    <row r="9477" spans="1:7" ht="15">
      <c r="A9477" s="963">
        <v>39671</v>
      </c>
      <c r="B9477">
        <v>2407.550048828125</v>
      </c>
      <c r="C9477">
        <v>2461.64990234375</v>
      </c>
      <c r="D9477">
        <v>2402.530029296875</v>
      </c>
      <c r="E9477">
        <v>2439.949951171875</v>
      </c>
      <c r="F9477">
        <v>2439.949951171875</v>
      </c>
      <c r="G9477">
        <v>2272240000</v>
      </c>
    </row>
    <row r="9478" spans="1:7" ht="15">
      <c r="A9478" s="963">
        <v>39672</v>
      </c>
      <c r="B9478">
        <v>2434.260009765625</v>
      </c>
      <c r="C9478">
        <v>2447.159912109375</v>
      </c>
      <c r="D9478">
        <v>2421.090087890625</v>
      </c>
      <c r="E9478">
        <v>2430.610107421875</v>
      </c>
      <c r="F9478">
        <v>2430.610107421875</v>
      </c>
      <c r="G9478">
        <v>2052610000</v>
      </c>
    </row>
    <row r="9479" spans="1:7" ht="15">
      <c r="A9479" s="963">
        <v>39673</v>
      </c>
      <c r="B9479">
        <v>2424.320068359375</v>
      </c>
      <c r="C9479">
        <v>2443.43994140625</v>
      </c>
      <c r="D9479">
        <v>2404.030029296875</v>
      </c>
      <c r="E9479">
        <v>2428.6201171875</v>
      </c>
      <c r="F9479">
        <v>2428.6201171875</v>
      </c>
      <c r="G9479">
        <v>1995490000</v>
      </c>
    </row>
    <row r="9480" spans="1:7" ht="15">
      <c r="A9480" s="963">
        <v>39674</v>
      </c>
      <c r="B9480">
        <v>2414.409912109375</v>
      </c>
      <c r="C9480">
        <v>2461.14990234375</v>
      </c>
      <c r="D9480">
        <v>2414.409912109375</v>
      </c>
      <c r="E9480">
        <v>2453.669921875</v>
      </c>
      <c r="F9480">
        <v>2453.669921875</v>
      </c>
      <c r="G9480">
        <v>1835830000</v>
      </c>
    </row>
    <row r="9481" spans="1:7" ht="15">
      <c r="A9481" s="963">
        <v>39675</v>
      </c>
      <c r="B9481">
        <v>2463.10009765625</v>
      </c>
      <c r="C9481">
        <v>2473.199951171875</v>
      </c>
      <c r="D9481">
        <v>2441.050048828125</v>
      </c>
      <c r="E9481">
        <v>2452.52001953125</v>
      </c>
      <c r="F9481">
        <v>2452.52001953125</v>
      </c>
      <c r="G9481">
        <v>1742180000</v>
      </c>
    </row>
    <row r="9482" spans="1:7" ht="15">
      <c r="A9482" s="963">
        <v>39678</v>
      </c>
      <c r="B9482">
        <v>2456.9599609375</v>
      </c>
      <c r="C9482">
        <v>2456.9599609375</v>
      </c>
      <c r="D9482">
        <v>2404.409912109375</v>
      </c>
      <c r="E9482">
        <v>2416.97998046875</v>
      </c>
      <c r="F9482">
        <v>2416.97998046875</v>
      </c>
      <c r="G9482">
        <v>1632610000</v>
      </c>
    </row>
    <row r="9483" spans="1:7" ht="15">
      <c r="A9483" s="963">
        <v>39679</v>
      </c>
      <c r="B9483">
        <v>2404.949951171875</v>
      </c>
      <c r="C9483">
        <v>2410.9599609375</v>
      </c>
      <c r="D9483">
        <v>2376.669921875</v>
      </c>
      <c r="E9483">
        <v>2384.360107421875</v>
      </c>
      <c r="F9483">
        <v>2384.360107421875</v>
      </c>
      <c r="G9483">
        <v>1716280000</v>
      </c>
    </row>
    <row r="9484" spans="1:7" ht="15">
      <c r="A9484" s="963">
        <v>39680</v>
      </c>
      <c r="B9484">
        <v>2396.580078125</v>
      </c>
      <c r="C9484">
        <v>2408.679931640625</v>
      </c>
      <c r="D9484">
        <v>2372.340087890625</v>
      </c>
      <c r="E9484">
        <v>2389.080078125</v>
      </c>
      <c r="F9484">
        <v>2389.080078125</v>
      </c>
      <c r="G9484">
        <v>1746470000</v>
      </c>
    </row>
    <row r="9485" spans="1:7" ht="15">
      <c r="A9485" s="963">
        <v>39681</v>
      </c>
      <c r="B9485">
        <v>2371.5400390625</v>
      </c>
      <c r="C9485">
        <v>2387.719970703125</v>
      </c>
      <c r="D9485">
        <v>2360.389892578125</v>
      </c>
      <c r="E9485">
        <v>2380.3798828125</v>
      </c>
      <c r="F9485">
        <v>2380.3798828125</v>
      </c>
      <c r="G9485">
        <v>1562430000</v>
      </c>
    </row>
    <row r="9486" spans="1:7" ht="15">
      <c r="A9486" s="963">
        <v>39682</v>
      </c>
      <c r="B9486">
        <v>2390.340087890625</v>
      </c>
      <c r="C9486">
        <v>2417.6298828125</v>
      </c>
      <c r="D9486">
        <v>2390.340087890625</v>
      </c>
      <c r="E9486">
        <v>2414.7099609375</v>
      </c>
      <c r="F9486">
        <v>2414.7099609375</v>
      </c>
      <c r="G9486">
        <v>1365910000</v>
      </c>
    </row>
    <row r="9487" spans="1:7" ht="15">
      <c r="A9487" s="963">
        <v>39685</v>
      </c>
      <c r="B9487">
        <v>2399.72998046875</v>
      </c>
      <c r="C9487">
        <v>2399.72998046875</v>
      </c>
      <c r="D9487">
        <v>2362.199951171875</v>
      </c>
      <c r="E9487">
        <v>2365.590087890625</v>
      </c>
      <c r="F9487">
        <v>2365.590087890625</v>
      </c>
      <c r="G9487">
        <v>2366920000</v>
      </c>
    </row>
    <row r="9488" spans="1:7" ht="15">
      <c r="A9488" s="963">
        <v>39686</v>
      </c>
      <c r="B9488">
        <v>2364.31005859375</v>
      </c>
      <c r="C9488">
        <v>2377.0400390625</v>
      </c>
      <c r="D9488">
        <v>2345.7900390625</v>
      </c>
      <c r="E9488">
        <v>2361.969970703125</v>
      </c>
      <c r="F9488">
        <v>2361.969970703125</v>
      </c>
      <c r="G9488">
        <v>1256980000</v>
      </c>
    </row>
    <row r="9489" spans="1:7" ht="15">
      <c r="A9489" s="963">
        <v>39687</v>
      </c>
      <c r="B9489">
        <v>2362.860107421875</v>
      </c>
      <c r="C9489">
        <v>2395.02001953125</v>
      </c>
      <c r="D9489">
        <v>2358.929931640625</v>
      </c>
      <c r="E9489">
        <v>2382.4599609375</v>
      </c>
      <c r="F9489">
        <v>2382.4599609375</v>
      </c>
      <c r="G9489">
        <v>1540700000</v>
      </c>
    </row>
    <row r="9490" spans="1:7" ht="15">
      <c r="A9490" s="963">
        <v>39688</v>
      </c>
      <c r="B9490">
        <v>2390.110107421875</v>
      </c>
      <c r="C9490">
        <v>2412.840087890625</v>
      </c>
      <c r="D9490">
        <v>2388.550048828125</v>
      </c>
      <c r="E9490">
        <v>2411.639892578125</v>
      </c>
      <c r="F9490">
        <v>2411.639892578125</v>
      </c>
      <c r="G9490">
        <v>1582680000</v>
      </c>
    </row>
    <row r="9491" spans="1:7" ht="15">
      <c r="A9491" s="963">
        <v>39689</v>
      </c>
      <c r="B9491">
        <v>2388.669921875</v>
      </c>
      <c r="C9491">
        <v>2393.489990234375</v>
      </c>
      <c r="D9491">
        <v>2360.909912109375</v>
      </c>
      <c r="E9491">
        <v>2367.52001953125</v>
      </c>
      <c r="F9491">
        <v>2367.52001953125</v>
      </c>
      <c r="G9491">
        <v>1559030000</v>
      </c>
    </row>
    <row r="9492" spans="1:7" ht="15">
      <c r="A9492" s="963">
        <v>39693</v>
      </c>
      <c r="B9492">
        <v>2402.110107421875</v>
      </c>
      <c r="C9492">
        <v>2413.110107421875</v>
      </c>
      <c r="D9492">
        <v>2338.3701171875</v>
      </c>
      <c r="E9492">
        <v>2349.239990234375</v>
      </c>
      <c r="F9492">
        <v>2349.239990234375</v>
      </c>
      <c r="G9492">
        <v>2010580000</v>
      </c>
    </row>
    <row r="9493" spans="1:7" ht="15">
      <c r="A9493" s="963">
        <v>39694</v>
      </c>
      <c r="B9493">
        <v>2346.81005859375</v>
      </c>
      <c r="C9493">
        <v>2357.429931640625</v>
      </c>
      <c r="D9493">
        <v>2320.909912109375</v>
      </c>
      <c r="E9493">
        <v>2333.72998046875</v>
      </c>
      <c r="F9493">
        <v>2333.72998046875</v>
      </c>
      <c r="G9493">
        <v>2062140000</v>
      </c>
    </row>
    <row r="9494" spans="1:7" ht="15">
      <c r="A9494" s="963">
        <v>39695</v>
      </c>
      <c r="B9494">
        <v>2315.179931640625</v>
      </c>
      <c r="C9494">
        <v>2317.320068359375</v>
      </c>
      <c r="D9494">
        <v>2259.0400390625</v>
      </c>
      <c r="E9494">
        <v>2259.0400390625</v>
      </c>
      <c r="F9494">
        <v>2259.0400390625</v>
      </c>
      <c r="G9494">
        <v>2332320000</v>
      </c>
    </row>
    <row r="9495" spans="1:7" ht="15">
      <c r="A9495" s="963">
        <v>39696</v>
      </c>
      <c r="B9495">
        <v>2241.6201171875</v>
      </c>
      <c r="C9495">
        <v>2264.35009765625</v>
      </c>
      <c r="D9495">
        <v>2216.989990234375</v>
      </c>
      <c r="E9495">
        <v>2255.8798828125</v>
      </c>
      <c r="F9495">
        <v>2255.8798828125</v>
      </c>
      <c r="G9495">
        <v>2261030000</v>
      </c>
    </row>
    <row r="9496" spans="1:7" ht="15">
      <c r="A9496" s="963">
        <v>39699</v>
      </c>
      <c r="B9496">
        <v>2296.179931640625</v>
      </c>
      <c r="C9496">
        <v>2303.889892578125</v>
      </c>
      <c r="D9496">
        <v>2236.969970703125</v>
      </c>
      <c r="E9496">
        <v>2269.760009765625</v>
      </c>
      <c r="F9496">
        <v>2269.760009765625</v>
      </c>
      <c r="G9496">
        <v>2566300000</v>
      </c>
    </row>
    <row r="9497" spans="1:7" ht="15">
      <c r="A9497" s="963">
        <v>39700</v>
      </c>
      <c r="B9497">
        <v>2269.929931640625</v>
      </c>
      <c r="C9497">
        <v>2285.5400390625</v>
      </c>
      <c r="D9497">
        <v>2209.81005859375</v>
      </c>
      <c r="E9497">
        <v>2209.81005859375</v>
      </c>
      <c r="F9497">
        <v>2209.81005859375</v>
      </c>
      <c r="G9497">
        <v>2590590000</v>
      </c>
    </row>
    <row r="9498" spans="1:7" ht="15">
      <c r="A9498" s="963">
        <v>39701</v>
      </c>
      <c r="B9498">
        <v>2232.2099609375</v>
      </c>
      <c r="C9498">
        <v>2247.6298828125</v>
      </c>
      <c r="D9498">
        <v>2209.590087890625</v>
      </c>
      <c r="E9498">
        <v>2228.699951171875</v>
      </c>
      <c r="F9498">
        <v>2228.699951171875</v>
      </c>
      <c r="G9498">
        <v>2250360000</v>
      </c>
    </row>
    <row r="9499" spans="1:7" ht="15">
      <c r="A9499" s="963">
        <v>39702</v>
      </c>
      <c r="B9499">
        <v>2199.030029296875</v>
      </c>
      <c r="C9499">
        <v>2259.25</v>
      </c>
      <c r="D9499">
        <v>2191.530029296875</v>
      </c>
      <c r="E9499">
        <v>2258.219970703125</v>
      </c>
      <c r="F9499">
        <v>2258.219970703125</v>
      </c>
      <c r="G9499">
        <v>2269670000</v>
      </c>
    </row>
    <row r="9500" spans="1:7" ht="15">
      <c r="A9500" s="963">
        <v>39703</v>
      </c>
      <c r="B9500">
        <v>2239.25</v>
      </c>
      <c r="C9500">
        <v>2268.830078125</v>
      </c>
      <c r="D9500">
        <v>2228</v>
      </c>
      <c r="E9500">
        <v>2261.27001953125</v>
      </c>
      <c r="F9500">
        <v>2261.27001953125</v>
      </c>
      <c r="G9500">
        <v>1973590000</v>
      </c>
    </row>
    <row r="9501" spans="1:7" ht="15">
      <c r="A9501" s="963">
        <v>39706</v>
      </c>
      <c r="B9501">
        <v>2202.280029296875</v>
      </c>
      <c r="C9501">
        <v>2244.8798828125</v>
      </c>
      <c r="D9501">
        <v>2179.909912109375</v>
      </c>
      <c r="E9501">
        <v>2179.909912109375</v>
      </c>
      <c r="F9501">
        <v>2179.909912109375</v>
      </c>
      <c r="G9501">
        <v>2697820000</v>
      </c>
    </row>
    <row r="9502" spans="1:7" ht="15">
      <c r="A9502" s="963">
        <v>39707</v>
      </c>
      <c r="B9502">
        <v>2149.64990234375</v>
      </c>
      <c r="C9502">
        <v>2214.2900390625</v>
      </c>
      <c r="D9502">
        <v>2145.169921875</v>
      </c>
      <c r="E9502">
        <v>2207.89990234375</v>
      </c>
      <c r="F9502">
        <v>2207.89990234375</v>
      </c>
      <c r="G9502">
        <v>3187630000</v>
      </c>
    </row>
    <row r="9503" spans="1:7" ht="15">
      <c r="A9503" s="963">
        <v>39708</v>
      </c>
      <c r="B9503">
        <v>2177.580078125</v>
      </c>
      <c r="C9503">
        <v>2183.25</v>
      </c>
      <c r="D9503">
        <v>2098.85009765625</v>
      </c>
      <c r="E9503">
        <v>2098.85009765625</v>
      </c>
      <c r="F9503">
        <v>2098.85009765625</v>
      </c>
      <c r="G9503">
        <v>3102010000</v>
      </c>
    </row>
    <row r="9504" spans="1:7" ht="15">
      <c r="A9504" s="963">
        <v>39709</v>
      </c>
      <c r="B9504">
        <v>2137.419921875</v>
      </c>
      <c r="C9504">
        <v>2201.7099609375</v>
      </c>
      <c r="D9504">
        <v>2070.219970703125</v>
      </c>
      <c r="E9504">
        <v>2199.10009765625</v>
      </c>
      <c r="F9504">
        <v>2199.10009765625</v>
      </c>
      <c r="G9504">
        <v>3867290000</v>
      </c>
    </row>
    <row r="9505" spans="1:7" ht="15">
      <c r="A9505" s="963">
        <v>39710</v>
      </c>
      <c r="B9505">
        <v>2303.89990234375</v>
      </c>
      <c r="C9505">
        <v>2318.429931640625</v>
      </c>
      <c r="D9505">
        <v>2239.72998046875</v>
      </c>
      <c r="E9505">
        <v>2273.89990234375</v>
      </c>
      <c r="F9505">
        <v>2273.89990234375</v>
      </c>
      <c r="G9505">
        <v>3898230000</v>
      </c>
    </row>
    <row r="9506" spans="1:7" ht="15">
      <c r="A9506" s="963">
        <v>39713</v>
      </c>
      <c r="B9506">
        <v>2265.77001953125</v>
      </c>
      <c r="C9506">
        <v>2266.449951171875</v>
      </c>
      <c r="D9506">
        <v>2178.97998046875</v>
      </c>
      <c r="E9506">
        <v>2178.97998046875</v>
      </c>
      <c r="F9506">
        <v>2178.97998046875</v>
      </c>
      <c r="G9506">
        <v>1881160000</v>
      </c>
    </row>
    <row r="9507" spans="1:7" ht="15">
      <c r="A9507" s="963">
        <v>39714</v>
      </c>
      <c r="B9507">
        <v>2190.7099609375</v>
      </c>
      <c r="C9507">
        <v>2209.6201171875</v>
      </c>
      <c r="D9507">
        <v>2151.77001953125</v>
      </c>
      <c r="E9507">
        <v>2153.330078125</v>
      </c>
      <c r="F9507">
        <v>2153.330078125</v>
      </c>
      <c r="G9507">
        <v>1974180000</v>
      </c>
    </row>
    <row r="9508" spans="1:7" ht="15">
      <c r="A9508" s="963">
        <v>39715</v>
      </c>
      <c r="B9508">
        <v>2167.550048828125</v>
      </c>
      <c r="C9508">
        <v>2179.929931640625</v>
      </c>
      <c r="D9508">
        <v>2147.360107421875</v>
      </c>
      <c r="E9508">
        <v>2155.679931640625</v>
      </c>
      <c r="F9508">
        <v>2155.679931640625</v>
      </c>
      <c r="G9508">
        <v>1818170000</v>
      </c>
    </row>
    <row r="9509" spans="1:7" ht="15">
      <c r="A9509" s="963">
        <v>39716</v>
      </c>
      <c r="B9509">
        <v>2172.260009765625</v>
      </c>
      <c r="C9509">
        <v>2210.739990234375</v>
      </c>
      <c r="D9509">
        <v>2167.06005859375</v>
      </c>
      <c r="E9509">
        <v>2186.570068359375</v>
      </c>
      <c r="F9509">
        <v>2186.570068359375</v>
      </c>
      <c r="G9509">
        <v>1846330000</v>
      </c>
    </row>
    <row r="9510" spans="1:7" ht="15">
      <c r="A9510" s="963">
        <v>39717</v>
      </c>
      <c r="B9510">
        <v>2144.06005859375</v>
      </c>
      <c r="C9510">
        <v>2187.530029296875</v>
      </c>
      <c r="D9510">
        <v>2136.85009765625</v>
      </c>
      <c r="E9510">
        <v>2183.340087890625</v>
      </c>
      <c r="F9510">
        <v>2183.340087890625</v>
      </c>
      <c r="G9510">
        <v>1949200000</v>
      </c>
    </row>
    <row r="9511" spans="1:7" ht="15">
      <c r="A9511" s="963">
        <v>39720</v>
      </c>
      <c r="B9511">
        <v>2147.159912109375</v>
      </c>
      <c r="C9511">
        <v>2152.68994140625</v>
      </c>
      <c r="D9511">
        <v>1983.72998046875</v>
      </c>
      <c r="E9511">
        <v>1983.72998046875</v>
      </c>
      <c r="F9511">
        <v>1983.72998046875</v>
      </c>
      <c r="G9511">
        <v>2808100000</v>
      </c>
    </row>
    <row r="9512" spans="1:7" ht="15">
      <c r="A9512" s="963">
        <v>39721</v>
      </c>
      <c r="B9512">
        <v>2033.68994140625</v>
      </c>
      <c r="C9512">
        <v>2094.31005859375</v>
      </c>
      <c r="D9512">
        <v>2015.930053710938</v>
      </c>
      <c r="E9512">
        <v>2091.8798828125</v>
      </c>
      <c r="F9512">
        <v>2091.8798828125</v>
      </c>
      <c r="G9512">
        <v>2376240000</v>
      </c>
    </row>
    <row r="9513" spans="1:7" ht="15">
      <c r="A9513" s="963">
        <v>39722</v>
      </c>
      <c r="B9513">
        <v>2075.10009765625</v>
      </c>
      <c r="C9513">
        <v>2083.199951171875</v>
      </c>
      <c r="D9513">
        <v>2046.06005859375</v>
      </c>
      <c r="E9513">
        <v>2069.39990234375</v>
      </c>
      <c r="F9513">
        <v>2069.39990234375</v>
      </c>
      <c r="G9513">
        <v>1899330000</v>
      </c>
    </row>
    <row r="9514" spans="1:7" ht="15">
      <c r="A9514" s="963">
        <v>39723</v>
      </c>
      <c r="B9514">
        <v>2052.510009765625</v>
      </c>
      <c r="C9514">
        <v>2056.429931640625</v>
      </c>
      <c r="D9514">
        <v>1975</v>
      </c>
      <c r="E9514">
        <v>1976.719970703125</v>
      </c>
      <c r="F9514">
        <v>1976.719970703125</v>
      </c>
      <c r="G9514">
        <v>2173750000</v>
      </c>
    </row>
    <row r="9515" spans="1:7" ht="15">
      <c r="A9515" s="963">
        <v>39724</v>
      </c>
      <c r="B9515">
        <v>2005.920043945312</v>
      </c>
      <c r="C9515">
        <v>2046.81005859375</v>
      </c>
      <c r="D9515">
        <v>1947.18994140625</v>
      </c>
      <c r="E9515">
        <v>1947.390014648438</v>
      </c>
      <c r="F9515">
        <v>1947.390014648438</v>
      </c>
      <c r="G9515">
        <v>2501480000</v>
      </c>
    </row>
    <row r="9516" spans="1:7" ht="15">
      <c r="A9516" s="963">
        <v>39727</v>
      </c>
      <c r="B9516">
        <v>1898.630004882812</v>
      </c>
      <c r="C9516">
        <v>1905.010009765625</v>
      </c>
      <c r="D9516">
        <v>1777.02001953125</v>
      </c>
      <c r="E9516">
        <v>1862.9599609375</v>
      </c>
      <c r="F9516">
        <v>1862.9599609375</v>
      </c>
      <c r="G9516">
        <v>3502250000</v>
      </c>
    </row>
    <row r="9517" spans="1:7" ht="15">
      <c r="A9517" s="963">
        <v>39728</v>
      </c>
      <c r="B9517">
        <v>1867.969970703125</v>
      </c>
      <c r="C9517">
        <v>1886.349975585938</v>
      </c>
      <c r="D9517">
        <v>1754.880004882812</v>
      </c>
      <c r="E9517">
        <v>1754.880004882812</v>
      </c>
      <c r="F9517">
        <v>1754.880004882812</v>
      </c>
      <c r="G9517">
        <v>2825810000</v>
      </c>
    </row>
    <row r="9518" spans="1:7" ht="15">
      <c r="A9518" s="963">
        <v>39729</v>
      </c>
      <c r="B9518">
        <v>1710.9599609375</v>
      </c>
      <c r="C9518">
        <v>1806.890014648438</v>
      </c>
      <c r="D9518">
        <v>1706.859985351562</v>
      </c>
      <c r="E9518">
        <v>1740.329956054688</v>
      </c>
      <c r="F9518">
        <v>1740.329956054688</v>
      </c>
      <c r="G9518">
        <v>3516070000</v>
      </c>
    </row>
    <row r="9519" spans="1:7" ht="15">
      <c r="A9519" s="963">
        <v>39730</v>
      </c>
      <c r="B9519">
        <v>1766.25</v>
      </c>
      <c r="C9519">
        <v>1787.410034179688</v>
      </c>
      <c r="D9519">
        <v>1634.880004882812</v>
      </c>
      <c r="E9519">
        <v>1645.119995117188</v>
      </c>
      <c r="F9519">
        <v>1645.119995117188</v>
      </c>
      <c r="G9519">
        <v>2622310000</v>
      </c>
    </row>
    <row r="9520" spans="1:7" ht="15">
      <c r="A9520" s="963">
        <v>39731</v>
      </c>
      <c r="B9520">
        <v>1590.77001953125</v>
      </c>
      <c r="C9520">
        <v>1690.77001953125</v>
      </c>
      <c r="D9520">
        <v>1542.449951171875</v>
      </c>
      <c r="E9520">
        <v>1649.510009765625</v>
      </c>
      <c r="F9520">
        <v>1649.510009765625</v>
      </c>
      <c r="G9520">
        <v>4164090000</v>
      </c>
    </row>
    <row r="9521" spans="1:7" ht="15">
      <c r="A9521" s="963">
        <v>39734</v>
      </c>
      <c r="B9521">
        <v>1734.599975585938</v>
      </c>
      <c r="C9521">
        <v>1844.25</v>
      </c>
      <c r="D9521">
        <v>1715.739990234375</v>
      </c>
      <c r="E9521">
        <v>1844.25</v>
      </c>
      <c r="F9521">
        <v>1844.25</v>
      </c>
      <c r="G9521">
        <v>2665690000</v>
      </c>
    </row>
    <row r="9522" spans="1:7" ht="15">
      <c r="A9522" s="963">
        <v>39735</v>
      </c>
      <c r="B9522">
        <v>1894.869995117188</v>
      </c>
      <c r="C9522">
        <v>1896.949951171875</v>
      </c>
      <c r="D9522">
        <v>1752.890014648438</v>
      </c>
      <c r="E9522">
        <v>1779.010009765625</v>
      </c>
      <c r="F9522">
        <v>1779.010009765625</v>
      </c>
      <c r="G9522">
        <v>2912850000</v>
      </c>
    </row>
    <row r="9523" spans="1:7" ht="15">
      <c r="A9523" s="963">
        <v>39736</v>
      </c>
      <c r="B9523">
        <v>1754.619995117188</v>
      </c>
      <c r="C9523">
        <v>1761.22998046875</v>
      </c>
      <c r="D9523">
        <v>1628.329956054688</v>
      </c>
      <c r="E9523">
        <v>1628.329956054688</v>
      </c>
      <c r="F9523">
        <v>1628.329956054688</v>
      </c>
      <c r="G9523">
        <v>2540180000</v>
      </c>
    </row>
    <row r="9524" spans="1:7" ht="15">
      <c r="A9524" s="963">
        <v>39737</v>
      </c>
      <c r="B9524">
        <v>1644.550048828125</v>
      </c>
      <c r="C9524">
        <v>1717.719970703125</v>
      </c>
      <c r="D9524">
        <v>1565.719970703125</v>
      </c>
      <c r="E9524">
        <v>1717.7099609375</v>
      </c>
      <c r="F9524">
        <v>1717.7099609375</v>
      </c>
      <c r="G9524">
        <v>3331040000</v>
      </c>
    </row>
    <row r="9525" spans="1:7" ht="15">
      <c r="A9525" s="963">
        <v>39738</v>
      </c>
      <c r="B9525">
        <v>1678.780029296875</v>
      </c>
      <c r="C9525">
        <v>1782.579956054688</v>
      </c>
      <c r="D9525">
        <v>1670.280029296875</v>
      </c>
      <c r="E9525">
        <v>1711.2900390625</v>
      </c>
      <c r="F9525">
        <v>1711.2900390625</v>
      </c>
      <c r="G9525">
        <v>2711030000</v>
      </c>
    </row>
    <row r="9526" spans="1:7" ht="15">
      <c r="A9526" s="963">
        <v>39741</v>
      </c>
      <c r="B9526">
        <v>1735.130004882812</v>
      </c>
      <c r="C9526">
        <v>1770.050048828125</v>
      </c>
      <c r="D9526">
        <v>1698.010009765625</v>
      </c>
      <c r="E9526">
        <v>1770.030029296875</v>
      </c>
      <c r="F9526">
        <v>1770.030029296875</v>
      </c>
      <c r="G9526">
        <v>2021750000</v>
      </c>
    </row>
    <row r="9527" spans="1:7" ht="15">
      <c r="A9527" s="963">
        <v>39742</v>
      </c>
      <c r="B9527">
        <v>1741.839965820312</v>
      </c>
      <c r="C9527">
        <v>1768.5400390625</v>
      </c>
      <c r="D9527">
        <v>1695.119995117188</v>
      </c>
      <c r="E9527">
        <v>1696.680053710938</v>
      </c>
      <c r="F9527">
        <v>1696.680053710938</v>
      </c>
      <c r="G9527">
        <v>2099810000</v>
      </c>
    </row>
    <row r="9528" spans="1:7" ht="15">
      <c r="A9528" s="963">
        <v>39743</v>
      </c>
      <c r="B9528">
        <v>1671.22998046875</v>
      </c>
      <c r="C9528">
        <v>1678.7099609375</v>
      </c>
      <c r="D9528">
        <v>1587.219970703125</v>
      </c>
      <c r="E9528">
        <v>1615.75</v>
      </c>
      <c r="F9528">
        <v>1615.75</v>
      </c>
      <c r="G9528">
        <v>2560810000</v>
      </c>
    </row>
    <row r="9529" spans="1:7" ht="15">
      <c r="A9529" s="963">
        <v>39744</v>
      </c>
      <c r="B9529">
        <v>1621.109985351562</v>
      </c>
      <c r="C9529">
        <v>1645.5</v>
      </c>
      <c r="D9529">
        <v>1533.550048828125</v>
      </c>
      <c r="E9529">
        <v>1603.910034179688</v>
      </c>
      <c r="F9529">
        <v>1603.910034179688</v>
      </c>
      <c r="G9529">
        <v>3104700000</v>
      </c>
    </row>
    <row r="9530" spans="1:7" ht="15">
      <c r="A9530" s="963">
        <v>39745</v>
      </c>
      <c r="B9530">
        <v>1493.7900390625</v>
      </c>
      <c r="C9530">
        <v>1584.27001953125</v>
      </c>
      <c r="D9530">
        <v>1493.7900390625</v>
      </c>
      <c r="E9530">
        <v>1552.030029296875</v>
      </c>
      <c r="F9530">
        <v>1552.030029296875</v>
      </c>
      <c r="G9530">
        <v>2691940000</v>
      </c>
    </row>
    <row r="9531" spans="1:7" ht="15">
      <c r="A9531" s="963">
        <v>39748</v>
      </c>
      <c r="B9531">
        <v>1528.119995117188</v>
      </c>
      <c r="C9531">
        <v>1574.5400390625</v>
      </c>
      <c r="D9531">
        <v>1503.81005859375</v>
      </c>
      <c r="E9531">
        <v>1505.900024414062</v>
      </c>
      <c r="F9531">
        <v>1505.900024414062</v>
      </c>
      <c r="G9531">
        <v>2224430000</v>
      </c>
    </row>
    <row r="9532" spans="1:7" ht="15">
      <c r="A9532" s="963">
        <v>39749</v>
      </c>
      <c r="B9532">
        <v>1552.239990234375</v>
      </c>
      <c r="C9532">
        <v>1649.469970703125</v>
      </c>
      <c r="D9532">
        <v>1504.130004882812</v>
      </c>
      <c r="E9532">
        <v>1649.469970703125</v>
      </c>
      <c r="F9532">
        <v>1649.469970703125</v>
      </c>
      <c r="G9532">
        <v>2777540000</v>
      </c>
    </row>
    <row r="9533" spans="1:7" ht="15">
      <c r="A9533" s="963">
        <v>39750</v>
      </c>
      <c r="B9533">
        <v>1643.97998046875</v>
      </c>
      <c r="C9533">
        <v>1705.510009765625</v>
      </c>
      <c r="D9533">
        <v>1622.010009765625</v>
      </c>
      <c r="E9533">
        <v>1657.2099609375</v>
      </c>
      <c r="F9533">
        <v>1657.2099609375</v>
      </c>
      <c r="G9533">
        <v>2748720000</v>
      </c>
    </row>
    <row r="9534" spans="1:7" ht="15">
      <c r="A9534" s="963">
        <v>39751</v>
      </c>
      <c r="B9534">
        <v>1698.430053710938</v>
      </c>
      <c r="C9534">
        <v>1712.56005859375</v>
      </c>
      <c r="D9534">
        <v>1658.449951171875</v>
      </c>
      <c r="E9534">
        <v>1698.52001953125</v>
      </c>
      <c r="F9534">
        <v>1698.52001953125</v>
      </c>
      <c r="G9534">
        <v>2504420000</v>
      </c>
    </row>
    <row r="9535" spans="1:7" ht="15">
      <c r="A9535" s="963">
        <v>39752</v>
      </c>
      <c r="B9535">
        <v>1684.7099609375</v>
      </c>
      <c r="C9535">
        <v>1742.5400390625</v>
      </c>
      <c r="D9535">
        <v>1673.319946289062</v>
      </c>
      <c r="E9535">
        <v>1720.949951171875</v>
      </c>
      <c r="F9535">
        <v>1720.949951171875</v>
      </c>
      <c r="G9535">
        <v>2437120000</v>
      </c>
    </row>
    <row r="9536" spans="1:7" ht="15">
      <c r="A9536" s="963">
        <v>39755</v>
      </c>
      <c r="B9536">
        <v>1718.890014648438</v>
      </c>
      <c r="C9536">
        <v>1738.530029296875</v>
      </c>
      <c r="D9536">
        <v>1713.390014648438</v>
      </c>
      <c r="E9536">
        <v>1726.329956054688</v>
      </c>
      <c r="F9536">
        <v>1726.329956054688</v>
      </c>
      <c r="G9536">
        <v>1770880000</v>
      </c>
    </row>
    <row r="9537" spans="1:7" ht="15">
      <c r="A9537" s="963">
        <v>39756</v>
      </c>
      <c r="B9537">
        <v>1761.089965820312</v>
      </c>
      <c r="C9537">
        <v>1785.839965820312</v>
      </c>
      <c r="D9537">
        <v>1739.81005859375</v>
      </c>
      <c r="E9537">
        <v>1780.119995117188</v>
      </c>
      <c r="F9537">
        <v>1780.119995117188</v>
      </c>
      <c r="G9537">
        <v>2306350000</v>
      </c>
    </row>
    <row r="9538" spans="1:7" ht="15">
      <c r="A9538" s="963">
        <v>39757</v>
      </c>
      <c r="B9538">
        <v>1757.010009765625</v>
      </c>
      <c r="C9538">
        <v>1764.430053710938</v>
      </c>
      <c r="D9538">
        <v>1679.18994140625</v>
      </c>
      <c r="E9538">
        <v>1681.640014648438</v>
      </c>
      <c r="F9538">
        <v>1681.640014648438</v>
      </c>
      <c r="G9538">
        <v>2092410000</v>
      </c>
    </row>
    <row r="9539" spans="1:7" ht="15">
      <c r="A9539" s="963">
        <v>39758</v>
      </c>
      <c r="B9539">
        <v>1659.569946289062</v>
      </c>
      <c r="C9539">
        <v>1676.920043945312</v>
      </c>
      <c r="D9539">
        <v>1603.869995117188</v>
      </c>
      <c r="E9539">
        <v>1608.699951171875</v>
      </c>
      <c r="F9539">
        <v>1608.699951171875</v>
      </c>
      <c r="G9539">
        <v>2367880000</v>
      </c>
    </row>
    <row r="9540" spans="1:7" ht="15">
      <c r="A9540" s="963">
        <v>39759</v>
      </c>
      <c r="B9540">
        <v>1629.68994140625</v>
      </c>
      <c r="C9540">
        <v>1654.25</v>
      </c>
      <c r="D9540">
        <v>1615.510009765625</v>
      </c>
      <c r="E9540">
        <v>1647.400024414062</v>
      </c>
      <c r="F9540">
        <v>1647.400024414062</v>
      </c>
      <c r="G9540">
        <v>1886230000</v>
      </c>
    </row>
    <row r="9541" spans="1:7" ht="15">
      <c r="A9541" s="963">
        <v>39762</v>
      </c>
      <c r="B9541">
        <v>1680.670043945312</v>
      </c>
      <c r="C9541">
        <v>1680.670043945312</v>
      </c>
      <c r="D9541">
        <v>1603.329956054688</v>
      </c>
      <c r="E9541">
        <v>1616.739990234375</v>
      </c>
      <c r="F9541">
        <v>1616.739990234375</v>
      </c>
      <c r="G9541">
        <v>1674900000</v>
      </c>
    </row>
    <row r="9542" spans="1:7" ht="15">
      <c r="A9542" s="963">
        <v>39763</v>
      </c>
      <c r="B9542">
        <v>1598.589965820312</v>
      </c>
      <c r="C9542">
        <v>1612.420043945312</v>
      </c>
      <c r="D9542">
        <v>1563.949951171875</v>
      </c>
      <c r="E9542">
        <v>1580.900024414062</v>
      </c>
      <c r="F9542">
        <v>1580.900024414062</v>
      </c>
      <c r="G9542">
        <v>1909080000</v>
      </c>
    </row>
    <row r="9543" spans="1:7" ht="15">
      <c r="A9543" s="963">
        <v>39764</v>
      </c>
      <c r="B9543">
        <v>1555.170043945312</v>
      </c>
      <c r="C9543">
        <v>1562.780029296875</v>
      </c>
      <c r="D9543">
        <v>1499.2099609375</v>
      </c>
      <c r="E9543">
        <v>1499.2099609375</v>
      </c>
      <c r="F9543">
        <v>1499.2099609375</v>
      </c>
      <c r="G9543">
        <v>2120870000</v>
      </c>
    </row>
    <row r="9544" spans="1:7" ht="15">
      <c r="A9544" s="963">
        <v>39765</v>
      </c>
      <c r="B9544">
        <v>1503.06005859375</v>
      </c>
      <c r="C9544">
        <v>1596.699951171875</v>
      </c>
      <c r="D9544">
        <v>1428.5400390625</v>
      </c>
      <c r="E9544">
        <v>1596.699951171875</v>
      </c>
      <c r="F9544">
        <v>1596.699951171875</v>
      </c>
      <c r="G9544">
        <v>3009550000</v>
      </c>
    </row>
    <row r="9545" spans="1:7" ht="15">
      <c r="A9545" s="963">
        <v>39766</v>
      </c>
      <c r="B9545">
        <v>1560.589965820312</v>
      </c>
      <c r="C9545">
        <v>1587.760009765625</v>
      </c>
      <c r="D9545">
        <v>1513.089965820312</v>
      </c>
      <c r="E9545">
        <v>1516.849975585938</v>
      </c>
      <c r="F9545">
        <v>1516.849975585938</v>
      </c>
      <c r="G9545">
        <v>2243750000</v>
      </c>
    </row>
    <row r="9546" spans="1:7" ht="15">
      <c r="A9546" s="963">
        <v>39769</v>
      </c>
      <c r="B9546">
        <v>1494.739990234375</v>
      </c>
      <c r="C9546">
        <v>1526.9599609375</v>
      </c>
      <c r="D9546">
        <v>1481.699951171875</v>
      </c>
      <c r="E9546">
        <v>1482.050048828125</v>
      </c>
      <c r="F9546">
        <v>1482.050048828125</v>
      </c>
      <c r="G9546">
        <v>1831540000</v>
      </c>
    </row>
    <row r="9547" spans="1:7" ht="15">
      <c r="A9547" s="963">
        <v>39770</v>
      </c>
      <c r="B9547">
        <v>1488.930053710938</v>
      </c>
      <c r="C9547">
        <v>1498.420043945312</v>
      </c>
      <c r="D9547">
        <v>1429.920043945312</v>
      </c>
      <c r="E9547">
        <v>1483.27001953125</v>
      </c>
      <c r="F9547">
        <v>1483.27001953125</v>
      </c>
      <c r="G9547">
        <v>2349230000</v>
      </c>
    </row>
    <row r="9548" spans="1:7" ht="15">
      <c r="A9548" s="963">
        <v>39771</v>
      </c>
      <c r="B9548">
        <v>1479.130004882812</v>
      </c>
      <c r="C9548">
        <v>1493.050048828125</v>
      </c>
      <c r="D9548">
        <v>1386.420043945312</v>
      </c>
      <c r="E9548">
        <v>1386.420043945312</v>
      </c>
      <c r="F9548">
        <v>1386.420043945312</v>
      </c>
      <c r="G9548">
        <v>2372880000</v>
      </c>
    </row>
    <row r="9549" spans="1:7" ht="15">
      <c r="A9549" s="963">
        <v>39772</v>
      </c>
      <c r="B9549">
        <v>1373.77001953125</v>
      </c>
      <c r="C9549">
        <v>1414.430053710938</v>
      </c>
      <c r="D9549">
        <v>1314.900024414062</v>
      </c>
      <c r="E9549">
        <v>1316.119995117188</v>
      </c>
      <c r="F9549">
        <v>1316.119995117188</v>
      </c>
      <c r="G9549">
        <v>3147650000</v>
      </c>
    </row>
    <row r="9550" spans="1:7" ht="15">
      <c r="A9550" s="963">
        <v>39773</v>
      </c>
      <c r="B9550">
        <v>1346.77001953125</v>
      </c>
      <c r="C9550">
        <v>1384.349975585938</v>
      </c>
      <c r="D9550">
        <v>1295.47998046875</v>
      </c>
      <c r="E9550">
        <v>1384.349975585938</v>
      </c>
      <c r="F9550">
        <v>1384.349975585938</v>
      </c>
      <c r="G9550">
        <v>3071280000</v>
      </c>
    </row>
    <row r="9551" spans="1:7" ht="15">
      <c r="A9551" s="963">
        <v>39776</v>
      </c>
      <c r="B9551">
        <v>1409.719970703125</v>
      </c>
      <c r="C9551">
        <v>1480.410034179688</v>
      </c>
      <c r="D9551">
        <v>1397.18994140625</v>
      </c>
      <c r="E9551">
        <v>1472.02001953125</v>
      </c>
      <c r="F9551">
        <v>1472.02001953125</v>
      </c>
      <c r="G9551">
        <v>2553620000</v>
      </c>
    </row>
    <row r="9552" spans="1:7" ht="15">
      <c r="A9552" s="963">
        <v>39777</v>
      </c>
      <c r="B9552">
        <v>1472.02001953125</v>
      </c>
      <c r="C9552">
        <v>1486.219970703125</v>
      </c>
      <c r="D9552">
        <v>1430.400024414062</v>
      </c>
      <c r="E9552">
        <v>1464.72998046875</v>
      </c>
      <c r="F9552">
        <v>1464.72998046875</v>
      </c>
      <c r="G9552">
        <v>2457510000</v>
      </c>
    </row>
    <row r="9553" spans="1:7" ht="15">
      <c r="A9553" s="963">
        <v>39778</v>
      </c>
      <c r="B9553">
        <v>1441.2099609375</v>
      </c>
      <c r="C9553">
        <v>1532.099975585938</v>
      </c>
      <c r="D9553">
        <v>1441.2099609375</v>
      </c>
      <c r="E9553">
        <v>1532.099975585938</v>
      </c>
      <c r="F9553">
        <v>1532.099975585938</v>
      </c>
      <c r="G9553">
        <v>1980020000</v>
      </c>
    </row>
    <row r="9554" spans="1:7" ht="15">
      <c r="A9554" s="963">
        <v>39780</v>
      </c>
      <c r="B9554">
        <v>1517.949951171875</v>
      </c>
      <c r="C9554">
        <v>1535.569946289062</v>
      </c>
      <c r="D9554">
        <v>1512.410034179688</v>
      </c>
      <c r="E9554">
        <v>1535.569946289062</v>
      </c>
      <c r="F9554">
        <v>1535.569946289062</v>
      </c>
      <c r="G9554">
        <v>787580000</v>
      </c>
    </row>
    <row r="9555" spans="1:7" ht="15">
      <c r="A9555" s="963">
        <v>39783</v>
      </c>
      <c r="B9555">
        <v>1496.089965820312</v>
      </c>
      <c r="C9555">
        <v>1496.239990234375</v>
      </c>
      <c r="D9555">
        <v>1398.069946289062</v>
      </c>
      <c r="E9555">
        <v>1398.069946289062</v>
      </c>
      <c r="F9555">
        <v>1398.069946289062</v>
      </c>
      <c r="G9555">
        <v>1904470000</v>
      </c>
    </row>
    <row r="9556" spans="1:7" ht="15">
      <c r="A9556" s="963">
        <v>39784</v>
      </c>
      <c r="B9556">
        <v>1423.849975585938</v>
      </c>
      <c r="C9556">
        <v>1450.829956054688</v>
      </c>
      <c r="D9556">
        <v>1399.880004882812</v>
      </c>
      <c r="E9556">
        <v>1449.800048828125</v>
      </c>
      <c r="F9556">
        <v>1449.800048828125</v>
      </c>
      <c r="G9556">
        <v>2056730000</v>
      </c>
    </row>
    <row r="9557" spans="1:7" ht="15">
      <c r="A9557" s="963">
        <v>39785</v>
      </c>
      <c r="B9557">
        <v>1416.030029296875</v>
      </c>
      <c r="C9557">
        <v>1493.06005859375</v>
      </c>
      <c r="D9557">
        <v>1414.0400390625</v>
      </c>
      <c r="E9557">
        <v>1492.380004882812</v>
      </c>
      <c r="F9557">
        <v>1492.380004882812</v>
      </c>
      <c r="G9557">
        <v>2240150000</v>
      </c>
    </row>
    <row r="9558" spans="1:7" ht="15">
      <c r="A9558" s="963">
        <v>39786</v>
      </c>
      <c r="B9558">
        <v>1465.77001953125</v>
      </c>
      <c r="C9558">
        <v>1500.949951171875</v>
      </c>
      <c r="D9558">
        <v>1426.410034179688</v>
      </c>
      <c r="E9558">
        <v>1445.56005859375</v>
      </c>
      <c r="F9558">
        <v>1445.56005859375</v>
      </c>
      <c r="G9558">
        <v>2020110000</v>
      </c>
    </row>
    <row r="9559" spans="1:7" ht="15">
      <c r="A9559" s="963">
        <v>39787</v>
      </c>
      <c r="B9559">
        <v>1426.930053710938</v>
      </c>
      <c r="C9559">
        <v>1510.390014648438</v>
      </c>
      <c r="D9559">
        <v>1404.800048828125</v>
      </c>
      <c r="E9559">
        <v>1509.31005859375</v>
      </c>
      <c r="F9559">
        <v>1509.31005859375</v>
      </c>
      <c r="G9559">
        <v>2177720000</v>
      </c>
    </row>
    <row r="9560" spans="1:7" ht="15">
      <c r="A9560" s="963">
        <v>39790</v>
      </c>
      <c r="B9560">
        <v>1541.43994140625</v>
      </c>
      <c r="C9560">
        <v>1583.81005859375</v>
      </c>
      <c r="D9560">
        <v>1536.7099609375</v>
      </c>
      <c r="E9560">
        <v>1571.739990234375</v>
      </c>
      <c r="F9560">
        <v>1571.739990234375</v>
      </c>
      <c r="G9560">
        <v>2290810000</v>
      </c>
    </row>
    <row r="9561" spans="1:7" ht="15">
      <c r="A9561" s="963">
        <v>39791</v>
      </c>
      <c r="B9561">
        <v>1546.5400390625</v>
      </c>
      <c r="C9561">
        <v>1602.920043945312</v>
      </c>
      <c r="D9561">
        <v>1538.25</v>
      </c>
      <c r="E9561">
        <v>1547.339965820312</v>
      </c>
      <c r="F9561">
        <v>1547.339965820312</v>
      </c>
      <c r="G9561">
        <v>2246470000</v>
      </c>
    </row>
    <row r="9562" spans="1:7" ht="15">
      <c r="A9562" s="963">
        <v>39792</v>
      </c>
      <c r="B9562">
        <v>1563.660034179688</v>
      </c>
      <c r="C9562">
        <v>1584.160034179688</v>
      </c>
      <c r="D9562">
        <v>1542.079956054688</v>
      </c>
      <c r="E9562">
        <v>1565.47998046875</v>
      </c>
      <c r="F9562">
        <v>1565.47998046875</v>
      </c>
      <c r="G9562">
        <v>1955600000</v>
      </c>
    </row>
    <row r="9563" spans="1:7" ht="15">
      <c r="A9563" s="963">
        <v>39793</v>
      </c>
      <c r="B9563">
        <v>1548.469970703125</v>
      </c>
      <c r="C9563">
        <v>1568.609985351562</v>
      </c>
      <c r="D9563">
        <v>1501.699951171875</v>
      </c>
      <c r="E9563">
        <v>1507.880004882812</v>
      </c>
      <c r="F9563">
        <v>1507.880004882812</v>
      </c>
      <c r="G9563">
        <v>2018190000</v>
      </c>
    </row>
    <row r="9564" spans="1:7" ht="15">
      <c r="A9564" s="963">
        <v>39794</v>
      </c>
      <c r="B9564">
        <v>1482.550048828125</v>
      </c>
      <c r="C9564">
        <v>1543.0400390625</v>
      </c>
      <c r="D9564">
        <v>1478.030029296875</v>
      </c>
      <c r="E9564">
        <v>1540.719970703125</v>
      </c>
      <c r="F9564">
        <v>1540.719970703125</v>
      </c>
      <c r="G9564">
        <v>1869900000</v>
      </c>
    </row>
    <row r="9565" spans="1:7" ht="15">
      <c r="A9565" s="963">
        <v>39797</v>
      </c>
      <c r="B9565">
        <v>1544.160034179688</v>
      </c>
      <c r="C9565">
        <v>1544.160034179688</v>
      </c>
      <c r="D9565">
        <v>1491.359985351562</v>
      </c>
      <c r="E9565">
        <v>1508.339965820312</v>
      </c>
      <c r="F9565">
        <v>1508.339965820312</v>
      </c>
      <c r="G9565">
        <v>1677890000</v>
      </c>
    </row>
    <row r="9566" spans="1:7" ht="15">
      <c r="A9566" s="963">
        <v>39798</v>
      </c>
      <c r="B9566">
        <v>1526.06005859375</v>
      </c>
      <c r="C9566">
        <v>1589.890014648438</v>
      </c>
      <c r="D9566">
        <v>1526</v>
      </c>
      <c r="E9566">
        <v>1589.890014648438</v>
      </c>
      <c r="F9566">
        <v>1589.890014648438</v>
      </c>
      <c r="G9566">
        <v>2180960000</v>
      </c>
    </row>
    <row r="9567" spans="1:7" ht="15">
      <c r="A9567" s="963">
        <v>39799</v>
      </c>
      <c r="B9567">
        <v>1568.880004882812</v>
      </c>
      <c r="C9567">
        <v>1598.329956054688</v>
      </c>
      <c r="D9567">
        <v>1560.050048828125</v>
      </c>
      <c r="E9567">
        <v>1579.31005859375</v>
      </c>
      <c r="F9567">
        <v>1579.31005859375</v>
      </c>
      <c r="G9567">
        <v>2111370000</v>
      </c>
    </row>
    <row r="9568" spans="1:7" ht="15">
      <c r="A9568" s="963">
        <v>39800</v>
      </c>
      <c r="B9568">
        <v>1583.170043945312</v>
      </c>
      <c r="C9568">
        <v>1591.699951171875</v>
      </c>
      <c r="D9568">
        <v>1535.380004882812</v>
      </c>
      <c r="E9568">
        <v>1552.369995117188</v>
      </c>
      <c r="F9568">
        <v>1552.369995117188</v>
      </c>
      <c r="G9568">
        <v>2092320000</v>
      </c>
    </row>
    <row r="9569" spans="1:7" ht="15">
      <c r="A9569" s="963">
        <v>39801</v>
      </c>
      <c r="B9569">
        <v>1572.75</v>
      </c>
      <c r="C9569">
        <v>1593.349975585938</v>
      </c>
      <c r="D9569">
        <v>1557.050048828125</v>
      </c>
      <c r="E9569">
        <v>1564.319946289062</v>
      </c>
      <c r="F9569">
        <v>1564.319946289062</v>
      </c>
      <c r="G9569">
        <v>2651440000</v>
      </c>
    </row>
    <row r="9570" spans="1:7" ht="15">
      <c r="A9570" s="963">
        <v>39804</v>
      </c>
      <c r="B9570">
        <v>1562.170043945312</v>
      </c>
      <c r="C9570">
        <v>1563.7900390625</v>
      </c>
      <c r="D9570">
        <v>1503.660034179688</v>
      </c>
      <c r="E9570">
        <v>1532.349975585938</v>
      </c>
      <c r="F9570">
        <v>1532.349975585938</v>
      </c>
      <c r="G9570">
        <v>1629320000</v>
      </c>
    </row>
    <row r="9571" spans="1:7" ht="15">
      <c r="A9571" s="963">
        <v>39805</v>
      </c>
      <c r="B9571">
        <v>1539.369995117188</v>
      </c>
      <c r="C9571">
        <v>1548.43994140625</v>
      </c>
      <c r="D9571">
        <v>1512.5400390625</v>
      </c>
      <c r="E9571">
        <v>1521.5400390625</v>
      </c>
      <c r="F9571">
        <v>1521.5400390625</v>
      </c>
      <c r="G9571">
        <v>1331050000</v>
      </c>
    </row>
    <row r="9572" spans="1:7" ht="15">
      <c r="A9572" s="963">
        <v>39806</v>
      </c>
      <c r="B9572">
        <v>1525.150024414062</v>
      </c>
      <c r="C9572">
        <v>1527.22998046875</v>
      </c>
      <c r="D9572">
        <v>1516.150024414062</v>
      </c>
      <c r="E9572">
        <v>1524.900024414062</v>
      </c>
      <c r="F9572">
        <v>1524.900024414062</v>
      </c>
      <c r="G9572">
        <v>490990000</v>
      </c>
    </row>
    <row r="9573" spans="1:7" ht="15">
      <c r="A9573" s="963">
        <v>39808</v>
      </c>
      <c r="B9573">
        <v>1531.199951171875</v>
      </c>
      <c r="C9573">
        <v>1532.130004882812</v>
      </c>
      <c r="D9573">
        <v>1518.969970703125</v>
      </c>
      <c r="E9573">
        <v>1530.239990234375</v>
      </c>
      <c r="F9573">
        <v>1530.239990234375</v>
      </c>
      <c r="G9573">
        <v>592760000</v>
      </c>
    </row>
    <row r="9574" spans="1:7" ht="15">
      <c r="A9574" s="963">
        <v>39811</v>
      </c>
      <c r="B9574">
        <v>1529.5400390625</v>
      </c>
      <c r="C9574">
        <v>1530.920043945312</v>
      </c>
      <c r="D9574">
        <v>1493.449951171875</v>
      </c>
      <c r="E9574">
        <v>1510.319946289062</v>
      </c>
      <c r="F9574">
        <v>1510.319946289062</v>
      </c>
      <c r="G9574">
        <v>1186240000</v>
      </c>
    </row>
    <row r="9575" spans="1:7" ht="15">
      <c r="A9575" s="963">
        <v>39812</v>
      </c>
      <c r="B9575">
        <v>1521.180053710938</v>
      </c>
      <c r="C9575">
        <v>1550.699951171875</v>
      </c>
      <c r="D9575">
        <v>1517.260009765625</v>
      </c>
      <c r="E9575">
        <v>1550.699951171875</v>
      </c>
      <c r="F9575">
        <v>1550.699951171875</v>
      </c>
      <c r="G9575">
        <v>1374180000</v>
      </c>
    </row>
    <row r="9576" spans="1:7" ht="15">
      <c r="A9576" s="963">
        <v>39813</v>
      </c>
      <c r="B9576">
        <v>1550.869995117188</v>
      </c>
      <c r="C9576">
        <v>1586.81005859375</v>
      </c>
      <c r="D9576">
        <v>1548.880004882812</v>
      </c>
      <c r="E9576">
        <v>1577.030029296875</v>
      </c>
      <c r="F9576">
        <v>1577.030029296875</v>
      </c>
      <c r="G9576">
        <v>1521220000</v>
      </c>
    </row>
    <row r="9577" spans="1:7" ht="15">
      <c r="A9577" s="963">
        <v>39815</v>
      </c>
      <c r="B9577">
        <v>1578.869995117188</v>
      </c>
      <c r="C9577">
        <v>1636.030029296875</v>
      </c>
      <c r="D9577">
        <v>1571.97998046875</v>
      </c>
      <c r="E9577">
        <v>1632.2099609375</v>
      </c>
      <c r="F9577">
        <v>1632.2099609375</v>
      </c>
      <c r="G9577">
        <v>1438410000</v>
      </c>
    </row>
    <row r="9578" spans="1:7" ht="15">
      <c r="A9578" s="963">
        <v>39818</v>
      </c>
      <c r="B9578">
        <v>1621.47998046875</v>
      </c>
      <c r="C9578">
        <v>1640.4599609375</v>
      </c>
      <c r="D9578">
        <v>1604.630004882812</v>
      </c>
      <c r="E9578">
        <v>1628.030029296875</v>
      </c>
      <c r="F9578">
        <v>1628.030029296875</v>
      </c>
      <c r="G9578">
        <v>1816580000</v>
      </c>
    </row>
    <row r="9579" spans="1:7" ht="15">
      <c r="A9579" s="963">
        <v>39819</v>
      </c>
      <c r="B9579">
        <v>1642.369995117188</v>
      </c>
      <c r="C9579">
        <v>1665.630004882812</v>
      </c>
      <c r="D9579">
        <v>1636.25</v>
      </c>
      <c r="E9579">
        <v>1652.380004882812</v>
      </c>
      <c r="F9579">
        <v>1652.380004882812</v>
      </c>
      <c r="G9579">
        <v>2137640000</v>
      </c>
    </row>
    <row r="9580" spans="1:7" ht="15">
      <c r="A9580" s="963">
        <v>39820</v>
      </c>
      <c r="B9580">
        <v>1621.630004882812</v>
      </c>
      <c r="C9580">
        <v>1625.369995117188</v>
      </c>
      <c r="D9580">
        <v>1588.199951171875</v>
      </c>
      <c r="E9580">
        <v>1599.06005859375</v>
      </c>
      <c r="F9580">
        <v>1599.06005859375</v>
      </c>
      <c r="G9580">
        <v>2020170000</v>
      </c>
    </row>
    <row r="9581" spans="1:7" ht="15">
      <c r="A9581" s="963">
        <v>39821</v>
      </c>
      <c r="B9581">
        <v>1590.25</v>
      </c>
      <c r="C9581">
        <v>1617.010009765625</v>
      </c>
      <c r="D9581">
        <v>1584.280029296875</v>
      </c>
      <c r="E9581">
        <v>1617.010009765625</v>
      </c>
      <c r="F9581">
        <v>1617.010009765625</v>
      </c>
      <c r="G9581">
        <v>1968160000</v>
      </c>
    </row>
    <row r="9582" spans="1:7" ht="15">
      <c r="A9582" s="963">
        <v>39822</v>
      </c>
      <c r="B9582">
        <v>1617.050048828125</v>
      </c>
      <c r="C9582">
        <v>1617.260009765625</v>
      </c>
      <c r="D9582">
        <v>1569.869995117188</v>
      </c>
      <c r="E9582">
        <v>1571.589965820312</v>
      </c>
      <c r="F9582">
        <v>1571.589965820312</v>
      </c>
      <c r="G9582">
        <v>1907390000</v>
      </c>
    </row>
    <row r="9583" spans="1:7" ht="15">
      <c r="A9583" s="963">
        <v>39825</v>
      </c>
      <c r="B9583">
        <v>1573.449951171875</v>
      </c>
      <c r="C9583">
        <v>1573.4599609375</v>
      </c>
      <c r="D9583">
        <v>1528</v>
      </c>
      <c r="E9583">
        <v>1538.7900390625</v>
      </c>
      <c r="F9583">
        <v>1538.7900390625</v>
      </c>
      <c r="G9583">
        <v>1763590000</v>
      </c>
    </row>
    <row r="9584" spans="1:7" ht="15">
      <c r="A9584" s="963">
        <v>39826</v>
      </c>
      <c r="B9584">
        <v>1537.420043945312</v>
      </c>
      <c r="C9584">
        <v>1557.949951171875</v>
      </c>
      <c r="D9584">
        <v>1527.469970703125</v>
      </c>
      <c r="E9584">
        <v>1546.4599609375</v>
      </c>
      <c r="F9584">
        <v>1546.4599609375</v>
      </c>
      <c r="G9584">
        <v>1965570000</v>
      </c>
    </row>
    <row r="9585" spans="1:7" ht="15">
      <c r="A9585" s="963">
        <v>39827</v>
      </c>
      <c r="B9585">
        <v>1521.7099609375</v>
      </c>
      <c r="C9585">
        <v>1528.650024414062</v>
      </c>
      <c r="D9585">
        <v>1485.260009765625</v>
      </c>
      <c r="E9585">
        <v>1489.640014648438</v>
      </c>
      <c r="F9585">
        <v>1489.640014648438</v>
      </c>
      <c r="G9585">
        <v>1919980000</v>
      </c>
    </row>
    <row r="9586" spans="1:7" ht="15">
      <c r="A9586" s="963">
        <v>39828</v>
      </c>
      <c r="B9586">
        <v>1489.4599609375</v>
      </c>
      <c r="C9586">
        <v>1521.579956054688</v>
      </c>
      <c r="D9586">
        <v>1456.719970703125</v>
      </c>
      <c r="E9586">
        <v>1511.839965820312</v>
      </c>
      <c r="F9586">
        <v>1511.839965820312</v>
      </c>
      <c r="G9586">
        <v>2507870000</v>
      </c>
    </row>
    <row r="9587" spans="1:7" ht="15">
      <c r="A9587" s="963">
        <v>39829</v>
      </c>
      <c r="B9587">
        <v>1532.469970703125</v>
      </c>
      <c r="C9587">
        <v>1538.819946289062</v>
      </c>
      <c r="D9587">
        <v>1490.349975585938</v>
      </c>
      <c r="E9587">
        <v>1529.329956054688</v>
      </c>
      <c r="F9587">
        <v>1529.329956054688</v>
      </c>
      <c r="G9587">
        <v>2235070000</v>
      </c>
    </row>
    <row r="9588" spans="1:7" ht="15">
      <c r="A9588" s="963">
        <v>39833</v>
      </c>
      <c r="B9588">
        <v>1520.760009765625</v>
      </c>
      <c r="C9588">
        <v>1521.849975585938</v>
      </c>
      <c r="D9588">
        <v>1440.859985351562</v>
      </c>
      <c r="E9588">
        <v>1440.859985351562</v>
      </c>
      <c r="F9588">
        <v>1440.859985351562</v>
      </c>
      <c r="G9588">
        <v>1989610000</v>
      </c>
    </row>
    <row r="9589" spans="1:7" ht="15">
      <c r="A9589" s="963">
        <v>39834</v>
      </c>
      <c r="B9589">
        <v>1466.400024414062</v>
      </c>
      <c r="C9589">
        <v>1507.52001953125</v>
      </c>
      <c r="D9589">
        <v>1444.900024414062</v>
      </c>
      <c r="E9589">
        <v>1507.069946289062</v>
      </c>
      <c r="F9589">
        <v>1507.069946289062</v>
      </c>
      <c r="G9589">
        <v>2120080000</v>
      </c>
    </row>
    <row r="9590" spans="1:7" ht="15">
      <c r="A9590" s="963">
        <v>39835</v>
      </c>
      <c r="B9590">
        <v>1470.849975585938</v>
      </c>
      <c r="C9590">
        <v>1492.469970703125</v>
      </c>
      <c r="D9590">
        <v>1444.079956054688</v>
      </c>
      <c r="E9590">
        <v>1465.489990234375</v>
      </c>
      <c r="F9590">
        <v>1465.489990234375</v>
      </c>
      <c r="G9590">
        <v>2286190000</v>
      </c>
    </row>
    <row r="9591" spans="1:7" ht="15">
      <c r="A9591" s="963">
        <v>39836</v>
      </c>
      <c r="B9591">
        <v>1440.780029296875</v>
      </c>
      <c r="C9591">
        <v>1495.27001953125</v>
      </c>
      <c r="D9591">
        <v>1434.079956054688</v>
      </c>
      <c r="E9591">
        <v>1477.2900390625</v>
      </c>
      <c r="F9591">
        <v>1477.2900390625</v>
      </c>
      <c r="G9591">
        <v>2210840000</v>
      </c>
    </row>
    <row r="9592" spans="1:7" ht="15">
      <c r="A9592" s="963">
        <v>39839</v>
      </c>
      <c r="B9592">
        <v>1479.97998046875</v>
      </c>
      <c r="C9592">
        <v>1514.380004882812</v>
      </c>
      <c r="D9592">
        <v>1470.81005859375</v>
      </c>
      <c r="E9592">
        <v>1489.4599609375</v>
      </c>
      <c r="F9592">
        <v>1489.4599609375</v>
      </c>
      <c r="G9592">
        <v>1815400000</v>
      </c>
    </row>
    <row r="9593" spans="1:7" ht="15">
      <c r="A9593" s="963">
        <v>39840</v>
      </c>
      <c r="B9593">
        <v>1494.119995117188</v>
      </c>
      <c r="C9593">
        <v>1513.2099609375</v>
      </c>
      <c r="D9593">
        <v>1488.81005859375</v>
      </c>
      <c r="E9593">
        <v>1504.900024414062</v>
      </c>
      <c r="F9593">
        <v>1504.900024414062</v>
      </c>
      <c r="G9593">
        <v>1784110000</v>
      </c>
    </row>
    <row r="9594" spans="1:7" ht="15">
      <c r="A9594" s="963">
        <v>39841</v>
      </c>
      <c r="B9594">
        <v>1530.47998046875</v>
      </c>
      <c r="C9594">
        <v>1568.329956054688</v>
      </c>
      <c r="D9594">
        <v>1530.030029296875</v>
      </c>
      <c r="E9594">
        <v>1558.339965820312</v>
      </c>
      <c r="F9594">
        <v>1558.339965820312</v>
      </c>
      <c r="G9594">
        <v>2122250000</v>
      </c>
    </row>
    <row r="9595" spans="1:7" ht="15">
      <c r="A9595" s="963">
        <v>39842</v>
      </c>
      <c r="B9595">
        <v>1537.469970703125</v>
      </c>
      <c r="C9595">
        <v>1537.839965820312</v>
      </c>
      <c r="D9595">
        <v>1505.699951171875</v>
      </c>
      <c r="E9595">
        <v>1507.839965820312</v>
      </c>
      <c r="F9595">
        <v>1507.839965820312</v>
      </c>
      <c r="G9595">
        <v>1932100000</v>
      </c>
    </row>
    <row r="9596" spans="1:7" ht="15">
      <c r="A9596" s="963">
        <v>39843</v>
      </c>
      <c r="B9596">
        <v>1519.4599609375</v>
      </c>
      <c r="C9596">
        <v>1523.449951171875</v>
      </c>
      <c r="D9596">
        <v>1472.510009765625</v>
      </c>
      <c r="E9596">
        <v>1476.420043945312</v>
      </c>
      <c r="F9596">
        <v>1476.420043945312</v>
      </c>
      <c r="G9596">
        <v>2054590000</v>
      </c>
    </row>
    <row r="9597" spans="1:7" ht="15">
      <c r="A9597" s="963">
        <v>39846</v>
      </c>
      <c r="B9597">
        <v>1460.849975585938</v>
      </c>
      <c r="C9597">
        <v>1502.719970703125</v>
      </c>
      <c r="D9597">
        <v>1460.510009765625</v>
      </c>
      <c r="E9597">
        <v>1494.430053710938</v>
      </c>
      <c r="F9597">
        <v>1494.430053710938</v>
      </c>
      <c r="G9597">
        <v>1987080000</v>
      </c>
    </row>
    <row r="9598" spans="1:7" ht="15">
      <c r="A9598" s="963">
        <v>39847</v>
      </c>
      <c r="B9598">
        <v>1499.589965820312</v>
      </c>
      <c r="C9598">
        <v>1521.2099609375</v>
      </c>
      <c r="D9598">
        <v>1479.420043945312</v>
      </c>
      <c r="E9598">
        <v>1516.300048828125</v>
      </c>
      <c r="F9598">
        <v>1516.300048828125</v>
      </c>
      <c r="G9598">
        <v>2049840000</v>
      </c>
    </row>
    <row r="9599" spans="1:7" ht="15">
      <c r="A9599" s="963">
        <v>39848</v>
      </c>
      <c r="B9599">
        <v>1517.18994140625</v>
      </c>
      <c r="C9599">
        <v>1549.640014648438</v>
      </c>
      <c r="D9599">
        <v>1508.869995117188</v>
      </c>
      <c r="E9599">
        <v>1515.050048828125</v>
      </c>
      <c r="F9599">
        <v>1515.050048828125</v>
      </c>
      <c r="G9599">
        <v>2197050000</v>
      </c>
    </row>
    <row r="9600" spans="1:7" ht="15">
      <c r="A9600" s="963">
        <v>39849</v>
      </c>
      <c r="B9600">
        <v>1498.589965820312</v>
      </c>
      <c r="C9600">
        <v>1554.369995117188</v>
      </c>
      <c r="D9600">
        <v>1495.52001953125</v>
      </c>
      <c r="E9600">
        <v>1546.239990234375</v>
      </c>
      <c r="F9600">
        <v>1546.239990234375</v>
      </c>
      <c r="G9600">
        <v>2511750000</v>
      </c>
    </row>
    <row r="9601" spans="1:7" ht="15">
      <c r="A9601" s="963">
        <v>39850</v>
      </c>
      <c r="B9601">
        <v>1547</v>
      </c>
      <c r="C9601">
        <v>1594.260009765625</v>
      </c>
      <c r="D9601">
        <v>1545.849975585938</v>
      </c>
      <c r="E9601">
        <v>1591.7099609375</v>
      </c>
      <c r="F9601">
        <v>1591.7099609375</v>
      </c>
      <c r="G9601">
        <v>2389530000</v>
      </c>
    </row>
    <row r="9602" spans="1:7" ht="15">
      <c r="A9602" s="963">
        <v>39853</v>
      </c>
      <c r="B9602">
        <v>1590.739990234375</v>
      </c>
      <c r="C9602">
        <v>1598.22998046875</v>
      </c>
      <c r="D9602">
        <v>1576.099975585938</v>
      </c>
      <c r="E9602">
        <v>1591.56005859375</v>
      </c>
      <c r="F9602">
        <v>1591.56005859375</v>
      </c>
      <c r="G9602">
        <v>1906940000</v>
      </c>
    </row>
    <row r="9603" spans="1:7" ht="15">
      <c r="A9603" s="963">
        <v>39854</v>
      </c>
      <c r="B9603">
        <v>1578.02001953125</v>
      </c>
      <c r="C9603">
        <v>1598.5</v>
      </c>
      <c r="D9603">
        <v>1520.56005859375</v>
      </c>
      <c r="E9603">
        <v>1524.72998046875</v>
      </c>
      <c r="F9603">
        <v>1524.72998046875</v>
      </c>
      <c r="G9603">
        <v>2443370000</v>
      </c>
    </row>
    <row r="9604" spans="1:7" ht="15">
      <c r="A9604" s="963">
        <v>39855</v>
      </c>
      <c r="B9604">
        <v>1531.579956054688</v>
      </c>
      <c r="C9604">
        <v>1542.839965820312</v>
      </c>
      <c r="D9604">
        <v>1509.349975585938</v>
      </c>
      <c r="E9604">
        <v>1530.5</v>
      </c>
      <c r="F9604">
        <v>1530.5</v>
      </c>
      <c r="G9604">
        <v>2236450000</v>
      </c>
    </row>
    <row r="9605" spans="1:7" ht="15">
      <c r="A9605" s="963">
        <v>39856</v>
      </c>
      <c r="B9605">
        <v>1510.170043945312</v>
      </c>
      <c r="C9605">
        <v>1542.510009765625</v>
      </c>
      <c r="D9605">
        <v>1495.339965820312</v>
      </c>
      <c r="E9605">
        <v>1541.7099609375</v>
      </c>
      <c r="F9605">
        <v>1541.7099609375</v>
      </c>
      <c r="G9605">
        <v>2428250000</v>
      </c>
    </row>
    <row r="9606" spans="1:7" ht="15">
      <c r="A9606" s="963">
        <v>39857</v>
      </c>
      <c r="B9606">
        <v>1539.719970703125</v>
      </c>
      <c r="C9606">
        <v>1552.569946289062</v>
      </c>
      <c r="D9606">
        <v>1530.050048828125</v>
      </c>
      <c r="E9606">
        <v>1534.359985351562</v>
      </c>
      <c r="F9606">
        <v>1534.359985351562</v>
      </c>
      <c r="G9606">
        <v>1990190000</v>
      </c>
    </row>
    <row r="9607" spans="1:7" ht="15">
      <c r="A9607" s="963">
        <v>39861</v>
      </c>
      <c r="B9607">
        <v>1489.119995117188</v>
      </c>
      <c r="C9607">
        <v>1492.819946289062</v>
      </c>
      <c r="D9607">
        <v>1467.7900390625</v>
      </c>
      <c r="E9607">
        <v>1470.660034179688</v>
      </c>
      <c r="F9607">
        <v>1470.660034179688</v>
      </c>
      <c r="G9607">
        <v>2335370000</v>
      </c>
    </row>
    <row r="9608" spans="1:7" ht="15">
      <c r="A9608" s="963">
        <v>39862</v>
      </c>
      <c r="B9608">
        <v>1480.650024414062</v>
      </c>
      <c r="C9608">
        <v>1487.920043945312</v>
      </c>
      <c r="D9608">
        <v>1454.4599609375</v>
      </c>
      <c r="E9608">
        <v>1467.969970703125</v>
      </c>
      <c r="F9608">
        <v>1467.969970703125</v>
      </c>
      <c r="G9608">
        <v>2029710000</v>
      </c>
    </row>
    <row r="9609" spans="1:7" ht="15">
      <c r="A9609" s="963">
        <v>39863</v>
      </c>
      <c r="B9609">
        <v>1478.550048828125</v>
      </c>
      <c r="C9609">
        <v>1485.140014648438</v>
      </c>
      <c r="D9609">
        <v>1442.530029296875</v>
      </c>
      <c r="E9609">
        <v>1442.819946289062</v>
      </c>
      <c r="F9609">
        <v>1442.819946289062</v>
      </c>
      <c r="G9609">
        <v>1991000000</v>
      </c>
    </row>
    <row r="9610" spans="1:7" ht="15">
      <c r="A9610" s="963">
        <v>39864</v>
      </c>
      <c r="B9610">
        <v>1427.030029296875</v>
      </c>
      <c r="C9610">
        <v>1454.390014648438</v>
      </c>
      <c r="D9610">
        <v>1416.9599609375</v>
      </c>
      <c r="E9610">
        <v>1441.22998046875</v>
      </c>
      <c r="F9610">
        <v>1441.22998046875</v>
      </c>
      <c r="G9610">
        <v>2526040000</v>
      </c>
    </row>
    <row r="9611" spans="1:7" ht="15">
      <c r="A9611" s="963">
        <v>39867</v>
      </c>
      <c r="B9611">
        <v>1452.579956054688</v>
      </c>
      <c r="C9611">
        <v>1452.579956054688</v>
      </c>
      <c r="D9611">
        <v>1386.680053710938</v>
      </c>
      <c r="E9611">
        <v>1387.719970703125</v>
      </c>
      <c r="F9611">
        <v>1387.719970703125</v>
      </c>
      <c r="G9611">
        <v>1977740000</v>
      </c>
    </row>
    <row r="9612" spans="1:7" ht="15">
      <c r="A9612" s="963">
        <v>39868</v>
      </c>
      <c r="B9612">
        <v>1399.369995117188</v>
      </c>
      <c r="C9612">
        <v>1445.069946289062</v>
      </c>
      <c r="D9612">
        <v>1395.109985351562</v>
      </c>
      <c r="E9612">
        <v>1441.829956054688</v>
      </c>
      <c r="F9612">
        <v>1441.829956054688</v>
      </c>
      <c r="G9612">
        <v>2339660000</v>
      </c>
    </row>
    <row r="9613" spans="1:7" ht="15">
      <c r="A9613" s="963">
        <v>39869</v>
      </c>
      <c r="B9613">
        <v>1428.760009765625</v>
      </c>
      <c r="C9613">
        <v>1453.660034179688</v>
      </c>
      <c r="D9613">
        <v>1404.5400390625</v>
      </c>
      <c r="E9613">
        <v>1425.430053710938</v>
      </c>
      <c r="F9613">
        <v>1425.430053710938</v>
      </c>
      <c r="G9613">
        <v>2345380000</v>
      </c>
    </row>
    <row r="9614" spans="1:7" ht="15">
      <c r="A9614" s="963">
        <v>39870</v>
      </c>
      <c r="B9614">
        <v>1436.849975585938</v>
      </c>
      <c r="C9614">
        <v>1444.829956054688</v>
      </c>
      <c r="D9614">
        <v>1391.469970703125</v>
      </c>
      <c r="E9614">
        <v>1391.469970703125</v>
      </c>
      <c r="F9614">
        <v>1391.469970703125</v>
      </c>
      <c r="G9614">
        <v>2301990000</v>
      </c>
    </row>
    <row r="9615" spans="1:7" ht="15">
      <c r="A9615" s="963">
        <v>39871</v>
      </c>
      <c r="B9615">
        <v>1376.56005859375</v>
      </c>
      <c r="C9615">
        <v>1401.969970703125</v>
      </c>
      <c r="D9615">
        <v>1372.420043945312</v>
      </c>
      <c r="E9615">
        <v>1377.839965820312</v>
      </c>
      <c r="F9615">
        <v>1377.839965820312</v>
      </c>
      <c r="G9615">
        <v>2393280000</v>
      </c>
    </row>
    <row r="9616" spans="1:7" ht="15">
      <c r="A9616" s="963">
        <v>39874</v>
      </c>
      <c r="B9616">
        <v>1356.130004882812</v>
      </c>
      <c r="C9616">
        <v>1372</v>
      </c>
      <c r="D9616">
        <v>1322.130004882812</v>
      </c>
      <c r="E9616">
        <v>1322.849975585938</v>
      </c>
      <c r="F9616">
        <v>1322.849975585938</v>
      </c>
      <c r="G9616">
        <v>2033110000</v>
      </c>
    </row>
    <row r="9617" spans="1:7" ht="15">
      <c r="A9617" s="963">
        <v>39875</v>
      </c>
      <c r="B9617">
        <v>1341.420043945312</v>
      </c>
      <c r="C9617">
        <v>1346.880004882812</v>
      </c>
      <c r="D9617">
        <v>1312.97998046875</v>
      </c>
      <c r="E9617">
        <v>1321.010009765625</v>
      </c>
      <c r="F9617">
        <v>1321.010009765625</v>
      </c>
      <c r="G9617">
        <v>2338880000</v>
      </c>
    </row>
    <row r="9618" spans="1:7" ht="15">
      <c r="A9618" s="963">
        <v>39876</v>
      </c>
      <c r="B9618">
        <v>1340.380004882812</v>
      </c>
      <c r="C9618">
        <v>1370.2900390625</v>
      </c>
      <c r="D9618">
        <v>1333.880004882812</v>
      </c>
      <c r="E9618">
        <v>1353.739990234375</v>
      </c>
      <c r="F9618">
        <v>1353.739990234375</v>
      </c>
      <c r="G9618">
        <v>2305180000</v>
      </c>
    </row>
    <row r="9619" spans="1:7" ht="15">
      <c r="A9619" s="963">
        <v>39877</v>
      </c>
      <c r="B9619">
        <v>1332.380004882812</v>
      </c>
      <c r="C9619">
        <v>1342.859985351562</v>
      </c>
      <c r="D9619">
        <v>1298.329956054688</v>
      </c>
      <c r="E9619">
        <v>1299.589965820312</v>
      </c>
      <c r="F9619">
        <v>1299.589965820312</v>
      </c>
      <c r="G9619">
        <v>2325840000</v>
      </c>
    </row>
    <row r="9620" spans="1:7" ht="15">
      <c r="A9620" s="963">
        <v>39878</v>
      </c>
      <c r="B9620">
        <v>1310.589965820312</v>
      </c>
      <c r="C9620">
        <v>1320.510009765625</v>
      </c>
      <c r="D9620">
        <v>1268.5400390625</v>
      </c>
      <c r="E9620">
        <v>1293.849975585938</v>
      </c>
      <c r="F9620">
        <v>1293.849975585938</v>
      </c>
      <c r="G9620">
        <v>2443820000</v>
      </c>
    </row>
    <row r="9621" spans="1:7" ht="15">
      <c r="A9621" s="963">
        <v>39881</v>
      </c>
      <c r="B9621">
        <v>1284.839965820312</v>
      </c>
      <c r="C9621">
        <v>1316.150024414062</v>
      </c>
      <c r="D9621">
        <v>1265.52001953125</v>
      </c>
      <c r="E9621">
        <v>1268.640014648438</v>
      </c>
      <c r="F9621">
        <v>1268.640014648438</v>
      </c>
      <c r="G9621">
        <v>2037130000</v>
      </c>
    </row>
    <row r="9622" spans="1:7" ht="15">
      <c r="A9622" s="963">
        <v>39882</v>
      </c>
      <c r="B9622">
        <v>1288.949951171875</v>
      </c>
      <c r="C9622">
        <v>1358.280029296875</v>
      </c>
      <c r="D9622">
        <v>1288.949951171875</v>
      </c>
      <c r="E9622">
        <v>1358.280029296875</v>
      </c>
      <c r="F9622">
        <v>1358.280029296875</v>
      </c>
      <c r="G9622">
        <v>2359730000</v>
      </c>
    </row>
    <row r="9623" spans="1:7" ht="15">
      <c r="A9623" s="963">
        <v>39883</v>
      </c>
      <c r="B9623">
        <v>1364.800048828125</v>
      </c>
      <c r="C9623">
        <v>1385.2900390625</v>
      </c>
      <c r="D9623">
        <v>1352.599975585938</v>
      </c>
      <c r="E9623">
        <v>1371.640014648438</v>
      </c>
      <c r="F9623">
        <v>1371.640014648438</v>
      </c>
      <c r="G9623">
        <v>2169050000</v>
      </c>
    </row>
    <row r="9624" spans="1:7" ht="15">
      <c r="A9624" s="963">
        <v>39884</v>
      </c>
      <c r="B9624">
        <v>1367.780029296875</v>
      </c>
      <c r="C9624">
        <v>1427.550048828125</v>
      </c>
      <c r="D9624">
        <v>1355.050048828125</v>
      </c>
      <c r="E9624">
        <v>1426.099975585938</v>
      </c>
      <c r="F9624">
        <v>1426.099975585938</v>
      </c>
      <c r="G9624">
        <v>2392770000</v>
      </c>
    </row>
    <row r="9625" spans="1:7" ht="15">
      <c r="A9625" s="963">
        <v>39885</v>
      </c>
      <c r="B9625">
        <v>1427.030029296875</v>
      </c>
      <c r="C9625">
        <v>1433.97998046875</v>
      </c>
      <c r="D9625">
        <v>1408.260009765625</v>
      </c>
      <c r="E9625">
        <v>1431.5</v>
      </c>
      <c r="F9625">
        <v>1431.5</v>
      </c>
      <c r="G9625">
        <v>2022170000</v>
      </c>
    </row>
    <row r="9626" spans="1:7" ht="15">
      <c r="A9626" s="963">
        <v>39888</v>
      </c>
      <c r="B9626">
        <v>1445.27001953125</v>
      </c>
      <c r="C9626">
        <v>1445.27001953125</v>
      </c>
      <c r="D9626">
        <v>1402.47998046875</v>
      </c>
      <c r="E9626">
        <v>1404.02001953125</v>
      </c>
      <c r="F9626">
        <v>1404.02001953125</v>
      </c>
      <c r="G9626">
        <v>2099460000</v>
      </c>
    </row>
    <row r="9627" spans="1:7" ht="15">
      <c r="A9627" s="963">
        <v>39889</v>
      </c>
      <c r="B9627">
        <v>1409.670043945312</v>
      </c>
      <c r="C9627">
        <v>1462.109985351562</v>
      </c>
      <c r="D9627">
        <v>1405.319946289062</v>
      </c>
      <c r="E9627">
        <v>1462.109985351562</v>
      </c>
      <c r="F9627">
        <v>1462.109985351562</v>
      </c>
      <c r="G9627">
        <v>2073230000</v>
      </c>
    </row>
    <row r="9628" spans="1:7" ht="15">
      <c r="A9628" s="963">
        <v>39890</v>
      </c>
      <c r="B9628">
        <v>1454.43994140625</v>
      </c>
      <c r="C9628">
        <v>1507.400024414062</v>
      </c>
      <c r="D9628">
        <v>1448.670043945312</v>
      </c>
      <c r="E9628">
        <v>1491.219970703125</v>
      </c>
      <c r="F9628">
        <v>1491.219970703125</v>
      </c>
      <c r="G9628">
        <v>2764950000</v>
      </c>
    </row>
    <row r="9629" spans="1:7" ht="15">
      <c r="A9629" s="963">
        <v>39891</v>
      </c>
      <c r="B9629">
        <v>1509.06005859375</v>
      </c>
      <c r="C9629">
        <v>1509.06005859375</v>
      </c>
      <c r="D9629">
        <v>1475.489990234375</v>
      </c>
      <c r="E9629">
        <v>1483.47998046875</v>
      </c>
      <c r="F9629">
        <v>1483.47998046875</v>
      </c>
      <c r="G9629">
        <v>2323510000</v>
      </c>
    </row>
    <row r="9630" spans="1:7" ht="15">
      <c r="A9630" s="963">
        <v>39892</v>
      </c>
      <c r="B9630">
        <v>1488.150024414062</v>
      </c>
      <c r="C9630">
        <v>1501.780029296875</v>
      </c>
      <c r="D9630">
        <v>1448.780029296875</v>
      </c>
      <c r="E9630">
        <v>1457.27001953125</v>
      </c>
      <c r="F9630">
        <v>1457.27001953125</v>
      </c>
      <c r="G9630">
        <v>2394470000</v>
      </c>
    </row>
    <row r="9631" spans="1:7" ht="15">
      <c r="A9631" s="963">
        <v>39895</v>
      </c>
      <c r="B9631">
        <v>1491.260009765625</v>
      </c>
      <c r="C9631">
        <v>1555.77001953125</v>
      </c>
      <c r="D9631">
        <v>1482.150024414062</v>
      </c>
      <c r="E9631">
        <v>1555.77001953125</v>
      </c>
      <c r="F9631">
        <v>1555.77001953125</v>
      </c>
      <c r="G9631">
        <v>2172590000</v>
      </c>
    </row>
    <row r="9632" spans="1:7" ht="15">
      <c r="A9632" s="963">
        <v>39896</v>
      </c>
      <c r="B9632">
        <v>1535.680053710938</v>
      </c>
      <c r="C9632">
        <v>1546.2099609375</v>
      </c>
      <c r="D9632">
        <v>1515.630004882812</v>
      </c>
      <c r="E9632">
        <v>1516.52001953125</v>
      </c>
      <c r="F9632">
        <v>1516.52001953125</v>
      </c>
      <c r="G9632">
        <v>2009530000</v>
      </c>
    </row>
    <row r="9633" spans="1:7" ht="15">
      <c r="A9633" s="963">
        <v>39897</v>
      </c>
      <c r="B9633">
        <v>1527.589965820312</v>
      </c>
      <c r="C9633">
        <v>1554.25</v>
      </c>
      <c r="D9633">
        <v>1487.93994140625</v>
      </c>
      <c r="E9633">
        <v>1528.949951171875</v>
      </c>
      <c r="F9633">
        <v>1528.949951171875</v>
      </c>
      <c r="G9633">
        <v>2431180000</v>
      </c>
    </row>
    <row r="9634" spans="1:7" ht="15">
      <c r="A9634" s="963">
        <v>39898</v>
      </c>
      <c r="B9634">
        <v>1549.400024414062</v>
      </c>
      <c r="C9634">
        <v>1587</v>
      </c>
      <c r="D9634">
        <v>1545.2099609375</v>
      </c>
      <c r="E9634">
        <v>1587</v>
      </c>
      <c r="F9634">
        <v>1587</v>
      </c>
      <c r="G9634">
        <v>2535050000</v>
      </c>
    </row>
    <row r="9635" spans="1:7" ht="15">
      <c r="A9635" s="963">
        <v>39899</v>
      </c>
      <c r="B9635">
        <v>1564.119995117188</v>
      </c>
      <c r="C9635">
        <v>1569.2099609375</v>
      </c>
      <c r="D9635">
        <v>1543.430053710938</v>
      </c>
      <c r="E9635">
        <v>1545.199951171875</v>
      </c>
      <c r="F9635">
        <v>1545.199951171875</v>
      </c>
      <c r="G9635">
        <v>2071670000</v>
      </c>
    </row>
    <row r="9636" spans="1:7" ht="15">
      <c r="A9636" s="963">
        <v>39902</v>
      </c>
      <c r="B9636">
        <v>1516.7900390625</v>
      </c>
      <c r="C9636">
        <v>1517.06005859375</v>
      </c>
      <c r="D9636">
        <v>1484.97998046875</v>
      </c>
      <c r="E9636">
        <v>1501.800048828125</v>
      </c>
      <c r="F9636">
        <v>1501.800048828125</v>
      </c>
      <c r="G9636">
        <v>2020200000</v>
      </c>
    </row>
    <row r="9637" spans="1:7" ht="15">
      <c r="A9637" s="963">
        <v>39903</v>
      </c>
      <c r="B9637">
        <v>1518.699951171875</v>
      </c>
      <c r="C9637">
        <v>1554.469970703125</v>
      </c>
      <c r="D9637">
        <v>1518.010009765625</v>
      </c>
      <c r="E9637">
        <v>1528.589965820312</v>
      </c>
      <c r="F9637">
        <v>1528.589965820312</v>
      </c>
      <c r="G9637">
        <v>2157410000</v>
      </c>
    </row>
    <row r="9638" spans="1:7" ht="15">
      <c r="A9638" s="963">
        <v>39904</v>
      </c>
      <c r="B9638">
        <v>1504.869995117188</v>
      </c>
      <c r="C9638">
        <v>1553.030029296875</v>
      </c>
      <c r="D9638">
        <v>1498.5400390625</v>
      </c>
      <c r="E9638">
        <v>1551.599975585938</v>
      </c>
      <c r="F9638">
        <v>1551.599975585938</v>
      </c>
      <c r="G9638">
        <v>2256580000</v>
      </c>
    </row>
    <row r="9639" spans="1:7" ht="15">
      <c r="A9639" s="963">
        <v>39905</v>
      </c>
      <c r="B9639">
        <v>1579.969970703125</v>
      </c>
      <c r="C9639">
        <v>1623.339965820312</v>
      </c>
      <c r="D9639">
        <v>1576.819946289062</v>
      </c>
      <c r="E9639">
        <v>1602.630004882812</v>
      </c>
      <c r="F9639">
        <v>1602.630004882812</v>
      </c>
      <c r="G9639">
        <v>2833600000</v>
      </c>
    </row>
    <row r="9640" spans="1:7" ht="15">
      <c r="A9640" s="963">
        <v>39906</v>
      </c>
      <c r="B9640">
        <v>1609.050048828125</v>
      </c>
      <c r="C9640">
        <v>1621.869995117188</v>
      </c>
      <c r="D9640">
        <v>1593.050048828125</v>
      </c>
      <c r="E9640">
        <v>1621.869995117188</v>
      </c>
      <c r="F9640">
        <v>1621.869995117188</v>
      </c>
      <c r="G9640">
        <v>2113380000</v>
      </c>
    </row>
    <row r="9641" spans="1:7" ht="15">
      <c r="A9641" s="963">
        <v>39909</v>
      </c>
      <c r="B9641">
        <v>1602.239990234375</v>
      </c>
      <c r="C9641">
        <v>1607.599975585938</v>
      </c>
      <c r="D9641">
        <v>1580.650024414062</v>
      </c>
      <c r="E9641">
        <v>1606.7099609375</v>
      </c>
      <c r="F9641">
        <v>1606.7099609375</v>
      </c>
      <c r="G9641">
        <v>1998090000</v>
      </c>
    </row>
    <row r="9642" spans="1:7" ht="15">
      <c r="A9642" s="963">
        <v>39910</v>
      </c>
      <c r="B9642">
        <v>1585.579956054688</v>
      </c>
      <c r="C9642">
        <v>1588</v>
      </c>
      <c r="D9642">
        <v>1559.4599609375</v>
      </c>
      <c r="E9642">
        <v>1561.609985351562</v>
      </c>
      <c r="F9642">
        <v>1561.609985351562</v>
      </c>
      <c r="G9642">
        <v>1854700000</v>
      </c>
    </row>
    <row r="9643" spans="1:7" ht="15">
      <c r="A9643" s="963">
        <v>39911</v>
      </c>
      <c r="B9643">
        <v>1576.930053710938</v>
      </c>
      <c r="C9643">
        <v>1595.969970703125</v>
      </c>
      <c r="D9643">
        <v>1567.219970703125</v>
      </c>
      <c r="E9643">
        <v>1590.660034179688</v>
      </c>
      <c r="F9643">
        <v>1590.660034179688</v>
      </c>
      <c r="G9643">
        <v>1837900000</v>
      </c>
    </row>
    <row r="9644" spans="1:7" ht="15">
      <c r="A9644" s="963">
        <v>39912</v>
      </c>
      <c r="B9644">
        <v>1618.829956054688</v>
      </c>
      <c r="C9644">
        <v>1652.5400390625</v>
      </c>
      <c r="D9644">
        <v>1616.25</v>
      </c>
      <c r="E9644">
        <v>1652.5400390625</v>
      </c>
      <c r="F9644">
        <v>1652.5400390625</v>
      </c>
      <c r="G9644">
        <v>2165450000</v>
      </c>
    </row>
    <row r="9645" spans="1:7" ht="15">
      <c r="A9645" s="963">
        <v>39916</v>
      </c>
      <c r="B9645">
        <v>1641.609985351562</v>
      </c>
      <c r="C9645">
        <v>1660.829956054688</v>
      </c>
      <c r="D9645">
        <v>1630.5400390625</v>
      </c>
      <c r="E9645">
        <v>1653.31005859375</v>
      </c>
      <c r="F9645">
        <v>1653.31005859375</v>
      </c>
      <c r="G9645">
        <v>1824530000</v>
      </c>
    </row>
    <row r="9646" spans="1:7" ht="15">
      <c r="A9646" s="963">
        <v>39917</v>
      </c>
      <c r="B9646">
        <v>1637.5</v>
      </c>
      <c r="C9646">
        <v>1651.280029296875</v>
      </c>
      <c r="D9646">
        <v>1618.0400390625</v>
      </c>
      <c r="E9646">
        <v>1625.719970703125</v>
      </c>
      <c r="F9646">
        <v>1625.719970703125</v>
      </c>
      <c r="G9646">
        <v>2253650000</v>
      </c>
    </row>
    <row r="9647" spans="1:7" ht="15">
      <c r="A9647" s="963">
        <v>39918</v>
      </c>
      <c r="B9647">
        <v>1613.56005859375</v>
      </c>
      <c r="C9647">
        <v>1627.719970703125</v>
      </c>
      <c r="D9647">
        <v>1599.109985351562</v>
      </c>
      <c r="E9647">
        <v>1626.800048828125</v>
      </c>
      <c r="F9647">
        <v>1626.800048828125</v>
      </c>
      <c r="G9647">
        <v>2042600000</v>
      </c>
    </row>
    <row r="9648" spans="1:7" ht="15">
      <c r="A9648" s="963">
        <v>39919</v>
      </c>
      <c r="B9648">
        <v>1645.52001953125</v>
      </c>
      <c r="C9648">
        <v>1676.170043945312</v>
      </c>
      <c r="D9648">
        <v>1628.079956054688</v>
      </c>
      <c r="E9648">
        <v>1670.43994140625</v>
      </c>
      <c r="F9648">
        <v>1670.43994140625</v>
      </c>
      <c r="G9648">
        <v>2390620000</v>
      </c>
    </row>
    <row r="9649" spans="1:7" ht="15">
      <c r="A9649" s="963">
        <v>39920</v>
      </c>
      <c r="B9649">
        <v>1665.599975585938</v>
      </c>
      <c r="C9649">
        <v>1682.239990234375</v>
      </c>
      <c r="D9649">
        <v>1653.839965820312</v>
      </c>
      <c r="E9649">
        <v>1673.069946289062</v>
      </c>
      <c r="F9649">
        <v>1673.069946289062</v>
      </c>
      <c r="G9649">
        <v>2418440000</v>
      </c>
    </row>
    <row r="9650" spans="1:7" ht="15">
      <c r="A9650" s="963">
        <v>39923</v>
      </c>
      <c r="B9650">
        <v>1641.349975585938</v>
      </c>
      <c r="C9650">
        <v>1643.319946289062</v>
      </c>
      <c r="D9650">
        <v>1606.859985351562</v>
      </c>
      <c r="E9650">
        <v>1608.2099609375</v>
      </c>
      <c r="F9650">
        <v>1608.2099609375</v>
      </c>
      <c r="G9650">
        <v>3061850000</v>
      </c>
    </row>
    <row r="9651" spans="1:7" ht="15">
      <c r="A9651" s="963">
        <v>39924</v>
      </c>
      <c r="B9651">
        <v>1599.030029296875</v>
      </c>
      <c r="C9651">
        <v>1643.849975585938</v>
      </c>
      <c r="D9651">
        <v>1598.930053710938</v>
      </c>
      <c r="E9651">
        <v>1643.849975585938</v>
      </c>
      <c r="F9651">
        <v>1643.849975585938</v>
      </c>
      <c r="G9651">
        <v>2422990000</v>
      </c>
    </row>
    <row r="9652" spans="1:7" ht="15">
      <c r="A9652" s="963">
        <v>39925</v>
      </c>
      <c r="B9652">
        <v>1630.140014648438</v>
      </c>
      <c r="C9652">
        <v>1679.819946289062</v>
      </c>
      <c r="D9652">
        <v>1624.72998046875</v>
      </c>
      <c r="E9652">
        <v>1646.119995117188</v>
      </c>
      <c r="F9652">
        <v>1646.119995117188</v>
      </c>
      <c r="G9652">
        <v>2657480000</v>
      </c>
    </row>
    <row r="9653" spans="1:7" ht="15">
      <c r="A9653" s="963">
        <v>39926</v>
      </c>
      <c r="B9653">
        <v>1651.469970703125</v>
      </c>
      <c r="C9653">
        <v>1654.849975585938</v>
      </c>
      <c r="D9653">
        <v>1625.880004882812</v>
      </c>
      <c r="E9653">
        <v>1652.2099609375</v>
      </c>
      <c r="F9653">
        <v>1652.2099609375</v>
      </c>
      <c r="G9653">
        <v>2463500000</v>
      </c>
    </row>
    <row r="9654" spans="1:7" ht="15">
      <c r="A9654" s="963">
        <v>39927</v>
      </c>
      <c r="B9654">
        <v>1666.430053710938</v>
      </c>
      <c r="C9654">
        <v>1702.869995117188</v>
      </c>
      <c r="D9654">
        <v>1657.489990234375</v>
      </c>
      <c r="E9654">
        <v>1694.2900390625</v>
      </c>
      <c r="F9654">
        <v>1694.2900390625</v>
      </c>
      <c r="G9654">
        <v>2547150000</v>
      </c>
    </row>
    <row r="9655" spans="1:7" ht="15">
      <c r="A9655" s="963">
        <v>39930</v>
      </c>
      <c r="B9655">
        <v>1672.869995117188</v>
      </c>
      <c r="C9655">
        <v>1700.530029296875</v>
      </c>
      <c r="D9655">
        <v>1670.489990234375</v>
      </c>
      <c r="E9655">
        <v>1679.410034179688</v>
      </c>
      <c r="F9655">
        <v>1679.410034179688</v>
      </c>
      <c r="G9655">
        <v>2203700000</v>
      </c>
    </row>
    <row r="9656" spans="1:7" ht="15">
      <c r="A9656" s="963">
        <v>39931</v>
      </c>
      <c r="B9656">
        <v>1668.260009765625</v>
      </c>
      <c r="C9656">
        <v>1690.06005859375</v>
      </c>
      <c r="D9656">
        <v>1661.400024414062</v>
      </c>
      <c r="E9656">
        <v>1673.81005859375</v>
      </c>
      <c r="F9656">
        <v>1673.81005859375</v>
      </c>
      <c r="G9656">
        <v>2080410000</v>
      </c>
    </row>
    <row r="9657" spans="1:7" ht="15">
      <c r="A9657" s="963">
        <v>39932</v>
      </c>
      <c r="B9657">
        <v>1688.660034179688</v>
      </c>
      <c r="C9657">
        <v>1726.68994140625</v>
      </c>
      <c r="D9657">
        <v>1687.2900390625</v>
      </c>
      <c r="E9657">
        <v>1711.93994140625</v>
      </c>
      <c r="F9657">
        <v>1711.93994140625</v>
      </c>
      <c r="G9657">
        <v>2385720000</v>
      </c>
    </row>
    <row r="9658" spans="1:7" ht="15">
      <c r="A9658" s="963">
        <v>39933</v>
      </c>
      <c r="B9658">
        <v>1732.469970703125</v>
      </c>
      <c r="C9658">
        <v>1753.609985351562</v>
      </c>
      <c r="D9658">
        <v>1710.069946289062</v>
      </c>
      <c r="E9658">
        <v>1717.300048828125</v>
      </c>
      <c r="F9658">
        <v>1717.300048828125</v>
      </c>
      <c r="G9658">
        <v>2871300000</v>
      </c>
    </row>
    <row r="9659" spans="1:7" ht="15">
      <c r="A9659" s="963">
        <v>39934</v>
      </c>
      <c r="B9659">
        <v>1719.2900390625</v>
      </c>
      <c r="C9659">
        <v>1728.099975585938</v>
      </c>
      <c r="D9659">
        <v>1703.52001953125</v>
      </c>
      <c r="E9659">
        <v>1719.199951171875</v>
      </c>
      <c r="F9659">
        <v>1719.199951171875</v>
      </c>
      <c r="G9659">
        <v>2165930000</v>
      </c>
    </row>
    <row r="9660" spans="1:7" ht="15">
      <c r="A9660" s="963">
        <v>39937</v>
      </c>
      <c r="B9660">
        <v>1733.7099609375</v>
      </c>
      <c r="C9660">
        <v>1763.56005859375</v>
      </c>
      <c r="D9660">
        <v>1729.31005859375</v>
      </c>
      <c r="E9660">
        <v>1763.56005859375</v>
      </c>
      <c r="F9660">
        <v>1763.56005859375</v>
      </c>
      <c r="G9660">
        <v>2524800000</v>
      </c>
    </row>
    <row r="9661" spans="1:7" ht="15">
      <c r="A9661" s="963">
        <v>39938</v>
      </c>
      <c r="B9661">
        <v>1757.260009765625</v>
      </c>
      <c r="C9661">
        <v>1759.420043945312</v>
      </c>
      <c r="D9661">
        <v>1735.369995117188</v>
      </c>
      <c r="E9661">
        <v>1754.119995117188</v>
      </c>
      <c r="F9661">
        <v>1754.119995117188</v>
      </c>
      <c r="G9661">
        <v>2538290000</v>
      </c>
    </row>
    <row r="9662" spans="1:7" ht="15">
      <c r="A9662" s="963">
        <v>39939</v>
      </c>
      <c r="B9662">
        <v>1768.68994140625</v>
      </c>
      <c r="C9662">
        <v>1770.2900390625</v>
      </c>
      <c r="D9662">
        <v>1730.969970703125</v>
      </c>
      <c r="E9662">
        <v>1759.099975585938</v>
      </c>
      <c r="F9662">
        <v>1759.099975585938</v>
      </c>
      <c r="G9662">
        <v>2966510000</v>
      </c>
    </row>
    <row r="9663" spans="1:7" ht="15">
      <c r="A9663" s="963">
        <v>39940</v>
      </c>
      <c r="B9663">
        <v>1772.099975585938</v>
      </c>
      <c r="C9663">
        <v>1773.130004882812</v>
      </c>
      <c r="D9663">
        <v>1702.5400390625</v>
      </c>
      <c r="E9663">
        <v>1716.239990234375</v>
      </c>
      <c r="F9663">
        <v>1716.239990234375</v>
      </c>
      <c r="G9663">
        <v>3299360000</v>
      </c>
    </row>
    <row r="9664" spans="1:7" ht="15">
      <c r="A9664" s="963">
        <v>39941</v>
      </c>
      <c r="B9664">
        <v>1733.5</v>
      </c>
      <c r="C9664">
        <v>1747.410034179688</v>
      </c>
      <c r="D9664">
        <v>1711.010009765625</v>
      </c>
      <c r="E9664">
        <v>1739</v>
      </c>
      <c r="F9664">
        <v>1739</v>
      </c>
      <c r="G9664">
        <v>3206310000</v>
      </c>
    </row>
    <row r="9665" spans="1:7" ht="15">
      <c r="A9665" s="963">
        <v>39944</v>
      </c>
      <c r="B9665">
        <v>1713.650024414062</v>
      </c>
      <c r="C9665">
        <v>1747.969970703125</v>
      </c>
      <c r="D9665">
        <v>1705.869995117188</v>
      </c>
      <c r="E9665">
        <v>1731.239990234375</v>
      </c>
      <c r="F9665">
        <v>1731.239990234375</v>
      </c>
      <c r="G9665">
        <v>2543450000</v>
      </c>
    </row>
    <row r="9666" spans="1:7" ht="15">
      <c r="A9666" s="963">
        <v>39945</v>
      </c>
      <c r="B9666">
        <v>1742.859985351562</v>
      </c>
      <c r="C9666">
        <v>1743.52001953125</v>
      </c>
      <c r="D9666">
        <v>1695.869995117188</v>
      </c>
      <c r="E9666">
        <v>1715.920043945312</v>
      </c>
      <c r="F9666">
        <v>1715.920043945312</v>
      </c>
      <c r="G9666">
        <v>2475150000</v>
      </c>
    </row>
    <row r="9667" spans="1:7" ht="15">
      <c r="A9667" s="963">
        <v>39946</v>
      </c>
      <c r="B9667">
        <v>1696.800048828125</v>
      </c>
      <c r="C9667">
        <v>1697.760009765625</v>
      </c>
      <c r="D9667">
        <v>1664.18994140625</v>
      </c>
      <c r="E9667">
        <v>1664.18994140625</v>
      </c>
      <c r="F9667">
        <v>1664.18994140625</v>
      </c>
      <c r="G9667">
        <v>2356410000</v>
      </c>
    </row>
    <row r="9668" spans="1:7" ht="15">
      <c r="A9668" s="963">
        <v>39947</v>
      </c>
      <c r="B9668">
        <v>1672.47998046875</v>
      </c>
      <c r="C9668">
        <v>1701.219970703125</v>
      </c>
      <c r="D9668">
        <v>1667.93994140625</v>
      </c>
      <c r="E9668">
        <v>1689.2099609375</v>
      </c>
      <c r="F9668">
        <v>1689.2099609375</v>
      </c>
      <c r="G9668">
        <v>2162620000</v>
      </c>
    </row>
    <row r="9669" spans="1:7" ht="15">
      <c r="A9669" s="963">
        <v>39948</v>
      </c>
      <c r="B9669">
        <v>1687.489990234375</v>
      </c>
      <c r="C9669">
        <v>1703.449951171875</v>
      </c>
      <c r="D9669">
        <v>1676.56005859375</v>
      </c>
      <c r="E9669">
        <v>1680.140014648438</v>
      </c>
      <c r="F9669">
        <v>1680.140014648438</v>
      </c>
      <c r="G9669">
        <v>2057500000</v>
      </c>
    </row>
    <row r="9670" spans="1:7" ht="15">
      <c r="A9670" s="963">
        <v>39951</v>
      </c>
      <c r="B9670">
        <v>1696.819946289062</v>
      </c>
      <c r="C9670">
        <v>1732.359985351562</v>
      </c>
      <c r="D9670">
        <v>1689.550048828125</v>
      </c>
      <c r="E9670">
        <v>1732.359985351562</v>
      </c>
      <c r="F9670">
        <v>1732.359985351562</v>
      </c>
      <c r="G9670">
        <v>2023250000</v>
      </c>
    </row>
    <row r="9671" spans="1:7" ht="15">
      <c r="A9671" s="963">
        <v>39952</v>
      </c>
      <c r="B9671">
        <v>1727</v>
      </c>
      <c r="C9671">
        <v>1750.050048828125</v>
      </c>
      <c r="D9671">
        <v>1719.920043945312</v>
      </c>
      <c r="E9671">
        <v>1734.5400390625</v>
      </c>
      <c r="F9671">
        <v>1734.5400390625</v>
      </c>
      <c r="G9671">
        <v>2076390000</v>
      </c>
    </row>
    <row r="9672" spans="1:7" ht="15">
      <c r="A9672" s="963">
        <v>39953</v>
      </c>
      <c r="B9672">
        <v>1743.599975585938</v>
      </c>
      <c r="C9672">
        <v>1767.469970703125</v>
      </c>
      <c r="D9672">
        <v>1722.319946289062</v>
      </c>
      <c r="E9672">
        <v>1727.839965820312</v>
      </c>
      <c r="F9672">
        <v>1727.839965820312</v>
      </c>
      <c r="G9672">
        <v>2261780000</v>
      </c>
    </row>
    <row r="9673" spans="1:7" ht="15">
      <c r="A9673" s="963">
        <v>39954</v>
      </c>
      <c r="B9673">
        <v>1709.829956054688</v>
      </c>
      <c r="C9673">
        <v>1719.579956054688</v>
      </c>
      <c r="D9673">
        <v>1677.77001953125</v>
      </c>
      <c r="E9673">
        <v>1695.25</v>
      </c>
      <c r="F9673">
        <v>1695.25</v>
      </c>
      <c r="G9673">
        <v>2206610000</v>
      </c>
    </row>
    <row r="9674" spans="1:7" ht="15">
      <c r="A9674" s="963">
        <v>39955</v>
      </c>
      <c r="B9674">
        <v>1702.06005859375</v>
      </c>
      <c r="C9674">
        <v>1711.97998046875</v>
      </c>
      <c r="D9674">
        <v>1682.239990234375</v>
      </c>
      <c r="E9674">
        <v>1692.010009765625</v>
      </c>
      <c r="F9674">
        <v>1692.010009765625</v>
      </c>
      <c r="G9674">
        <v>1619520000</v>
      </c>
    </row>
    <row r="9675" spans="1:7" ht="15">
      <c r="A9675" s="963">
        <v>39959</v>
      </c>
      <c r="B9675">
        <v>1677.719970703125</v>
      </c>
      <c r="C9675">
        <v>1751.469970703125</v>
      </c>
      <c r="D9675">
        <v>1677.5400390625</v>
      </c>
      <c r="E9675">
        <v>1750.430053710938</v>
      </c>
      <c r="F9675">
        <v>1750.430053710938</v>
      </c>
      <c r="G9675">
        <v>2095650000</v>
      </c>
    </row>
    <row r="9676" spans="1:7" ht="15">
      <c r="A9676" s="963">
        <v>39960</v>
      </c>
      <c r="B9676">
        <v>1745.56005859375</v>
      </c>
      <c r="C9676">
        <v>1768.219970703125</v>
      </c>
      <c r="D9676">
        <v>1728.9599609375</v>
      </c>
      <c r="E9676">
        <v>1731.079956054688</v>
      </c>
      <c r="F9676">
        <v>1731.079956054688</v>
      </c>
      <c r="G9676">
        <v>2118100000</v>
      </c>
    </row>
    <row r="9677" spans="1:7" ht="15">
      <c r="A9677" s="963">
        <v>39961</v>
      </c>
      <c r="B9677">
        <v>1744.22998046875</v>
      </c>
      <c r="C9677">
        <v>1754.949951171875</v>
      </c>
      <c r="D9677">
        <v>1714.47998046875</v>
      </c>
      <c r="E9677">
        <v>1751.7900390625</v>
      </c>
      <c r="F9677">
        <v>1751.7900390625</v>
      </c>
      <c r="G9677">
        <v>2189090000</v>
      </c>
    </row>
    <row r="9678" spans="1:7" ht="15">
      <c r="A9678" s="963">
        <v>39962</v>
      </c>
      <c r="B9678">
        <v>1756.260009765625</v>
      </c>
      <c r="C9678">
        <v>1774.329956054688</v>
      </c>
      <c r="D9678">
        <v>1742.989990234375</v>
      </c>
      <c r="E9678">
        <v>1774.329956054688</v>
      </c>
      <c r="F9678">
        <v>1774.329956054688</v>
      </c>
      <c r="G9678">
        <v>2465310000</v>
      </c>
    </row>
    <row r="9679" spans="1:7" ht="15">
      <c r="A9679" s="963">
        <v>39965</v>
      </c>
      <c r="B9679">
        <v>1796.089965820312</v>
      </c>
      <c r="C9679">
        <v>1833.180053710938</v>
      </c>
      <c r="D9679">
        <v>1792.800048828125</v>
      </c>
      <c r="E9679">
        <v>1828.680053710938</v>
      </c>
      <c r="F9679">
        <v>1828.680053710938</v>
      </c>
      <c r="G9679">
        <v>2600340000</v>
      </c>
    </row>
    <row r="9680" spans="1:7" ht="15">
      <c r="A9680" s="963">
        <v>39966</v>
      </c>
      <c r="B9680">
        <v>1821.219970703125</v>
      </c>
      <c r="C9680">
        <v>1846.650024414062</v>
      </c>
      <c r="D9680">
        <v>1815.829956054688</v>
      </c>
      <c r="E9680">
        <v>1836.800048828125</v>
      </c>
      <c r="F9680">
        <v>1836.800048828125</v>
      </c>
      <c r="G9680">
        <v>2611690000</v>
      </c>
    </row>
    <row r="9681" spans="1:7" ht="15">
      <c r="A9681" s="963">
        <v>39967</v>
      </c>
      <c r="B9681">
        <v>1825.599975585938</v>
      </c>
      <c r="C9681">
        <v>1828.089965820312</v>
      </c>
      <c r="D9681">
        <v>1806.510009765625</v>
      </c>
      <c r="E9681">
        <v>1825.920043945312</v>
      </c>
      <c r="F9681">
        <v>1825.920043945312</v>
      </c>
      <c r="G9681">
        <v>2246950000</v>
      </c>
    </row>
    <row r="9682" spans="1:7" ht="15">
      <c r="A9682" s="963">
        <v>39968</v>
      </c>
      <c r="B9682">
        <v>1829.839965820312</v>
      </c>
      <c r="C9682">
        <v>1850.0400390625</v>
      </c>
      <c r="D9682">
        <v>1825.619995117188</v>
      </c>
      <c r="E9682">
        <v>1850.02001953125</v>
      </c>
      <c r="F9682">
        <v>1850.02001953125</v>
      </c>
      <c r="G9682">
        <v>2468840000</v>
      </c>
    </row>
    <row r="9683" spans="1:7" ht="15">
      <c r="A9683" s="963">
        <v>39969</v>
      </c>
      <c r="B9683">
        <v>1864.02001953125</v>
      </c>
      <c r="C9683">
        <v>1865.949951171875</v>
      </c>
      <c r="D9683">
        <v>1834.630004882812</v>
      </c>
      <c r="E9683">
        <v>1849.420043945312</v>
      </c>
      <c r="F9683">
        <v>1849.420043945312</v>
      </c>
      <c r="G9683">
        <v>2310590000</v>
      </c>
    </row>
    <row r="9684" spans="1:7" ht="15">
      <c r="A9684" s="963">
        <v>39972</v>
      </c>
      <c r="B9684">
        <v>1836.869995117188</v>
      </c>
      <c r="C9684">
        <v>1857.800048828125</v>
      </c>
      <c r="D9684">
        <v>1818.589965820312</v>
      </c>
      <c r="E9684">
        <v>1842.400024414062</v>
      </c>
      <c r="F9684">
        <v>1842.400024414062</v>
      </c>
      <c r="G9684">
        <v>1972980000</v>
      </c>
    </row>
    <row r="9685" spans="1:7" ht="15">
      <c r="A9685" s="963">
        <v>39973</v>
      </c>
      <c r="B9685">
        <v>1850.47998046875</v>
      </c>
      <c r="C9685">
        <v>1869.52001953125</v>
      </c>
      <c r="D9685">
        <v>1846.260009765625</v>
      </c>
      <c r="E9685">
        <v>1860.130004882812</v>
      </c>
      <c r="F9685">
        <v>1860.130004882812</v>
      </c>
      <c r="G9685">
        <v>2140370000</v>
      </c>
    </row>
    <row r="9686" spans="1:7" ht="15">
      <c r="A9686" s="963">
        <v>39974</v>
      </c>
      <c r="B9686">
        <v>1872.010009765625</v>
      </c>
      <c r="C9686">
        <v>1872.699951171875</v>
      </c>
      <c r="D9686">
        <v>1827.609985351562</v>
      </c>
      <c r="E9686">
        <v>1853.079956054688</v>
      </c>
      <c r="F9686">
        <v>1853.079956054688</v>
      </c>
      <c r="G9686">
        <v>2347870000</v>
      </c>
    </row>
    <row r="9687" spans="1:7" ht="15">
      <c r="A9687" s="963">
        <v>39975</v>
      </c>
      <c r="B9687">
        <v>1854.75</v>
      </c>
      <c r="C9687">
        <v>1879.920043945312</v>
      </c>
      <c r="D9687">
        <v>1854.75</v>
      </c>
      <c r="E9687">
        <v>1862.369995117188</v>
      </c>
      <c r="F9687">
        <v>1862.369995117188</v>
      </c>
      <c r="G9687">
        <v>2463860000</v>
      </c>
    </row>
    <row r="9688" spans="1:7" ht="15">
      <c r="A9688" s="963">
        <v>39976</v>
      </c>
      <c r="B9688">
        <v>1852.430053710938</v>
      </c>
      <c r="C9688">
        <v>1858.800048828125</v>
      </c>
      <c r="D9688">
        <v>1833.390014648438</v>
      </c>
      <c r="E9688">
        <v>1858.800048828125</v>
      </c>
      <c r="F9688">
        <v>1858.800048828125</v>
      </c>
      <c r="G9688">
        <v>2013560000</v>
      </c>
    </row>
    <row r="9689" spans="1:7" ht="15">
      <c r="A9689" s="963">
        <v>39979</v>
      </c>
      <c r="B9689">
        <v>1837.93994140625</v>
      </c>
      <c r="C9689">
        <v>1838.329956054688</v>
      </c>
      <c r="D9689">
        <v>1803.069946289062</v>
      </c>
      <c r="E9689">
        <v>1816.380004882812</v>
      </c>
      <c r="F9689">
        <v>1816.380004882812</v>
      </c>
      <c r="G9689">
        <v>2154700000</v>
      </c>
    </row>
    <row r="9690" spans="1:7" ht="15">
      <c r="A9690" s="963">
        <v>39980</v>
      </c>
      <c r="B9690">
        <v>1825.199951171875</v>
      </c>
      <c r="C9690">
        <v>1831.180053710938</v>
      </c>
      <c r="D9690">
        <v>1795.550048828125</v>
      </c>
      <c r="E9690">
        <v>1796.180053710938</v>
      </c>
      <c r="F9690">
        <v>1796.180053710938</v>
      </c>
      <c r="G9690">
        <v>2227700000</v>
      </c>
    </row>
    <row r="9691" spans="1:7" ht="15">
      <c r="A9691" s="963">
        <v>39981</v>
      </c>
      <c r="B9691">
        <v>1799.219970703125</v>
      </c>
      <c r="C9691">
        <v>1824.199951171875</v>
      </c>
      <c r="D9691">
        <v>1785.339965820312</v>
      </c>
      <c r="E9691">
        <v>1808.06005859375</v>
      </c>
      <c r="F9691">
        <v>1808.06005859375</v>
      </c>
      <c r="G9691">
        <v>2523180000</v>
      </c>
    </row>
    <row r="9692" spans="1:7" ht="15">
      <c r="A9692" s="963">
        <v>39982</v>
      </c>
      <c r="B9692">
        <v>1809.0400390625</v>
      </c>
      <c r="C9692">
        <v>1816.599975585938</v>
      </c>
      <c r="D9692">
        <v>1795.739990234375</v>
      </c>
      <c r="E9692">
        <v>1807.719970703125</v>
      </c>
      <c r="F9692">
        <v>1807.719970703125</v>
      </c>
      <c r="G9692">
        <v>2067830000</v>
      </c>
    </row>
    <row r="9693" spans="1:7" ht="15">
      <c r="A9693" s="963">
        <v>39983</v>
      </c>
      <c r="B9693">
        <v>1824.989990234375</v>
      </c>
      <c r="C9693">
        <v>1837.579956054688</v>
      </c>
      <c r="D9693">
        <v>1817.069946289062</v>
      </c>
      <c r="E9693">
        <v>1827.469970703125</v>
      </c>
      <c r="F9693">
        <v>1827.469970703125</v>
      </c>
      <c r="G9693">
        <v>2864420000</v>
      </c>
    </row>
    <row r="9694" spans="1:7" ht="15">
      <c r="A9694" s="963">
        <v>39986</v>
      </c>
      <c r="B9694">
        <v>1809.530029296875</v>
      </c>
      <c r="C9694">
        <v>1810.579956054688</v>
      </c>
      <c r="D9694">
        <v>1765.849975585938</v>
      </c>
      <c r="E9694">
        <v>1766.18994140625</v>
      </c>
      <c r="F9694">
        <v>1766.18994140625</v>
      </c>
      <c r="G9694">
        <v>2318970000</v>
      </c>
    </row>
    <row r="9695" spans="1:7" ht="15">
      <c r="A9695" s="963">
        <v>39987</v>
      </c>
      <c r="B9695">
        <v>1771.420043945312</v>
      </c>
      <c r="C9695">
        <v>1777.579956054688</v>
      </c>
      <c r="D9695">
        <v>1753.780029296875</v>
      </c>
      <c r="E9695">
        <v>1764.920043945312</v>
      </c>
      <c r="F9695">
        <v>1764.920043945312</v>
      </c>
      <c r="G9695">
        <v>2152480000</v>
      </c>
    </row>
    <row r="9696" spans="1:7" ht="15">
      <c r="A9696" s="963">
        <v>39988</v>
      </c>
      <c r="B9696">
        <v>1780.880004882812</v>
      </c>
      <c r="C9696">
        <v>1807.079956054688</v>
      </c>
      <c r="D9696">
        <v>1780.25</v>
      </c>
      <c r="E9696">
        <v>1792.339965820312</v>
      </c>
      <c r="F9696">
        <v>1792.339965820312</v>
      </c>
      <c r="G9696">
        <v>2150570000</v>
      </c>
    </row>
    <row r="9697" spans="1:7" ht="15">
      <c r="A9697" s="963">
        <v>39989</v>
      </c>
      <c r="B9697">
        <v>1783.18994140625</v>
      </c>
      <c r="C9697">
        <v>1829.670043945312</v>
      </c>
      <c r="D9697">
        <v>1779.180053710938</v>
      </c>
      <c r="E9697">
        <v>1829.5400390625</v>
      </c>
      <c r="F9697">
        <v>1829.5400390625</v>
      </c>
      <c r="G9697">
        <v>2227980000</v>
      </c>
    </row>
    <row r="9698" spans="1:7" ht="15">
      <c r="A9698" s="963">
        <v>39990</v>
      </c>
      <c r="B9698">
        <v>1819.160034179688</v>
      </c>
      <c r="C9698">
        <v>1840.97998046875</v>
      </c>
      <c r="D9698">
        <v>1816.839965820312</v>
      </c>
      <c r="E9698">
        <v>1838.219970703125</v>
      </c>
      <c r="F9698">
        <v>1838.219970703125</v>
      </c>
      <c r="G9698">
        <v>3989940000</v>
      </c>
    </row>
    <row r="9699" spans="1:7" ht="15">
      <c r="A9699" s="963">
        <v>39993</v>
      </c>
      <c r="B9699">
        <v>1842.089965820312</v>
      </c>
      <c r="C9699">
        <v>1854.089965820312</v>
      </c>
      <c r="D9699">
        <v>1825.030029296875</v>
      </c>
      <c r="E9699">
        <v>1844.06005859375</v>
      </c>
      <c r="F9699">
        <v>1844.06005859375</v>
      </c>
      <c r="G9699">
        <v>1981450000</v>
      </c>
    </row>
    <row r="9700" spans="1:7" ht="15">
      <c r="A9700" s="963">
        <v>39994</v>
      </c>
      <c r="B9700">
        <v>1845.469970703125</v>
      </c>
      <c r="C9700">
        <v>1854.68994140625</v>
      </c>
      <c r="D9700">
        <v>1824.949951171875</v>
      </c>
      <c r="E9700">
        <v>1835.0400390625</v>
      </c>
      <c r="F9700">
        <v>1835.0400390625</v>
      </c>
      <c r="G9700">
        <v>2044980000</v>
      </c>
    </row>
    <row r="9701" spans="1:7" ht="15">
      <c r="A9701" s="963">
        <v>39995</v>
      </c>
      <c r="B9701">
        <v>1846.119995117188</v>
      </c>
      <c r="C9701">
        <v>1861.619995117188</v>
      </c>
      <c r="D9701">
        <v>1843.7900390625</v>
      </c>
      <c r="E9701">
        <v>1845.719970703125</v>
      </c>
      <c r="F9701">
        <v>1845.719970703125</v>
      </c>
      <c r="G9701">
        <v>1971050000</v>
      </c>
    </row>
    <row r="9702" spans="1:7" ht="15">
      <c r="A9702" s="963">
        <v>39996</v>
      </c>
      <c r="B9702">
        <v>1823.68994140625</v>
      </c>
      <c r="C9702">
        <v>1823.910034179688</v>
      </c>
      <c r="D9702">
        <v>1795.949951171875</v>
      </c>
      <c r="E9702">
        <v>1796.52001953125</v>
      </c>
      <c r="F9702">
        <v>1796.52001953125</v>
      </c>
      <c r="G9702">
        <v>1923070000</v>
      </c>
    </row>
    <row r="9703" spans="1:7" ht="15">
      <c r="A9703" s="963">
        <v>40000</v>
      </c>
      <c r="B9703">
        <v>1783.5</v>
      </c>
      <c r="C9703">
        <v>1793.420043945312</v>
      </c>
      <c r="D9703">
        <v>1770.109985351562</v>
      </c>
      <c r="E9703">
        <v>1787.400024414062</v>
      </c>
      <c r="F9703">
        <v>1787.400024414062</v>
      </c>
      <c r="G9703">
        <v>1970530000</v>
      </c>
    </row>
    <row r="9704" spans="1:7" ht="15">
      <c r="A9704" s="963">
        <v>40001</v>
      </c>
      <c r="B9704">
        <v>1787.43994140625</v>
      </c>
      <c r="C9704">
        <v>1788.969970703125</v>
      </c>
      <c r="D9704">
        <v>1745.380004882812</v>
      </c>
      <c r="E9704">
        <v>1746.170043945312</v>
      </c>
      <c r="F9704">
        <v>1746.170043945312</v>
      </c>
      <c r="G9704">
        <v>2027240000</v>
      </c>
    </row>
    <row r="9705" spans="1:7" ht="15">
      <c r="A9705" s="963">
        <v>40002</v>
      </c>
      <c r="B9705">
        <v>1756</v>
      </c>
      <c r="C9705">
        <v>1757.670043945312</v>
      </c>
      <c r="D9705">
        <v>1727.050048828125</v>
      </c>
      <c r="E9705">
        <v>1747.170043945312</v>
      </c>
      <c r="F9705">
        <v>1747.170043945312</v>
      </c>
      <c r="G9705">
        <v>2467520000</v>
      </c>
    </row>
    <row r="9706" spans="1:7" ht="15">
      <c r="A9706" s="963">
        <v>40003</v>
      </c>
      <c r="B9706">
        <v>1756.969970703125</v>
      </c>
      <c r="C9706">
        <v>1763.630004882812</v>
      </c>
      <c r="D9706">
        <v>1747.43994140625</v>
      </c>
      <c r="E9706">
        <v>1752.550048828125</v>
      </c>
      <c r="F9706">
        <v>1752.550048828125</v>
      </c>
      <c r="G9706">
        <v>1868280000</v>
      </c>
    </row>
    <row r="9707" spans="1:7" ht="15">
      <c r="A9707" s="963">
        <v>40004</v>
      </c>
      <c r="B9707">
        <v>1744.609985351562</v>
      </c>
      <c r="C9707">
        <v>1764.109985351562</v>
      </c>
      <c r="D9707">
        <v>1738.260009765625</v>
      </c>
      <c r="E9707">
        <v>1756.030029296875</v>
      </c>
      <c r="F9707">
        <v>1756.030029296875</v>
      </c>
      <c r="G9707">
        <v>1658010000</v>
      </c>
    </row>
    <row r="9708" spans="1:7" ht="15">
      <c r="A9708" s="963">
        <v>40007</v>
      </c>
      <c r="B9708">
        <v>1761.030029296875</v>
      </c>
      <c r="C9708">
        <v>1793.2099609375</v>
      </c>
      <c r="D9708">
        <v>1736.949951171875</v>
      </c>
      <c r="E9708">
        <v>1793.2099609375</v>
      </c>
      <c r="F9708">
        <v>1793.2099609375</v>
      </c>
      <c r="G9708">
        <v>1899410000</v>
      </c>
    </row>
    <row r="9709" spans="1:7" ht="15">
      <c r="A9709" s="963">
        <v>40008</v>
      </c>
      <c r="B9709">
        <v>1790.699951171875</v>
      </c>
      <c r="C9709">
        <v>1800.72998046875</v>
      </c>
      <c r="D9709">
        <v>1782.849975585938</v>
      </c>
      <c r="E9709">
        <v>1799.72998046875</v>
      </c>
      <c r="F9709">
        <v>1799.72998046875</v>
      </c>
      <c r="G9709">
        <v>1856910000</v>
      </c>
    </row>
    <row r="9710" spans="1:7" ht="15">
      <c r="A9710" s="963">
        <v>40009</v>
      </c>
      <c r="B9710">
        <v>1827.609985351562</v>
      </c>
      <c r="C9710">
        <v>1863.2900390625</v>
      </c>
      <c r="D9710">
        <v>1824.31005859375</v>
      </c>
      <c r="E9710">
        <v>1862.900024414062</v>
      </c>
      <c r="F9710">
        <v>1862.900024414062</v>
      </c>
      <c r="G9710">
        <v>2543340000</v>
      </c>
    </row>
    <row r="9711" spans="1:7" ht="15">
      <c r="A9711" s="963">
        <v>40010</v>
      </c>
      <c r="B9711">
        <v>1856.050048828125</v>
      </c>
      <c r="C9711">
        <v>1887.890014648438</v>
      </c>
      <c r="D9711">
        <v>1854.699951171875</v>
      </c>
      <c r="E9711">
        <v>1885.030029296875</v>
      </c>
      <c r="F9711">
        <v>1885.030029296875</v>
      </c>
      <c r="G9711">
        <v>2072730000</v>
      </c>
    </row>
    <row r="9712" spans="1:7" ht="15">
      <c r="A9712" s="963">
        <v>40011</v>
      </c>
      <c r="B9712">
        <v>1880.31005859375</v>
      </c>
      <c r="C9712">
        <v>1887.339965820312</v>
      </c>
      <c r="D9712">
        <v>1873.81005859375</v>
      </c>
      <c r="E9712">
        <v>1886.609985351562</v>
      </c>
      <c r="F9712">
        <v>1886.609985351562</v>
      </c>
      <c r="G9712">
        <v>1876760000</v>
      </c>
    </row>
    <row r="9713" spans="1:7" ht="15">
      <c r="A9713" s="963">
        <v>40014</v>
      </c>
      <c r="B9713">
        <v>1896.989990234375</v>
      </c>
      <c r="C9713">
        <v>1909.890014648438</v>
      </c>
      <c r="D9713">
        <v>1890</v>
      </c>
      <c r="E9713">
        <v>1909.2900390625</v>
      </c>
      <c r="F9713">
        <v>1909.2900390625</v>
      </c>
      <c r="G9713">
        <v>2046350000</v>
      </c>
    </row>
    <row r="9714" spans="1:7" ht="15">
      <c r="A9714" s="963">
        <v>40015</v>
      </c>
      <c r="B9714">
        <v>1917.390014648438</v>
      </c>
      <c r="C9714">
        <v>1917.4599609375</v>
      </c>
      <c r="D9714">
        <v>1892.170043945312</v>
      </c>
      <c r="E9714">
        <v>1916.199951171875</v>
      </c>
      <c r="F9714">
        <v>1916.199951171875</v>
      </c>
      <c r="G9714">
        <v>2205230000</v>
      </c>
    </row>
    <row r="9715" spans="1:7" ht="15">
      <c r="A9715" s="963">
        <v>40016</v>
      </c>
      <c r="B9715">
        <v>1908.829956054688</v>
      </c>
      <c r="C9715">
        <v>1934.609985351562</v>
      </c>
      <c r="D9715">
        <v>1907.25</v>
      </c>
      <c r="E9715">
        <v>1926.380004882812</v>
      </c>
      <c r="F9715">
        <v>1926.380004882812</v>
      </c>
      <c r="G9715">
        <v>2306340000</v>
      </c>
    </row>
    <row r="9716" spans="1:7" ht="15">
      <c r="A9716" s="963">
        <v>40017</v>
      </c>
      <c r="B9716">
        <v>1924.9599609375</v>
      </c>
      <c r="C9716">
        <v>1979.339965820312</v>
      </c>
      <c r="D9716">
        <v>1924.77001953125</v>
      </c>
      <c r="E9716">
        <v>1973.599975585938</v>
      </c>
      <c r="F9716">
        <v>1973.599975585938</v>
      </c>
      <c r="G9716">
        <v>3021430000</v>
      </c>
    </row>
    <row r="9717" spans="1:7" ht="15">
      <c r="A9717" s="963">
        <v>40018</v>
      </c>
      <c r="B9717">
        <v>1943.22998046875</v>
      </c>
      <c r="C9717">
        <v>1966.260009765625</v>
      </c>
      <c r="D9717">
        <v>1937.640014648438</v>
      </c>
      <c r="E9717">
        <v>1965.9599609375</v>
      </c>
      <c r="F9717">
        <v>1965.9599609375</v>
      </c>
      <c r="G9717">
        <v>2232920000</v>
      </c>
    </row>
    <row r="9718" spans="1:7" ht="15">
      <c r="A9718" s="963">
        <v>40021</v>
      </c>
      <c r="B9718">
        <v>1964.619995117188</v>
      </c>
      <c r="C9718">
        <v>1971.380004882812</v>
      </c>
      <c r="D9718">
        <v>1946.949951171875</v>
      </c>
      <c r="E9718">
        <v>1967.890014648438</v>
      </c>
      <c r="F9718">
        <v>1967.890014648438</v>
      </c>
      <c r="G9718">
        <v>2141690000</v>
      </c>
    </row>
    <row r="9719" spans="1:7" ht="15">
      <c r="A9719" s="963">
        <v>40022</v>
      </c>
      <c r="B9719">
        <v>1957.260009765625</v>
      </c>
      <c r="C9719">
        <v>1978.430053710938</v>
      </c>
      <c r="D9719">
        <v>1947.890014648438</v>
      </c>
      <c r="E9719">
        <v>1975.510009765625</v>
      </c>
      <c r="F9719">
        <v>1975.510009765625</v>
      </c>
      <c r="G9719">
        <v>2206850000</v>
      </c>
    </row>
    <row r="9720" spans="1:7" ht="15">
      <c r="A9720" s="963">
        <v>40023</v>
      </c>
      <c r="B9720">
        <v>1965.319946289062</v>
      </c>
      <c r="C9720">
        <v>1970.650024414062</v>
      </c>
      <c r="D9720">
        <v>1953.359985351562</v>
      </c>
      <c r="E9720">
        <v>1967.760009765625</v>
      </c>
      <c r="F9720">
        <v>1967.760009765625</v>
      </c>
      <c r="G9720">
        <v>2072650000</v>
      </c>
    </row>
    <row r="9721" spans="1:7" ht="15">
      <c r="A9721" s="963">
        <v>40024</v>
      </c>
      <c r="B9721">
        <v>1986.2099609375</v>
      </c>
      <c r="C9721">
        <v>2009.81005859375</v>
      </c>
      <c r="D9721">
        <v>1980.079956054688</v>
      </c>
      <c r="E9721">
        <v>1984.300048828125</v>
      </c>
      <c r="F9721">
        <v>1984.300048828125</v>
      </c>
      <c r="G9721">
        <v>2525670000</v>
      </c>
    </row>
    <row r="9722" spans="1:7" ht="15">
      <c r="A9722" s="963">
        <v>40025</v>
      </c>
      <c r="B9722">
        <v>1980.719970703125</v>
      </c>
      <c r="C9722">
        <v>1995.050048828125</v>
      </c>
      <c r="D9722">
        <v>1977.650024414062</v>
      </c>
      <c r="E9722">
        <v>1978.5</v>
      </c>
      <c r="F9722">
        <v>1978.5</v>
      </c>
      <c r="G9722">
        <v>2190380000</v>
      </c>
    </row>
    <row r="9723" spans="1:7" ht="15">
      <c r="A9723" s="963">
        <v>40028</v>
      </c>
      <c r="B9723">
        <v>1998.349975585938</v>
      </c>
      <c r="C9723">
        <v>2008.609985351562</v>
      </c>
      <c r="D9723">
        <v>1985.880004882812</v>
      </c>
      <c r="E9723">
        <v>2008.609985351562</v>
      </c>
      <c r="F9723">
        <v>2008.609985351562</v>
      </c>
      <c r="G9723">
        <v>2155720000</v>
      </c>
    </row>
    <row r="9724" spans="1:7" ht="15">
      <c r="A9724" s="963">
        <v>40029</v>
      </c>
      <c r="B9724">
        <v>1996.380004882812</v>
      </c>
      <c r="C9724">
        <v>2015.589965820312</v>
      </c>
      <c r="D9724">
        <v>1993.739990234375</v>
      </c>
      <c r="E9724">
        <v>2011.31005859375</v>
      </c>
      <c r="F9724">
        <v>2011.31005859375</v>
      </c>
      <c r="G9724">
        <v>2235010000</v>
      </c>
    </row>
    <row r="9725" spans="1:7" ht="15">
      <c r="A9725" s="963">
        <v>40030</v>
      </c>
      <c r="B9725">
        <v>2014.449951171875</v>
      </c>
      <c r="C9725">
        <v>2014.449951171875</v>
      </c>
      <c r="D9725">
        <v>1980.680053710938</v>
      </c>
      <c r="E9725">
        <v>1993.050048828125</v>
      </c>
      <c r="F9725">
        <v>1993.050048828125</v>
      </c>
      <c r="G9725">
        <v>2353550000</v>
      </c>
    </row>
    <row r="9726" spans="1:7" ht="15">
      <c r="A9726" s="963">
        <v>40031</v>
      </c>
      <c r="B9726">
        <v>1999.2099609375</v>
      </c>
      <c r="C9726">
        <v>2004.369995117188</v>
      </c>
      <c r="D9726">
        <v>1967.680053710938</v>
      </c>
      <c r="E9726">
        <v>1973.160034179688</v>
      </c>
      <c r="F9726">
        <v>1973.160034179688</v>
      </c>
      <c r="G9726">
        <v>2408400000</v>
      </c>
    </row>
    <row r="9727" spans="1:7" ht="15">
      <c r="A9727" s="963">
        <v>40032</v>
      </c>
      <c r="B9727">
        <v>1997</v>
      </c>
      <c r="C9727">
        <v>2012.329956054688</v>
      </c>
      <c r="D9727">
        <v>1984.5</v>
      </c>
      <c r="E9727">
        <v>2000.25</v>
      </c>
      <c r="F9727">
        <v>2000.25</v>
      </c>
      <c r="G9727">
        <v>2323980000</v>
      </c>
    </row>
    <row r="9728" spans="1:7" ht="15">
      <c r="A9728" s="963">
        <v>40035</v>
      </c>
      <c r="B9728">
        <v>1991.43994140625</v>
      </c>
      <c r="C9728">
        <v>1999.550048828125</v>
      </c>
      <c r="D9728">
        <v>1979.390014648438</v>
      </c>
      <c r="E9728">
        <v>1992.239990234375</v>
      </c>
      <c r="F9728">
        <v>1992.239990234375</v>
      </c>
      <c r="G9728">
        <v>1844700000</v>
      </c>
    </row>
    <row r="9729" spans="1:7" ht="15">
      <c r="A9729" s="963">
        <v>40036</v>
      </c>
      <c r="B9729">
        <v>1985.06005859375</v>
      </c>
      <c r="C9729">
        <v>1986.849975585938</v>
      </c>
      <c r="D9729">
        <v>1962.079956054688</v>
      </c>
      <c r="E9729">
        <v>1969.72998046875</v>
      </c>
      <c r="F9729">
        <v>1969.72998046875</v>
      </c>
      <c r="G9729">
        <v>1915530000</v>
      </c>
    </row>
    <row r="9730" spans="1:7" ht="15">
      <c r="A9730" s="963">
        <v>40037</v>
      </c>
      <c r="B9730">
        <v>1970.949951171875</v>
      </c>
      <c r="C9730">
        <v>2015.260009765625</v>
      </c>
      <c r="D9730">
        <v>1970.25</v>
      </c>
      <c r="E9730">
        <v>1998.719970703125</v>
      </c>
      <c r="F9730">
        <v>1998.719970703125</v>
      </c>
      <c r="G9730">
        <v>2140190000</v>
      </c>
    </row>
    <row r="9731" spans="1:7" ht="15">
      <c r="A9731" s="963">
        <v>40038</v>
      </c>
      <c r="B9731">
        <v>2009.27001953125</v>
      </c>
      <c r="C9731">
        <v>2013.430053710938</v>
      </c>
      <c r="D9731">
        <v>1986.869995117188</v>
      </c>
      <c r="E9731">
        <v>2009.349975585938</v>
      </c>
      <c r="F9731">
        <v>2009.349975585938</v>
      </c>
      <c r="G9731">
        <v>2084370000</v>
      </c>
    </row>
    <row r="9732" spans="1:7" ht="15">
      <c r="A9732" s="963">
        <v>40039</v>
      </c>
      <c r="B9732">
        <v>2005.7900390625</v>
      </c>
      <c r="C9732">
        <v>2006.72998046875</v>
      </c>
      <c r="D9732">
        <v>1969.680053710938</v>
      </c>
      <c r="E9732">
        <v>1985.52001953125</v>
      </c>
      <c r="F9732">
        <v>1985.52001953125</v>
      </c>
      <c r="G9732">
        <v>1923410000</v>
      </c>
    </row>
    <row r="9733" spans="1:7" ht="15">
      <c r="A9733" s="963">
        <v>40042</v>
      </c>
      <c r="B9733">
        <v>1949.22998046875</v>
      </c>
      <c r="C9733">
        <v>1949.22998046875</v>
      </c>
      <c r="D9733">
        <v>1929.640014648438</v>
      </c>
      <c r="E9733">
        <v>1930.839965820312</v>
      </c>
      <c r="F9733">
        <v>1930.839965820312</v>
      </c>
      <c r="G9733">
        <v>1924190000</v>
      </c>
    </row>
    <row r="9734" spans="1:7" ht="15">
      <c r="A9734" s="963">
        <v>40043</v>
      </c>
      <c r="B9734">
        <v>1940.550048828125</v>
      </c>
      <c r="C9734">
        <v>1958.7099609375</v>
      </c>
      <c r="D9734">
        <v>1935.329956054688</v>
      </c>
      <c r="E9734">
        <v>1955.920043945312</v>
      </c>
      <c r="F9734">
        <v>1955.920043945312</v>
      </c>
      <c r="G9734">
        <v>1749420000</v>
      </c>
    </row>
    <row r="9735" spans="1:7" ht="15">
      <c r="A9735" s="963">
        <v>40044</v>
      </c>
      <c r="B9735">
        <v>1933.390014648438</v>
      </c>
      <c r="C9735">
        <v>1972.319946289062</v>
      </c>
      <c r="D9735">
        <v>1931.910034179688</v>
      </c>
      <c r="E9735">
        <v>1969.239990234375</v>
      </c>
      <c r="F9735">
        <v>1969.239990234375</v>
      </c>
      <c r="G9735">
        <v>1977750000</v>
      </c>
    </row>
    <row r="9736" spans="1:7" ht="15">
      <c r="A9736" s="963">
        <v>40045</v>
      </c>
      <c r="B9736">
        <v>1967.569946289062</v>
      </c>
      <c r="C9736">
        <v>1992.219970703125</v>
      </c>
      <c r="D9736">
        <v>1965.68994140625</v>
      </c>
      <c r="E9736">
        <v>1989.219970703125</v>
      </c>
      <c r="F9736">
        <v>1989.219970703125</v>
      </c>
      <c r="G9736">
        <v>1958470000</v>
      </c>
    </row>
    <row r="9737" spans="1:7" ht="15">
      <c r="A9737" s="963">
        <v>40046</v>
      </c>
      <c r="B9737">
        <v>2000.150024414062</v>
      </c>
      <c r="C9737">
        <v>2021.859985351562</v>
      </c>
      <c r="D9737">
        <v>1994.329956054688</v>
      </c>
      <c r="E9737">
        <v>2020.900024414062</v>
      </c>
      <c r="F9737">
        <v>2020.900024414062</v>
      </c>
      <c r="G9737">
        <v>2259140000</v>
      </c>
    </row>
    <row r="9738" spans="1:7" ht="15">
      <c r="A9738" s="963">
        <v>40049</v>
      </c>
      <c r="B9738">
        <v>2026.109985351562</v>
      </c>
      <c r="C9738">
        <v>2036.030029296875</v>
      </c>
      <c r="D9738">
        <v>2012</v>
      </c>
      <c r="E9738">
        <v>2017.97998046875</v>
      </c>
      <c r="F9738">
        <v>2017.97998046875</v>
      </c>
      <c r="G9738">
        <v>2046370000</v>
      </c>
    </row>
    <row r="9739" spans="1:7" ht="15">
      <c r="A9739" s="963">
        <v>40050</v>
      </c>
      <c r="B9739">
        <v>2025.589965820312</v>
      </c>
      <c r="C9739">
        <v>2040.589965820312</v>
      </c>
      <c r="D9739">
        <v>2019.170043945312</v>
      </c>
      <c r="E9739">
        <v>2024.22998046875</v>
      </c>
      <c r="F9739">
        <v>2024.22998046875</v>
      </c>
      <c r="G9739">
        <v>1936980000</v>
      </c>
    </row>
    <row r="9740" spans="1:7" ht="15">
      <c r="A9740" s="963">
        <v>40051</v>
      </c>
      <c r="B9740">
        <v>2021.300048828125</v>
      </c>
      <c r="C9740">
        <v>2034.31005859375</v>
      </c>
      <c r="D9740">
        <v>2013.52001953125</v>
      </c>
      <c r="E9740">
        <v>2024.430053710938</v>
      </c>
      <c r="F9740">
        <v>2024.430053710938</v>
      </c>
      <c r="G9740">
        <v>2037560000</v>
      </c>
    </row>
    <row r="9741" spans="1:7" ht="15">
      <c r="A9741" s="963">
        <v>40052</v>
      </c>
      <c r="B9741">
        <v>2021.31005859375</v>
      </c>
      <c r="C9741">
        <v>2029.27001953125</v>
      </c>
      <c r="D9741">
        <v>1993.030029296875</v>
      </c>
      <c r="E9741">
        <v>2027.72998046875</v>
      </c>
      <c r="F9741">
        <v>2027.72998046875</v>
      </c>
      <c r="G9741">
        <v>2140540000</v>
      </c>
    </row>
    <row r="9742" spans="1:7" ht="15">
      <c r="A9742" s="963">
        <v>40053</v>
      </c>
      <c r="B9742">
        <v>2050.530029296875</v>
      </c>
      <c r="C9742">
        <v>2059.47998046875</v>
      </c>
      <c r="D9742">
        <v>2017.420043945312</v>
      </c>
      <c r="E9742">
        <v>2028.77001953125</v>
      </c>
      <c r="F9742">
        <v>2028.77001953125</v>
      </c>
      <c r="G9742">
        <v>2340180000</v>
      </c>
    </row>
    <row r="9743" spans="1:7" ht="15">
      <c r="A9743" s="963">
        <v>40056</v>
      </c>
      <c r="B9743">
        <v>2011.140014648438</v>
      </c>
      <c r="C9743">
        <v>2013.650024414062</v>
      </c>
      <c r="D9743">
        <v>1997.530029296875</v>
      </c>
      <c r="E9743">
        <v>2009.06005859375</v>
      </c>
      <c r="F9743">
        <v>2009.06005859375</v>
      </c>
      <c r="G9743">
        <v>2256210000</v>
      </c>
    </row>
    <row r="9744" spans="1:7" ht="15">
      <c r="A9744" s="963">
        <v>40057</v>
      </c>
      <c r="B9744">
        <v>2001.300048828125</v>
      </c>
      <c r="C9744">
        <v>2034.780029296875</v>
      </c>
      <c r="D9744">
        <v>1965.47998046875</v>
      </c>
      <c r="E9744">
        <v>1968.890014648438</v>
      </c>
      <c r="F9744">
        <v>1968.890014648438</v>
      </c>
      <c r="G9744">
        <v>2778570000</v>
      </c>
    </row>
    <row r="9745" spans="1:7" ht="15">
      <c r="A9745" s="963">
        <v>40058</v>
      </c>
      <c r="B9745">
        <v>1960.069946289062</v>
      </c>
      <c r="C9745">
        <v>1976.349975585938</v>
      </c>
      <c r="D9745">
        <v>1958.510009765625</v>
      </c>
      <c r="E9745">
        <v>1967.069946289062</v>
      </c>
      <c r="F9745">
        <v>1967.069946289062</v>
      </c>
      <c r="G9745">
        <v>1974330000</v>
      </c>
    </row>
    <row r="9746" spans="1:7" ht="15">
      <c r="A9746" s="963">
        <v>40059</v>
      </c>
      <c r="B9746">
        <v>1975.849975585938</v>
      </c>
      <c r="C9746">
        <v>1983.369995117188</v>
      </c>
      <c r="D9746">
        <v>1958.0400390625</v>
      </c>
      <c r="E9746">
        <v>1983.199951171875</v>
      </c>
      <c r="F9746">
        <v>1983.199951171875</v>
      </c>
      <c r="G9746">
        <v>1853450000</v>
      </c>
    </row>
    <row r="9747" spans="1:7" ht="15">
      <c r="A9747" s="963">
        <v>40060</v>
      </c>
      <c r="B9747">
        <v>1986.97998046875</v>
      </c>
      <c r="C9747">
        <v>2018.920043945312</v>
      </c>
      <c r="D9747">
        <v>1982.050048828125</v>
      </c>
      <c r="E9747">
        <v>2018.780029296875</v>
      </c>
      <c r="F9747">
        <v>2018.780029296875</v>
      </c>
      <c r="G9747">
        <v>1722150000</v>
      </c>
    </row>
    <row r="9748" spans="1:7" ht="15">
      <c r="A9748" s="963">
        <v>40064</v>
      </c>
      <c r="B9748">
        <v>2034.739990234375</v>
      </c>
      <c r="C9748">
        <v>2038.630004882812</v>
      </c>
      <c r="D9748">
        <v>2023.030029296875</v>
      </c>
      <c r="E9748">
        <v>2037.77001953125</v>
      </c>
      <c r="F9748">
        <v>2037.77001953125</v>
      </c>
      <c r="G9748">
        <v>2037180000</v>
      </c>
    </row>
    <row r="9749" spans="1:7" ht="15">
      <c r="A9749" s="963">
        <v>40065</v>
      </c>
      <c r="B9749">
        <v>2038.920043945312</v>
      </c>
      <c r="C9749">
        <v>2066.340087890625</v>
      </c>
      <c r="D9749">
        <v>2033.469970703125</v>
      </c>
      <c r="E9749">
        <v>2060.389892578125</v>
      </c>
      <c r="F9749">
        <v>2060.389892578125</v>
      </c>
      <c r="G9749">
        <v>2493930000</v>
      </c>
    </row>
    <row r="9750" spans="1:7" ht="15">
      <c r="A9750" s="963">
        <v>40066</v>
      </c>
      <c r="B9750">
        <v>2059.47998046875</v>
      </c>
      <c r="C9750">
        <v>2084.02001953125</v>
      </c>
      <c r="D9750">
        <v>2055.489990234375</v>
      </c>
      <c r="E9750">
        <v>2084.02001953125</v>
      </c>
      <c r="F9750">
        <v>2084.02001953125</v>
      </c>
      <c r="G9750">
        <v>2451330000</v>
      </c>
    </row>
    <row r="9751" spans="1:7" ht="15">
      <c r="A9751" s="963">
        <v>40067</v>
      </c>
      <c r="B9751">
        <v>2083.340087890625</v>
      </c>
      <c r="C9751">
        <v>2088.929931640625</v>
      </c>
      <c r="D9751">
        <v>2070.02001953125</v>
      </c>
      <c r="E9751">
        <v>2080.89990234375</v>
      </c>
      <c r="F9751">
        <v>2080.89990234375</v>
      </c>
      <c r="G9751">
        <v>2318050000</v>
      </c>
    </row>
    <row r="9752" spans="1:7" ht="15">
      <c r="A9752" s="963">
        <v>40070</v>
      </c>
      <c r="B9752">
        <v>2066.14990234375</v>
      </c>
      <c r="C9752">
        <v>2091.780029296875</v>
      </c>
      <c r="D9752">
        <v>2065.800048828125</v>
      </c>
      <c r="E9752">
        <v>2091.780029296875</v>
      </c>
      <c r="F9752">
        <v>2091.780029296875</v>
      </c>
      <c r="G9752">
        <v>2157600000</v>
      </c>
    </row>
    <row r="9753" spans="1:7" ht="15">
      <c r="A9753" s="963">
        <v>40071</v>
      </c>
      <c r="B9753">
        <v>2090.330078125</v>
      </c>
      <c r="C9753">
        <v>2106.929931640625</v>
      </c>
      <c r="D9753">
        <v>2086.159912109375</v>
      </c>
      <c r="E9753">
        <v>2102.639892578125</v>
      </c>
      <c r="F9753">
        <v>2102.639892578125</v>
      </c>
      <c r="G9753">
        <v>2372990000</v>
      </c>
    </row>
    <row r="9754" spans="1:7" ht="15">
      <c r="A9754" s="963">
        <v>40072</v>
      </c>
      <c r="B9754">
        <v>2110.06005859375</v>
      </c>
      <c r="C9754">
        <v>2133.14990234375</v>
      </c>
      <c r="D9754">
        <v>2102.860107421875</v>
      </c>
      <c r="E9754">
        <v>2133.14990234375</v>
      </c>
      <c r="F9754">
        <v>2133.14990234375</v>
      </c>
      <c r="G9754">
        <v>2707080000</v>
      </c>
    </row>
    <row r="9755" spans="1:7" ht="15">
      <c r="A9755" s="963">
        <v>40073</v>
      </c>
      <c r="B9755">
        <v>2129.419921875</v>
      </c>
      <c r="C9755">
        <v>2140.60009765625</v>
      </c>
      <c r="D9755">
        <v>2118.5</v>
      </c>
      <c r="E9755">
        <v>2126.75</v>
      </c>
      <c r="F9755">
        <v>2126.75</v>
      </c>
      <c r="G9755">
        <v>2615780000</v>
      </c>
    </row>
    <row r="9756" spans="1:7" ht="15">
      <c r="A9756" s="963">
        <v>40074</v>
      </c>
      <c r="B9756">
        <v>2134.85009765625</v>
      </c>
      <c r="C9756">
        <v>2138.820068359375</v>
      </c>
      <c r="D9756">
        <v>2120.699951171875</v>
      </c>
      <c r="E9756">
        <v>2132.860107421875</v>
      </c>
      <c r="F9756">
        <v>2132.860107421875</v>
      </c>
      <c r="G9756">
        <v>3023010000</v>
      </c>
    </row>
    <row r="9757" spans="1:7" ht="15">
      <c r="A9757" s="963">
        <v>40077</v>
      </c>
      <c r="B9757">
        <v>2121.340087890625</v>
      </c>
      <c r="C9757">
        <v>2142.409912109375</v>
      </c>
      <c r="D9757">
        <v>2118.47998046875</v>
      </c>
      <c r="E9757">
        <v>2138.0400390625</v>
      </c>
      <c r="F9757">
        <v>2138.0400390625</v>
      </c>
      <c r="G9757">
        <v>2408860000</v>
      </c>
    </row>
    <row r="9758" spans="1:7" ht="15">
      <c r="A9758" s="963">
        <v>40078</v>
      </c>
      <c r="B9758">
        <v>2150.02001953125</v>
      </c>
      <c r="C9758">
        <v>2150.679931640625</v>
      </c>
      <c r="D9758">
        <v>2137.389892578125</v>
      </c>
      <c r="E9758">
        <v>2146.300048828125</v>
      </c>
      <c r="F9758">
        <v>2146.300048828125</v>
      </c>
      <c r="G9758">
        <v>2490480000</v>
      </c>
    </row>
    <row r="9759" spans="1:7" ht="15">
      <c r="A9759" s="963">
        <v>40079</v>
      </c>
      <c r="B9759">
        <v>2152.429931640625</v>
      </c>
      <c r="C9759">
        <v>2167.699951171875</v>
      </c>
      <c r="D9759">
        <v>2130.340087890625</v>
      </c>
      <c r="E9759">
        <v>2131.419921875</v>
      </c>
      <c r="F9759">
        <v>2131.419921875</v>
      </c>
      <c r="G9759">
        <v>2683250000</v>
      </c>
    </row>
    <row r="9760" spans="1:7" ht="15">
      <c r="A9760" s="963">
        <v>40080</v>
      </c>
      <c r="B9760">
        <v>2140.06005859375</v>
      </c>
      <c r="C9760">
        <v>2142.489990234375</v>
      </c>
      <c r="D9760">
        <v>2097.10009765625</v>
      </c>
      <c r="E9760">
        <v>2107.610107421875</v>
      </c>
      <c r="F9760">
        <v>2107.610107421875</v>
      </c>
      <c r="G9760">
        <v>2607280000</v>
      </c>
    </row>
    <row r="9761" spans="1:7" ht="15">
      <c r="A9761" s="963">
        <v>40081</v>
      </c>
      <c r="B9761">
        <v>2095.840087890625</v>
      </c>
      <c r="C9761">
        <v>2106.989990234375</v>
      </c>
      <c r="D9761">
        <v>2085.35009765625</v>
      </c>
      <c r="E9761">
        <v>2090.919921875</v>
      </c>
      <c r="F9761">
        <v>2090.919921875</v>
      </c>
      <c r="G9761">
        <v>2363930000</v>
      </c>
    </row>
    <row r="9762" spans="1:7" ht="15">
      <c r="A9762" s="963">
        <v>40084</v>
      </c>
      <c r="B9762">
        <v>2101.919921875</v>
      </c>
      <c r="C9762">
        <v>2140.0400390625</v>
      </c>
      <c r="D9762">
        <v>2101.429931640625</v>
      </c>
      <c r="E9762">
        <v>2130.739990234375</v>
      </c>
      <c r="F9762">
        <v>2130.739990234375</v>
      </c>
      <c r="G9762">
        <v>1890030000</v>
      </c>
    </row>
    <row r="9763" spans="1:7" ht="15">
      <c r="A9763" s="963">
        <v>40085</v>
      </c>
      <c r="B9763">
        <v>2131.669921875</v>
      </c>
      <c r="C9763">
        <v>2141.39990234375</v>
      </c>
      <c r="D9763">
        <v>2116.6298828125</v>
      </c>
      <c r="E9763">
        <v>2124.0400390625</v>
      </c>
      <c r="F9763">
        <v>2124.0400390625</v>
      </c>
      <c r="G9763">
        <v>2062970000</v>
      </c>
    </row>
    <row r="9764" spans="1:7" ht="15">
      <c r="A9764" s="963">
        <v>40086</v>
      </c>
      <c r="B9764">
        <v>2131.300048828125</v>
      </c>
      <c r="C9764">
        <v>2137.8701171875</v>
      </c>
      <c r="D9764">
        <v>2092.300048828125</v>
      </c>
      <c r="E9764">
        <v>2122.419921875</v>
      </c>
      <c r="F9764">
        <v>2122.419921875</v>
      </c>
      <c r="G9764">
        <v>2640660000</v>
      </c>
    </row>
    <row r="9765" spans="1:7" ht="15">
      <c r="A9765" s="963">
        <v>40087</v>
      </c>
      <c r="B9765">
        <v>2111.77001953125</v>
      </c>
      <c r="C9765">
        <v>2112.89990234375</v>
      </c>
      <c r="D9765">
        <v>2057.47998046875</v>
      </c>
      <c r="E9765">
        <v>2057.47998046875</v>
      </c>
      <c r="F9765">
        <v>2057.47998046875</v>
      </c>
      <c r="G9765">
        <v>2708170000</v>
      </c>
    </row>
    <row r="9766" spans="1:7" ht="15">
      <c r="A9766" s="963">
        <v>40088</v>
      </c>
      <c r="B9766">
        <v>2040.839965820312</v>
      </c>
      <c r="C9766">
        <v>2064.14990234375</v>
      </c>
      <c r="D9766">
        <v>2040.72998046875</v>
      </c>
      <c r="E9766">
        <v>2048.110107421875</v>
      </c>
      <c r="F9766">
        <v>2048.110107421875</v>
      </c>
      <c r="G9766">
        <v>2448110000</v>
      </c>
    </row>
    <row r="9767" spans="1:7" ht="15">
      <c r="A9767" s="963">
        <v>40091</v>
      </c>
      <c r="B9767">
        <v>2056.52001953125</v>
      </c>
      <c r="C9767">
        <v>2074.780029296875</v>
      </c>
      <c r="D9767">
        <v>2049.0400390625</v>
      </c>
      <c r="E9767">
        <v>2068.14990234375</v>
      </c>
      <c r="F9767">
        <v>2068.14990234375</v>
      </c>
      <c r="G9767">
        <v>2156250000</v>
      </c>
    </row>
    <row r="9768" spans="1:7" ht="15">
      <c r="A9768" s="963">
        <v>40092</v>
      </c>
      <c r="B9768">
        <v>2080.39990234375</v>
      </c>
      <c r="C9768">
        <v>2111.1298828125</v>
      </c>
      <c r="D9768">
        <v>2079.489990234375</v>
      </c>
      <c r="E9768">
        <v>2103.570068359375</v>
      </c>
      <c r="F9768">
        <v>2103.570068359375</v>
      </c>
      <c r="G9768">
        <v>2413450000</v>
      </c>
    </row>
    <row r="9769" spans="1:7" ht="15">
      <c r="A9769" s="963">
        <v>40093</v>
      </c>
      <c r="B9769">
        <v>2099.06005859375</v>
      </c>
      <c r="C9769">
        <v>2110.330078125</v>
      </c>
      <c r="D9769">
        <v>2095.93994140625</v>
      </c>
      <c r="E9769">
        <v>2110.330078125</v>
      </c>
      <c r="F9769">
        <v>2110.330078125</v>
      </c>
      <c r="G9769">
        <v>2220910000</v>
      </c>
    </row>
    <row r="9770" spans="1:7" ht="15">
      <c r="A9770" s="963">
        <v>40094</v>
      </c>
      <c r="B9770">
        <v>2124.68994140625</v>
      </c>
      <c r="C9770">
        <v>2139.64990234375</v>
      </c>
      <c r="D9770">
        <v>2116.06005859375</v>
      </c>
      <c r="E9770">
        <v>2123.929931640625</v>
      </c>
      <c r="F9770">
        <v>2123.929931640625</v>
      </c>
      <c r="G9770">
        <v>2366950000</v>
      </c>
    </row>
    <row r="9771" spans="1:7" ht="15">
      <c r="A9771" s="963">
        <v>40095</v>
      </c>
      <c r="B9771">
        <v>2120</v>
      </c>
      <c r="C9771">
        <v>2139.6201171875</v>
      </c>
      <c r="D9771">
        <v>2118.0400390625</v>
      </c>
      <c r="E9771">
        <v>2139.280029296875</v>
      </c>
      <c r="F9771">
        <v>2139.280029296875</v>
      </c>
      <c r="G9771">
        <v>1936850000</v>
      </c>
    </row>
    <row r="9772" spans="1:7" ht="15">
      <c r="A9772" s="963">
        <v>40098</v>
      </c>
      <c r="B9772">
        <v>2145.6298828125</v>
      </c>
      <c r="C9772">
        <v>2155.919921875</v>
      </c>
      <c r="D9772">
        <v>2128.389892578125</v>
      </c>
      <c r="E9772">
        <v>2139.139892578125</v>
      </c>
      <c r="F9772">
        <v>2139.139892578125</v>
      </c>
      <c r="G9772">
        <v>1784280000</v>
      </c>
    </row>
    <row r="9773" spans="1:7" ht="15">
      <c r="A9773" s="963">
        <v>40099</v>
      </c>
      <c r="B9773">
        <v>2138.699951171875</v>
      </c>
      <c r="C9773">
        <v>2146.35009765625</v>
      </c>
      <c r="D9773">
        <v>2128.43994140625</v>
      </c>
      <c r="E9773">
        <v>2139.889892578125</v>
      </c>
      <c r="F9773">
        <v>2139.889892578125</v>
      </c>
      <c r="G9773">
        <v>2020110000</v>
      </c>
    </row>
    <row r="9774" spans="1:7" ht="15">
      <c r="A9774" s="963">
        <v>40100</v>
      </c>
      <c r="B9774">
        <v>2165.830078125</v>
      </c>
      <c r="C9774">
        <v>2173.949951171875</v>
      </c>
      <c r="D9774">
        <v>2157.47998046875</v>
      </c>
      <c r="E9774">
        <v>2172.22998046875</v>
      </c>
      <c r="F9774">
        <v>2172.22998046875</v>
      </c>
      <c r="G9774">
        <v>2348620000</v>
      </c>
    </row>
    <row r="9775" spans="1:7" ht="15">
      <c r="A9775" s="963">
        <v>40101</v>
      </c>
      <c r="B9775">
        <v>2164.330078125</v>
      </c>
      <c r="C9775">
        <v>2173.2900390625</v>
      </c>
      <c r="D9775">
        <v>2158.2900390625</v>
      </c>
      <c r="E9775">
        <v>2173.2900390625</v>
      </c>
      <c r="F9775">
        <v>2173.2900390625</v>
      </c>
      <c r="G9775">
        <v>2140090000</v>
      </c>
    </row>
    <row r="9776" spans="1:7" ht="15">
      <c r="A9776" s="963">
        <v>40102</v>
      </c>
      <c r="B9776">
        <v>2164.72998046875</v>
      </c>
      <c r="C9776">
        <v>2164.72998046875</v>
      </c>
      <c r="D9776">
        <v>2142.8798828125</v>
      </c>
      <c r="E9776">
        <v>2156.800048828125</v>
      </c>
      <c r="F9776">
        <v>2156.800048828125</v>
      </c>
      <c r="G9776">
        <v>2209950000</v>
      </c>
    </row>
    <row r="9777" spans="1:7" ht="15">
      <c r="A9777" s="963">
        <v>40105</v>
      </c>
      <c r="B9777">
        <v>2162.409912109375</v>
      </c>
      <c r="C9777">
        <v>2180.110107421875</v>
      </c>
      <c r="D9777">
        <v>2150.419921875</v>
      </c>
      <c r="E9777">
        <v>2176.320068359375</v>
      </c>
      <c r="F9777">
        <v>2176.320068359375</v>
      </c>
      <c r="G9777">
        <v>1970440000</v>
      </c>
    </row>
    <row r="9778" spans="1:7" ht="15">
      <c r="A9778" s="963">
        <v>40106</v>
      </c>
      <c r="B9778">
        <v>2180.429931640625</v>
      </c>
      <c r="C9778">
        <v>2181.159912109375</v>
      </c>
      <c r="D9778">
        <v>2151.77001953125</v>
      </c>
      <c r="E9778">
        <v>2163.469970703125</v>
      </c>
      <c r="F9778">
        <v>2163.469970703125</v>
      </c>
      <c r="G9778">
        <v>2110580000</v>
      </c>
    </row>
    <row r="9779" spans="1:7" ht="15">
      <c r="A9779" s="963">
        <v>40107</v>
      </c>
      <c r="B9779">
        <v>2160.780029296875</v>
      </c>
      <c r="C9779">
        <v>2190.639892578125</v>
      </c>
      <c r="D9779">
        <v>2148.409912109375</v>
      </c>
      <c r="E9779">
        <v>2150.72998046875</v>
      </c>
      <c r="F9779">
        <v>2150.72998046875</v>
      </c>
      <c r="G9779">
        <v>2565680000</v>
      </c>
    </row>
    <row r="9780" spans="1:7" ht="15">
      <c r="A9780" s="963">
        <v>40108</v>
      </c>
      <c r="B9780">
        <v>2146.719970703125</v>
      </c>
      <c r="C9780">
        <v>2169.169921875</v>
      </c>
      <c r="D9780">
        <v>2130.699951171875</v>
      </c>
      <c r="E9780">
        <v>2165.2900390625</v>
      </c>
      <c r="F9780">
        <v>2165.2900390625</v>
      </c>
      <c r="G9780">
        <v>2265230000</v>
      </c>
    </row>
    <row r="9781" spans="1:7" ht="15">
      <c r="A9781" s="963">
        <v>40109</v>
      </c>
      <c r="B9781">
        <v>2186.639892578125</v>
      </c>
      <c r="C9781">
        <v>2190.47998046875</v>
      </c>
      <c r="D9781">
        <v>2149.35009765625</v>
      </c>
      <c r="E9781">
        <v>2154.469970703125</v>
      </c>
      <c r="F9781">
        <v>2154.469970703125</v>
      </c>
      <c r="G9781">
        <v>2441920000</v>
      </c>
    </row>
    <row r="9782" spans="1:7" ht="15">
      <c r="A9782" s="963">
        <v>40112</v>
      </c>
      <c r="B9782">
        <v>2158.81005859375</v>
      </c>
      <c r="C9782">
        <v>2183.610107421875</v>
      </c>
      <c r="D9782">
        <v>2136.919921875</v>
      </c>
      <c r="E9782">
        <v>2141.85009765625</v>
      </c>
      <c r="F9782">
        <v>2141.85009765625</v>
      </c>
      <c r="G9782">
        <v>2316210000</v>
      </c>
    </row>
    <row r="9783" spans="1:7" ht="15">
      <c r="A9783" s="963">
        <v>40113</v>
      </c>
      <c r="B9783">
        <v>2144.14990234375</v>
      </c>
      <c r="C9783">
        <v>2148.8798828125</v>
      </c>
      <c r="D9783">
        <v>2110.909912109375</v>
      </c>
      <c r="E9783">
        <v>2116.090087890625</v>
      </c>
      <c r="F9783">
        <v>2116.090087890625</v>
      </c>
      <c r="G9783">
        <v>2384620000</v>
      </c>
    </row>
    <row r="9784" spans="1:7" ht="15">
      <c r="A9784" s="963">
        <v>40114</v>
      </c>
      <c r="B9784">
        <v>2103.360107421875</v>
      </c>
      <c r="C9784">
        <v>2111.840087890625</v>
      </c>
      <c r="D9784">
        <v>2057.39990234375</v>
      </c>
      <c r="E9784">
        <v>2059.610107421875</v>
      </c>
      <c r="F9784">
        <v>2059.610107421875</v>
      </c>
      <c r="G9784">
        <v>2769570000</v>
      </c>
    </row>
    <row r="9785" spans="1:7" ht="15">
      <c r="A9785" s="963">
        <v>40115</v>
      </c>
      <c r="B9785">
        <v>2077.0400390625</v>
      </c>
      <c r="C9785">
        <v>2101.330078125</v>
      </c>
      <c r="D9785">
        <v>2071.300048828125</v>
      </c>
      <c r="E9785">
        <v>2097.550048828125</v>
      </c>
      <c r="F9785">
        <v>2097.550048828125</v>
      </c>
      <c r="G9785">
        <v>2301370000</v>
      </c>
    </row>
    <row r="9786" spans="1:7" ht="15">
      <c r="A9786" s="963">
        <v>40116</v>
      </c>
      <c r="B9786">
        <v>2091.56005859375</v>
      </c>
      <c r="C9786">
        <v>2095.090087890625</v>
      </c>
      <c r="D9786">
        <v>2040.2099609375</v>
      </c>
      <c r="E9786">
        <v>2045.109985351562</v>
      </c>
      <c r="F9786">
        <v>2045.109985351562</v>
      </c>
      <c r="G9786">
        <v>2610280000</v>
      </c>
    </row>
    <row r="9787" spans="1:7" ht="15">
      <c r="A9787" s="963">
        <v>40119</v>
      </c>
      <c r="B9787">
        <v>2047.420043945312</v>
      </c>
      <c r="C9787">
        <v>2069.489990234375</v>
      </c>
      <c r="D9787">
        <v>2024.27001953125</v>
      </c>
      <c r="E9787">
        <v>2049.199951171875</v>
      </c>
      <c r="F9787">
        <v>2049.199951171875</v>
      </c>
      <c r="G9787">
        <v>2408320000</v>
      </c>
    </row>
    <row r="9788" spans="1:7" ht="15">
      <c r="A9788" s="963">
        <v>40120</v>
      </c>
      <c r="B9788">
        <v>2034.089965820312</v>
      </c>
      <c r="C9788">
        <v>2057.320068359375</v>
      </c>
      <c r="D9788">
        <v>2031.25</v>
      </c>
      <c r="E9788">
        <v>2057.320068359375</v>
      </c>
      <c r="F9788">
        <v>2057.320068359375</v>
      </c>
      <c r="G9788">
        <v>2061050000</v>
      </c>
    </row>
    <row r="9789" spans="1:7" ht="15">
      <c r="A9789" s="963">
        <v>40121</v>
      </c>
      <c r="B9789">
        <v>2067.56005859375</v>
      </c>
      <c r="C9789">
        <v>2081.10009765625</v>
      </c>
      <c r="D9789">
        <v>2053</v>
      </c>
      <c r="E9789">
        <v>2055.52001953125</v>
      </c>
      <c r="F9789">
        <v>2055.52001953125</v>
      </c>
      <c r="G9789">
        <v>2217520000</v>
      </c>
    </row>
    <row r="9790" spans="1:7" ht="15">
      <c r="A9790" s="963">
        <v>40122</v>
      </c>
      <c r="B9790">
        <v>2078.830078125</v>
      </c>
      <c r="C9790">
        <v>2105.320068359375</v>
      </c>
      <c r="D9790">
        <v>2075.610107421875</v>
      </c>
      <c r="E9790">
        <v>2105.320068359375</v>
      </c>
      <c r="F9790">
        <v>2105.320068359375</v>
      </c>
      <c r="G9790">
        <v>2209690000</v>
      </c>
    </row>
    <row r="9791" spans="1:7" ht="15">
      <c r="A9791" s="963">
        <v>40123</v>
      </c>
      <c r="B9791">
        <v>2089.489990234375</v>
      </c>
      <c r="C9791">
        <v>2117.6201171875</v>
      </c>
      <c r="D9791">
        <v>2088.239990234375</v>
      </c>
      <c r="E9791">
        <v>2112.43994140625</v>
      </c>
      <c r="F9791">
        <v>2112.43994140625</v>
      </c>
      <c r="G9791">
        <v>1829150000</v>
      </c>
    </row>
    <row r="9792" spans="1:7" ht="15">
      <c r="A9792" s="963">
        <v>40126</v>
      </c>
      <c r="B9792">
        <v>2128.4599609375</v>
      </c>
      <c r="C9792">
        <v>2154.06005859375</v>
      </c>
      <c r="D9792">
        <v>2128.14990234375</v>
      </c>
      <c r="E9792">
        <v>2154.06005859375</v>
      </c>
      <c r="F9792">
        <v>2154.06005859375</v>
      </c>
      <c r="G9792">
        <v>2004700000</v>
      </c>
    </row>
    <row r="9793" spans="1:7" ht="15">
      <c r="A9793" s="963">
        <v>40127</v>
      </c>
      <c r="B9793">
        <v>2147.239990234375</v>
      </c>
      <c r="C9793">
        <v>2160.639892578125</v>
      </c>
      <c r="D9793">
        <v>2141.27001953125</v>
      </c>
      <c r="E9793">
        <v>2151.080078125</v>
      </c>
      <c r="F9793">
        <v>2151.080078125</v>
      </c>
      <c r="G9793">
        <v>1997240000</v>
      </c>
    </row>
    <row r="9794" spans="1:7" ht="15">
      <c r="A9794" s="963">
        <v>40128</v>
      </c>
      <c r="B9794">
        <v>2166.530029296875</v>
      </c>
      <c r="C9794">
        <v>2177.909912109375</v>
      </c>
      <c r="D9794">
        <v>2155.25</v>
      </c>
      <c r="E9794">
        <v>2166.89990234375</v>
      </c>
      <c r="F9794">
        <v>2166.89990234375</v>
      </c>
      <c r="G9794">
        <v>1851790000</v>
      </c>
    </row>
    <row r="9795" spans="1:7" ht="15">
      <c r="A9795" s="963">
        <v>40129</v>
      </c>
      <c r="B9795">
        <v>2166.97998046875</v>
      </c>
      <c r="C9795">
        <v>2179.18994140625</v>
      </c>
      <c r="D9795">
        <v>2145.830078125</v>
      </c>
      <c r="E9795">
        <v>2149.02001953125</v>
      </c>
      <c r="F9795">
        <v>2149.02001953125</v>
      </c>
      <c r="G9795">
        <v>2212370000</v>
      </c>
    </row>
    <row r="9796" spans="1:7" ht="15">
      <c r="A9796" s="963">
        <v>40130</v>
      </c>
      <c r="B9796">
        <v>2156.679931640625</v>
      </c>
      <c r="C9796">
        <v>2172.050048828125</v>
      </c>
      <c r="D9796">
        <v>2145.919921875</v>
      </c>
      <c r="E9796">
        <v>2167.8798828125</v>
      </c>
      <c r="F9796">
        <v>2167.8798828125</v>
      </c>
      <c r="G9796">
        <v>1876220000</v>
      </c>
    </row>
    <row r="9797" spans="1:7" ht="15">
      <c r="A9797" s="963">
        <v>40133</v>
      </c>
      <c r="B9797">
        <v>2177.31005859375</v>
      </c>
      <c r="C9797">
        <v>2205.320068359375</v>
      </c>
      <c r="D9797">
        <v>2177</v>
      </c>
      <c r="E9797">
        <v>2197.85009765625</v>
      </c>
      <c r="F9797">
        <v>2197.85009765625</v>
      </c>
      <c r="G9797">
        <v>2105020000</v>
      </c>
    </row>
    <row r="9798" spans="1:7" ht="15">
      <c r="A9798" s="963">
        <v>40134</v>
      </c>
      <c r="B9798">
        <v>2190.1201171875</v>
      </c>
      <c r="C9798">
        <v>2203.780029296875</v>
      </c>
      <c r="D9798">
        <v>2185.550048828125</v>
      </c>
      <c r="E9798">
        <v>2203.780029296875</v>
      </c>
      <c r="F9798">
        <v>2203.780029296875</v>
      </c>
      <c r="G9798">
        <v>1887240000</v>
      </c>
    </row>
    <row r="9799" spans="1:7" ht="15">
      <c r="A9799" s="963">
        <v>40135</v>
      </c>
      <c r="B9799">
        <v>2199.8701171875</v>
      </c>
      <c r="C9799">
        <v>2200.14990234375</v>
      </c>
      <c r="D9799">
        <v>2180.169921875</v>
      </c>
      <c r="E9799">
        <v>2193.139892578125</v>
      </c>
      <c r="F9799">
        <v>2193.139892578125</v>
      </c>
      <c r="G9799">
        <v>1990220000</v>
      </c>
    </row>
    <row r="9800" spans="1:7" ht="15">
      <c r="A9800" s="963">
        <v>40136</v>
      </c>
      <c r="B9800">
        <v>2176.3701171875</v>
      </c>
      <c r="C9800">
        <v>2176.510009765625</v>
      </c>
      <c r="D9800">
        <v>2141.590087890625</v>
      </c>
      <c r="E9800">
        <v>2156.820068359375</v>
      </c>
      <c r="F9800">
        <v>2156.820068359375</v>
      </c>
      <c r="G9800">
        <v>2208700000</v>
      </c>
    </row>
    <row r="9801" spans="1:7" ht="15">
      <c r="A9801" s="963">
        <v>40137</v>
      </c>
      <c r="B9801">
        <v>2145.070068359375</v>
      </c>
      <c r="C9801">
        <v>2150.080078125</v>
      </c>
      <c r="D9801">
        <v>2137.06005859375</v>
      </c>
      <c r="E9801">
        <v>2146.0400390625</v>
      </c>
      <c r="F9801">
        <v>2146.0400390625</v>
      </c>
      <c r="G9801">
        <v>1962760000</v>
      </c>
    </row>
    <row r="9802" spans="1:7" ht="15">
      <c r="A9802" s="963">
        <v>40140</v>
      </c>
      <c r="B9802">
        <v>2168.949951171875</v>
      </c>
      <c r="C9802">
        <v>2189.5</v>
      </c>
      <c r="D9802">
        <v>2168.77001953125</v>
      </c>
      <c r="E9802">
        <v>2176.010009765625</v>
      </c>
      <c r="F9802">
        <v>2176.010009765625</v>
      </c>
      <c r="G9802">
        <v>1840170000</v>
      </c>
    </row>
    <row r="9803" spans="1:7" ht="15">
      <c r="A9803" s="963">
        <v>40141</v>
      </c>
      <c r="B9803">
        <v>2174.68994140625</v>
      </c>
      <c r="C9803">
        <v>2175.14990234375</v>
      </c>
      <c r="D9803">
        <v>2155.219970703125</v>
      </c>
      <c r="E9803">
        <v>2169.179931640625</v>
      </c>
      <c r="F9803">
        <v>2169.179931640625</v>
      </c>
      <c r="G9803">
        <v>1858490000</v>
      </c>
    </row>
    <row r="9804" spans="1:7" ht="15">
      <c r="A9804" s="963">
        <v>40142</v>
      </c>
      <c r="B9804">
        <v>2174</v>
      </c>
      <c r="C9804">
        <v>2178.6201171875</v>
      </c>
      <c r="D9804">
        <v>2170.06005859375</v>
      </c>
      <c r="E9804">
        <v>2176.050048828125</v>
      </c>
      <c r="F9804">
        <v>2176.050048828125</v>
      </c>
      <c r="G9804">
        <v>1398610000</v>
      </c>
    </row>
    <row r="9805" spans="1:7" ht="15">
      <c r="A9805" s="963">
        <v>40144</v>
      </c>
      <c r="B9805">
        <v>2115.9599609375</v>
      </c>
      <c r="C9805">
        <v>2155.409912109375</v>
      </c>
      <c r="D9805">
        <v>2113.989990234375</v>
      </c>
      <c r="E9805">
        <v>2138.43994140625</v>
      </c>
      <c r="F9805">
        <v>2138.43994140625</v>
      </c>
      <c r="G9805">
        <v>971990000</v>
      </c>
    </row>
    <row r="9806" spans="1:7" ht="15">
      <c r="A9806" s="963">
        <v>40147</v>
      </c>
      <c r="B9806">
        <v>2135.929931640625</v>
      </c>
      <c r="C9806">
        <v>2146.929931640625</v>
      </c>
      <c r="D9806">
        <v>2120.699951171875</v>
      </c>
      <c r="E9806">
        <v>2144.60009765625</v>
      </c>
      <c r="F9806">
        <v>2144.60009765625</v>
      </c>
      <c r="G9806">
        <v>1986050000</v>
      </c>
    </row>
    <row r="9807" spans="1:7" ht="15">
      <c r="A9807" s="963">
        <v>40148</v>
      </c>
      <c r="B9807">
        <v>2162.22998046875</v>
      </c>
      <c r="C9807">
        <v>2182.239990234375</v>
      </c>
      <c r="D9807">
        <v>2162.22998046875</v>
      </c>
      <c r="E9807">
        <v>2175.81005859375</v>
      </c>
      <c r="F9807">
        <v>2175.81005859375</v>
      </c>
      <c r="G9807">
        <v>2151300000</v>
      </c>
    </row>
    <row r="9808" spans="1:7" ht="15">
      <c r="A9808" s="963">
        <v>40149</v>
      </c>
      <c r="B9808">
        <v>2178.510009765625</v>
      </c>
      <c r="C9808">
        <v>2198.550048828125</v>
      </c>
      <c r="D9808">
        <v>2177.820068359375</v>
      </c>
      <c r="E9808">
        <v>2185.030029296875</v>
      </c>
      <c r="F9808">
        <v>2185.030029296875</v>
      </c>
      <c r="G9808">
        <v>2068920000</v>
      </c>
    </row>
    <row r="9809" spans="1:7" ht="15">
      <c r="A9809" s="963">
        <v>40150</v>
      </c>
      <c r="B9809">
        <v>2190.419921875</v>
      </c>
      <c r="C9809">
        <v>2203.75</v>
      </c>
      <c r="D9809">
        <v>2172.0400390625</v>
      </c>
      <c r="E9809">
        <v>2173.139892578125</v>
      </c>
      <c r="F9809">
        <v>2173.139892578125</v>
      </c>
      <c r="G9809">
        <v>2001660000</v>
      </c>
    </row>
    <row r="9810" spans="1:7" ht="15">
      <c r="A9810" s="963">
        <v>40151</v>
      </c>
      <c r="B9810">
        <v>2203.75</v>
      </c>
      <c r="C9810">
        <v>2214.389892578125</v>
      </c>
      <c r="D9810">
        <v>2169.659912109375</v>
      </c>
      <c r="E9810">
        <v>2194.35009765625</v>
      </c>
      <c r="F9810">
        <v>2194.35009765625</v>
      </c>
      <c r="G9810">
        <v>2305950000</v>
      </c>
    </row>
    <row r="9811" spans="1:7" ht="15">
      <c r="A9811" s="963">
        <v>40154</v>
      </c>
      <c r="B9811">
        <v>2191.35009765625</v>
      </c>
      <c r="C9811">
        <v>2201.419921875</v>
      </c>
      <c r="D9811">
        <v>2183.1298828125</v>
      </c>
      <c r="E9811">
        <v>2189.610107421875</v>
      </c>
      <c r="F9811">
        <v>2189.610107421875</v>
      </c>
      <c r="G9811">
        <v>1878980000</v>
      </c>
    </row>
    <row r="9812" spans="1:7" ht="15">
      <c r="A9812" s="963">
        <v>40155</v>
      </c>
      <c r="B9812">
        <v>2174.719970703125</v>
      </c>
      <c r="C9812">
        <v>2187.18994140625</v>
      </c>
      <c r="D9812">
        <v>2160.429931640625</v>
      </c>
      <c r="E9812">
        <v>2172.989990234375</v>
      </c>
      <c r="F9812">
        <v>2172.989990234375</v>
      </c>
      <c r="G9812">
        <v>1981800000</v>
      </c>
    </row>
    <row r="9813" spans="1:7" ht="15">
      <c r="A9813" s="963">
        <v>40156</v>
      </c>
      <c r="B9813">
        <v>2170.02001953125</v>
      </c>
      <c r="C9813">
        <v>2185.699951171875</v>
      </c>
      <c r="D9813">
        <v>2155.9599609375</v>
      </c>
      <c r="E9813">
        <v>2183.72998046875</v>
      </c>
      <c r="F9813">
        <v>2183.72998046875</v>
      </c>
      <c r="G9813">
        <v>1906210000</v>
      </c>
    </row>
    <row r="9814" spans="1:7" ht="15">
      <c r="A9814" s="963">
        <v>40157</v>
      </c>
      <c r="B9814">
        <v>2194.89990234375</v>
      </c>
      <c r="C9814">
        <v>2202.840087890625</v>
      </c>
      <c r="D9814">
        <v>2187.080078125</v>
      </c>
      <c r="E9814">
        <v>2190.860107421875</v>
      </c>
      <c r="F9814">
        <v>2190.860107421875</v>
      </c>
      <c r="G9814">
        <v>1946370000</v>
      </c>
    </row>
    <row r="9815" spans="1:7" ht="15">
      <c r="A9815" s="963">
        <v>40158</v>
      </c>
      <c r="B9815">
        <v>2200.9599609375</v>
      </c>
      <c r="C9815">
        <v>2202.39990234375</v>
      </c>
      <c r="D9815">
        <v>2179.510009765625</v>
      </c>
      <c r="E9815">
        <v>2190.31005859375</v>
      </c>
      <c r="F9815">
        <v>2190.31005859375</v>
      </c>
      <c r="G9815">
        <v>1754430000</v>
      </c>
    </row>
    <row r="9816" spans="1:7" ht="15">
      <c r="A9816" s="963">
        <v>40161</v>
      </c>
      <c r="B9816">
        <v>2202.31005859375</v>
      </c>
      <c r="C9816">
        <v>2212.56005859375</v>
      </c>
      <c r="D9816">
        <v>2193.199951171875</v>
      </c>
      <c r="E9816">
        <v>2212.10009765625</v>
      </c>
      <c r="F9816">
        <v>2212.10009765625</v>
      </c>
      <c r="G9816">
        <v>1841890000</v>
      </c>
    </row>
    <row r="9817" spans="1:7" ht="15">
      <c r="A9817" s="963">
        <v>40162</v>
      </c>
      <c r="B9817">
        <v>2203.5400390625</v>
      </c>
      <c r="C9817">
        <v>2217.6298828125</v>
      </c>
      <c r="D9817">
        <v>2197.760009765625</v>
      </c>
      <c r="E9817">
        <v>2201.050048828125</v>
      </c>
      <c r="F9817">
        <v>2201.050048828125</v>
      </c>
      <c r="G9817">
        <v>1946960000</v>
      </c>
    </row>
    <row r="9818" spans="1:7" ht="15">
      <c r="A9818" s="963">
        <v>40163</v>
      </c>
      <c r="B9818">
        <v>2210.35009765625</v>
      </c>
      <c r="C9818">
        <v>2220.4599609375</v>
      </c>
      <c r="D9818">
        <v>2203.330078125</v>
      </c>
      <c r="E9818">
        <v>2206.909912109375</v>
      </c>
      <c r="F9818">
        <v>2206.909912109375</v>
      </c>
      <c r="G9818">
        <v>2022440000</v>
      </c>
    </row>
    <row r="9819" spans="1:7" ht="15">
      <c r="A9819" s="963">
        <v>40164</v>
      </c>
      <c r="B9819">
        <v>2193.5</v>
      </c>
      <c r="C9819">
        <v>2198.510009765625</v>
      </c>
      <c r="D9819">
        <v>2178.050048828125</v>
      </c>
      <c r="E9819">
        <v>2180.050048828125</v>
      </c>
      <c r="F9819">
        <v>2180.050048828125</v>
      </c>
      <c r="G9819">
        <v>1904840000</v>
      </c>
    </row>
    <row r="9820" spans="1:7" ht="15">
      <c r="A9820" s="963">
        <v>40165</v>
      </c>
      <c r="B9820">
        <v>2197.570068359375</v>
      </c>
      <c r="C9820">
        <v>2213.179931640625</v>
      </c>
      <c r="D9820">
        <v>2190.68994140625</v>
      </c>
      <c r="E9820">
        <v>2211.68994140625</v>
      </c>
      <c r="F9820">
        <v>2211.68994140625</v>
      </c>
      <c r="G9820">
        <v>2848410000</v>
      </c>
    </row>
    <row r="9821" spans="1:7" ht="15">
      <c r="A9821" s="963">
        <v>40168</v>
      </c>
      <c r="B9821">
        <v>2224.0400390625</v>
      </c>
      <c r="C9821">
        <v>2242.219970703125</v>
      </c>
      <c r="D9821">
        <v>2224.0400390625</v>
      </c>
      <c r="E9821">
        <v>2237.659912109375</v>
      </c>
      <c r="F9821">
        <v>2237.659912109375</v>
      </c>
      <c r="G9821">
        <v>1808830000</v>
      </c>
    </row>
    <row r="9822" spans="1:7" ht="15">
      <c r="A9822" s="963">
        <v>40169</v>
      </c>
      <c r="B9822">
        <v>2242.610107421875</v>
      </c>
      <c r="C9822">
        <v>2253.72998046875</v>
      </c>
      <c r="D9822">
        <v>2241.330078125</v>
      </c>
      <c r="E9822">
        <v>2252.669921875</v>
      </c>
      <c r="F9822">
        <v>2252.669921875</v>
      </c>
      <c r="G9822">
        <v>1724200000</v>
      </c>
    </row>
    <row r="9823" spans="1:7" ht="15">
      <c r="A9823" s="963">
        <v>40170</v>
      </c>
      <c r="B9823">
        <v>2257.2099609375</v>
      </c>
      <c r="C9823">
        <v>2271.330078125</v>
      </c>
      <c r="D9823">
        <v>2253.669921875</v>
      </c>
      <c r="E9823">
        <v>2269.639892578125</v>
      </c>
      <c r="F9823">
        <v>2269.639892578125</v>
      </c>
      <c r="G9823">
        <v>1582900000</v>
      </c>
    </row>
    <row r="9824" spans="1:7" ht="15">
      <c r="A9824" s="963">
        <v>40171</v>
      </c>
      <c r="B9824">
        <v>2273.949951171875</v>
      </c>
      <c r="C9824">
        <v>2285.889892578125</v>
      </c>
      <c r="D9824">
        <v>2273.39990234375</v>
      </c>
      <c r="E9824">
        <v>2285.68994140625</v>
      </c>
      <c r="F9824">
        <v>2285.68994140625</v>
      </c>
      <c r="G9824">
        <v>632650000</v>
      </c>
    </row>
    <row r="9825" spans="1:7" ht="15">
      <c r="A9825" s="963">
        <v>40175</v>
      </c>
      <c r="B9825">
        <v>2290.0400390625</v>
      </c>
      <c r="C9825">
        <v>2295.800048828125</v>
      </c>
      <c r="D9825">
        <v>2280.56005859375</v>
      </c>
      <c r="E9825">
        <v>2291.080078125</v>
      </c>
      <c r="F9825">
        <v>2291.080078125</v>
      </c>
      <c r="G9825">
        <v>1232130000</v>
      </c>
    </row>
    <row r="9826" spans="1:7" ht="15">
      <c r="A9826" s="963">
        <v>40176</v>
      </c>
      <c r="B9826">
        <v>2293.93994140625</v>
      </c>
      <c r="C9826">
        <v>2294.75</v>
      </c>
      <c r="D9826">
        <v>2286.570068359375</v>
      </c>
      <c r="E9826">
        <v>2288.39990234375</v>
      </c>
      <c r="F9826">
        <v>2288.39990234375</v>
      </c>
      <c r="G9826">
        <v>1177710000</v>
      </c>
    </row>
    <row r="9827" spans="1:7" ht="15">
      <c r="A9827" s="963">
        <v>40177</v>
      </c>
      <c r="B9827">
        <v>2284.56005859375</v>
      </c>
      <c r="C9827">
        <v>2293.02001953125</v>
      </c>
      <c r="D9827">
        <v>2280.159912109375</v>
      </c>
      <c r="E9827">
        <v>2291.280029296875</v>
      </c>
      <c r="F9827">
        <v>2291.280029296875</v>
      </c>
      <c r="G9827">
        <v>1312670000</v>
      </c>
    </row>
    <row r="9828" spans="1:7" ht="15">
      <c r="A9828" s="963">
        <v>40178</v>
      </c>
      <c r="B9828">
        <v>2292.919921875</v>
      </c>
      <c r="C9828">
        <v>2293.590087890625</v>
      </c>
      <c r="D9828">
        <v>2269.110107421875</v>
      </c>
      <c r="E9828">
        <v>2269.14990234375</v>
      </c>
      <c r="F9828">
        <v>2269.14990234375</v>
      </c>
      <c r="G9828">
        <v>1237820000</v>
      </c>
    </row>
    <row r="9829" spans="1:7" ht="15">
      <c r="A9829" s="963">
        <v>40182</v>
      </c>
      <c r="B9829">
        <v>2294.409912109375</v>
      </c>
      <c r="C9829">
        <v>2311.14990234375</v>
      </c>
      <c r="D9829">
        <v>2294.409912109375</v>
      </c>
      <c r="E9829">
        <v>2308.419921875</v>
      </c>
      <c r="F9829">
        <v>2308.419921875</v>
      </c>
      <c r="G9829">
        <v>1931380000</v>
      </c>
    </row>
    <row r="9830" spans="1:7" ht="15">
      <c r="A9830" s="963">
        <v>40183</v>
      </c>
      <c r="B9830">
        <v>2307.27001953125</v>
      </c>
      <c r="C9830">
        <v>2313.72998046875</v>
      </c>
      <c r="D9830">
        <v>2295.6201171875</v>
      </c>
      <c r="E9830">
        <v>2308.7099609375</v>
      </c>
      <c r="F9830">
        <v>2308.7099609375</v>
      </c>
      <c r="G9830">
        <v>2367860000</v>
      </c>
    </row>
    <row r="9831" spans="1:7" ht="15">
      <c r="A9831" s="963">
        <v>40184</v>
      </c>
      <c r="B9831">
        <v>2307.7099609375</v>
      </c>
      <c r="C9831">
        <v>2314.070068359375</v>
      </c>
      <c r="D9831">
        <v>2295.679931640625</v>
      </c>
      <c r="E9831">
        <v>2301.090087890625</v>
      </c>
      <c r="F9831">
        <v>2301.090087890625</v>
      </c>
      <c r="G9831">
        <v>2253340000</v>
      </c>
    </row>
    <row r="9832" spans="1:7" ht="15">
      <c r="A9832" s="963">
        <v>40185</v>
      </c>
      <c r="B9832">
        <v>2298.090087890625</v>
      </c>
      <c r="C9832">
        <v>2301.300048828125</v>
      </c>
      <c r="D9832">
        <v>2285.219970703125</v>
      </c>
      <c r="E9832">
        <v>2300.050048828125</v>
      </c>
      <c r="F9832">
        <v>2300.050048828125</v>
      </c>
      <c r="G9832">
        <v>2270050000</v>
      </c>
    </row>
    <row r="9833" spans="1:7" ht="15">
      <c r="A9833" s="963">
        <v>40186</v>
      </c>
      <c r="B9833">
        <v>2292.239990234375</v>
      </c>
      <c r="C9833">
        <v>2317.60009765625</v>
      </c>
      <c r="D9833">
        <v>2290.610107421875</v>
      </c>
      <c r="E9833">
        <v>2317.169921875</v>
      </c>
      <c r="F9833">
        <v>2317.169921875</v>
      </c>
      <c r="G9833">
        <v>2145390000</v>
      </c>
    </row>
    <row r="9834" spans="1:7" ht="15">
      <c r="A9834" s="963">
        <v>40189</v>
      </c>
      <c r="B9834">
        <v>2324.780029296875</v>
      </c>
      <c r="C9834">
        <v>2326.280029296875</v>
      </c>
      <c r="D9834">
        <v>2302.2099609375</v>
      </c>
      <c r="E9834">
        <v>2312.409912109375</v>
      </c>
      <c r="F9834">
        <v>2312.409912109375</v>
      </c>
      <c r="G9834">
        <v>2077890000</v>
      </c>
    </row>
    <row r="9835" spans="1:7" ht="15">
      <c r="A9835" s="963">
        <v>40190</v>
      </c>
      <c r="B9835">
        <v>2297.280029296875</v>
      </c>
      <c r="C9835">
        <v>2298.85009765625</v>
      </c>
      <c r="D9835">
        <v>2272.699951171875</v>
      </c>
      <c r="E9835">
        <v>2282.31005859375</v>
      </c>
      <c r="F9835">
        <v>2282.31005859375</v>
      </c>
      <c r="G9835">
        <v>2368320000</v>
      </c>
    </row>
    <row r="9836" spans="1:7" ht="15">
      <c r="A9836" s="963">
        <v>40191</v>
      </c>
      <c r="B9836">
        <v>2289.4599609375</v>
      </c>
      <c r="C9836">
        <v>2313.030029296875</v>
      </c>
      <c r="D9836">
        <v>2274.1201171875</v>
      </c>
      <c r="E9836">
        <v>2307.89990234375</v>
      </c>
      <c r="F9836">
        <v>2307.89990234375</v>
      </c>
      <c r="G9836">
        <v>2318350000</v>
      </c>
    </row>
    <row r="9837" spans="1:7" ht="15">
      <c r="A9837" s="963">
        <v>40192</v>
      </c>
      <c r="B9837">
        <v>2303.31005859375</v>
      </c>
      <c r="C9837">
        <v>2322.56005859375</v>
      </c>
      <c r="D9837">
        <v>2303.2900390625</v>
      </c>
      <c r="E9837">
        <v>2316.739990234375</v>
      </c>
      <c r="F9837">
        <v>2316.739990234375</v>
      </c>
      <c r="G9837">
        <v>2254170000</v>
      </c>
    </row>
    <row r="9838" spans="1:7" ht="15">
      <c r="A9838" s="963">
        <v>40193</v>
      </c>
      <c r="B9838">
        <v>2316.97998046875</v>
      </c>
      <c r="C9838">
        <v>2322.5400390625</v>
      </c>
      <c r="D9838">
        <v>2279.199951171875</v>
      </c>
      <c r="E9838">
        <v>2287.989990234375</v>
      </c>
      <c r="F9838">
        <v>2287.989990234375</v>
      </c>
      <c r="G9838">
        <v>2637770000</v>
      </c>
    </row>
    <row r="9839" spans="1:7" ht="15">
      <c r="A9839" s="963">
        <v>40197</v>
      </c>
      <c r="B9839">
        <v>2291.02001953125</v>
      </c>
      <c r="C9839">
        <v>2320.39990234375</v>
      </c>
      <c r="D9839">
        <v>2290.679931640625</v>
      </c>
      <c r="E9839">
        <v>2320.39990234375</v>
      </c>
      <c r="F9839">
        <v>2320.39990234375</v>
      </c>
      <c r="G9839">
        <v>2045290000</v>
      </c>
    </row>
    <row r="9840" spans="1:7" ht="15">
      <c r="A9840" s="963">
        <v>40198</v>
      </c>
      <c r="B9840">
        <v>2304.31005859375</v>
      </c>
      <c r="C9840">
        <v>2304.469970703125</v>
      </c>
      <c r="D9840">
        <v>2268.679931640625</v>
      </c>
      <c r="E9840">
        <v>2291.25</v>
      </c>
      <c r="F9840">
        <v>2291.25</v>
      </c>
      <c r="G9840">
        <v>2351890000</v>
      </c>
    </row>
    <row r="9841" spans="1:7" ht="15">
      <c r="A9841" s="963">
        <v>40199</v>
      </c>
      <c r="B9841">
        <v>2298.22998046875</v>
      </c>
      <c r="C9841">
        <v>2308.97998046875</v>
      </c>
      <c r="D9841">
        <v>2259.820068359375</v>
      </c>
      <c r="E9841">
        <v>2265.699951171875</v>
      </c>
      <c r="F9841">
        <v>2265.699951171875</v>
      </c>
      <c r="G9841">
        <v>2877800000</v>
      </c>
    </row>
    <row r="9842" spans="1:7" ht="15">
      <c r="A9842" s="963">
        <v>40200</v>
      </c>
      <c r="B9842">
        <v>2255.760009765625</v>
      </c>
      <c r="C9842">
        <v>2262.27001953125</v>
      </c>
      <c r="D9842">
        <v>2200.3701171875</v>
      </c>
      <c r="E9842">
        <v>2205.2900390625</v>
      </c>
      <c r="F9842">
        <v>2205.2900390625</v>
      </c>
      <c r="G9842">
        <v>2817620000</v>
      </c>
    </row>
    <row r="9843" spans="1:7" ht="15">
      <c r="A9843" s="963">
        <v>40203</v>
      </c>
      <c r="B9843">
        <v>2220.2900390625</v>
      </c>
      <c r="C9843">
        <v>2223.219970703125</v>
      </c>
      <c r="D9843">
        <v>2201.169921875</v>
      </c>
      <c r="E9843">
        <v>2210.800048828125</v>
      </c>
      <c r="F9843">
        <v>2210.800048828125</v>
      </c>
      <c r="G9843">
        <v>2134350000</v>
      </c>
    </row>
    <row r="9844" spans="1:7" ht="15">
      <c r="A9844" s="963">
        <v>40204</v>
      </c>
      <c r="B9844">
        <v>2203.43994140625</v>
      </c>
      <c r="C9844">
        <v>2227.889892578125</v>
      </c>
      <c r="D9844">
        <v>2195.43994140625</v>
      </c>
      <c r="E9844">
        <v>2203.72998046875</v>
      </c>
      <c r="F9844">
        <v>2203.72998046875</v>
      </c>
      <c r="G9844">
        <v>2361260000</v>
      </c>
    </row>
    <row r="9845" spans="1:7" ht="15">
      <c r="A9845" s="963">
        <v>40205</v>
      </c>
      <c r="B9845">
        <v>2200.300048828125</v>
      </c>
      <c r="C9845">
        <v>2225.669921875</v>
      </c>
      <c r="D9845">
        <v>2192.590087890625</v>
      </c>
      <c r="E9845">
        <v>2221.409912109375</v>
      </c>
      <c r="F9845">
        <v>2221.409912109375</v>
      </c>
      <c r="G9845">
        <v>2492880000</v>
      </c>
    </row>
    <row r="9846" spans="1:7" ht="15">
      <c r="A9846" s="963">
        <v>40206</v>
      </c>
      <c r="B9846">
        <v>2220.31005859375</v>
      </c>
      <c r="C9846">
        <v>2220.8701171875</v>
      </c>
      <c r="D9846">
        <v>2166.89990234375</v>
      </c>
      <c r="E9846">
        <v>2179</v>
      </c>
      <c r="F9846">
        <v>2179</v>
      </c>
      <c r="G9846">
        <v>2829640000</v>
      </c>
    </row>
    <row r="9847" spans="1:7" ht="15">
      <c r="A9847" s="963">
        <v>40207</v>
      </c>
      <c r="B9847">
        <v>2198.260009765625</v>
      </c>
      <c r="C9847">
        <v>2202.840087890625</v>
      </c>
      <c r="D9847">
        <v>2140.340087890625</v>
      </c>
      <c r="E9847">
        <v>2147.35009765625</v>
      </c>
      <c r="F9847">
        <v>2147.35009765625</v>
      </c>
      <c r="G9847">
        <v>3090580000</v>
      </c>
    </row>
    <row r="9848" spans="1:7" ht="15">
      <c r="A9848" s="963">
        <v>40210</v>
      </c>
      <c r="B9848">
        <v>2155.81005859375</v>
      </c>
      <c r="C9848">
        <v>2171.199951171875</v>
      </c>
      <c r="D9848">
        <v>2152.260009765625</v>
      </c>
      <c r="E9848">
        <v>2171.199951171875</v>
      </c>
      <c r="F9848">
        <v>2171.199951171875</v>
      </c>
      <c r="G9848">
        <v>2234140000</v>
      </c>
    </row>
    <row r="9849" spans="1:7" ht="15">
      <c r="A9849" s="963">
        <v>40211</v>
      </c>
      <c r="B9849">
        <v>2171.659912109375</v>
      </c>
      <c r="C9849">
        <v>2193.659912109375</v>
      </c>
      <c r="D9849">
        <v>2161.469970703125</v>
      </c>
      <c r="E9849">
        <v>2190.06005859375</v>
      </c>
      <c r="F9849">
        <v>2190.06005859375</v>
      </c>
      <c r="G9849">
        <v>2468470000</v>
      </c>
    </row>
    <row r="9850" spans="1:7" ht="15">
      <c r="A9850" s="963">
        <v>40212</v>
      </c>
      <c r="B9850">
        <v>2181.010009765625</v>
      </c>
      <c r="C9850">
        <v>2194.530029296875</v>
      </c>
      <c r="D9850">
        <v>2176.75</v>
      </c>
      <c r="E9850">
        <v>2190.909912109375</v>
      </c>
      <c r="F9850">
        <v>2190.909912109375</v>
      </c>
      <c r="G9850">
        <v>2303350000</v>
      </c>
    </row>
    <row r="9851" spans="1:7" ht="15">
      <c r="A9851" s="963">
        <v>40213</v>
      </c>
      <c r="B9851">
        <v>2176.389892578125</v>
      </c>
      <c r="C9851">
        <v>2178.25</v>
      </c>
      <c r="D9851">
        <v>2125.429931640625</v>
      </c>
      <c r="E9851">
        <v>2125.429931640625</v>
      </c>
      <c r="F9851">
        <v>2125.429931640625</v>
      </c>
      <c r="G9851">
        <v>2801390000</v>
      </c>
    </row>
    <row r="9852" spans="1:7" ht="15">
      <c r="A9852" s="963">
        <v>40214</v>
      </c>
      <c r="B9852">
        <v>2131.919921875</v>
      </c>
      <c r="C9852">
        <v>2142.27001953125</v>
      </c>
      <c r="D9852">
        <v>2100.169921875</v>
      </c>
      <c r="E9852">
        <v>2141.1201171875</v>
      </c>
      <c r="F9852">
        <v>2141.1201171875</v>
      </c>
      <c r="G9852">
        <v>2811100000</v>
      </c>
    </row>
    <row r="9853" spans="1:7" ht="15">
      <c r="A9853" s="963">
        <v>40217</v>
      </c>
      <c r="B9853">
        <v>2140.10009765625</v>
      </c>
      <c r="C9853">
        <v>2152.639892578125</v>
      </c>
      <c r="D9853">
        <v>2125.110107421875</v>
      </c>
      <c r="E9853">
        <v>2126.050048828125</v>
      </c>
      <c r="F9853">
        <v>2126.050048828125</v>
      </c>
      <c r="G9853">
        <v>2036280000</v>
      </c>
    </row>
    <row r="9854" spans="1:7" ht="15">
      <c r="A9854" s="963">
        <v>40218</v>
      </c>
      <c r="B9854">
        <v>2153.10009765625</v>
      </c>
      <c r="C9854">
        <v>2166.159912109375</v>
      </c>
      <c r="D9854">
        <v>2132.580078125</v>
      </c>
      <c r="E9854">
        <v>2150.8701171875</v>
      </c>
      <c r="F9854">
        <v>2150.8701171875</v>
      </c>
      <c r="G9854">
        <v>2296420000</v>
      </c>
    </row>
    <row r="9855" spans="1:7" ht="15">
      <c r="A9855" s="963">
        <v>40219</v>
      </c>
      <c r="B9855">
        <v>2147.4599609375</v>
      </c>
      <c r="C9855">
        <v>2156.360107421875</v>
      </c>
      <c r="D9855">
        <v>2131.080078125</v>
      </c>
      <c r="E9855">
        <v>2147.8701171875</v>
      </c>
      <c r="F9855">
        <v>2147.8701171875</v>
      </c>
      <c r="G9855">
        <v>2059940000</v>
      </c>
    </row>
    <row r="9856" spans="1:7" ht="15">
      <c r="A9856" s="963">
        <v>40220</v>
      </c>
      <c r="B9856">
        <v>2145.090087890625</v>
      </c>
      <c r="C9856">
        <v>2179.5400390625</v>
      </c>
      <c r="D9856">
        <v>2134.139892578125</v>
      </c>
      <c r="E9856">
        <v>2177.409912109375</v>
      </c>
      <c r="F9856">
        <v>2177.409912109375</v>
      </c>
      <c r="G9856">
        <v>2141260000</v>
      </c>
    </row>
    <row r="9857" spans="1:7" ht="15">
      <c r="A9857" s="963">
        <v>40221</v>
      </c>
      <c r="B9857">
        <v>2157.68994140625</v>
      </c>
      <c r="C9857">
        <v>2184.570068359375</v>
      </c>
      <c r="D9857">
        <v>2151.989990234375</v>
      </c>
      <c r="E9857">
        <v>2183.530029296875</v>
      </c>
      <c r="F9857">
        <v>2183.530029296875</v>
      </c>
      <c r="G9857">
        <v>2236180000</v>
      </c>
    </row>
    <row r="9858" spans="1:7" ht="15">
      <c r="A9858" s="963">
        <v>40225</v>
      </c>
      <c r="B9858">
        <v>2200.3798828125</v>
      </c>
      <c r="C9858">
        <v>2214.18994140625</v>
      </c>
      <c r="D9858">
        <v>2189.179931640625</v>
      </c>
      <c r="E9858">
        <v>2214.18994140625</v>
      </c>
      <c r="F9858">
        <v>2214.18994140625</v>
      </c>
      <c r="G9858">
        <v>2072850000</v>
      </c>
    </row>
    <row r="9859" spans="1:7" ht="15">
      <c r="A9859" s="963">
        <v>40226</v>
      </c>
      <c r="B9859">
        <v>2222.8701171875</v>
      </c>
      <c r="C9859">
        <v>2226.320068359375</v>
      </c>
      <c r="D9859">
        <v>2212.780029296875</v>
      </c>
      <c r="E9859">
        <v>2226.2900390625</v>
      </c>
      <c r="F9859">
        <v>2226.2900390625</v>
      </c>
      <c r="G9859">
        <v>2103530000</v>
      </c>
    </row>
    <row r="9860" spans="1:7" ht="15">
      <c r="A9860" s="963">
        <v>40227</v>
      </c>
      <c r="B9860">
        <v>2223.219970703125</v>
      </c>
      <c r="C9860">
        <v>2243.5</v>
      </c>
      <c r="D9860">
        <v>2221.139892578125</v>
      </c>
      <c r="E9860">
        <v>2241.7099609375</v>
      </c>
      <c r="F9860">
        <v>2241.7099609375</v>
      </c>
      <c r="G9860">
        <v>2076820000</v>
      </c>
    </row>
    <row r="9861" spans="1:7" ht="15">
      <c r="A9861" s="963">
        <v>40228</v>
      </c>
      <c r="B9861">
        <v>2233.330078125</v>
      </c>
      <c r="C9861">
        <v>2249.800048828125</v>
      </c>
      <c r="D9861">
        <v>2228.929931640625</v>
      </c>
      <c r="E9861">
        <v>2243.8701171875</v>
      </c>
      <c r="F9861">
        <v>2243.8701171875</v>
      </c>
      <c r="G9861">
        <v>2166660000</v>
      </c>
    </row>
    <row r="9862" spans="1:7" ht="15">
      <c r="A9862" s="963">
        <v>40231</v>
      </c>
      <c r="B9862">
        <v>2250.919921875</v>
      </c>
      <c r="C9862">
        <v>2251.679931640625</v>
      </c>
      <c r="D9862">
        <v>2235.64990234375</v>
      </c>
      <c r="E9862">
        <v>2242.030029296875</v>
      </c>
      <c r="F9862">
        <v>2242.030029296875</v>
      </c>
      <c r="G9862">
        <v>1976290000</v>
      </c>
    </row>
    <row r="9863" spans="1:7" ht="15">
      <c r="A9863" s="963">
        <v>40232</v>
      </c>
      <c r="B9863">
        <v>2238.010009765625</v>
      </c>
      <c r="C9863">
        <v>2239.800048828125</v>
      </c>
      <c r="D9863">
        <v>2205.699951171875</v>
      </c>
      <c r="E9863">
        <v>2213.43994140625</v>
      </c>
      <c r="F9863">
        <v>2213.43994140625</v>
      </c>
      <c r="G9863">
        <v>2310910000</v>
      </c>
    </row>
    <row r="9864" spans="1:7" ht="15">
      <c r="A9864" s="963">
        <v>40233</v>
      </c>
      <c r="B9864">
        <v>2222.39990234375</v>
      </c>
      <c r="C9864">
        <v>2241.68994140625</v>
      </c>
      <c r="D9864">
        <v>2221.280029296875</v>
      </c>
      <c r="E9864">
        <v>2235.89990234375</v>
      </c>
      <c r="F9864">
        <v>2235.89990234375</v>
      </c>
      <c r="G9864">
        <v>2155810000</v>
      </c>
    </row>
    <row r="9865" spans="1:7" ht="15">
      <c r="A9865" s="963">
        <v>40234</v>
      </c>
      <c r="B9865">
        <v>2208.6201171875</v>
      </c>
      <c r="C9865">
        <v>2236.2099609375</v>
      </c>
      <c r="D9865">
        <v>2198.72998046875</v>
      </c>
      <c r="E9865">
        <v>2234.219970703125</v>
      </c>
      <c r="F9865">
        <v>2234.219970703125</v>
      </c>
      <c r="G9865">
        <v>2300530000</v>
      </c>
    </row>
    <row r="9866" spans="1:7" ht="15">
      <c r="A9866" s="963">
        <v>40235</v>
      </c>
      <c r="B9866">
        <v>2234.43994140625</v>
      </c>
      <c r="C9866">
        <v>2242.830078125</v>
      </c>
      <c r="D9866">
        <v>2222.22998046875</v>
      </c>
      <c r="E9866">
        <v>2238.260009765625</v>
      </c>
      <c r="F9866">
        <v>2238.260009765625</v>
      </c>
      <c r="G9866">
        <v>2283430000</v>
      </c>
    </row>
    <row r="9867" spans="1:7" ht="15">
      <c r="A9867" s="963">
        <v>40238</v>
      </c>
      <c r="B9867">
        <v>2247.39990234375</v>
      </c>
      <c r="C9867">
        <v>2274.02001953125</v>
      </c>
      <c r="D9867">
        <v>2247.330078125</v>
      </c>
      <c r="E9867">
        <v>2273.570068359375</v>
      </c>
      <c r="F9867">
        <v>2273.570068359375</v>
      </c>
      <c r="G9867">
        <v>2504940000</v>
      </c>
    </row>
    <row r="9868" spans="1:7" ht="15">
      <c r="A9868" s="963">
        <v>40239</v>
      </c>
      <c r="B9868">
        <v>2279.070068359375</v>
      </c>
      <c r="C9868">
        <v>2292.489990234375</v>
      </c>
      <c r="D9868">
        <v>2275.35009765625</v>
      </c>
      <c r="E9868">
        <v>2280.7900390625</v>
      </c>
      <c r="F9868">
        <v>2280.7900390625</v>
      </c>
      <c r="G9868">
        <v>2831870000</v>
      </c>
    </row>
    <row r="9869" spans="1:7" ht="15">
      <c r="A9869" s="963">
        <v>40240</v>
      </c>
      <c r="B9869">
        <v>2284.820068359375</v>
      </c>
      <c r="C9869">
        <v>2293.320068359375</v>
      </c>
      <c r="D9869">
        <v>2275.25</v>
      </c>
      <c r="E9869">
        <v>2280.679931640625</v>
      </c>
      <c r="F9869">
        <v>2280.679931640625</v>
      </c>
      <c r="G9869">
        <v>2603510000</v>
      </c>
    </row>
    <row r="9870" spans="1:7" ht="15">
      <c r="A9870" s="963">
        <v>40241</v>
      </c>
      <c r="B9870">
        <v>2282.570068359375</v>
      </c>
      <c r="C9870">
        <v>2293.159912109375</v>
      </c>
      <c r="D9870">
        <v>2273.6298828125</v>
      </c>
      <c r="E9870">
        <v>2292.31005859375</v>
      </c>
      <c r="F9870">
        <v>2292.31005859375</v>
      </c>
      <c r="G9870">
        <v>2186020000</v>
      </c>
    </row>
    <row r="9871" spans="1:7" ht="15">
      <c r="A9871" s="963">
        <v>40242</v>
      </c>
      <c r="B9871">
        <v>2304.010009765625</v>
      </c>
      <c r="C9871">
        <v>2327.030029296875</v>
      </c>
      <c r="D9871">
        <v>2301.10009765625</v>
      </c>
      <c r="E9871">
        <v>2326.35009765625</v>
      </c>
      <c r="F9871">
        <v>2326.35009765625</v>
      </c>
      <c r="G9871">
        <v>2411880000</v>
      </c>
    </row>
    <row r="9872" spans="1:7" ht="15">
      <c r="A9872" s="963">
        <v>40245</v>
      </c>
      <c r="B9872">
        <v>2326.25</v>
      </c>
      <c r="C9872">
        <v>2335.429931640625</v>
      </c>
      <c r="D9872">
        <v>2326.110107421875</v>
      </c>
      <c r="E9872">
        <v>2332.2099609375</v>
      </c>
      <c r="F9872">
        <v>2332.2099609375</v>
      </c>
      <c r="G9872">
        <v>2312310000</v>
      </c>
    </row>
    <row r="9873" spans="1:7" ht="15">
      <c r="A9873" s="963">
        <v>40246</v>
      </c>
      <c r="B9873">
        <v>2325.780029296875</v>
      </c>
      <c r="C9873">
        <v>2353.070068359375</v>
      </c>
      <c r="D9873">
        <v>2325.739990234375</v>
      </c>
      <c r="E9873">
        <v>2340.679931640625</v>
      </c>
      <c r="F9873">
        <v>2340.679931640625</v>
      </c>
      <c r="G9873">
        <v>2620360000</v>
      </c>
    </row>
    <row r="9874" spans="1:7" ht="15">
      <c r="A9874" s="963">
        <v>40247</v>
      </c>
      <c r="B9874">
        <v>2340.949951171875</v>
      </c>
      <c r="C9874">
        <v>2361.659912109375</v>
      </c>
      <c r="D9874">
        <v>2340.68994140625</v>
      </c>
      <c r="E9874">
        <v>2358.949951171875</v>
      </c>
      <c r="F9874">
        <v>2358.949951171875</v>
      </c>
      <c r="G9874">
        <v>2554740000</v>
      </c>
    </row>
    <row r="9875" spans="1:7" ht="15">
      <c r="A9875" s="963">
        <v>40248</v>
      </c>
      <c r="B9875">
        <v>2351.110107421875</v>
      </c>
      <c r="C9875">
        <v>2368.4599609375</v>
      </c>
      <c r="D9875">
        <v>2347.530029296875</v>
      </c>
      <c r="E9875">
        <v>2368.4599609375</v>
      </c>
      <c r="F9875">
        <v>2368.4599609375</v>
      </c>
      <c r="G9875">
        <v>2256790000</v>
      </c>
    </row>
    <row r="9876" spans="1:7" ht="15">
      <c r="A9876" s="963">
        <v>40249</v>
      </c>
      <c r="B9876">
        <v>2376.070068359375</v>
      </c>
      <c r="C9876">
        <v>2376.280029296875</v>
      </c>
      <c r="D9876">
        <v>2358.080078125</v>
      </c>
      <c r="E9876">
        <v>2367.659912109375</v>
      </c>
      <c r="F9876">
        <v>2367.659912109375</v>
      </c>
      <c r="G9876">
        <v>2098780000</v>
      </c>
    </row>
    <row r="9877" spans="1:7" ht="15">
      <c r="A9877" s="963">
        <v>40252</v>
      </c>
      <c r="B9877">
        <v>2361.919921875</v>
      </c>
      <c r="C9877">
        <v>2367.39990234375</v>
      </c>
      <c r="D9877">
        <v>2345.989990234375</v>
      </c>
      <c r="E9877">
        <v>2362.2099609375</v>
      </c>
      <c r="F9877">
        <v>2362.2099609375</v>
      </c>
      <c r="G9877">
        <v>1956170000</v>
      </c>
    </row>
    <row r="9878" spans="1:7" ht="15">
      <c r="A9878" s="963">
        <v>40253</v>
      </c>
      <c r="B9878">
        <v>2367.320068359375</v>
      </c>
      <c r="C9878">
        <v>2378.840087890625</v>
      </c>
      <c r="D9878">
        <v>2360.669921875</v>
      </c>
      <c r="E9878">
        <v>2378.010009765625</v>
      </c>
      <c r="F9878">
        <v>2378.010009765625</v>
      </c>
      <c r="G9878">
        <v>2201880000</v>
      </c>
    </row>
    <row r="9879" spans="1:7" ht="15">
      <c r="A9879" s="963">
        <v>40254</v>
      </c>
      <c r="B9879">
        <v>2381.64990234375</v>
      </c>
      <c r="C9879">
        <v>2400.090087890625</v>
      </c>
      <c r="D9879">
        <v>2381.469970703125</v>
      </c>
      <c r="E9879">
        <v>2389.090087890625</v>
      </c>
      <c r="F9879">
        <v>2389.090087890625</v>
      </c>
      <c r="G9879">
        <v>2281410000</v>
      </c>
    </row>
    <row r="9880" spans="1:7" ht="15">
      <c r="A9880" s="963">
        <v>40255</v>
      </c>
      <c r="B9880">
        <v>2387.5400390625</v>
      </c>
      <c r="C9880">
        <v>2393.8701171875</v>
      </c>
      <c r="D9880">
        <v>2383.260009765625</v>
      </c>
      <c r="E9880">
        <v>2391.280029296875</v>
      </c>
      <c r="F9880">
        <v>2391.280029296875</v>
      </c>
      <c r="G9880">
        <v>2173060000</v>
      </c>
    </row>
    <row r="9881" spans="1:7" ht="15">
      <c r="A9881" s="963">
        <v>40256</v>
      </c>
      <c r="B9881">
        <v>2391.199951171875</v>
      </c>
      <c r="C9881">
        <v>2396.919921875</v>
      </c>
      <c r="D9881">
        <v>2364.530029296875</v>
      </c>
      <c r="E9881">
        <v>2374.409912109375</v>
      </c>
      <c r="F9881">
        <v>2374.409912109375</v>
      </c>
      <c r="G9881">
        <v>3055760000</v>
      </c>
    </row>
    <row r="9882" spans="1:7" ht="15">
      <c r="A9882" s="963">
        <v>40259</v>
      </c>
      <c r="B9882">
        <v>2360.35009765625</v>
      </c>
      <c r="C9882">
        <v>2401.2099609375</v>
      </c>
      <c r="D9882">
        <v>2358</v>
      </c>
      <c r="E9882">
        <v>2395.39990234375</v>
      </c>
      <c r="F9882">
        <v>2395.39990234375</v>
      </c>
      <c r="G9882">
        <v>2448130000</v>
      </c>
    </row>
    <row r="9883" spans="1:7" ht="15">
      <c r="A9883" s="963">
        <v>40260</v>
      </c>
      <c r="B9883">
        <v>2397.89990234375</v>
      </c>
      <c r="C9883">
        <v>2416.510009765625</v>
      </c>
      <c r="D9883">
        <v>2390.0400390625</v>
      </c>
      <c r="E9883">
        <v>2415.239990234375</v>
      </c>
      <c r="F9883">
        <v>2415.239990234375</v>
      </c>
      <c r="G9883">
        <v>2465230000</v>
      </c>
    </row>
    <row r="9884" spans="1:7" ht="15">
      <c r="A9884" s="963">
        <v>40261</v>
      </c>
      <c r="B9884">
        <v>2406.719970703125</v>
      </c>
      <c r="C9884">
        <v>2408.639892578125</v>
      </c>
      <c r="D9884">
        <v>2396.919921875</v>
      </c>
      <c r="E9884">
        <v>2398.760009765625</v>
      </c>
      <c r="F9884">
        <v>2398.760009765625</v>
      </c>
      <c r="G9884">
        <v>2436100000</v>
      </c>
    </row>
    <row r="9885" spans="1:7" ht="15">
      <c r="A9885" s="963">
        <v>40262</v>
      </c>
      <c r="B9885">
        <v>2415.239990234375</v>
      </c>
      <c r="C9885">
        <v>2432.25</v>
      </c>
      <c r="D9885">
        <v>2397.360107421875</v>
      </c>
      <c r="E9885">
        <v>2397.409912109375</v>
      </c>
      <c r="F9885">
        <v>2397.409912109375</v>
      </c>
      <c r="G9885">
        <v>2704870000</v>
      </c>
    </row>
    <row r="9886" spans="1:7" ht="15">
      <c r="A9886" s="963">
        <v>40263</v>
      </c>
      <c r="B9886">
        <v>2406.72998046875</v>
      </c>
      <c r="C9886">
        <v>2412.919921875</v>
      </c>
      <c r="D9886">
        <v>2384.68994140625</v>
      </c>
      <c r="E9886">
        <v>2395.1298828125</v>
      </c>
      <c r="F9886">
        <v>2395.1298828125</v>
      </c>
      <c r="G9886">
        <v>2367930000</v>
      </c>
    </row>
    <row r="9887" spans="1:7" ht="15">
      <c r="A9887" s="963">
        <v>40266</v>
      </c>
      <c r="B9887">
        <v>2403.77001953125</v>
      </c>
      <c r="C9887">
        <v>2411.179931640625</v>
      </c>
      <c r="D9887">
        <v>2398.39990234375</v>
      </c>
      <c r="E9887">
        <v>2404.360107421875</v>
      </c>
      <c r="F9887">
        <v>2404.360107421875</v>
      </c>
      <c r="G9887">
        <v>1967850000</v>
      </c>
    </row>
    <row r="9888" spans="1:7" ht="15">
      <c r="A9888" s="963">
        <v>40267</v>
      </c>
      <c r="B9888">
        <v>2406.68994140625</v>
      </c>
      <c r="C9888">
        <v>2417.360107421875</v>
      </c>
      <c r="D9888">
        <v>2395.800048828125</v>
      </c>
      <c r="E9888">
        <v>2410.68994140625</v>
      </c>
      <c r="F9888">
        <v>2410.68994140625</v>
      </c>
      <c r="G9888">
        <v>2147270000</v>
      </c>
    </row>
    <row r="9889" spans="1:7" ht="15">
      <c r="A9889" s="963">
        <v>40268</v>
      </c>
      <c r="B9889">
        <v>2402.97998046875</v>
      </c>
      <c r="C9889">
        <v>2415.43994140625</v>
      </c>
      <c r="D9889">
        <v>2395.340087890625</v>
      </c>
      <c r="E9889">
        <v>2397.9599609375</v>
      </c>
      <c r="F9889">
        <v>2397.9599609375</v>
      </c>
      <c r="G9889">
        <v>2368690000</v>
      </c>
    </row>
    <row r="9890" spans="1:7" ht="15">
      <c r="A9890" s="963">
        <v>40269</v>
      </c>
      <c r="B9890">
        <v>2411.679931640625</v>
      </c>
      <c r="C9890">
        <v>2423.429931640625</v>
      </c>
      <c r="D9890">
        <v>2383.77001953125</v>
      </c>
      <c r="E9890">
        <v>2402.580078125</v>
      </c>
      <c r="F9890">
        <v>2402.580078125</v>
      </c>
      <c r="G9890">
        <v>2340270000</v>
      </c>
    </row>
    <row r="9891" spans="1:7" ht="15">
      <c r="A9891" s="963">
        <v>40273</v>
      </c>
      <c r="B9891">
        <v>2409.47998046875</v>
      </c>
      <c r="C9891">
        <v>2429.610107421875</v>
      </c>
      <c r="D9891">
        <v>2403.8798828125</v>
      </c>
      <c r="E9891">
        <v>2429.530029296875</v>
      </c>
      <c r="F9891">
        <v>2429.530029296875</v>
      </c>
      <c r="G9891">
        <v>2130340000</v>
      </c>
    </row>
    <row r="9892" spans="1:7" ht="15">
      <c r="A9892" s="963">
        <v>40274</v>
      </c>
      <c r="B9892">
        <v>2420.330078125</v>
      </c>
      <c r="C9892">
        <v>2443.5</v>
      </c>
      <c r="D9892">
        <v>2417.77001953125</v>
      </c>
      <c r="E9892">
        <v>2436.81005859375</v>
      </c>
      <c r="F9892">
        <v>2436.81005859375</v>
      </c>
      <c r="G9892">
        <v>2220390000</v>
      </c>
    </row>
    <row r="9893" spans="1:7" ht="15">
      <c r="A9893" s="963">
        <v>40275</v>
      </c>
      <c r="B9893">
        <v>2433.10009765625</v>
      </c>
      <c r="C9893">
        <v>2442.27001953125</v>
      </c>
      <c r="D9893">
        <v>2418.72998046875</v>
      </c>
      <c r="E9893">
        <v>2431.159912109375</v>
      </c>
      <c r="F9893">
        <v>2431.159912109375</v>
      </c>
      <c r="G9893">
        <v>2984850000</v>
      </c>
    </row>
    <row r="9894" spans="1:7" ht="15">
      <c r="A9894" s="963">
        <v>40276</v>
      </c>
      <c r="B9894">
        <v>2423.989990234375</v>
      </c>
      <c r="C9894">
        <v>2441.1201171875</v>
      </c>
      <c r="D9894">
        <v>2413.739990234375</v>
      </c>
      <c r="E9894">
        <v>2436.81005859375</v>
      </c>
      <c r="F9894">
        <v>2436.81005859375</v>
      </c>
      <c r="G9894">
        <v>2428900000</v>
      </c>
    </row>
    <row r="9895" spans="1:7" ht="15">
      <c r="A9895" s="963">
        <v>40277</v>
      </c>
      <c r="B9895">
        <v>2441.31005859375</v>
      </c>
      <c r="C9895">
        <v>2454.1201171875</v>
      </c>
      <c r="D9895">
        <v>2432.929931640625</v>
      </c>
      <c r="E9895">
        <v>2454.050048828125</v>
      </c>
      <c r="F9895">
        <v>2454.050048828125</v>
      </c>
      <c r="G9895">
        <v>2215530000</v>
      </c>
    </row>
    <row r="9896" spans="1:7" ht="15">
      <c r="A9896" s="963">
        <v>40280</v>
      </c>
      <c r="B9896">
        <v>2455.39990234375</v>
      </c>
      <c r="C9896">
        <v>2463.169921875</v>
      </c>
      <c r="D9896">
        <v>2450.14990234375</v>
      </c>
      <c r="E9896">
        <v>2457.8701171875</v>
      </c>
      <c r="F9896">
        <v>2457.8701171875</v>
      </c>
      <c r="G9896">
        <v>2161650000</v>
      </c>
    </row>
    <row r="9897" spans="1:7" ht="15">
      <c r="A9897" s="963">
        <v>40281</v>
      </c>
      <c r="B9897">
        <v>2454.949951171875</v>
      </c>
      <c r="C9897">
        <v>2467.93994140625</v>
      </c>
      <c r="D9897">
        <v>2445.260009765625</v>
      </c>
      <c r="E9897">
        <v>2465.989990234375</v>
      </c>
      <c r="F9897">
        <v>2465.989990234375</v>
      </c>
      <c r="G9897">
        <v>2665420000</v>
      </c>
    </row>
    <row r="9898" spans="1:7" ht="15">
      <c r="A9898" s="963">
        <v>40282</v>
      </c>
      <c r="B9898">
        <v>2481.800048828125</v>
      </c>
      <c r="C9898">
        <v>2504.860107421875</v>
      </c>
      <c r="D9898">
        <v>2480.429931640625</v>
      </c>
      <c r="E9898">
        <v>2504.860107421875</v>
      </c>
      <c r="F9898">
        <v>2504.860107421875</v>
      </c>
      <c r="G9898">
        <v>3143270000</v>
      </c>
    </row>
    <row r="9899" spans="1:7" ht="15">
      <c r="A9899" s="963">
        <v>40283</v>
      </c>
      <c r="B9899">
        <v>2503.409912109375</v>
      </c>
      <c r="C9899">
        <v>2517.820068359375</v>
      </c>
      <c r="D9899">
        <v>2502.510009765625</v>
      </c>
      <c r="E9899">
        <v>2515.68994140625</v>
      </c>
      <c r="F9899">
        <v>2515.68994140625</v>
      </c>
      <c r="G9899">
        <v>2840660000</v>
      </c>
    </row>
    <row r="9900" spans="1:7" ht="15">
      <c r="A9900" s="963">
        <v>40284</v>
      </c>
      <c r="B9900">
        <v>2505.3798828125</v>
      </c>
      <c r="C9900">
        <v>2510.06005859375</v>
      </c>
      <c r="D9900">
        <v>2467.679931640625</v>
      </c>
      <c r="E9900">
        <v>2481.260009765625</v>
      </c>
      <c r="F9900">
        <v>2481.260009765625</v>
      </c>
      <c r="G9900">
        <v>2960950000</v>
      </c>
    </row>
    <row r="9901" spans="1:7" ht="15">
      <c r="A9901" s="963">
        <v>40287</v>
      </c>
      <c r="B9901">
        <v>2477.800048828125</v>
      </c>
      <c r="C9901">
        <v>2487.669921875</v>
      </c>
      <c r="D9901">
        <v>2451.719970703125</v>
      </c>
      <c r="E9901">
        <v>2480.110107421875</v>
      </c>
      <c r="F9901">
        <v>2480.110107421875</v>
      </c>
      <c r="G9901">
        <v>2223650000</v>
      </c>
    </row>
    <row r="9902" spans="1:7" ht="15">
      <c r="A9902" s="963">
        <v>40288</v>
      </c>
      <c r="B9902">
        <v>2492.719970703125</v>
      </c>
      <c r="C9902">
        <v>2501.25</v>
      </c>
      <c r="D9902">
        <v>2480.699951171875</v>
      </c>
      <c r="E9902">
        <v>2500.31005859375</v>
      </c>
      <c r="F9902">
        <v>2500.31005859375</v>
      </c>
      <c r="G9902">
        <v>2157100000</v>
      </c>
    </row>
    <row r="9903" spans="1:7" ht="15">
      <c r="A9903" s="963">
        <v>40289</v>
      </c>
      <c r="B9903">
        <v>2506.610107421875</v>
      </c>
      <c r="C9903">
        <v>2510.5</v>
      </c>
      <c r="D9903">
        <v>2490.18994140625</v>
      </c>
      <c r="E9903">
        <v>2504.610107421875</v>
      </c>
      <c r="F9903">
        <v>2504.610107421875</v>
      </c>
      <c r="G9903">
        <v>2715900000</v>
      </c>
    </row>
    <row r="9904" spans="1:7" ht="15">
      <c r="A9904" s="963">
        <v>40290</v>
      </c>
      <c r="B9904">
        <v>2483.52001953125</v>
      </c>
      <c r="C9904">
        <v>2521.02001953125</v>
      </c>
      <c r="D9904">
        <v>2468.260009765625</v>
      </c>
      <c r="E9904">
        <v>2519.070068359375</v>
      </c>
      <c r="F9904">
        <v>2519.070068359375</v>
      </c>
      <c r="G9904">
        <v>2800840000</v>
      </c>
    </row>
    <row r="9905" spans="1:7" ht="15">
      <c r="A9905" s="963">
        <v>40291</v>
      </c>
      <c r="B9905">
        <v>2514.85009765625</v>
      </c>
      <c r="C9905">
        <v>2530.14990234375</v>
      </c>
      <c r="D9905">
        <v>2507.60009765625</v>
      </c>
      <c r="E9905">
        <v>2530.14990234375</v>
      </c>
      <c r="F9905">
        <v>2530.14990234375</v>
      </c>
      <c r="G9905">
        <v>2517010000</v>
      </c>
    </row>
    <row r="9906" spans="1:7" ht="15">
      <c r="A9906" s="963">
        <v>40294</v>
      </c>
      <c r="B9906">
        <v>2529.85009765625</v>
      </c>
      <c r="C9906">
        <v>2535.280029296875</v>
      </c>
      <c r="D9906">
        <v>2521.510009765625</v>
      </c>
      <c r="E9906">
        <v>2522.949951171875</v>
      </c>
      <c r="F9906">
        <v>2522.949951171875</v>
      </c>
      <c r="G9906">
        <v>2491040000</v>
      </c>
    </row>
    <row r="9907" spans="1:7" ht="15">
      <c r="A9907" s="963">
        <v>40295</v>
      </c>
      <c r="B9907">
        <v>2512.580078125</v>
      </c>
      <c r="C9907">
        <v>2525.699951171875</v>
      </c>
      <c r="D9907">
        <v>2466.530029296875</v>
      </c>
      <c r="E9907">
        <v>2471.469970703125</v>
      </c>
      <c r="F9907">
        <v>2471.469970703125</v>
      </c>
      <c r="G9907">
        <v>2864810000</v>
      </c>
    </row>
    <row r="9908" spans="1:7" ht="15">
      <c r="A9908" s="963">
        <v>40296</v>
      </c>
      <c r="B9908">
        <v>2483.030029296875</v>
      </c>
      <c r="C9908">
        <v>2484.14990234375</v>
      </c>
      <c r="D9908">
        <v>2456.6298828125</v>
      </c>
      <c r="E9908">
        <v>2471.72998046875</v>
      </c>
      <c r="F9908">
        <v>2471.72998046875</v>
      </c>
      <c r="G9908">
        <v>2755190000</v>
      </c>
    </row>
    <row r="9909" spans="1:7" ht="15">
      <c r="A9909" s="963">
        <v>40297</v>
      </c>
      <c r="B9909">
        <v>2487.330078125</v>
      </c>
      <c r="C9909">
        <v>2513.68994140625</v>
      </c>
      <c r="D9909">
        <v>2483.5</v>
      </c>
      <c r="E9909">
        <v>2511.919921875</v>
      </c>
      <c r="F9909">
        <v>2511.919921875</v>
      </c>
      <c r="G9909">
        <v>3069640000</v>
      </c>
    </row>
    <row r="9910" spans="1:7" ht="15">
      <c r="A9910" s="963">
        <v>40298</v>
      </c>
      <c r="B9910">
        <v>2509.989990234375</v>
      </c>
      <c r="C9910">
        <v>2514.3701171875</v>
      </c>
      <c r="D9910">
        <v>2461.090087890625</v>
      </c>
      <c r="E9910">
        <v>2461.18994140625</v>
      </c>
      <c r="F9910">
        <v>2461.18994140625</v>
      </c>
      <c r="G9910">
        <v>2841130000</v>
      </c>
    </row>
    <row r="9911" spans="1:7" ht="15">
      <c r="A9911" s="963">
        <v>40301</v>
      </c>
      <c r="B9911">
        <v>2472.320068359375</v>
      </c>
      <c r="C9911">
        <v>2503</v>
      </c>
      <c r="D9911">
        <v>2472.320068359375</v>
      </c>
      <c r="E9911">
        <v>2498.739990234375</v>
      </c>
      <c r="F9911">
        <v>2498.739990234375</v>
      </c>
      <c r="G9911">
        <v>2398370000</v>
      </c>
    </row>
    <row r="9912" spans="1:7" ht="15">
      <c r="A9912" s="963">
        <v>40302</v>
      </c>
      <c r="B9912">
        <v>2465.550048828125</v>
      </c>
      <c r="C9912">
        <v>2465.550048828125</v>
      </c>
      <c r="D9912">
        <v>2411.280029296875</v>
      </c>
      <c r="E9912">
        <v>2424.25</v>
      </c>
      <c r="F9912">
        <v>2424.25</v>
      </c>
      <c r="G9912">
        <v>3052590000</v>
      </c>
    </row>
    <row r="9913" spans="1:7" ht="15">
      <c r="A9913" s="963">
        <v>40303</v>
      </c>
      <c r="B9913">
        <v>2395.2099609375</v>
      </c>
      <c r="C9913">
        <v>2421.050048828125</v>
      </c>
      <c r="D9913">
        <v>2382.070068359375</v>
      </c>
      <c r="E9913">
        <v>2402.2900390625</v>
      </c>
      <c r="F9913">
        <v>2402.2900390625</v>
      </c>
      <c r="G9913">
        <v>3041480000</v>
      </c>
    </row>
    <row r="9914" spans="1:7" ht="15">
      <c r="A9914" s="963">
        <v>40304</v>
      </c>
      <c r="B9914">
        <v>2391.2099609375</v>
      </c>
      <c r="C9914">
        <v>2407.7900390625</v>
      </c>
      <c r="D9914">
        <v>2185.75</v>
      </c>
      <c r="E9914">
        <v>2319.639892578125</v>
      </c>
      <c r="F9914">
        <v>2319.639892578125</v>
      </c>
      <c r="G9914">
        <v>4553600000</v>
      </c>
    </row>
    <row r="9915" spans="1:7" ht="15">
      <c r="A9915" s="963">
        <v>40305</v>
      </c>
      <c r="B9915">
        <v>2308.7099609375</v>
      </c>
      <c r="C9915">
        <v>2330.64990234375</v>
      </c>
      <c r="D9915">
        <v>2228.06005859375</v>
      </c>
      <c r="E9915">
        <v>2265.639892578125</v>
      </c>
      <c r="F9915">
        <v>2265.639892578125</v>
      </c>
      <c r="G9915">
        <v>4227720000</v>
      </c>
    </row>
    <row r="9916" spans="1:7" ht="15">
      <c r="A9916" s="963">
        <v>40308</v>
      </c>
      <c r="B9916">
        <v>2365.969970703125</v>
      </c>
      <c r="C9916">
        <v>2379.8701171875</v>
      </c>
      <c r="D9916">
        <v>2349.39990234375</v>
      </c>
      <c r="E9916">
        <v>2374.669921875</v>
      </c>
      <c r="F9916">
        <v>2374.669921875</v>
      </c>
      <c r="G9916">
        <v>2871800000</v>
      </c>
    </row>
    <row r="9917" spans="1:7" ht="15">
      <c r="A9917" s="963">
        <v>40309</v>
      </c>
      <c r="B9917">
        <v>2347.699951171875</v>
      </c>
      <c r="C9917">
        <v>2405.260009765625</v>
      </c>
      <c r="D9917">
        <v>2345.5</v>
      </c>
      <c r="E9917">
        <v>2375.31005859375</v>
      </c>
      <c r="F9917">
        <v>2375.31005859375</v>
      </c>
      <c r="G9917">
        <v>2548840000</v>
      </c>
    </row>
    <row r="9918" spans="1:7" ht="15">
      <c r="A9918" s="963">
        <v>40310</v>
      </c>
      <c r="B9918">
        <v>2388.639892578125</v>
      </c>
      <c r="C9918">
        <v>2426.469970703125</v>
      </c>
      <c r="D9918">
        <v>2384.68994140625</v>
      </c>
      <c r="E9918">
        <v>2425.02001953125</v>
      </c>
      <c r="F9918">
        <v>2425.02001953125</v>
      </c>
      <c r="G9918">
        <v>2351900000</v>
      </c>
    </row>
    <row r="9919" spans="1:7" ht="15">
      <c r="A9919" s="963">
        <v>40311</v>
      </c>
      <c r="B9919">
        <v>2416.360107421875</v>
      </c>
      <c r="C9919">
        <v>2434.2900390625</v>
      </c>
      <c r="D9919">
        <v>2387.590087890625</v>
      </c>
      <c r="E9919">
        <v>2394.360107421875</v>
      </c>
      <c r="F9919">
        <v>2394.360107421875</v>
      </c>
      <c r="G9919">
        <v>2375250000</v>
      </c>
    </row>
    <row r="9920" spans="1:7" ht="15">
      <c r="A9920" s="963">
        <v>40312</v>
      </c>
      <c r="B9920">
        <v>2373.8798828125</v>
      </c>
      <c r="C9920">
        <v>2374.530029296875</v>
      </c>
      <c r="D9920">
        <v>2323.6298828125</v>
      </c>
      <c r="E9920">
        <v>2346.85009765625</v>
      </c>
      <c r="F9920">
        <v>2346.85009765625</v>
      </c>
      <c r="G9920">
        <v>2653020000</v>
      </c>
    </row>
    <row r="9921" spans="1:7" ht="15">
      <c r="A9921" s="963">
        <v>40315</v>
      </c>
      <c r="B9921">
        <v>2352.77001953125</v>
      </c>
      <c r="C9921">
        <v>2364.64990234375</v>
      </c>
      <c r="D9921">
        <v>2304.280029296875</v>
      </c>
      <c r="E9921">
        <v>2354.22998046875</v>
      </c>
      <c r="F9921">
        <v>2354.22998046875</v>
      </c>
      <c r="G9921">
        <v>2434480000</v>
      </c>
    </row>
    <row r="9922" spans="1:7" ht="15">
      <c r="A9922" s="963">
        <v>40316</v>
      </c>
      <c r="B9922">
        <v>2372.840087890625</v>
      </c>
      <c r="C9922">
        <v>2374.909912109375</v>
      </c>
      <c r="D9922">
        <v>2309.219970703125</v>
      </c>
      <c r="E9922">
        <v>2317.260009765625</v>
      </c>
      <c r="F9922">
        <v>2317.260009765625</v>
      </c>
      <c r="G9922">
        <v>2490310000</v>
      </c>
    </row>
    <row r="9923" spans="1:7" ht="15">
      <c r="A9923" s="963">
        <v>40317</v>
      </c>
      <c r="B9923">
        <v>2307.780029296875</v>
      </c>
      <c r="C9923">
        <v>2324.989990234375</v>
      </c>
      <c r="D9923">
        <v>2270.6201171875</v>
      </c>
      <c r="E9923">
        <v>2298.3701171875</v>
      </c>
      <c r="F9923">
        <v>2298.3701171875</v>
      </c>
      <c r="G9923">
        <v>2646160000</v>
      </c>
    </row>
    <row r="9924" spans="1:7" ht="15">
      <c r="A9924" s="963">
        <v>40318</v>
      </c>
      <c r="B9924">
        <v>2245.56005859375</v>
      </c>
      <c r="C9924">
        <v>2253.0400390625</v>
      </c>
      <c r="D9924">
        <v>2203.5</v>
      </c>
      <c r="E9924">
        <v>2204.010009765625</v>
      </c>
      <c r="F9924">
        <v>2204.010009765625</v>
      </c>
      <c r="G9924">
        <v>3420420000</v>
      </c>
    </row>
    <row r="9925" spans="1:7" ht="15">
      <c r="A9925" s="963">
        <v>40319</v>
      </c>
      <c r="B9925">
        <v>2169.580078125</v>
      </c>
      <c r="C9925">
        <v>2243</v>
      </c>
      <c r="D9925">
        <v>2165.7900390625</v>
      </c>
      <c r="E9925">
        <v>2229.0400390625</v>
      </c>
      <c r="F9925">
        <v>2229.0400390625</v>
      </c>
      <c r="G9925">
        <v>3389670000</v>
      </c>
    </row>
    <row r="9926" spans="1:7" ht="15">
      <c r="A9926" s="963">
        <v>40322</v>
      </c>
      <c r="B9926">
        <v>2220.60009765625</v>
      </c>
      <c r="C9926">
        <v>2244.669921875</v>
      </c>
      <c r="D9926">
        <v>2212.3701171875</v>
      </c>
      <c r="E9926">
        <v>2213.550048828125</v>
      </c>
      <c r="F9926">
        <v>2213.550048828125</v>
      </c>
      <c r="G9926">
        <v>2150020000</v>
      </c>
    </row>
    <row r="9927" spans="1:7" ht="15">
      <c r="A9927" s="963">
        <v>40323</v>
      </c>
      <c r="B9927">
        <v>2157.449951171875</v>
      </c>
      <c r="C9927">
        <v>2211.93994140625</v>
      </c>
      <c r="D9927">
        <v>2140.530029296875</v>
      </c>
      <c r="E9927">
        <v>2210.949951171875</v>
      </c>
      <c r="F9927">
        <v>2210.949951171875</v>
      </c>
      <c r="G9927">
        <v>2946380000</v>
      </c>
    </row>
    <row r="9928" spans="1:7" ht="15">
      <c r="A9928" s="963">
        <v>40324</v>
      </c>
      <c r="B9928">
        <v>2226.239990234375</v>
      </c>
      <c r="C9928">
        <v>2257.330078125</v>
      </c>
      <c r="D9928">
        <v>2190.43994140625</v>
      </c>
      <c r="E9928">
        <v>2195.8798828125</v>
      </c>
      <c r="F9928">
        <v>2195.8798828125</v>
      </c>
      <c r="G9928">
        <v>3077300000</v>
      </c>
    </row>
    <row r="9929" spans="1:7" ht="15">
      <c r="A9929" s="963">
        <v>40325</v>
      </c>
      <c r="B9929">
        <v>2244.820068359375</v>
      </c>
      <c r="C9929">
        <v>2278.3701171875</v>
      </c>
      <c r="D9929">
        <v>2239.719970703125</v>
      </c>
      <c r="E9929">
        <v>2277.679931640625</v>
      </c>
      <c r="F9929">
        <v>2277.679931640625</v>
      </c>
      <c r="G9929">
        <v>2408220000</v>
      </c>
    </row>
    <row r="9930" spans="1:7" ht="15">
      <c r="A9930" s="963">
        <v>40326</v>
      </c>
      <c r="B9930">
        <v>2275.18994140625</v>
      </c>
      <c r="C9930">
        <v>2277.10009765625</v>
      </c>
      <c r="D9930">
        <v>2241.52001953125</v>
      </c>
      <c r="E9930">
        <v>2257.0400390625</v>
      </c>
      <c r="F9930">
        <v>2257.0400390625</v>
      </c>
      <c r="G9930">
        <v>2165590000</v>
      </c>
    </row>
    <row r="9931" spans="1:7" ht="15">
      <c r="A9931" s="963">
        <v>40330</v>
      </c>
      <c r="B9931">
        <v>2244.7900390625</v>
      </c>
      <c r="C9931">
        <v>2277.389892578125</v>
      </c>
      <c r="D9931">
        <v>2220.889892578125</v>
      </c>
      <c r="E9931">
        <v>2222.330078125</v>
      </c>
      <c r="F9931">
        <v>2222.330078125</v>
      </c>
      <c r="G9931">
        <v>2167810000</v>
      </c>
    </row>
    <row r="9932" spans="1:7" ht="15">
      <c r="A9932" s="963">
        <v>40331</v>
      </c>
      <c r="B9932">
        <v>2234.590087890625</v>
      </c>
      <c r="C9932">
        <v>2281.070068359375</v>
      </c>
      <c r="D9932">
        <v>2221.070068359375</v>
      </c>
      <c r="E9932">
        <v>2281.070068359375</v>
      </c>
      <c r="F9932">
        <v>2281.070068359375</v>
      </c>
      <c r="G9932">
        <v>2190140000</v>
      </c>
    </row>
    <row r="9933" spans="1:7" ht="15">
      <c r="A9933" s="963">
        <v>40332</v>
      </c>
      <c r="B9933">
        <v>2285.760009765625</v>
      </c>
      <c r="C9933">
        <v>2307.469970703125</v>
      </c>
      <c r="D9933">
        <v>2274.8798828125</v>
      </c>
      <c r="E9933">
        <v>2303.030029296875</v>
      </c>
      <c r="F9933">
        <v>2303.030029296875</v>
      </c>
      <c r="G9933">
        <v>2249050000</v>
      </c>
    </row>
    <row r="9934" spans="1:7" ht="15">
      <c r="A9934" s="963">
        <v>40333</v>
      </c>
      <c r="B9934">
        <v>2257.050048828125</v>
      </c>
      <c r="C9934">
        <v>2278.580078125</v>
      </c>
      <c r="D9934">
        <v>2212.300048828125</v>
      </c>
      <c r="E9934">
        <v>2219.169921875</v>
      </c>
      <c r="F9934">
        <v>2219.169921875</v>
      </c>
      <c r="G9934">
        <v>2342480000</v>
      </c>
    </row>
    <row r="9935" spans="1:7" ht="15">
      <c r="A9935" s="963">
        <v>40336</v>
      </c>
      <c r="B9935">
        <v>2226.60009765625</v>
      </c>
      <c r="C9935">
        <v>2232.889892578125</v>
      </c>
      <c r="D9935">
        <v>2172.25</v>
      </c>
      <c r="E9935">
        <v>2173.89990234375</v>
      </c>
      <c r="F9935">
        <v>2173.89990234375</v>
      </c>
      <c r="G9935">
        <v>2256670000</v>
      </c>
    </row>
    <row r="9936" spans="1:7" ht="15">
      <c r="A9936" s="963">
        <v>40337</v>
      </c>
      <c r="B9936">
        <v>2176.070068359375</v>
      </c>
      <c r="C9936">
        <v>2183.10009765625</v>
      </c>
      <c r="D9936">
        <v>2139.4599609375</v>
      </c>
      <c r="E9936">
        <v>2170.570068359375</v>
      </c>
      <c r="F9936">
        <v>2170.570068359375</v>
      </c>
      <c r="G9936">
        <v>2696580000</v>
      </c>
    </row>
    <row r="9937" spans="1:7" ht="15">
      <c r="A9937" s="963">
        <v>40338</v>
      </c>
      <c r="B9937">
        <v>2184.780029296875</v>
      </c>
      <c r="C9937">
        <v>2208.64990234375</v>
      </c>
      <c r="D9937">
        <v>2152.669921875</v>
      </c>
      <c r="E9937">
        <v>2158.85009765625</v>
      </c>
      <c r="F9937">
        <v>2158.85009765625</v>
      </c>
      <c r="G9937">
        <v>2325060000</v>
      </c>
    </row>
    <row r="9938" spans="1:7" ht="15">
      <c r="A9938" s="963">
        <v>40339</v>
      </c>
      <c r="B9938">
        <v>2188.7099609375</v>
      </c>
      <c r="C9938">
        <v>2219.64990234375</v>
      </c>
      <c r="D9938">
        <v>2185.97998046875</v>
      </c>
      <c r="E9938">
        <v>2218.7099609375</v>
      </c>
      <c r="F9938">
        <v>2218.7099609375</v>
      </c>
      <c r="G9938">
        <v>2187840000</v>
      </c>
    </row>
    <row r="9939" spans="1:7" ht="15">
      <c r="A9939" s="963">
        <v>40340</v>
      </c>
      <c r="B9939">
        <v>2199.39990234375</v>
      </c>
      <c r="C9939">
        <v>2243.60009765625</v>
      </c>
      <c r="D9939">
        <v>2196.909912109375</v>
      </c>
      <c r="E9939">
        <v>2243.60009765625</v>
      </c>
      <c r="F9939">
        <v>2243.60009765625</v>
      </c>
      <c r="G9939">
        <v>1877120000</v>
      </c>
    </row>
    <row r="9940" spans="1:7" ht="15">
      <c r="A9940" s="963">
        <v>40343</v>
      </c>
      <c r="B9940">
        <v>2263.659912109375</v>
      </c>
      <c r="C9940">
        <v>2278.9599609375</v>
      </c>
      <c r="D9940">
        <v>2242</v>
      </c>
      <c r="E9940">
        <v>2243.9599609375</v>
      </c>
      <c r="F9940">
        <v>2243.9599609375</v>
      </c>
      <c r="G9940">
        <v>1951910000</v>
      </c>
    </row>
    <row r="9941" spans="1:7" ht="15">
      <c r="A9941" s="963">
        <v>40344</v>
      </c>
      <c r="B9941">
        <v>2256.47998046875</v>
      </c>
      <c r="C9941">
        <v>2307.97998046875</v>
      </c>
      <c r="D9941">
        <v>2256.43994140625</v>
      </c>
      <c r="E9941">
        <v>2305.8798828125</v>
      </c>
      <c r="F9941">
        <v>2305.8798828125</v>
      </c>
      <c r="G9941">
        <v>2289060000</v>
      </c>
    </row>
    <row r="9942" spans="1:7" ht="15">
      <c r="A9942" s="963">
        <v>40345</v>
      </c>
      <c r="B9942">
        <v>2293.56005859375</v>
      </c>
      <c r="C9942">
        <v>2317.75</v>
      </c>
      <c r="D9942">
        <v>2290.260009765625</v>
      </c>
      <c r="E9942">
        <v>2305.929931640625</v>
      </c>
      <c r="F9942">
        <v>2305.929931640625</v>
      </c>
      <c r="G9942">
        <v>1936400000</v>
      </c>
    </row>
    <row r="9943" spans="1:7" ht="15">
      <c r="A9943" s="963">
        <v>40346</v>
      </c>
      <c r="B9943">
        <v>2316.590087890625</v>
      </c>
      <c r="C9943">
        <v>2318.27001953125</v>
      </c>
      <c r="D9943">
        <v>2288.590087890625</v>
      </c>
      <c r="E9943">
        <v>2307.159912109375</v>
      </c>
      <c r="F9943">
        <v>2307.159912109375</v>
      </c>
      <c r="G9943">
        <v>1821680000</v>
      </c>
    </row>
    <row r="9944" spans="1:7" ht="15">
      <c r="A9944" s="963">
        <v>40347</v>
      </c>
      <c r="B9944">
        <v>2308.93994140625</v>
      </c>
      <c r="C9944">
        <v>2321.989990234375</v>
      </c>
      <c r="D9944">
        <v>2301.47998046875</v>
      </c>
      <c r="E9944">
        <v>2309.800048828125</v>
      </c>
      <c r="F9944">
        <v>2309.800048828125</v>
      </c>
      <c r="G9944">
        <v>2037230000</v>
      </c>
    </row>
    <row r="9945" spans="1:7" ht="15">
      <c r="A9945" s="963">
        <v>40350</v>
      </c>
      <c r="B9945">
        <v>2341.110107421875</v>
      </c>
      <c r="C9945">
        <v>2341.110107421875</v>
      </c>
      <c r="D9945">
        <v>2277.72998046875</v>
      </c>
      <c r="E9945">
        <v>2289.090087890625</v>
      </c>
      <c r="F9945">
        <v>2289.090087890625</v>
      </c>
      <c r="G9945">
        <v>1910700000</v>
      </c>
    </row>
    <row r="9946" spans="1:7" ht="15">
      <c r="A9946" s="963">
        <v>40351</v>
      </c>
      <c r="B9946">
        <v>2296.830078125</v>
      </c>
      <c r="C9946">
        <v>2313.719970703125</v>
      </c>
      <c r="D9946">
        <v>2259.590087890625</v>
      </c>
      <c r="E9946">
        <v>2261.800048828125</v>
      </c>
      <c r="F9946">
        <v>2261.800048828125</v>
      </c>
      <c r="G9946">
        <v>1934450000</v>
      </c>
    </row>
    <row r="9947" spans="1:7" ht="15">
      <c r="A9947" s="963">
        <v>40352</v>
      </c>
      <c r="B9947">
        <v>2264.409912109375</v>
      </c>
      <c r="C9947">
        <v>2271.739990234375</v>
      </c>
      <c r="D9947">
        <v>2236.989990234375</v>
      </c>
      <c r="E9947">
        <v>2254.22998046875</v>
      </c>
      <c r="F9947">
        <v>2254.22998046875</v>
      </c>
      <c r="G9947">
        <v>1929450000</v>
      </c>
    </row>
    <row r="9948" spans="1:7" ht="15">
      <c r="A9948" s="963">
        <v>40353</v>
      </c>
      <c r="B9948">
        <v>2246.199951171875</v>
      </c>
      <c r="C9948">
        <v>2247.419921875</v>
      </c>
      <c r="D9948">
        <v>2213.5</v>
      </c>
      <c r="E9948">
        <v>2217.419921875</v>
      </c>
      <c r="F9948">
        <v>2217.419921875</v>
      </c>
      <c r="G9948">
        <v>2064360000</v>
      </c>
    </row>
    <row r="9949" spans="1:7" ht="15">
      <c r="A9949" s="963">
        <v>40354</v>
      </c>
      <c r="B9949">
        <v>2224.72998046875</v>
      </c>
      <c r="C9949">
        <v>2240.8798828125</v>
      </c>
      <c r="D9949">
        <v>2205.919921875</v>
      </c>
      <c r="E9949">
        <v>2223.47998046875</v>
      </c>
      <c r="F9949">
        <v>2223.47998046875</v>
      </c>
      <c r="G9949">
        <v>3540350000</v>
      </c>
    </row>
    <row r="9950" spans="1:7" ht="15">
      <c r="A9950" s="963">
        <v>40357</v>
      </c>
      <c r="B9950">
        <v>2227.429931640625</v>
      </c>
      <c r="C9950">
        <v>2241.639892578125</v>
      </c>
      <c r="D9950">
        <v>2208.3701171875</v>
      </c>
      <c r="E9950">
        <v>2220.64990234375</v>
      </c>
      <c r="F9950">
        <v>2220.64990234375</v>
      </c>
      <c r="G9950">
        <v>1876740000</v>
      </c>
    </row>
    <row r="9951" spans="1:7" ht="15">
      <c r="A9951" s="963">
        <v>40358</v>
      </c>
      <c r="B9951">
        <v>2183.919921875</v>
      </c>
      <c r="C9951">
        <v>2185.300048828125</v>
      </c>
      <c r="D9951">
        <v>2122.669921875</v>
      </c>
      <c r="E9951">
        <v>2135.179931640625</v>
      </c>
      <c r="F9951">
        <v>2135.179931640625</v>
      </c>
      <c r="G9951">
        <v>2827090000</v>
      </c>
    </row>
    <row r="9952" spans="1:7" ht="15">
      <c r="A9952" s="963">
        <v>40359</v>
      </c>
      <c r="B9952">
        <v>2134.030029296875</v>
      </c>
      <c r="C9952">
        <v>2153.360107421875</v>
      </c>
      <c r="D9952">
        <v>2105.260009765625</v>
      </c>
      <c r="E9952">
        <v>2109.239990234375</v>
      </c>
      <c r="F9952">
        <v>2109.239990234375</v>
      </c>
      <c r="G9952">
        <v>2221560000</v>
      </c>
    </row>
    <row r="9953" spans="1:7" ht="15">
      <c r="A9953" s="963">
        <v>40360</v>
      </c>
      <c r="B9953">
        <v>2110.75</v>
      </c>
      <c r="C9953">
        <v>2117.93994140625</v>
      </c>
      <c r="D9953">
        <v>2061.139892578125</v>
      </c>
      <c r="E9953">
        <v>2101.360107421875</v>
      </c>
      <c r="F9953">
        <v>2101.360107421875</v>
      </c>
      <c r="G9953">
        <v>2717070000</v>
      </c>
    </row>
    <row r="9954" spans="1:7" ht="15">
      <c r="A9954" s="963">
        <v>40361</v>
      </c>
      <c r="B9954">
        <v>2105.5</v>
      </c>
      <c r="C9954">
        <v>2110.659912109375</v>
      </c>
      <c r="D9954">
        <v>2077.7099609375</v>
      </c>
      <c r="E9954">
        <v>2091.7900390625</v>
      </c>
      <c r="F9954">
        <v>2091.7900390625</v>
      </c>
      <c r="G9954">
        <v>1672320000</v>
      </c>
    </row>
    <row r="9955" spans="1:7" ht="15">
      <c r="A9955" s="963">
        <v>40365</v>
      </c>
      <c r="B9955">
        <v>2122.280029296875</v>
      </c>
      <c r="C9955">
        <v>2136.300048828125</v>
      </c>
      <c r="D9955">
        <v>2077.77001953125</v>
      </c>
      <c r="E9955">
        <v>2093.8798828125</v>
      </c>
      <c r="F9955">
        <v>2093.8798828125</v>
      </c>
      <c r="G9955">
        <v>2173030000</v>
      </c>
    </row>
    <row r="9956" spans="1:7" ht="15">
      <c r="A9956" s="963">
        <v>40366</v>
      </c>
      <c r="B9956">
        <v>2099.659912109375</v>
      </c>
      <c r="C9956">
        <v>2159.7900390625</v>
      </c>
      <c r="D9956">
        <v>2098.110107421875</v>
      </c>
      <c r="E9956">
        <v>2159.469970703125</v>
      </c>
      <c r="F9956">
        <v>2159.469970703125</v>
      </c>
      <c r="G9956">
        <v>2199500000</v>
      </c>
    </row>
    <row r="9957" spans="1:7" ht="15">
      <c r="A9957" s="963">
        <v>40367</v>
      </c>
      <c r="B9957">
        <v>2174.9599609375</v>
      </c>
      <c r="C9957">
        <v>2181.300048828125</v>
      </c>
      <c r="D9957">
        <v>2150.18994140625</v>
      </c>
      <c r="E9957">
        <v>2175.39990234375</v>
      </c>
      <c r="F9957">
        <v>2175.39990234375</v>
      </c>
      <c r="G9957">
        <v>2034030000</v>
      </c>
    </row>
    <row r="9958" spans="1:7" ht="15">
      <c r="A9958" s="963">
        <v>40368</v>
      </c>
      <c r="B9958">
        <v>2174.199951171875</v>
      </c>
      <c r="C9958">
        <v>2196.949951171875</v>
      </c>
      <c r="D9958">
        <v>2170.760009765625</v>
      </c>
      <c r="E9958">
        <v>2196.449951171875</v>
      </c>
      <c r="F9958">
        <v>2196.449951171875</v>
      </c>
      <c r="G9958">
        <v>1592610000</v>
      </c>
    </row>
    <row r="9959" spans="1:7" ht="15">
      <c r="A9959" s="963">
        <v>40371</v>
      </c>
      <c r="B9959">
        <v>2194.1201171875</v>
      </c>
      <c r="C9959">
        <v>2213.389892578125</v>
      </c>
      <c r="D9959">
        <v>2183.52001953125</v>
      </c>
      <c r="E9959">
        <v>2198.360107421875</v>
      </c>
      <c r="F9959">
        <v>2198.360107421875</v>
      </c>
      <c r="G9959">
        <v>1767970000</v>
      </c>
    </row>
    <row r="9960" spans="1:7" ht="15">
      <c r="A9960" s="963">
        <v>40372</v>
      </c>
      <c r="B9960">
        <v>2221.25</v>
      </c>
      <c r="C9960">
        <v>2248.159912109375</v>
      </c>
      <c r="D9960">
        <v>2212.969970703125</v>
      </c>
      <c r="E9960">
        <v>2242.030029296875</v>
      </c>
      <c r="F9960">
        <v>2242.030029296875</v>
      </c>
      <c r="G9960">
        <v>2278480000</v>
      </c>
    </row>
    <row r="9961" spans="1:7" ht="15">
      <c r="A9961" s="963">
        <v>40373</v>
      </c>
      <c r="B9961">
        <v>2246.989990234375</v>
      </c>
      <c r="C9961">
        <v>2260.330078125</v>
      </c>
      <c r="D9961">
        <v>2235.14990234375</v>
      </c>
      <c r="E9961">
        <v>2249.840087890625</v>
      </c>
      <c r="F9961">
        <v>2249.840087890625</v>
      </c>
      <c r="G9961">
        <v>2213010000</v>
      </c>
    </row>
    <row r="9962" spans="1:7" ht="15">
      <c r="A9962" s="963">
        <v>40374</v>
      </c>
      <c r="B9962">
        <v>2247.760009765625</v>
      </c>
      <c r="C9962">
        <v>2253.330078125</v>
      </c>
      <c r="D9962">
        <v>2218.919921875</v>
      </c>
      <c r="E9962">
        <v>2249.080078125</v>
      </c>
      <c r="F9962">
        <v>2249.080078125</v>
      </c>
      <c r="G9962">
        <v>2011600000</v>
      </c>
    </row>
    <row r="9963" spans="1:7" ht="15">
      <c r="A9963" s="963">
        <v>40375</v>
      </c>
      <c r="B9963">
        <v>2231.7099609375</v>
      </c>
      <c r="C9963">
        <v>2236.659912109375</v>
      </c>
      <c r="D9963">
        <v>2177.510009765625</v>
      </c>
      <c r="E9963">
        <v>2179.050048828125</v>
      </c>
      <c r="F9963">
        <v>2179.050048828125</v>
      </c>
      <c r="G9963">
        <v>2195150000</v>
      </c>
    </row>
    <row r="9964" spans="1:7" ht="15">
      <c r="A9964" s="963">
        <v>40378</v>
      </c>
      <c r="B9964">
        <v>2185.81005859375</v>
      </c>
      <c r="C9964">
        <v>2201.2900390625</v>
      </c>
      <c r="D9964">
        <v>2171.199951171875</v>
      </c>
      <c r="E9964">
        <v>2198.22998046875</v>
      </c>
      <c r="F9964">
        <v>2198.22998046875</v>
      </c>
      <c r="G9964">
        <v>1735090000</v>
      </c>
    </row>
    <row r="9965" spans="1:7" ht="15">
      <c r="A9965" s="963">
        <v>40379</v>
      </c>
      <c r="B9965">
        <v>2165.35009765625</v>
      </c>
      <c r="C9965">
        <v>2222.610107421875</v>
      </c>
      <c r="D9965">
        <v>2159.949951171875</v>
      </c>
      <c r="E9965">
        <v>2222.489990234375</v>
      </c>
      <c r="F9965">
        <v>2222.489990234375</v>
      </c>
      <c r="G9965">
        <v>1933270000</v>
      </c>
    </row>
    <row r="9966" spans="1:7" ht="15">
      <c r="A9966" s="963">
        <v>40380</v>
      </c>
      <c r="B9966">
        <v>2236.1298828125</v>
      </c>
      <c r="C9966">
        <v>2236.3701171875</v>
      </c>
      <c r="D9966">
        <v>2183.219970703125</v>
      </c>
      <c r="E9966">
        <v>2187.330078125</v>
      </c>
      <c r="F9966">
        <v>2187.330078125</v>
      </c>
      <c r="G9966">
        <v>2222030000</v>
      </c>
    </row>
    <row r="9967" spans="1:7" ht="15">
      <c r="A9967" s="963">
        <v>40381</v>
      </c>
      <c r="B9967">
        <v>2216.0400390625</v>
      </c>
      <c r="C9967">
        <v>2251.419921875</v>
      </c>
      <c r="D9967">
        <v>2216.0400390625</v>
      </c>
      <c r="E9967">
        <v>2245.889892578125</v>
      </c>
      <c r="F9967">
        <v>2245.889892578125</v>
      </c>
      <c r="G9967">
        <v>2213220000</v>
      </c>
    </row>
    <row r="9968" spans="1:7" ht="15">
      <c r="A9968" s="963">
        <v>40382</v>
      </c>
      <c r="B9968">
        <v>2234.340087890625</v>
      </c>
      <c r="C9968">
        <v>2269.469970703125</v>
      </c>
      <c r="D9968">
        <v>2227.5</v>
      </c>
      <c r="E9968">
        <v>2269.469970703125</v>
      </c>
      <c r="F9968">
        <v>2269.469970703125</v>
      </c>
      <c r="G9968">
        <v>2410600000</v>
      </c>
    </row>
    <row r="9969" spans="1:7" ht="15">
      <c r="A9969" s="963">
        <v>40385</v>
      </c>
      <c r="B9969">
        <v>2271.6201171875</v>
      </c>
      <c r="C9969">
        <v>2296.429931640625</v>
      </c>
      <c r="D9969">
        <v>2262.9599609375</v>
      </c>
      <c r="E9969">
        <v>2296.429931640625</v>
      </c>
      <c r="F9969">
        <v>2296.429931640625</v>
      </c>
      <c r="G9969">
        <v>2164280000</v>
      </c>
    </row>
    <row r="9970" spans="1:7" ht="15">
      <c r="A9970" s="963">
        <v>40386</v>
      </c>
      <c r="B9970">
        <v>2306.6201171875</v>
      </c>
      <c r="C9970">
        <v>2307.60009765625</v>
      </c>
      <c r="D9970">
        <v>2280.719970703125</v>
      </c>
      <c r="E9970">
        <v>2288.25</v>
      </c>
      <c r="F9970">
        <v>2288.25</v>
      </c>
      <c r="G9970">
        <v>2065390000</v>
      </c>
    </row>
    <row r="9971" spans="1:7" ht="15">
      <c r="A9971" s="963">
        <v>40387</v>
      </c>
      <c r="B9971">
        <v>2284.6201171875</v>
      </c>
      <c r="C9971">
        <v>2292.239990234375</v>
      </c>
      <c r="D9971">
        <v>2257.760009765625</v>
      </c>
      <c r="E9971">
        <v>2264.56005859375</v>
      </c>
      <c r="F9971">
        <v>2264.56005859375</v>
      </c>
      <c r="G9971">
        <v>1848520000</v>
      </c>
    </row>
    <row r="9972" spans="1:7" ht="15">
      <c r="A9972" s="963">
        <v>40388</v>
      </c>
      <c r="B9972">
        <v>2279.070068359375</v>
      </c>
      <c r="C9972">
        <v>2282.93994140625</v>
      </c>
      <c r="D9972">
        <v>2228.52001953125</v>
      </c>
      <c r="E9972">
        <v>2251.68994140625</v>
      </c>
      <c r="F9972">
        <v>2251.68994140625</v>
      </c>
      <c r="G9972">
        <v>2324590000</v>
      </c>
    </row>
    <row r="9973" spans="1:7" ht="15">
      <c r="A9973" s="963">
        <v>40389</v>
      </c>
      <c r="B9973">
        <v>2227.2900390625</v>
      </c>
      <c r="C9973">
        <v>2264.81005859375</v>
      </c>
      <c r="D9973">
        <v>2218.610107421875</v>
      </c>
      <c r="E9973">
        <v>2254.699951171875</v>
      </c>
      <c r="F9973">
        <v>2254.699951171875</v>
      </c>
      <c r="G9973">
        <v>2138610000</v>
      </c>
    </row>
    <row r="9974" spans="1:7" ht="15">
      <c r="A9974" s="963">
        <v>40392</v>
      </c>
      <c r="B9974">
        <v>2283.320068359375</v>
      </c>
      <c r="C9974">
        <v>2299.239990234375</v>
      </c>
      <c r="D9974">
        <v>2274.27001953125</v>
      </c>
      <c r="E9974">
        <v>2295.360107421875</v>
      </c>
      <c r="F9974">
        <v>2295.360107421875</v>
      </c>
      <c r="G9974">
        <v>1953200000</v>
      </c>
    </row>
    <row r="9975" spans="1:7" ht="15">
      <c r="A9975" s="963">
        <v>40393</v>
      </c>
      <c r="B9975">
        <v>2291.75</v>
      </c>
      <c r="C9975">
        <v>2295.030029296875</v>
      </c>
      <c r="D9975">
        <v>2272.330078125</v>
      </c>
      <c r="E9975">
        <v>2283.52001953125</v>
      </c>
      <c r="F9975">
        <v>2283.52001953125</v>
      </c>
      <c r="G9975">
        <v>1997030000</v>
      </c>
    </row>
    <row r="9976" spans="1:7" ht="15">
      <c r="A9976" s="963">
        <v>40394</v>
      </c>
      <c r="B9976">
        <v>2291.090087890625</v>
      </c>
      <c r="C9976">
        <v>2305.070068359375</v>
      </c>
      <c r="D9976">
        <v>2283.2099609375</v>
      </c>
      <c r="E9976">
        <v>2303.570068359375</v>
      </c>
      <c r="F9976">
        <v>2303.570068359375</v>
      </c>
      <c r="G9976">
        <v>2021980000</v>
      </c>
    </row>
    <row r="9977" spans="1:7" ht="15">
      <c r="A9977" s="963">
        <v>40395</v>
      </c>
      <c r="B9977">
        <v>2291.219970703125</v>
      </c>
      <c r="C9977">
        <v>2298.860107421875</v>
      </c>
      <c r="D9977">
        <v>2281.679931640625</v>
      </c>
      <c r="E9977">
        <v>2293.06005859375</v>
      </c>
      <c r="F9977">
        <v>2293.06005859375</v>
      </c>
      <c r="G9977">
        <v>1774300000</v>
      </c>
    </row>
    <row r="9978" spans="1:7" ht="15">
      <c r="A9978" s="963">
        <v>40396</v>
      </c>
      <c r="B9978">
        <v>2267.419921875</v>
      </c>
      <c r="C9978">
        <v>2291.14990234375</v>
      </c>
      <c r="D9978">
        <v>2253.919921875</v>
      </c>
      <c r="E9978">
        <v>2288.469970703125</v>
      </c>
      <c r="F9978">
        <v>2288.469970703125</v>
      </c>
      <c r="G9978">
        <v>1876630000</v>
      </c>
    </row>
    <row r="9979" spans="1:7" ht="15">
      <c r="A9979" s="963">
        <v>40399</v>
      </c>
      <c r="B9979">
        <v>2298.81005859375</v>
      </c>
      <c r="C9979">
        <v>2309.429931640625</v>
      </c>
      <c r="D9979">
        <v>2289.030029296875</v>
      </c>
      <c r="E9979">
        <v>2305.68994140625</v>
      </c>
      <c r="F9979">
        <v>2305.68994140625</v>
      </c>
      <c r="G9979">
        <v>1614580000</v>
      </c>
    </row>
    <row r="9980" spans="1:7" ht="15">
      <c r="A9980" s="963">
        <v>40400</v>
      </c>
      <c r="B9980">
        <v>2280.06005859375</v>
      </c>
      <c r="C9980">
        <v>2290.510009765625</v>
      </c>
      <c r="D9980">
        <v>2261.5</v>
      </c>
      <c r="E9980">
        <v>2277.169921875</v>
      </c>
      <c r="F9980">
        <v>2277.169921875</v>
      </c>
      <c r="G9980">
        <v>2039590000</v>
      </c>
    </row>
    <row r="9981" spans="1:7" ht="15">
      <c r="A9981" s="963">
        <v>40401</v>
      </c>
      <c r="B9981">
        <v>2236.929931640625</v>
      </c>
      <c r="C9981">
        <v>2236.929931640625</v>
      </c>
      <c r="D9981">
        <v>2204.93994140625</v>
      </c>
      <c r="E9981">
        <v>2208.6298828125</v>
      </c>
      <c r="F9981">
        <v>2208.6298828125</v>
      </c>
      <c r="G9981">
        <v>2274460000</v>
      </c>
    </row>
    <row r="9982" spans="1:7" ht="15">
      <c r="A9982" s="963">
        <v>40402</v>
      </c>
      <c r="B9982">
        <v>2164.639892578125</v>
      </c>
      <c r="C9982">
        <v>2197.969970703125</v>
      </c>
      <c r="D9982">
        <v>2163.070068359375</v>
      </c>
      <c r="E9982">
        <v>2190.27001953125</v>
      </c>
      <c r="F9982">
        <v>2190.27001953125</v>
      </c>
      <c r="G9982">
        <v>2189680000</v>
      </c>
    </row>
    <row r="9983" spans="1:7" ht="15">
      <c r="A9983" s="963">
        <v>40403</v>
      </c>
      <c r="B9983">
        <v>2183.090087890625</v>
      </c>
      <c r="C9983">
        <v>2190.27001953125</v>
      </c>
      <c r="D9983">
        <v>2173.47998046875</v>
      </c>
      <c r="E9983">
        <v>2173.47998046875</v>
      </c>
      <c r="F9983">
        <v>2173.47998046875</v>
      </c>
      <c r="G9983">
        <v>1605040000</v>
      </c>
    </row>
    <row r="9984" spans="1:7" ht="15">
      <c r="A9984" s="963">
        <v>40406</v>
      </c>
      <c r="B9984">
        <v>2161.31005859375</v>
      </c>
      <c r="C9984">
        <v>2193.840087890625</v>
      </c>
      <c r="D9984">
        <v>2155.659912109375</v>
      </c>
      <c r="E9984">
        <v>2181.8701171875</v>
      </c>
      <c r="F9984">
        <v>2181.8701171875</v>
      </c>
      <c r="G9984">
        <v>1627620000</v>
      </c>
    </row>
    <row r="9985" spans="1:7" ht="15">
      <c r="A9985" s="963">
        <v>40407</v>
      </c>
      <c r="B9985">
        <v>2197.090087890625</v>
      </c>
      <c r="C9985">
        <v>2225.080078125</v>
      </c>
      <c r="D9985">
        <v>2193.419921875</v>
      </c>
      <c r="E9985">
        <v>2209.43994140625</v>
      </c>
      <c r="F9985">
        <v>2209.43994140625</v>
      </c>
      <c r="G9985">
        <v>1736870000</v>
      </c>
    </row>
    <row r="9986" spans="1:7" ht="15">
      <c r="A9986" s="963">
        <v>40408</v>
      </c>
      <c r="B9986">
        <v>2205.300048828125</v>
      </c>
      <c r="C9986">
        <v>2228.89990234375</v>
      </c>
      <c r="D9986">
        <v>2196.110107421875</v>
      </c>
      <c r="E9986">
        <v>2215.699951171875</v>
      </c>
      <c r="F9986">
        <v>2215.699951171875</v>
      </c>
      <c r="G9986">
        <v>1654560000</v>
      </c>
    </row>
    <row r="9987" spans="1:7" ht="15">
      <c r="A9987" s="963">
        <v>40409</v>
      </c>
      <c r="B9987">
        <v>2204.800048828125</v>
      </c>
      <c r="C9987">
        <v>2211.72998046875</v>
      </c>
      <c r="D9987">
        <v>2168.739990234375</v>
      </c>
      <c r="E9987">
        <v>2178.949951171875</v>
      </c>
      <c r="F9987">
        <v>2178.949951171875</v>
      </c>
      <c r="G9987">
        <v>2094800000</v>
      </c>
    </row>
    <row r="9988" spans="1:7" ht="15">
      <c r="A9988" s="963">
        <v>40410</v>
      </c>
      <c r="B9988">
        <v>2172.260009765625</v>
      </c>
      <c r="C9988">
        <v>2182.669921875</v>
      </c>
      <c r="D9988">
        <v>2159.5400390625</v>
      </c>
      <c r="E9988">
        <v>2179.760009765625</v>
      </c>
      <c r="F9988">
        <v>2179.760009765625</v>
      </c>
      <c r="G9988">
        <v>1898500000</v>
      </c>
    </row>
    <row r="9989" spans="1:7" ht="15">
      <c r="A9989" s="963">
        <v>40413</v>
      </c>
      <c r="B9989">
        <v>2188.340087890625</v>
      </c>
      <c r="C9989">
        <v>2200.52001953125</v>
      </c>
      <c r="D9989">
        <v>2159.43994140625</v>
      </c>
      <c r="E9989">
        <v>2159.6298828125</v>
      </c>
      <c r="F9989">
        <v>2159.6298828125</v>
      </c>
      <c r="G9989">
        <v>1665900000</v>
      </c>
    </row>
    <row r="9990" spans="1:7" ht="15">
      <c r="A9990" s="963">
        <v>40414</v>
      </c>
      <c r="B9990">
        <v>2131</v>
      </c>
      <c r="C9990">
        <v>2144.199951171875</v>
      </c>
      <c r="D9990">
        <v>2113.7099609375</v>
      </c>
      <c r="E9990">
        <v>2123.760009765625</v>
      </c>
      <c r="F9990">
        <v>2123.760009765625</v>
      </c>
      <c r="G9990">
        <v>2141650000</v>
      </c>
    </row>
    <row r="9991" spans="1:7" ht="15">
      <c r="A9991" s="963">
        <v>40415</v>
      </c>
      <c r="B9991">
        <v>2109.14990234375</v>
      </c>
      <c r="C9991">
        <v>2148.35009765625</v>
      </c>
      <c r="D9991">
        <v>2102.260009765625</v>
      </c>
      <c r="E9991">
        <v>2141.5400390625</v>
      </c>
      <c r="F9991">
        <v>2141.5400390625</v>
      </c>
      <c r="G9991">
        <v>2019480000</v>
      </c>
    </row>
    <row r="9992" spans="1:7" ht="15">
      <c r="A9992" s="963">
        <v>40416</v>
      </c>
      <c r="B9992">
        <v>2148.489990234375</v>
      </c>
      <c r="C9992">
        <v>2154.320068359375</v>
      </c>
      <c r="D9992">
        <v>2116.820068359375</v>
      </c>
      <c r="E9992">
        <v>2118.68994140625</v>
      </c>
      <c r="F9992">
        <v>2118.68994140625</v>
      </c>
      <c r="G9992">
        <v>1804510000</v>
      </c>
    </row>
    <row r="9993" spans="1:7" ht="15">
      <c r="A9993" s="963">
        <v>40417</v>
      </c>
      <c r="B9993">
        <v>2134.159912109375</v>
      </c>
      <c r="C9993">
        <v>2154.989990234375</v>
      </c>
      <c r="D9993">
        <v>2099.2900390625</v>
      </c>
      <c r="E9993">
        <v>2153.6298828125</v>
      </c>
      <c r="F9993">
        <v>2153.6298828125</v>
      </c>
      <c r="G9993">
        <v>2134550000</v>
      </c>
    </row>
    <row r="9994" spans="1:7" ht="15">
      <c r="A9994" s="963">
        <v>40420</v>
      </c>
      <c r="B9994">
        <v>2145.760009765625</v>
      </c>
      <c r="C9994">
        <v>2154.469970703125</v>
      </c>
      <c r="D9994">
        <v>2119.929931640625</v>
      </c>
      <c r="E9994">
        <v>2119.969970703125</v>
      </c>
      <c r="F9994">
        <v>2119.969970703125</v>
      </c>
      <c r="G9994">
        <v>1585200000</v>
      </c>
    </row>
    <row r="9995" spans="1:7" ht="15">
      <c r="A9995" s="963">
        <v>40421</v>
      </c>
      <c r="B9995">
        <v>2109.760009765625</v>
      </c>
      <c r="C9995">
        <v>2128.89990234375</v>
      </c>
      <c r="D9995">
        <v>2101.52001953125</v>
      </c>
      <c r="E9995">
        <v>2114.030029296875</v>
      </c>
      <c r="F9995">
        <v>2114.030029296875</v>
      </c>
      <c r="G9995">
        <v>2084110000</v>
      </c>
    </row>
    <row r="9996" spans="1:7" ht="15">
      <c r="A9996" s="963">
        <v>40422</v>
      </c>
      <c r="B9996">
        <v>2142.75</v>
      </c>
      <c r="C9996">
        <v>2177.5</v>
      </c>
      <c r="D9996">
        <v>2141.949951171875</v>
      </c>
      <c r="E9996">
        <v>2176.840087890625</v>
      </c>
      <c r="F9996">
        <v>2176.840087890625</v>
      </c>
      <c r="G9996">
        <v>2133970000</v>
      </c>
    </row>
    <row r="9997" spans="1:7" ht="15">
      <c r="A9997" s="963">
        <v>40423</v>
      </c>
      <c r="B9997">
        <v>2178.989990234375</v>
      </c>
      <c r="C9997">
        <v>2200.010009765625</v>
      </c>
      <c r="D9997">
        <v>2173.7099609375</v>
      </c>
      <c r="E9997">
        <v>2200.010009765625</v>
      </c>
      <c r="F9997">
        <v>2200.010009765625</v>
      </c>
      <c r="G9997">
        <v>1680590000</v>
      </c>
    </row>
    <row r="9998" spans="1:7" ht="15">
      <c r="A9998" s="963">
        <v>40424</v>
      </c>
      <c r="B9998">
        <v>2227.9599609375</v>
      </c>
      <c r="C9998">
        <v>2235.570068359375</v>
      </c>
      <c r="D9998">
        <v>2213.56005859375</v>
      </c>
      <c r="E9998">
        <v>2233.75</v>
      </c>
      <c r="F9998">
        <v>2233.75</v>
      </c>
      <c r="G9998">
        <v>1647790000</v>
      </c>
    </row>
    <row r="9999" spans="1:7" ht="15">
      <c r="A9999" s="963">
        <v>40428</v>
      </c>
      <c r="B9999">
        <v>2227.260009765625</v>
      </c>
      <c r="C9999">
        <v>2231.280029296875</v>
      </c>
      <c r="D9999">
        <v>2206.6201171875</v>
      </c>
      <c r="E9999">
        <v>2208.889892578125</v>
      </c>
      <c r="F9999">
        <v>2208.889892578125</v>
      </c>
      <c r="G9999">
        <v>1685240000</v>
      </c>
    </row>
    <row r="10000" spans="1:7" ht="15">
      <c r="A10000" s="963">
        <v>40429</v>
      </c>
      <c r="B10000">
        <v>2216.070068359375</v>
      </c>
      <c r="C10000">
        <v>2237.419921875</v>
      </c>
      <c r="D10000">
        <v>2215.89990234375</v>
      </c>
      <c r="E10000">
        <v>2228.8701171875</v>
      </c>
      <c r="F10000">
        <v>2228.8701171875</v>
      </c>
      <c r="G10000">
        <v>2018210000</v>
      </c>
    </row>
    <row r="10001" spans="1:7" ht="15">
      <c r="A10001" s="963">
        <v>40430</v>
      </c>
      <c r="B10001">
        <v>2251.090087890625</v>
      </c>
      <c r="C10001">
        <v>2251.97998046875</v>
      </c>
      <c r="D10001">
        <v>2229.800048828125</v>
      </c>
      <c r="E10001">
        <v>2236.199951171875</v>
      </c>
      <c r="F10001">
        <v>2236.199951171875</v>
      </c>
      <c r="G10001">
        <v>1706650000</v>
      </c>
    </row>
    <row r="10002" spans="1:7" ht="15">
      <c r="A10002" s="963">
        <v>40431</v>
      </c>
      <c r="B10002">
        <v>2239.080078125</v>
      </c>
      <c r="C10002">
        <v>2246.60009765625</v>
      </c>
      <c r="D10002">
        <v>2229.1201171875</v>
      </c>
      <c r="E10002">
        <v>2242.47998046875</v>
      </c>
      <c r="F10002">
        <v>2242.47998046875</v>
      </c>
      <c r="G10002">
        <v>1692470000</v>
      </c>
    </row>
    <row r="10003" spans="1:7" ht="15">
      <c r="A10003" s="963">
        <v>40434</v>
      </c>
      <c r="B10003">
        <v>2263.800048828125</v>
      </c>
      <c r="C10003">
        <v>2289.489990234375</v>
      </c>
      <c r="D10003">
        <v>2263.68994140625</v>
      </c>
      <c r="E10003">
        <v>2285.7099609375</v>
      </c>
      <c r="F10003">
        <v>2285.7099609375</v>
      </c>
      <c r="G10003">
        <v>1937630000</v>
      </c>
    </row>
    <row r="10004" spans="1:7" ht="15">
      <c r="A10004" s="963">
        <v>40435</v>
      </c>
      <c r="B10004">
        <v>2281.31005859375</v>
      </c>
      <c r="C10004">
        <v>2302.570068359375</v>
      </c>
      <c r="D10004">
        <v>2274.570068359375</v>
      </c>
      <c r="E10004">
        <v>2289.77001953125</v>
      </c>
      <c r="F10004">
        <v>2289.77001953125</v>
      </c>
      <c r="G10004">
        <v>2079030000</v>
      </c>
    </row>
    <row r="10005" spans="1:7" ht="15">
      <c r="A10005" s="963">
        <v>40436</v>
      </c>
      <c r="B10005">
        <v>2283.169921875</v>
      </c>
      <c r="C10005">
        <v>2304.60009765625</v>
      </c>
      <c r="D10005">
        <v>2276.320068359375</v>
      </c>
      <c r="E10005">
        <v>2301.320068359375</v>
      </c>
      <c r="F10005">
        <v>2301.320068359375</v>
      </c>
      <c r="G10005">
        <v>2067130000</v>
      </c>
    </row>
    <row r="10006" spans="1:7" ht="15">
      <c r="A10006" s="963">
        <v>40437</v>
      </c>
      <c r="B10006">
        <v>2297.510009765625</v>
      </c>
      <c r="C10006">
        <v>2304.949951171875</v>
      </c>
      <c r="D10006">
        <v>2288.7099609375</v>
      </c>
      <c r="E10006">
        <v>2303.25</v>
      </c>
      <c r="F10006">
        <v>2303.25</v>
      </c>
      <c r="G10006">
        <v>1809280000</v>
      </c>
    </row>
    <row r="10007" spans="1:7" ht="15">
      <c r="A10007" s="963">
        <v>40438</v>
      </c>
      <c r="B10007">
        <v>2318.419921875</v>
      </c>
      <c r="C10007">
        <v>2320.3701171875</v>
      </c>
      <c r="D10007">
        <v>2301.820068359375</v>
      </c>
      <c r="E10007">
        <v>2315.610107421875</v>
      </c>
      <c r="F10007">
        <v>2315.610107421875</v>
      </c>
      <c r="G10007">
        <v>2432480000</v>
      </c>
    </row>
    <row r="10008" spans="1:7" ht="15">
      <c r="A10008" s="963">
        <v>40441</v>
      </c>
      <c r="B10008">
        <v>2322.800048828125</v>
      </c>
      <c r="C10008">
        <v>2358.89990234375</v>
      </c>
      <c r="D10008">
        <v>2317.889892578125</v>
      </c>
      <c r="E10008">
        <v>2355.830078125</v>
      </c>
      <c r="F10008">
        <v>2355.830078125</v>
      </c>
      <c r="G10008">
        <v>1989520000</v>
      </c>
    </row>
    <row r="10009" spans="1:7" ht="15">
      <c r="A10009" s="963">
        <v>40442</v>
      </c>
      <c r="B10009">
        <v>2355.27001953125</v>
      </c>
      <c r="C10009">
        <v>2366.760009765625</v>
      </c>
      <c r="D10009">
        <v>2341.820068359375</v>
      </c>
      <c r="E10009">
        <v>2349.35009765625</v>
      </c>
      <c r="F10009">
        <v>2349.35009765625</v>
      </c>
      <c r="G10009">
        <v>2125100000</v>
      </c>
    </row>
    <row r="10010" spans="1:7" ht="15">
      <c r="A10010" s="963">
        <v>40443</v>
      </c>
      <c r="B10010">
        <v>2339.909912109375</v>
      </c>
      <c r="C10010">
        <v>2355.909912109375</v>
      </c>
      <c r="D10010">
        <v>2323.550048828125</v>
      </c>
      <c r="E10010">
        <v>2334.550048828125</v>
      </c>
      <c r="F10010">
        <v>2334.550048828125</v>
      </c>
      <c r="G10010">
        <v>2170210000</v>
      </c>
    </row>
    <row r="10011" spans="1:7" ht="15">
      <c r="A10011" s="963">
        <v>40444</v>
      </c>
      <c r="B10011">
        <v>2316.7099609375</v>
      </c>
      <c r="C10011">
        <v>2353.7900390625</v>
      </c>
      <c r="D10011">
        <v>2316.110107421875</v>
      </c>
      <c r="E10011">
        <v>2327.080078125</v>
      </c>
      <c r="F10011">
        <v>2327.080078125</v>
      </c>
      <c r="G10011">
        <v>1923110000</v>
      </c>
    </row>
    <row r="10012" spans="1:7" ht="15">
      <c r="A10012" s="963">
        <v>40445</v>
      </c>
      <c r="B10012">
        <v>2356.260009765625</v>
      </c>
      <c r="C10012">
        <v>2381.219970703125</v>
      </c>
      <c r="D10012">
        <v>2353.5</v>
      </c>
      <c r="E10012">
        <v>2381.219970703125</v>
      </c>
      <c r="F10012">
        <v>2381.219970703125</v>
      </c>
      <c r="G10012">
        <v>1993380000</v>
      </c>
    </row>
    <row r="10013" spans="1:7" ht="15">
      <c r="A10013" s="963">
        <v>40448</v>
      </c>
      <c r="B10013">
        <v>2379.72998046875</v>
      </c>
      <c r="C10013">
        <v>2386.010009765625</v>
      </c>
      <c r="D10013">
        <v>2368.64990234375</v>
      </c>
      <c r="E10013">
        <v>2369.77001953125</v>
      </c>
      <c r="F10013">
        <v>2369.77001953125</v>
      </c>
      <c r="G10013">
        <v>1873120000</v>
      </c>
    </row>
    <row r="10014" spans="1:7" ht="15">
      <c r="A10014" s="963">
        <v>40449</v>
      </c>
      <c r="B10014">
        <v>2373.1298828125</v>
      </c>
      <c r="C10014">
        <v>2383.669921875</v>
      </c>
      <c r="D10014">
        <v>2339.5</v>
      </c>
      <c r="E10014">
        <v>2379.590087890625</v>
      </c>
      <c r="F10014">
        <v>2379.590087890625</v>
      </c>
      <c r="G10014">
        <v>2125730000</v>
      </c>
    </row>
    <row r="10015" spans="1:7" ht="15">
      <c r="A10015" s="963">
        <v>40450</v>
      </c>
      <c r="B10015">
        <v>2372.3701171875</v>
      </c>
      <c r="C10015">
        <v>2382.14990234375</v>
      </c>
      <c r="D10015">
        <v>2366.18994140625</v>
      </c>
      <c r="E10015">
        <v>2376.56005859375</v>
      </c>
      <c r="F10015">
        <v>2376.56005859375</v>
      </c>
      <c r="G10015">
        <v>2077930000</v>
      </c>
    </row>
    <row r="10016" spans="1:7" ht="15">
      <c r="A10016" s="963">
        <v>40451</v>
      </c>
      <c r="B10016">
        <v>2390.9599609375</v>
      </c>
      <c r="C10016">
        <v>2400.06005859375</v>
      </c>
      <c r="D10016">
        <v>2354.219970703125</v>
      </c>
      <c r="E10016">
        <v>2368.6201171875</v>
      </c>
      <c r="F10016">
        <v>2368.6201171875</v>
      </c>
      <c r="G10016">
        <v>2418300000</v>
      </c>
    </row>
    <row r="10017" spans="1:7" ht="15">
      <c r="A10017" s="963">
        <v>40452</v>
      </c>
      <c r="B10017">
        <v>2386.820068359375</v>
      </c>
      <c r="C10017">
        <v>2389.449951171875</v>
      </c>
      <c r="D10017">
        <v>2359.320068359375</v>
      </c>
      <c r="E10017">
        <v>2370.75</v>
      </c>
      <c r="F10017">
        <v>2370.75</v>
      </c>
      <c r="G10017">
        <v>1932650000</v>
      </c>
    </row>
    <row r="10018" spans="1:7" ht="15">
      <c r="A10018" s="963">
        <v>40455</v>
      </c>
      <c r="B10018">
        <v>2362.25</v>
      </c>
      <c r="C10018">
        <v>2370.8701171875</v>
      </c>
      <c r="D10018">
        <v>2332.4599609375</v>
      </c>
      <c r="E10018">
        <v>2344.52001953125</v>
      </c>
      <c r="F10018">
        <v>2344.52001953125</v>
      </c>
      <c r="G10018">
        <v>1901980000</v>
      </c>
    </row>
    <row r="10019" spans="1:7" ht="15">
      <c r="A10019" s="963">
        <v>40456</v>
      </c>
      <c r="B10019">
        <v>2368.52001953125</v>
      </c>
      <c r="C10019">
        <v>2402.419921875</v>
      </c>
      <c r="D10019">
        <v>2366.06005859375</v>
      </c>
      <c r="E10019">
        <v>2399.830078125</v>
      </c>
      <c r="F10019">
        <v>2399.830078125</v>
      </c>
      <c r="G10019">
        <v>2203470000</v>
      </c>
    </row>
    <row r="10020" spans="1:7" ht="15">
      <c r="A10020" s="963">
        <v>40457</v>
      </c>
      <c r="B10020">
        <v>2395.159912109375</v>
      </c>
      <c r="C10020">
        <v>2399.1298828125</v>
      </c>
      <c r="D10020">
        <v>2368.429931640625</v>
      </c>
      <c r="E10020">
        <v>2380.659912109375</v>
      </c>
      <c r="F10020">
        <v>2380.659912109375</v>
      </c>
      <c r="G10020">
        <v>2103800000</v>
      </c>
    </row>
    <row r="10021" spans="1:7" ht="15">
      <c r="A10021" s="963">
        <v>40458</v>
      </c>
      <c r="B10021">
        <v>2391.6298828125</v>
      </c>
      <c r="C10021">
        <v>2392.739990234375</v>
      </c>
      <c r="D10021">
        <v>2368.25</v>
      </c>
      <c r="E10021">
        <v>2383.669921875</v>
      </c>
      <c r="F10021">
        <v>2383.669921875</v>
      </c>
      <c r="G10021">
        <v>1846240000</v>
      </c>
    </row>
    <row r="10022" spans="1:7" ht="15">
      <c r="A10022" s="963">
        <v>40459</v>
      </c>
      <c r="B10022">
        <v>2384.760009765625</v>
      </c>
      <c r="C10022">
        <v>2406.669921875</v>
      </c>
      <c r="D10022">
        <v>2370.530029296875</v>
      </c>
      <c r="E10022">
        <v>2401.909912109375</v>
      </c>
      <c r="F10022">
        <v>2401.909912109375</v>
      </c>
      <c r="G10022">
        <v>2000980000</v>
      </c>
    </row>
    <row r="10023" spans="1:7" ht="15">
      <c r="A10023" s="963">
        <v>40462</v>
      </c>
      <c r="B10023">
        <v>2403.4599609375</v>
      </c>
      <c r="C10023">
        <v>2413.030029296875</v>
      </c>
      <c r="D10023">
        <v>2397.570068359375</v>
      </c>
      <c r="E10023">
        <v>2402.330078125</v>
      </c>
      <c r="F10023">
        <v>2402.330078125</v>
      </c>
      <c r="G10023">
        <v>1539990000</v>
      </c>
    </row>
    <row r="10024" spans="1:7" ht="15">
      <c r="A10024" s="963">
        <v>40463</v>
      </c>
      <c r="B10024">
        <v>2397.699951171875</v>
      </c>
      <c r="C10024">
        <v>2421.7900390625</v>
      </c>
      <c r="D10024">
        <v>2379.389892578125</v>
      </c>
      <c r="E10024">
        <v>2417.919921875</v>
      </c>
      <c r="F10024">
        <v>2417.919921875</v>
      </c>
      <c r="G10024">
        <v>1960920000</v>
      </c>
    </row>
    <row r="10025" spans="1:7" ht="15">
      <c r="A10025" s="963">
        <v>40464</v>
      </c>
      <c r="B10025">
        <v>2432.550048828125</v>
      </c>
      <c r="C10025">
        <v>2452.5400390625</v>
      </c>
      <c r="D10025">
        <v>2426.52001953125</v>
      </c>
      <c r="E10025">
        <v>2441.22998046875</v>
      </c>
      <c r="F10025">
        <v>2441.22998046875</v>
      </c>
      <c r="G10025">
        <v>2294450000</v>
      </c>
    </row>
    <row r="10026" spans="1:7" ht="15">
      <c r="A10026" s="963">
        <v>40465</v>
      </c>
      <c r="B10026">
        <v>2441.2099609375</v>
      </c>
      <c r="C10026">
        <v>2445.85009765625</v>
      </c>
      <c r="D10026">
        <v>2422.070068359375</v>
      </c>
      <c r="E10026">
        <v>2435.3798828125</v>
      </c>
      <c r="F10026">
        <v>2435.3798828125</v>
      </c>
      <c r="G10026">
        <v>2014540000</v>
      </c>
    </row>
    <row r="10027" spans="1:7" ht="15">
      <c r="A10027" s="963">
        <v>40466</v>
      </c>
      <c r="B10027">
        <v>2461.699951171875</v>
      </c>
      <c r="C10027">
        <v>2468.77001953125</v>
      </c>
      <c r="D10027">
        <v>2438.030029296875</v>
      </c>
      <c r="E10027">
        <v>2468.77001953125</v>
      </c>
      <c r="F10027">
        <v>2468.77001953125</v>
      </c>
      <c r="G10027">
        <v>2232810000</v>
      </c>
    </row>
    <row r="10028" spans="1:7" ht="15">
      <c r="A10028" s="963">
        <v>40469</v>
      </c>
      <c r="B10028">
        <v>2470.1201171875</v>
      </c>
      <c r="C10028">
        <v>2480.949951171875</v>
      </c>
      <c r="D10028">
        <v>2462.550048828125</v>
      </c>
      <c r="E10028">
        <v>2480.659912109375</v>
      </c>
      <c r="F10028">
        <v>2480.659912109375</v>
      </c>
      <c r="G10028">
        <v>1724710000</v>
      </c>
    </row>
    <row r="10029" spans="1:7" ht="15">
      <c r="A10029" s="963">
        <v>40470</v>
      </c>
      <c r="B10029">
        <v>2442.2099609375</v>
      </c>
      <c r="C10029">
        <v>2462.93994140625</v>
      </c>
      <c r="D10029">
        <v>2422.139892578125</v>
      </c>
      <c r="E10029">
        <v>2436.949951171875</v>
      </c>
      <c r="F10029">
        <v>2436.949951171875</v>
      </c>
      <c r="G10029">
        <v>2241840000</v>
      </c>
    </row>
    <row r="10030" spans="1:7" ht="15">
      <c r="A10030" s="963">
        <v>40471</v>
      </c>
      <c r="B10030">
        <v>2443.199951171875</v>
      </c>
      <c r="C10030">
        <v>2469.719970703125</v>
      </c>
      <c r="D10030">
        <v>2441.070068359375</v>
      </c>
      <c r="E10030">
        <v>2457.389892578125</v>
      </c>
      <c r="F10030">
        <v>2457.389892578125</v>
      </c>
      <c r="G10030">
        <v>2016770000</v>
      </c>
    </row>
    <row r="10031" spans="1:7" ht="15">
      <c r="A10031" s="963">
        <v>40472</v>
      </c>
      <c r="B10031">
        <v>2470.719970703125</v>
      </c>
      <c r="C10031">
        <v>2482.139892578125</v>
      </c>
      <c r="D10031">
        <v>2436.340087890625</v>
      </c>
      <c r="E10031">
        <v>2459.669921875</v>
      </c>
      <c r="F10031">
        <v>2459.669921875</v>
      </c>
      <c r="G10031">
        <v>2135480000</v>
      </c>
    </row>
    <row r="10032" spans="1:7" ht="15">
      <c r="A10032" s="963">
        <v>40473</v>
      </c>
      <c r="B10032">
        <v>2461.60009765625</v>
      </c>
      <c r="C10032">
        <v>2479.389892578125</v>
      </c>
      <c r="D10032">
        <v>2459.429931640625</v>
      </c>
      <c r="E10032">
        <v>2479.389892578125</v>
      </c>
      <c r="F10032">
        <v>2479.389892578125</v>
      </c>
      <c r="G10032">
        <v>1648180000</v>
      </c>
    </row>
    <row r="10033" spans="1:7" ht="15">
      <c r="A10033" s="963">
        <v>40476</v>
      </c>
      <c r="B10033">
        <v>2491.6201171875</v>
      </c>
      <c r="C10033">
        <v>2507.030029296875</v>
      </c>
      <c r="D10033">
        <v>2490.110107421875</v>
      </c>
      <c r="E10033">
        <v>2490.85009765625</v>
      </c>
      <c r="F10033">
        <v>2490.85009765625</v>
      </c>
      <c r="G10033">
        <v>1746320000</v>
      </c>
    </row>
    <row r="10034" spans="1:7" ht="15">
      <c r="A10034" s="963">
        <v>40477</v>
      </c>
      <c r="B10034">
        <v>2476.510009765625</v>
      </c>
      <c r="C10034">
        <v>2503.030029296875</v>
      </c>
      <c r="D10034">
        <v>2470.1201171875</v>
      </c>
      <c r="E10034">
        <v>2497.2900390625</v>
      </c>
      <c r="F10034">
        <v>2497.2900390625</v>
      </c>
      <c r="G10034">
        <v>1914350000</v>
      </c>
    </row>
    <row r="10035" spans="1:7" ht="15">
      <c r="A10035" s="963">
        <v>40478</v>
      </c>
      <c r="B10035">
        <v>2484.090087890625</v>
      </c>
      <c r="C10035">
        <v>2505.35009765625</v>
      </c>
      <c r="D10035">
        <v>2478.010009765625</v>
      </c>
      <c r="E10035">
        <v>2503.260009765625</v>
      </c>
      <c r="F10035">
        <v>2503.260009765625</v>
      </c>
      <c r="G10035">
        <v>2013240000</v>
      </c>
    </row>
    <row r="10036" spans="1:7" ht="15">
      <c r="A10036" s="963">
        <v>40479</v>
      </c>
      <c r="B10036">
        <v>2516.159912109375</v>
      </c>
      <c r="C10036">
        <v>2516.199951171875</v>
      </c>
      <c r="D10036">
        <v>2489.760009765625</v>
      </c>
      <c r="E10036">
        <v>2507.3701171875</v>
      </c>
      <c r="F10036">
        <v>2507.3701171875</v>
      </c>
      <c r="G10036">
        <v>1998340000</v>
      </c>
    </row>
    <row r="10037" spans="1:7" ht="15">
      <c r="A10037" s="963">
        <v>40480</v>
      </c>
      <c r="B10037">
        <v>2505.989990234375</v>
      </c>
      <c r="C10037">
        <v>2517.5</v>
      </c>
      <c r="D10037">
        <v>2505.860107421875</v>
      </c>
      <c r="E10037">
        <v>2507.409912109375</v>
      </c>
      <c r="F10037">
        <v>2507.409912109375</v>
      </c>
      <c r="G10037">
        <v>2068700000</v>
      </c>
    </row>
    <row r="10038" spans="1:7" ht="15">
      <c r="A10038" s="963">
        <v>40483</v>
      </c>
      <c r="B10038">
        <v>2520.449951171875</v>
      </c>
      <c r="C10038">
        <v>2532.3701171875</v>
      </c>
      <c r="D10038">
        <v>2491.4599609375</v>
      </c>
      <c r="E10038">
        <v>2504.840087890625</v>
      </c>
      <c r="F10038">
        <v>2504.840087890625</v>
      </c>
      <c r="G10038">
        <v>1904790000</v>
      </c>
    </row>
    <row r="10039" spans="1:7" ht="15">
      <c r="A10039" s="963">
        <v>40484</v>
      </c>
      <c r="B10039">
        <v>2525.93994140625</v>
      </c>
      <c r="C10039">
        <v>2534.8798828125</v>
      </c>
      <c r="D10039">
        <v>2518.2900390625</v>
      </c>
      <c r="E10039">
        <v>2533.52001953125</v>
      </c>
      <c r="F10039">
        <v>2533.52001953125</v>
      </c>
      <c r="G10039">
        <v>1914980000</v>
      </c>
    </row>
    <row r="10040" spans="1:7" ht="15">
      <c r="A10040" s="963">
        <v>40485</v>
      </c>
      <c r="B10040">
        <v>2532.830078125</v>
      </c>
      <c r="C10040">
        <v>2541.419921875</v>
      </c>
      <c r="D10040">
        <v>2511.31005859375</v>
      </c>
      <c r="E10040">
        <v>2540.27001953125</v>
      </c>
      <c r="F10040">
        <v>2540.27001953125</v>
      </c>
      <c r="G10040">
        <v>1990410000</v>
      </c>
    </row>
    <row r="10041" spans="1:7" ht="15">
      <c r="A10041" s="963">
        <v>40486</v>
      </c>
      <c r="B10041">
        <v>2569.27001953125</v>
      </c>
      <c r="C10041">
        <v>2579.6201171875</v>
      </c>
      <c r="D10041">
        <v>2564.050048828125</v>
      </c>
      <c r="E10041">
        <v>2577.340087890625</v>
      </c>
      <c r="F10041">
        <v>2577.340087890625</v>
      </c>
      <c r="G10041">
        <v>2492050000</v>
      </c>
    </row>
    <row r="10042" spans="1:7" ht="15">
      <c r="A10042" s="963">
        <v>40487</v>
      </c>
      <c r="B10042">
        <v>2577.6298828125</v>
      </c>
      <c r="C10042">
        <v>2582.179931640625</v>
      </c>
      <c r="D10042">
        <v>2568.780029296875</v>
      </c>
      <c r="E10042">
        <v>2578.97998046875</v>
      </c>
      <c r="F10042">
        <v>2578.97998046875</v>
      </c>
      <c r="G10042">
        <v>2092850000</v>
      </c>
    </row>
    <row r="10043" spans="1:7" ht="15">
      <c r="A10043" s="963">
        <v>40490</v>
      </c>
      <c r="B10043">
        <v>2570.860107421875</v>
      </c>
      <c r="C10043">
        <v>2583.300048828125</v>
      </c>
      <c r="D10043">
        <v>2566.780029296875</v>
      </c>
      <c r="E10043">
        <v>2580.050048828125</v>
      </c>
      <c r="F10043">
        <v>2580.050048828125</v>
      </c>
      <c r="G10043">
        <v>1799330000</v>
      </c>
    </row>
    <row r="10044" spans="1:7" ht="15">
      <c r="A10044" s="963">
        <v>40491</v>
      </c>
      <c r="B10044">
        <v>2587.080078125</v>
      </c>
      <c r="C10044">
        <v>2592.93994140625</v>
      </c>
      <c r="D10044">
        <v>2552.929931640625</v>
      </c>
      <c r="E10044">
        <v>2562.97998046875</v>
      </c>
      <c r="F10044">
        <v>2562.97998046875</v>
      </c>
      <c r="G10044">
        <v>2157370000</v>
      </c>
    </row>
    <row r="10045" spans="1:7" ht="15">
      <c r="A10045" s="963">
        <v>40492</v>
      </c>
      <c r="B10045">
        <v>2564.31005859375</v>
      </c>
      <c r="C10045">
        <v>2578.780029296875</v>
      </c>
      <c r="D10045">
        <v>2545.4599609375</v>
      </c>
      <c r="E10045">
        <v>2578.780029296875</v>
      </c>
      <c r="F10045">
        <v>2578.780029296875</v>
      </c>
      <c r="G10045">
        <v>1998930000</v>
      </c>
    </row>
    <row r="10046" spans="1:7" ht="15">
      <c r="A10046" s="963">
        <v>40493</v>
      </c>
      <c r="B10046">
        <v>2534.239990234375</v>
      </c>
      <c r="C10046">
        <v>2559.989990234375</v>
      </c>
      <c r="D10046">
        <v>2524.1201171875</v>
      </c>
      <c r="E10046">
        <v>2555.52001953125</v>
      </c>
      <c r="F10046">
        <v>2555.52001953125</v>
      </c>
      <c r="G10046">
        <v>2559980000</v>
      </c>
    </row>
    <row r="10047" spans="1:7" ht="15">
      <c r="A10047" s="963">
        <v>40494</v>
      </c>
      <c r="B10047">
        <v>2540.469970703125</v>
      </c>
      <c r="C10047">
        <v>2552.239990234375</v>
      </c>
      <c r="D10047">
        <v>2506.39990234375</v>
      </c>
      <c r="E10047">
        <v>2518.2099609375</v>
      </c>
      <c r="F10047">
        <v>2518.2099609375</v>
      </c>
      <c r="G10047">
        <v>2191790000</v>
      </c>
    </row>
    <row r="10048" spans="1:7" ht="15">
      <c r="A10048" s="963">
        <v>40497</v>
      </c>
      <c r="B10048">
        <v>2529.02001953125</v>
      </c>
      <c r="C10048">
        <v>2534.56005859375</v>
      </c>
      <c r="D10048">
        <v>2512.2900390625</v>
      </c>
      <c r="E10048">
        <v>2513.820068359375</v>
      </c>
      <c r="F10048">
        <v>2513.820068359375</v>
      </c>
      <c r="G10048">
        <v>1852210000</v>
      </c>
    </row>
    <row r="10049" spans="1:7" ht="15">
      <c r="A10049" s="963">
        <v>40498</v>
      </c>
      <c r="B10049">
        <v>2494.2099609375</v>
      </c>
      <c r="C10049">
        <v>2503.2900390625</v>
      </c>
      <c r="D10049">
        <v>2459.7900390625</v>
      </c>
      <c r="E10049">
        <v>2469.840087890625</v>
      </c>
      <c r="F10049">
        <v>2469.840087890625</v>
      </c>
      <c r="G10049">
        <v>2234090000</v>
      </c>
    </row>
    <row r="10050" spans="1:7" ht="15">
      <c r="A10050" s="963">
        <v>40499</v>
      </c>
      <c r="B10050">
        <v>2471.27001953125</v>
      </c>
      <c r="C10050">
        <v>2486.159912109375</v>
      </c>
      <c r="D10050">
        <v>2467.18994140625</v>
      </c>
      <c r="E10050">
        <v>2476.010009765625</v>
      </c>
      <c r="F10050">
        <v>2476.010009765625</v>
      </c>
      <c r="G10050">
        <v>1816260000</v>
      </c>
    </row>
    <row r="10051" spans="1:7" ht="15">
      <c r="A10051" s="963">
        <v>40500</v>
      </c>
      <c r="B10051">
        <v>2504.409912109375</v>
      </c>
      <c r="C10051">
        <v>2526.830078125</v>
      </c>
      <c r="D10051">
        <v>2502.5</v>
      </c>
      <c r="E10051">
        <v>2514.39990234375</v>
      </c>
      <c r="F10051">
        <v>2514.39990234375</v>
      </c>
      <c r="G10051">
        <v>2046660000</v>
      </c>
    </row>
    <row r="10052" spans="1:7" ht="15">
      <c r="A10052" s="963">
        <v>40501</v>
      </c>
      <c r="B10052">
        <v>2510.7900390625</v>
      </c>
      <c r="C10052">
        <v>2520.93994140625</v>
      </c>
      <c r="D10052">
        <v>2499.919921875</v>
      </c>
      <c r="E10052">
        <v>2518.1201171875</v>
      </c>
      <c r="F10052">
        <v>2518.1201171875</v>
      </c>
      <c r="G10052">
        <v>1839670000</v>
      </c>
    </row>
    <row r="10053" spans="1:7" ht="15">
      <c r="A10053" s="963">
        <v>40504</v>
      </c>
      <c r="B10053">
        <v>2509.389892578125</v>
      </c>
      <c r="C10053">
        <v>2532.02001953125</v>
      </c>
      <c r="D10053">
        <v>2501.300048828125</v>
      </c>
      <c r="E10053">
        <v>2532.02001953125</v>
      </c>
      <c r="F10053">
        <v>2532.02001953125</v>
      </c>
      <c r="G10053">
        <v>1850570000</v>
      </c>
    </row>
    <row r="10054" spans="1:7" ht="15">
      <c r="A10054" s="963">
        <v>40505</v>
      </c>
      <c r="B10054">
        <v>2504.2099609375</v>
      </c>
      <c r="C10054">
        <v>2510.090087890625</v>
      </c>
      <c r="D10054">
        <v>2483.159912109375</v>
      </c>
      <c r="E10054">
        <v>2494.949951171875</v>
      </c>
      <c r="F10054">
        <v>2494.949951171875</v>
      </c>
      <c r="G10054">
        <v>1892260000</v>
      </c>
    </row>
    <row r="10055" spans="1:7" ht="15">
      <c r="A10055" s="963">
        <v>40506</v>
      </c>
      <c r="B10055">
        <v>2519.889892578125</v>
      </c>
      <c r="C10055">
        <v>2545.409912109375</v>
      </c>
      <c r="D10055">
        <v>2519.889892578125</v>
      </c>
      <c r="E10055">
        <v>2543.1201171875</v>
      </c>
      <c r="F10055">
        <v>2543.1201171875</v>
      </c>
      <c r="G10055">
        <v>1634640000</v>
      </c>
    </row>
    <row r="10056" spans="1:7" ht="15">
      <c r="A10056" s="963">
        <v>40508</v>
      </c>
      <c r="B10056">
        <v>2525.909912109375</v>
      </c>
      <c r="C10056">
        <v>2541.489990234375</v>
      </c>
      <c r="D10056">
        <v>2522.39990234375</v>
      </c>
      <c r="E10056">
        <v>2534.56005859375</v>
      </c>
      <c r="F10056">
        <v>2534.56005859375</v>
      </c>
      <c r="G10056">
        <v>623980000</v>
      </c>
    </row>
    <row r="10057" spans="1:7" ht="15">
      <c r="A10057" s="963">
        <v>40511</v>
      </c>
      <c r="B10057">
        <v>2522.239990234375</v>
      </c>
      <c r="C10057">
        <v>2531.030029296875</v>
      </c>
      <c r="D10057">
        <v>2496.830078125</v>
      </c>
      <c r="E10057">
        <v>2525.219970703125</v>
      </c>
      <c r="F10057">
        <v>2525.219970703125</v>
      </c>
      <c r="G10057">
        <v>1683260000</v>
      </c>
    </row>
    <row r="10058" spans="1:7" ht="15">
      <c r="A10058" s="963">
        <v>40512</v>
      </c>
      <c r="B10058">
        <v>2497.1201171875</v>
      </c>
      <c r="C10058">
        <v>2510.7099609375</v>
      </c>
      <c r="D10058">
        <v>2488.610107421875</v>
      </c>
      <c r="E10058">
        <v>2498.22998046875</v>
      </c>
      <c r="F10058">
        <v>2498.22998046875</v>
      </c>
      <c r="G10058">
        <v>2317480000</v>
      </c>
    </row>
    <row r="10059" spans="1:7" ht="15">
      <c r="A10059" s="963">
        <v>40513</v>
      </c>
      <c r="B10059">
        <v>2535.18994140625</v>
      </c>
      <c r="C10059">
        <v>2558.2900390625</v>
      </c>
      <c r="D10059">
        <v>2535.18994140625</v>
      </c>
      <c r="E10059">
        <v>2549.429931640625</v>
      </c>
      <c r="F10059">
        <v>2549.429931640625</v>
      </c>
      <c r="G10059">
        <v>2109940000</v>
      </c>
    </row>
    <row r="10060" spans="1:7" ht="15">
      <c r="A10060" s="963">
        <v>40514</v>
      </c>
      <c r="B10060">
        <v>2553.679931640625</v>
      </c>
      <c r="C10060">
        <v>2580.590087890625</v>
      </c>
      <c r="D10060">
        <v>2551.820068359375</v>
      </c>
      <c r="E10060">
        <v>2579.35009765625</v>
      </c>
      <c r="F10060">
        <v>2579.35009765625</v>
      </c>
      <c r="G10060">
        <v>2038130000</v>
      </c>
    </row>
    <row r="10061" spans="1:7" ht="15">
      <c r="A10061" s="963">
        <v>40515</v>
      </c>
      <c r="B10061">
        <v>2569.02001953125</v>
      </c>
      <c r="C10061">
        <v>2593.679931640625</v>
      </c>
      <c r="D10061">
        <v>2567.8798828125</v>
      </c>
      <c r="E10061">
        <v>2591.4599609375</v>
      </c>
      <c r="F10061">
        <v>2591.4599609375</v>
      </c>
      <c r="G10061">
        <v>1810400000</v>
      </c>
    </row>
    <row r="10062" spans="1:7" ht="15">
      <c r="A10062" s="963">
        <v>40518</v>
      </c>
      <c r="B10062">
        <v>2591.280029296875</v>
      </c>
      <c r="C10062">
        <v>2599.18994140625</v>
      </c>
      <c r="D10062">
        <v>2584.090087890625</v>
      </c>
      <c r="E10062">
        <v>2594.919921875</v>
      </c>
      <c r="F10062">
        <v>2594.919921875</v>
      </c>
      <c r="G10062">
        <v>1617030000</v>
      </c>
    </row>
    <row r="10063" spans="1:7" ht="15">
      <c r="A10063" s="963">
        <v>40519</v>
      </c>
      <c r="B10063">
        <v>2623.14990234375</v>
      </c>
      <c r="C10063">
        <v>2623.60009765625</v>
      </c>
      <c r="D10063">
        <v>2597.449951171875</v>
      </c>
      <c r="E10063">
        <v>2598.489990234375</v>
      </c>
      <c r="F10063">
        <v>2598.489990234375</v>
      </c>
      <c r="G10063">
        <v>1906290000</v>
      </c>
    </row>
    <row r="10064" spans="1:7" ht="15">
      <c r="A10064" s="963">
        <v>40520</v>
      </c>
      <c r="B10064">
        <v>2604.570068359375</v>
      </c>
      <c r="C10064">
        <v>2612.3701171875</v>
      </c>
      <c r="D10064">
        <v>2592.889892578125</v>
      </c>
      <c r="E10064">
        <v>2609.159912109375</v>
      </c>
      <c r="F10064">
        <v>2609.159912109375</v>
      </c>
      <c r="G10064">
        <v>1763460000</v>
      </c>
    </row>
    <row r="10065" spans="1:7" ht="15">
      <c r="A10065" s="963">
        <v>40521</v>
      </c>
      <c r="B10065">
        <v>2623.14990234375</v>
      </c>
      <c r="C10065">
        <v>2624.840087890625</v>
      </c>
      <c r="D10065">
        <v>2606.239990234375</v>
      </c>
      <c r="E10065">
        <v>2616.669921875</v>
      </c>
      <c r="F10065">
        <v>2616.669921875</v>
      </c>
      <c r="G10065">
        <v>1924980000</v>
      </c>
    </row>
    <row r="10066" spans="1:7" ht="15">
      <c r="A10066" s="963">
        <v>40522</v>
      </c>
      <c r="B10066">
        <v>2623.280029296875</v>
      </c>
      <c r="C10066">
        <v>2639.409912109375</v>
      </c>
      <c r="D10066">
        <v>2615.419921875</v>
      </c>
      <c r="E10066">
        <v>2637.5400390625</v>
      </c>
      <c r="F10066">
        <v>2637.5400390625</v>
      </c>
      <c r="G10066">
        <v>1736730000</v>
      </c>
    </row>
    <row r="10067" spans="1:7" ht="15">
      <c r="A10067" s="963">
        <v>40525</v>
      </c>
      <c r="B10067">
        <v>2645.35009765625</v>
      </c>
      <c r="C10067">
        <v>2645.7900390625</v>
      </c>
      <c r="D10067">
        <v>2624.56005859375</v>
      </c>
      <c r="E10067">
        <v>2624.909912109375</v>
      </c>
      <c r="F10067">
        <v>2624.909912109375</v>
      </c>
      <c r="G10067">
        <v>1835330000</v>
      </c>
    </row>
    <row r="10068" spans="1:7" ht="15">
      <c r="A10068" s="963">
        <v>40526</v>
      </c>
      <c r="B10068">
        <v>2631.340087890625</v>
      </c>
      <c r="C10068">
        <v>2636.85009765625</v>
      </c>
      <c r="D10068">
        <v>2621.050048828125</v>
      </c>
      <c r="E10068">
        <v>2627.719970703125</v>
      </c>
      <c r="F10068">
        <v>2627.719970703125</v>
      </c>
      <c r="G10068">
        <v>1853270000</v>
      </c>
    </row>
    <row r="10069" spans="1:7" ht="15">
      <c r="A10069" s="963">
        <v>40527</v>
      </c>
      <c r="B10069">
        <v>2625.81005859375</v>
      </c>
      <c r="C10069">
        <v>2643.110107421875</v>
      </c>
      <c r="D10069">
        <v>2613.14990234375</v>
      </c>
      <c r="E10069">
        <v>2617.219970703125</v>
      </c>
      <c r="F10069">
        <v>2617.219970703125</v>
      </c>
      <c r="G10069">
        <v>1863980000</v>
      </c>
    </row>
    <row r="10070" spans="1:7" ht="15">
      <c r="A10070" s="963">
        <v>40528</v>
      </c>
      <c r="B10070">
        <v>2620.56005859375</v>
      </c>
      <c r="C10070">
        <v>2639.679931640625</v>
      </c>
      <c r="D10070">
        <v>2613.719970703125</v>
      </c>
      <c r="E10070">
        <v>2637.31005859375</v>
      </c>
      <c r="F10070">
        <v>2637.31005859375</v>
      </c>
      <c r="G10070">
        <v>1735290000</v>
      </c>
    </row>
    <row r="10071" spans="1:7" ht="15">
      <c r="A10071" s="963">
        <v>40529</v>
      </c>
      <c r="B10071">
        <v>2643.35009765625</v>
      </c>
      <c r="C10071">
        <v>2651.35009765625</v>
      </c>
      <c r="D10071">
        <v>2637.080078125</v>
      </c>
      <c r="E10071">
        <v>2642.969970703125</v>
      </c>
      <c r="F10071">
        <v>2642.969970703125</v>
      </c>
      <c r="G10071">
        <v>2421830000</v>
      </c>
    </row>
    <row r="10072" spans="1:7" ht="15">
      <c r="A10072" s="963">
        <v>40532</v>
      </c>
      <c r="B10072">
        <v>2651.97998046875</v>
      </c>
      <c r="C10072">
        <v>2658.800048828125</v>
      </c>
      <c r="D10072">
        <v>2634.56005859375</v>
      </c>
      <c r="E10072">
        <v>2649.56005859375</v>
      </c>
      <c r="F10072">
        <v>2649.56005859375</v>
      </c>
      <c r="G10072">
        <v>1707950000</v>
      </c>
    </row>
    <row r="10073" spans="1:7" ht="15">
      <c r="A10073" s="963">
        <v>40533</v>
      </c>
      <c r="B10073">
        <v>2658.93994140625</v>
      </c>
      <c r="C10073">
        <v>2669.010009765625</v>
      </c>
      <c r="D10073">
        <v>2655.949951171875</v>
      </c>
      <c r="E10073">
        <v>2667.610107421875</v>
      </c>
      <c r="F10073">
        <v>2667.610107421875</v>
      </c>
      <c r="G10073">
        <v>1647550000</v>
      </c>
    </row>
    <row r="10074" spans="1:7" ht="15">
      <c r="A10074" s="963">
        <v>40534</v>
      </c>
      <c r="B10074">
        <v>2669</v>
      </c>
      <c r="C10074">
        <v>2675.260009765625</v>
      </c>
      <c r="D10074">
        <v>2666.6298828125</v>
      </c>
      <c r="E10074">
        <v>2671.47998046875</v>
      </c>
      <c r="F10074">
        <v>2671.47998046875</v>
      </c>
      <c r="G10074">
        <v>1614040000</v>
      </c>
    </row>
    <row r="10075" spans="1:7" ht="15">
      <c r="A10075" s="963">
        <v>40535</v>
      </c>
      <c r="B10075">
        <v>2667.419921875</v>
      </c>
      <c r="C10075">
        <v>2671.6298828125</v>
      </c>
      <c r="D10075">
        <v>2661.169921875</v>
      </c>
      <c r="E10075">
        <v>2665.60009765625</v>
      </c>
      <c r="F10075">
        <v>2665.60009765625</v>
      </c>
      <c r="G10075">
        <v>1270290000</v>
      </c>
    </row>
    <row r="10076" spans="1:7" ht="15">
      <c r="A10076" s="963">
        <v>40539</v>
      </c>
      <c r="B10076">
        <v>2657.090087890625</v>
      </c>
      <c r="C10076">
        <v>2670.570068359375</v>
      </c>
      <c r="D10076">
        <v>2645.3798828125</v>
      </c>
      <c r="E10076">
        <v>2667.27001953125</v>
      </c>
      <c r="F10076">
        <v>2667.27001953125</v>
      </c>
      <c r="G10076">
        <v>1097100000</v>
      </c>
    </row>
    <row r="10077" spans="1:7" ht="15">
      <c r="A10077" s="963">
        <v>40540</v>
      </c>
      <c r="B10077">
        <v>2671.85009765625</v>
      </c>
      <c r="C10077">
        <v>2673.02001953125</v>
      </c>
      <c r="D10077">
        <v>2658.2099609375</v>
      </c>
      <c r="E10077">
        <v>2662.8798828125</v>
      </c>
      <c r="F10077">
        <v>2662.8798828125</v>
      </c>
      <c r="G10077">
        <v>1130200000</v>
      </c>
    </row>
    <row r="10078" spans="1:7" ht="15">
      <c r="A10078" s="963">
        <v>40541</v>
      </c>
      <c r="B10078">
        <v>2667.179931640625</v>
      </c>
      <c r="C10078">
        <v>2671.22998046875</v>
      </c>
      <c r="D10078">
        <v>2664.510009765625</v>
      </c>
      <c r="E10078">
        <v>2666.929931640625</v>
      </c>
      <c r="F10078">
        <v>2666.929931640625</v>
      </c>
      <c r="G10078">
        <v>1122150000</v>
      </c>
    </row>
    <row r="10079" spans="1:7" ht="15">
      <c r="A10079" s="963">
        <v>40542</v>
      </c>
      <c r="B10079">
        <v>2665.679931640625</v>
      </c>
      <c r="C10079">
        <v>2671.110107421875</v>
      </c>
      <c r="D10079">
        <v>2661.830078125</v>
      </c>
      <c r="E10079">
        <v>2662.97998046875</v>
      </c>
      <c r="F10079">
        <v>2662.97998046875</v>
      </c>
      <c r="G10079">
        <v>1074350000</v>
      </c>
    </row>
    <row r="10080" spans="1:7" ht="15">
      <c r="A10080" s="963">
        <v>40543</v>
      </c>
      <c r="B10080">
        <v>2660.580078125</v>
      </c>
      <c r="C10080">
        <v>2662.389892578125</v>
      </c>
      <c r="D10080">
        <v>2649.0400390625</v>
      </c>
      <c r="E10080">
        <v>2652.8701171875</v>
      </c>
      <c r="F10080">
        <v>2652.8701171875</v>
      </c>
      <c r="G10080">
        <v>1026600000</v>
      </c>
    </row>
    <row r="10081" spans="1:7" ht="15">
      <c r="A10081" s="963">
        <v>40546</v>
      </c>
      <c r="B10081">
        <v>2676.64990234375</v>
      </c>
      <c r="C10081">
        <v>2704.860107421875</v>
      </c>
      <c r="D10081">
        <v>2676.340087890625</v>
      </c>
      <c r="E10081">
        <v>2691.52001953125</v>
      </c>
      <c r="F10081">
        <v>2691.52001953125</v>
      </c>
      <c r="G10081">
        <v>1919660000</v>
      </c>
    </row>
    <row r="10082" spans="1:7" ht="15">
      <c r="A10082" s="963">
        <v>40547</v>
      </c>
      <c r="B10082">
        <v>2699.860107421875</v>
      </c>
      <c r="C10082">
        <v>2700.8798828125</v>
      </c>
      <c r="D10082">
        <v>2663.639892578125</v>
      </c>
      <c r="E10082">
        <v>2681.25</v>
      </c>
      <c r="F10082">
        <v>2681.25</v>
      </c>
      <c r="G10082">
        <v>2015440000</v>
      </c>
    </row>
    <row r="10083" spans="1:7" ht="15">
      <c r="A10083" s="963">
        <v>40548</v>
      </c>
      <c r="B10083">
        <v>2673.909912109375</v>
      </c>
      <c r="C10083">
        <v>2702.199951171875</v>
      </c>
      <c r="D10083">
        <v>2671.889892578125</v>
      </c>
      <c r="E10083">
        <v>2702.199951171875</v>
      </c>
      <c r="F10083">
        <v>2702.199951171875</v>
      </c>
      <c r="G10083">
        <v>2060750000</v>
      </c>
    </row>
    <row r="10084" spans="1:7" ht="15">
      <c r="A10084" s="963">
        <v>40549</v>
      </c>
      <c r="B10084">
        <v>2704.3798828125</v>
      </c>
      <c r="C10084">
        <v>2712.35009765625</v>
      </c>
      <c r="D10084">
        <v>2697.72998046875</v>
      </c>
      <c r="E10084">
        <v>2709.889892578125</v>
      </c>
      <c r="F10084">
        <v>2709.889892578125</v>
      </c>
      <c r="G10084">
        <v>2095490000</v>
      </c>
    </row>
    <row r="10085" spans="1:7" ht="15">
      <c r="A10085" s="963">
        <v>40550</v>
      </c>
      <c r="B10085">
        <v>2712.75</v>
      </c>
      <c r="C10085">
        <v>2715.9599609375</v>
      </c>
      <c r="D10085">
        <v>2676.360107421875</v>
      </c>
      <c r="E10085">
        <v>2703.169921875</v>
      </c>
      <c r="F10085">
        <v>2703.169921875</v>
      </c>
      <c r="G10085">
        <v>1976220000</v>
      </c>
    </row>
    <row r="10086" spans="1:7" ht="15">
      <c r="A10086" s="963">
        <v>40553</v>
      </c>
      <c r="B10086">
        <v>2691.469970703125</v>
      </c>
      <c r="C10086">
        <v>2712.320068359375</v>
      </c>
      <c r="D10086">
        <v>2682.25</v>
      </c>
      <c r="E10086">
        <v>2707.800048828125</v>
      </c>
      <c r="F10086">
        <v>2707.800048828125</v>
      </c>
      <c r="G10086">
        <v>1868870000</v>
      </c>
    </row>
    <row r="10087" spans="1:7" ht="15">
      <c r="A10087" s="963">
        <v>40554</v>
      </c>
      <c r="B10087">
        <v>2719.60009765625</v>
      </c>
      <c r="C10087">
        <v>2722.75</v>
      </c>
      <c r="D10087">
        <v>2706.580078125</v>
      </c>
      <c r="E10087">
        <v>2716.830078125</v>
      </c>
      <c r="F10087">
        <v>2716.830078125</v>
      </c>
      <c r="G10087">
        <v>1893100000</v>
      </c>
    </row>
    <row r="10088" spans="1:7" ht="15">
      <c r="A10088" s="963">
        <v>40555</v>
      </c>
      <c r="B10088">
        <v>2731.449951171875</v>
      </c>
      <c r="C10088">
        <v>2737.330078125</v>
      </c>
      <c r="D10088">
        <v>2722.320068359375</v>
      </c>
      <c r="E10088">
        <v>2737.330078125</v>
      </c>
      <c r="F10088">
        <v>2737.330078125</v>
      </c>
      <c r="G10088">
        <v>1873960000</v>
      </c>
    </row>
    <row r="10089" spans="1:7" ht="15">
      <c r="A10089" s="963">
        <v>40556</v>
      </c>
      <c r="B10089">
        <v>2734.929931640625</v>
      </c>
      <c r="C10089">
        <v>2742.429931640625</v>
      </c>
      <c r="D10089">
        <v>2727.139892578125</v>
      </c>
      <c r="E10089">
        <v>2735.2900390625</v>
      </c>
      <c r="F10089">
        <v>2735.2900390625</v>
      </c>
      <c r="G10089">
        <v>1923900000</v>
      </c>
    </row>
    <row r="10090" spans="1:7" ht="15">
      <c r="A10090" s="963">
        <v>40557</v>
      </c>
      <c r="B10090">
        <v>2732.47998046875</v>
      </c>
      <c r="C10090">
        <v>2755.300048828125</v>
      </c>
      <c r="D10090">
        <v>2729.6201171875</v>
      </c>
      <c r="E10090">
        <v>2755.300048828125</v>
      </c>
      <c r="F10090">
        <v>2755.300048828125</v>
      </c>
      <c r="G10090">
        <v>2020210000</v>
      </c>
    </row>
    <row r="10091" spans="1:7" ht="15">
      <c r="A10091" s="963">
        <v>40561</v>
      </c>
      <c r="B10091">
        <v>2744.800048828125</v>
      </c>
      <c r="C10091">
        <v>2766.169921875</v>
      </c>
      <c r="D10091">
        <v>2744.260009765625</v>
      </c>
      <c r="E10091">
        <v>2765.85009765625</v>
      </c>
      <c r="F10091">
        <v>2765.85009765625</v>
      </c>
      <c r="G10091">
        <v>2020190000</v>
      </c>
    </row>
    <row r="10092" spans="1:7" ht="15">
      <c r="A10092" s="963">
        <v>40562</v>
      </c>
      <c r="B10092">
        <v>2762.81005859375</v>
      </c>
      <c r="C10092">
        <v>2764.35009765625</v>
      </c>
      <c r="D10092">
        <v>2717.7900390625</v>
      </c>
      <c r="E10092">
        <v>2725.360107421875</v>
      </c>
      <c r="F10092">
        <v>2725.360107421875</v>
      </c>
      <c r="G10092">
        <v>2130930000</v>
      </c>
    </row>
    <row r="10093" spans="1:7" ht="15">
      <c r="A10093" s="963">
        <v>40563</v>
      </c>
      <c r="B10093">
        <v>2712.39990234375</v>
      </c>
      <c r="C10093">
        <v>2714.10009765625</v>
      </c>
      <c r="D10093">
        <v>2686.590087890625</v>
      </c>
      <c r="E10093">
        <v>2704.2900390625</v>
      </c>
      <c r="F10093">
        <v>2704.2900390625</v>
      </c>
      <c r="G10093">
        <v>2323250000</v>
      </c>
    </row>
    <row r="10094" spans="1:7" ht="15">
      <c r="A10094" s="963">
        <v>40564</v>
      </c>
      <c r="B10094">
        <v>2716.919921875</v>
      </c>
      <c r="C10094">
        <v>2722.739990234375</v>
      </c>
      <c r="D10094">
        <v>2688.530029296875</v>
      </c>
      <c r="E10094">
        <v>2689.5400390625</v>
      </c>
      <c r="F10094">
        <v>2689.5400390625</v>
      </c>
      <c r="G10094">
        <v>1916960000</v>
      </c>
    </row>
    <row r="10095" spans="1:7" ht="15">
      <c r="A10095" s="963">
        <v>40567</v>
      </c>
      <c r="B10095">
        <v>2693.030029296875</v>
      </c>
      <c r="C10095">
        <v>2719.72998046875</v>
      </c>
      <c r="D10095">
        <v>2687.969970703125</v>
      </c>
      <c r="E10095">
        <v>2717.550048828125</v>
      </c>
      <c r="F10095">
        <v>2717.550048828125</v>
      </c>
      <c r="G10095">
        <v>1871300000</v>
      </c>
    </row>
    <row r="10096" spans="1:7" ht="15">
      <c r="A10096" s="963">
        <v>40568</v>
      </c>
      <c r="B10096">
        <v>2704.25</v>
      </c>
      <c r="C10096">
        <v>2719.340087890625</v>
      </c>
      <c r="D10096">
        <v>2697.510009765625</v>
      </c>
      <c r="E10096">
        <v>2719.25</v>
      </c>
      <c r="F10096">
        <v>2719.25</v>
      </c>
      <c r="G10096">
        <v>1936120000</v>
      </c>
    </row>
    <row r="10097" spans="1:7" ht="15">
      <c r="A10097" s="963">
        <v>40569</v>
      </c>
      <c r="B10097">
        <v>2724.52001953125</v>
      </c>
      <c r="C10097">
        <v>2746.030029296875</v>
      </c>
      <c r="D10097">
        <v>2717.6298828125</v>
      </c>
      <c r="E10097">
        <v>2739.5</v>
      </c>
      <c r="F10097">
        <v>2739.5</v>
      </c>
      <c r="G10097">
        <v>2031410000</v>
      </c>
    </row>
    <row r="10098" spans="1:7" ht="15">
      <c r="A10098" s="963">
        <v>40570</v>
      </c>
      <c r="B10098">
        <v>2745.159912109375</v>
      </c>
      <c r="C10098">
        <v>2763.639892578125</v>
      </c>
      <c r="D10098">
        <v>2740.300048828125</v>
      </c>
      <c r="E10098">
        <v>2755.280029296875</v>
      </c>
      <c r="F10098">
        <v>2755.280029296875</v>
      </c>
      <c r="G10098">
        <v>2020550000</v>
      </c>
    </row>
    <row r="10099" spans="1:7" ht="15">
      <c r="A10099" s="963">
        <v>40571</v>
      </c>
      <c r="B10099">
        <v>2755.280029296875</v>
      </c>
      <c r="C10099">
        <v>2755.280029296875</v>
      </c>
      <c r="D10099">
        <v>2679.570068359375</v>
      </c>
      <c r="E10099">
        <v>2686.889892578125</v>
      </c>
      <c r="F10099">
        <v>2686.889892578125</v>
      </c>
      <c r="G10099">
        <v>2371140000</v>
      </c>
    </row>
    <row r="10100" spans="1:7" ht="15">
      <c r="A10100" s="963">
        <v>40574</v>
      </c>
      <c r="B10100">
        <v>2693.300048828125</v>
      </c>
      <c r="C10100">
        <v>2706.300048828125</v>
      </c>
      <c r="D10100">
        <v>2676.8701171875</v>
      </c>
      <c r="E10100">
        <v>2700.080078125</v>
      </c>
      <c r="F10100">
        <v>2700.080078125</v>
      </c>
      <c r="G10100">
        <v>1952310000</v>
      </c>
    </row>
    <row r="10101" spans="1:7" ht="15">
      <c r="A10101" s="963">
        <v>40575</v>
      </c>
      <c r="B10101">
        <v>2717.610107421875</v>
      </c>
      <c r="C10101">
        <v>2755.969970703125</v>
      </c>
      <c r="D10101">
        <v>2716.639892578125</v>
      </c>
      <c r="E10101">
        <v>2751.18994140625</v>
      </c>
      <c r="F10101">
        <v>2751.18994140625</v>
      </c>
      <c r="G10101">
        <v>2255990000</v>
      </c>
    </row>
    <row r="10102" spans="1:7" ht="15">
      <c r="A10102" s="963">
        <v>40576</v>
      </c>
      <c r="B10102">
        <v>2744.679931640625</v>
      </c>
      <c r="C10102">
        <v>2758.510009765625</v>
      </c>
      <c r="D10102">
        <v>2743.760009765625</v>
      </c>
      <c r="E10102">
        <v>2749.56005859375</v>
      </c>
      <c r="F10102">
        <v>2749.56005859375</v>
      </c>
      <c r="G10102">
        <v>2024600000</v>
      </c>
    </row>
    <row r="10103" spans="1:7" ht="15">
      <c r="A10103" s="963">
        <v>40577</v>
      </c>
      <c r="B10103">
        <v>2746.739990234375</v>
      </c>
      <c r="C10103">
        <v>2757.5400390625</v>
      </c>
      <c r="D10103">
        <v>2725.780029296875</v>
      </c>
      <c r="E10103">
        <v>2753.8798828125</v>
      </c>
      <c r="F10103">
        <v>2753.8798828125</v>
      </c>
      <c r="G10103">
        <v>1941260000</v>
      </c>
    </row>
    <row r="10104" spans="1:7" ht="15">
      <c r="A10104" s="963">
        <v>40578</v>
      </c>
      <c r="B10104">
        <v>2755.85009765625</v>
      </c>
      <c r="C10104">
        <v>2769.699951171875</v>
      </c>
      <c r="D10104">
        <v>2747.860107421875</v>
      </c>
      <c r="E10104">
        <v>2769.300048828125</v>
      </c>
      <c r="F10104">
        <v>2769.300048828125</v>
      </c>
      <c r="G10104">
        <v>1956710000</v>
      </c>
    </row>
    <row r="10105" spans="1:7" ht="15">
      <c r="A10105" s="963">
        <v>40581</v>
      </c>
      <c r="B10105">
        <v>2773.260009765625</v>
      </c>
      <c r="C10105">
        <v>2796.5</v>
      </c>
      <c r="D10105">
        <v>2772.81005859375</v>
      </c>
      <c r="E10105">
        <v>2783.989990234375</v>
      </c>
      <c r="F10105">
        <v>2783.989990234375</v>
      </c>
      <c r="G10105">
        <v>1768090000</v>
      </c>
    </row>
    <row r="10106" spans="1:7" ht="15">
      <c r="A10106" s="963">
        <v>40582</v>
      </c>
      <c r="B10106">
        <v>2782.409912109375</v>
      </c>
      <c r="C10106">
        <v>2797.050048828125</v>
      </c>
      <c r="D10106">
        <v>2776.35009765625</v>
      </c>
      <c r="E10106">
        <v>2797.050048828125</v>
      </c>
      <c r="F10106">
        <v>2797.050048828125</v>
      </c>
      <c r="G10106">
        <v>1803010000</v>
      </c>
    </row>
    <row r="10107" spans="1:7" ht="15">
      <c r="A10107" s="963">
        <v>40583</v>
      </c>
      <c r="B10107">
        <v>2791.1298828125</v>
      </c>
      <c r="C10107">
        <v>2798.909912109375</v>
      </c>
      <c r="D10107">
        <v>2780.889892578125</v>
      </c>
      <c r="E10107">
        <v>2789.070068359375</v>
      </c>
      <c r="F10107">
        <v>2789.070068359375</v>
      </c>
      <c r="G10107">
        <v>1930820000</v>
      </c>
    </row>
    <row r="10108" spans="1:7" ht="15">
      <c r="A10108" s="963">
        <v>40584</v>
      </c>
      <c r="B10108">
        <v>2764.760009765625</v>
      </c>
      <c r="C10108">
        <v>2791.429931640625</v>
      </c>
      <c r="D10108">
        <v>2762.340087890625</v>
      </c>
      <c r="E10108">
        <v>2790.449951171875</v>
      </c>
      <c r="F10108">
        <v>2790.449951171875</v>
      </c>
      <c r="G10108">
        <v>2497540000</v>
      </c>
    </row>
    <row r="10109" spans="1:7" ht="15">
      <c r="A10109" s="963">
        <v>40585</v>
      </c>
      <c r="B10109">
        <v>2783.159912109375</v>
      </c>
      <c r="C10109">
        <v>2810.56005859375</v>
      </c>
      <c r="D10109">
        <v>2778.2099609375</v>
      </c>
      <c r="E10109">
        <v>2809.43994140625</v>
      </c>
      <c r="F10109">
        <v>2809.43994140625</v>
      </c>
      <c r="G10109">
        <v>2066700000</v>
      </c>
    </row>
    <row r="10110" spans="1:7" ht="15">
      <c r="A10110" s="963">
        <v>40588</v>
      </c>
      <c r="B10110">
        <v>2810.18994140625</v>
      </c>
      <c r="C10110">
        <v>2819.8701171875</v>
      </c>
      <c r="D10110">
        <v>2808.27001953125</v>
      </c>
      <c r="E10110">
        <v>2817.179931640625</v>
      </c>
      <c r="F10110">
        <v>2817.179931640625</v>
      </c>
      <c r="G10110">
        <v>1964780000</v>
      </c>
    </row>
    <row r="10111" spans="1:7" ht="15">
      <c r="A10111" s="963">
        <v>40589</v>
      </c>
      <c r="B10111">
        <v>2809.02001953125</v>
      </c>
      <c r="C10111">
        <v>2813.1298828125</v>
      </c>
      <c r="D10111">
        <v>2798.830078125</v>
      </c>
      <c r="E10111">
        <v>2804.35009765625</v>
      </c>
      <c r="F10111">
        <v>2804.35009765625</v>
      </c>
      <c r="G10111">
        <v>2006220000</v>
      </c>
    </row>
    <row r="10112" spans="1:7" ht="15">
      <c r="A10112" s="963">
        <v>40590</v>
      </c>
      <c r="B10112">
        <v>2815.090087890625</v>
      </c>
      <c r="C10112">
        <v>2828.18994140625</v>
      </c>
      <c r="D10112">
        <v>2811.52001953125</v>
      </c>
      <c r="E10112">
        <v>2825.56005859375</v>
      </c>
      <c r="F10112">
        <v>2825.56005859375</v>
      </c>
      <c r="G10112">
        <v>2276980000</v>
      </c>
    </row>
    <row r="10113" spans="1:7" ht="15">
      <c r="A10113" s="963">
        <v>40591</v>
      </c>
      <c r="B10113">
        <v>2816.1201171875</v>
      </c>
      <c r="C10113">
        <v>2835.199951171875</v>
      </c>
      <c r="D10113">
        <v>2815.080078125</v>
      </c>
      <c r="E10113">
        <v>2831.580078125</v>
      </c>
      <c r="F10113">
        <v>2831.580078125</v>
      </c>
      <c r="G10113">
        <v>1939320000</v>
      </c>
    </row>
    <row r="10114" spans="1:7" ht="15">
      <c r="A10114" s="963">
        <v>40592</v>
      </c>
      <c r="B10114">
        <v>2833.35009765625</v>
      </c>
      <c r="C10114">
        <v>2840.510009765625</v>
      </c>
      <c r="D10114">
        <v>2823.64990234375</v>
      </c>
      <c r="E10114">
        <v>2833.949951171875</v>
      </c>
      <c r="F10114">
        <v>2833.949951171875</v>
      </c>
      <c r="G10114">
        <v>2109460000</v>
      </c>
    </row>
    <row r="10115" spans="1:7" ht="15">
      <c r="A10115" s="963">
        <v>40596</v>
      </c>
      <c r="B10115">
        <v>2795.43994140625</v>
      </c>
      <c r="C10115">
        <v>2808.179931640625</v>
      </c>
      <c r="D10115">
        <v>2752.75</v>
      </c>
      <c r="E10115">
        <v>2756.419921875</v>
      </c>
      <c r="F10115">
        <v>2756.419921875</v>
      </c>
      <c r="G10115">
        <v>2262100000</v>
      </c>
    </row>
    <row r="10116" spans="1:7" ht="15">
      <c r="A10116" s="963">
        <v>40597</v>
      </c>
      <c r="B10116">
        <v>2755.199951171875</v>
      </c>
      <c r="C10116">
        <v>2761.699951171875</v>
      </c>
      <c r="D10116">
        <v>2705.5400390625</v>
      </c>
      <c r="E10116">
        <v>2722.989990234375</v>
      </c>
      <c r="F10116">
        <v>2722.989990234375</v>
      </c>
      <c r="G10116">
        <v>2479150000</v>
      </c>
    </row>
    <row r="10117" spans="1:7" ht="15">
      <c r="A10117" s="963">
        <v>40598</v>
      </c>
      <c r="B10117">
        <v>2726.590087890625</v>
      </c>
      <c r="C10117">
        <v>2745.2900390625</v>
      </c>
      <c r="D10117">
        <v>2707.800048828125</v>
      </c>
      <c r="E10117">
        <v>2737.89990234375</v>
      </c>
      <c r="F10117">
        <v>2737.89990234375</v>
      </c>
      <c r="G10117">
        <v>2065290000</v>
      </c>
    </row>
    <row r="10118" spans="1:7" ht="15">
      <c r="A10118" s="963">
        <v>40599</v>
      </c>
      <c r="B10118">
        <v>2752.159912109375</v>
      </c>
      <c r="C10118">
        <v>2781.1201171875</v>
      </c>
      <c r="D10118">
        <v>2751.81005859375</v>
      </c>
      <c r="E10118">
        <v>2781.050048828125</v>
      </c>
      <c r="F10118">
        <v>2781.050048828125</v>
      </c>
      <c r="G10118">
        <v>1867820000</v>
      </c>
    </row>
    <row r="10119" spans="1:7" ht="15">
      <c r="A10119" s="963">
        <v>40602</v>
      </c>
      <c r="B10119">
        <v>2791.280029296875</v>
      </c>
      <c r="C10119">
        <v>2798.429931640625</v>
      </c>
      <c r="D10119">
        <v>2767.610107421875</v>
      </c>
      <c r="E10119">
        <v>2782.27001953125</v>
      </c>
      <c r="F10119">
        <v>2782.27001953125</v>
      </c>
      <c r="G10119">
        <v>2009500000</v>
      </c>
    </row>
    <row r="10120" spans="1:7" ht="15">
      <c r="A10120" s="963">
        <v>40603</v>
      </c>
      <c r="B10120">
        <v>2791.080078125</v>
      </c>
      <c r="C10120">
        <v>2791.22998046875</v>
      </c>
      <c r="D10120">
        <v>2730.719970703125</v>
      </c>
      <c r="E10120">
        <v>2737.409912109375</v>
      </c>
      <c r="F10120">
        <v>2737.409912109375</v>
      </c>
      <c r="G10120">
        <v>2212860000</v>
      </c>
    </row>
    <row r="10121" spans="1:7" ht="15">
      <c r="A10121" s="963">
        <v>40604</v>
      </c>
      <c r="B10121">
        <v>2735.050048828125</v>
      </c>
      <c r="C10121">
        <v>2763.949951171875</v>
      </c>
      <c r="D10121">
        <v>2734.080078125</v>
      </c>
      <c r="E10121">
        <v>2748.070068359375</v>
      </c>
      <c r="F10121">
        <v>2748.070068359375</v>
      </c>
      <c r="G10121">
        <v>1986900000</v>
      </c>
    </row>
    <row r="10122" spans="1:7" ht="15">
      <c r="A10122" s="963">
        <v>40605</v>
      </c>
      <c r="B10122">
        <v>2774.47998046875</v>
      </c>
      <c r="C10122">
        <v>2802.320068359375</v>
      </c>
      <c r="D10122">
        <v>2774.47998046875</v>
      </c>
      <c r="E10122">
        <v>2798.739990234375</v>
      </c>
      <c r="F10122">
        <v>2798.739990234375</v>
      </c>
      <c r="G10122">
        <v>1990380000</v>
      </c>
    </row>
    <row r="10123" spans="1:7" ht="15">
      <c r="A10123" s="963">
        <v>40606</v>
      </c>
      <c r="B10123">
        <v>2797.639892578125</v>
      </c>
      <c r="C10123">
        <v>2798.070068359375</v>
      </c>
      <c r="D10123">
        <v>2768.1201171875</v>
      </c>
      <c r="E10123">
        <v>2784.669921875</v>
      </c>
      <c r="F10123">
        <v>2784.669921875</v>
      </c>
      <c r="G10123">
        <v>1897900000</v>
      </c>
    </row>
    <row r="10124" spans="1:7" ht="15">
      <c r="A10124" s="963">
        <v>40609</v>
      </c>
      <c r="B10124">
        <v>2793.18994140625</v>
      </c>
      <c r="C10124">
        <v>2794.820068359375</v>
      </c>
      <c r="D10124">
        <v>2724.510009765625</v>
      </c>
      <c r="E10124">
        <v>2745.6298828125</v>
      </c>
      <c r="F10124">
        <v>2745.6298828125</v>
      </c>
      <c r="G10124">
        <v>2189970000</v>
      </c>
    </row>
    <row r="10125" spans="1:7" ht="15">
      <c r="A10125" s="963">
        <v>40610</v>
      </c>
      <c r="B10125">
        <v>2745.22998046875</v>
      </c>
      <c r="C10125">
        <v>2775.409912109375</v>
      </c>
      <c r="D10125">
        <v>2729.85009765625</v>
      </c>
      <c r="E10125">
        <v>2765.77001953125</v>
      </c>
      <c r="F10125">
        <v>2765.77001953125</v>
      </c>
      <c r="G10125">
        <v>1835540000</v>
      </c>
    </row>
    <row r="10126" spans="1:7" ht="15">
      <c r="A10126" s="963">
        <v>40611</v>
      </c>
      <c r="B10126">
        <v>2756.340087890625</v>
      </c>
      <c r="C10126">
        <v>2761.77001953125</v>
      </c>
      <c r="D10126">
        <v>2737.679931640625</v>
      </c>
      <c r="E10126">
        <v>2751.719970703125</v>
      </c>
      <c r="F10126">
        <v>2751.719970703125</v>
      </c>
      <c r="G10126">
        <v>1996700000</v>
      </c>
    </row>
    <row r="10127" spans="1:7" ht="15">
      <c r="A10127" s="963">
        <v>40612</v>
      </c>
      <c r="B10127">
        <v>2719.2900390625</v>
      </c>
      <c r="C10127">
        <v>2721.2099609375</v>
      </c>
      <c r="D10127">
        <v>2695.080078125</v>
      </c>
      <c r="E10127">
        <v>2701.02001953125</v>
      </c>
      <c r="F10127">
        <v>2701.02001953125</v>
      </c>
      <c r="G10127">
        <v>2363330000</v>
      </c>
    </row>
    <row r="10128" spans="1:7" ht="15">
      <c r="A10128" s="963">
        <v>40613</v>
      </c>
      <c r="B10128">
        <v>2689.64990234375</v>
      </c>
      <c r="C10128">
        <v>2724.610107421875</v>
      </c>
      <c r="D10128">
        <v>2689.409912109375</v>
      </c>
      <c r="E10128">
        <v>2715.610107421875</v>
      </c>
      <c r="F10128">
        <v>2715.610107421875</v>
      </c>
      <c r="G10128">
        <v>1851810000</v>
      </c>
    </row>
    <row r="10129" spans="1:7" ht="15">
      <c r="A10129" s="963">
        <v>40616</v>
      </c>
      <c r="B10129">
        <v>2695.659912109375</v>
      </c>
      <c r="C10129">
        <v>2715.219970703125</v>
      </c>
      <c r="D10129">
        <v>2682.090087890625</v>
      </c>
      <c r="E10129">
        <v>2700.969970703125</v>
      </c>
      <c r="F10129">
        <v>2700.969970703125</v>
      </c>
      <c r="G10129">
        <v>1782070000</v>
      </c>
    </row>
    <row r="10130" spans="1:7" ht="15">
      <c r="A10130" s="963">
        <v>40617</v>
      </c>
      <c r="B10130">
        <v>2619.39990234375</v>
      </c>
      <c r="C10130">
        <v>2680.570068359375</v>
      </c>
      <c r="D10130">
        <v>2618.5</v>
      </c>
      <c r="E10130">
        <v>2667.330078125</v>
      </c>
      <c r="F10130">
        <v>2667.330078125</v>
      </c>
      <c r="G10130">
        <v>2359830000</v>
      </c>
    </row>
    <row r="10131" spans="1:7" ht="15">
      <c r="A10131" s="963">
        <v>40618</v>
      </c>
      <c r="B10131">
        <v>2652.919921875</v>
      </c>
      <c r="C10131">
        <v>2669.27001953125</v>
      </c>
      <c r="D10131">
        <v>2603.5</v>
      </c>
      <c r="E10131">
        <v>2616.820068359375</v>
      </c>
      <c r="F10131">
        <v>2616.820068359375</v>
      </c>
      <c r="G10131">
        <v>2596000000</v>
      </c>
    </row>
    <row r="10132" spans="1:7" ht="15">
      <c r="A10132" s="963">
        <v>40619</v>
      </c>
      <c r="B10132">
        <v>2656.080078125</v>
      </c>
      <c r="C10132">
        <v>2660.5</v>
      </c>
      <c r="D10132">
        <v>2634.169921875</v>
      </c>
      <c r="E10132">
        <v>2636.050048828125</v>
      </c>
      <c r="F10132">
        <v>2636.050048828125</v>
      </c>
      <c r="G10132">
        <v>1994360000</v>
      </c>
    </row>
    <row r="10133" spans="1:7" ht="15">
      <c r="A10133" s="963">
        <v>40620</v>
      </c>
      <c r="B10133">
        <v>2665.5400390625</v>
      </c>
      <c r="C10133">
        <v>2665.56005859375</v>
      </c>
      <c r="D10133">
        <v>2639.760009765625</v>
      </c>
      <c r="E10133">
        <v>2643.669921875</v>
      </c>
      <c r="F10133">
        <v>2643.669921875</v>
      </c>
      <c r="G10133">
        <v>1986900000</v>
      </c>
    </row>
    <row r="10134" spans="1:7" ht="15">
      <c r="A10134" s="963">
        <v>40623</v>
      </c>
      <c r="B10134">
        <v>2675.469970703125</v>
      </c>
      <c r="C10134">
        <v>2699.699951171875</v>
      </c>
      <c r="D10134">
        <v>2674.989990234375</v>
      </c>
      <c r="E10134">
        <v>2692.090087890625</v>
      </c>
      <c r="F10134">
        <v>2692.090087890625</v>
      </c>
      <c r="G10134">
        <v>1751060000</v>
      </c>
    </row>
    <row r="10135" spans="1:7" ht="15">
      <c r="A10135" s="963">
        <v>40624</v>
      </c>
      <c r="B10135">
        <v>2692.1298828125</v>
      </c>
      <c r="C10135">
        <v>2695.4599609375</v>
      </c>
      <c r="D10135">
        <v>2679.409912109375</v>
      </c>
      <c r="E10135">
        <v>2683.8701171875</v>
      </c>
      <c r="F10135">
        <v>2683.8701171875</v>
      </c>
      <c r="G10135">
        <v>1657430000</v>
      </c>
    </row>
    <row r="10136" spans="1:7" ht="15">
      <c r="A10136" s="963">
        <v>40625</v>
      </c>
      <c r="B10136">
        <v>2677.56005859375</v>
      </c>
      <c r="C10136">
        <v>2704.300048828125</v>
      </c>
      <c r="D10136">
        <v>2660.169921875</v>
      </c>
      <c r="E10136">
        <v>2698.300048828125</v>
      </c>
      <c r="F10136">
        <v>2698.300048828125</v>
      </c>
      <c r="G10136">
        <v>1769950000</v>
      </c>
    </row>
    <row r="10137" spans="1:7" ht="15">
      <c r="A10137" s="963">
        <v>40626</v>
      </c>
      <c r="B10137">
        <v>2715.8798828125</v>
      </c>
      <c r="C10137">
        <v>2740.389892578125</v>
      </c>
      <c r="D10137">
        <v>2703.419921875</v>
      </c>
      <c r="E10137">
        <v>2736.419921875</v>
      </c>
      <c r="F10137">
        <v>2736.419921875</v>
      </c>
      <c r="G10137">
        <v>1954180000</v>
      </c>
    </row>
    <row r="10138" spans="1:7" ht="15">
      <c r="A10138" s="963">
        <v>40627</v>
      </c>
      <c r="B10138">
        <v>2746.340087890625</v>
      </c>
      <c r="C10138">
        <v>2762.550048828125</v>
      </c>
      <c r="D10138">
        <v>2740.169921875</v>
      </c>
      <c r="E10138">
        <v>2743.06005859375</v>
      </c>
      <c r="F10138">
        <v>2743.06005859375</v>
      </c>
      <c r="G10138">
        <v>1857570000</v>
      </c>
    </row>
    <row r="10139" spans="1:7" ht="15">
      <c r="A10139" s="963">
        <v>40630</v>
      </c>
      <c r="B10139">
        <v>2752.330078125</v>
      </c>
      <c r="C10139">
        <v>2754.6298828125</v>
      </c>
      <c r="D10139">
        <v>2730.679931640625</v>
      </c>
      <c r="E10139">
        <v>2730.679931640625</v>
      </c>
      <c r="F10139">
        <v>2730.679931640625</v>
      </c>
      <c r="G10139">
        <v>1669260000</v>
      </c>
    </row>
    <row r="10140" spans="1:7" ht="15">
      <c r="A10140" s="963">
        <v>40631</v>
      </c>
      <c r="B10140">
        <v>2727.830078125</v>
      </c>
      <c r="C10140">
        <v>2756.889892578125</v>
      </c>
      <c r="D10140">
        <v>2720.18994140625</v>
      </c>
      <c r="E10140">
        <v>2756.889892578125</v>
      </c>
      <c r="F10140">
        <v>2756.889892578125</v>
      </c>
      <c r="G10140">
        <v>1631160000</v>
      </c>
    </row>
    <row r="10141" spans="1:7" ht="15">
      <c r="A10141" s="963">
        <v>40632</v>
      </c>
      <c r="B10141">
        <v>2772.360107421875</v>
      </c>
      <c r="C10141">
        <v>2779.949951171875</v>
      </c>
      <c r="D10141">
        <v>2763.77001953125</v>
      </c>
      <c r="E10141">
        <v>2776.7900390625</v>
      </c>
      <c r="F10141">
        <v>2776.7900390625</v>
      </c>
      <c r="G10141">
        <v>1818410000</v>
      </c>
    </row>
    <row r="10142" spans="1:7" ht="15">
      <c r="A10142" s="963">
        <v>40633</v>
      </c>
      <c r="B10142">
        <v>2774.22998046875</v>
      </c>
      <c r="C10142">
        <v>2783.97998046875</v>
      </c>
      <c r="D10142">
        <v>2769.52001953125</v>
      </c>
      <c r="E10142">
        <v>2781.070068359375</v>
      </c>
      <c r="F10142">
        <v>2781.070068359375</v>
      </c>
      <c r="G10142">
        <v>1896420000</v>
      </c>
    </row>
    <row r="10143" spans="1:7" ht="15">
      <c r="A10143" s="963">
        <v>40634</v>
      </c>
      <c r="B10143">
        <v>2796.669921875</v>
      </c>
      <c r="C10143">
        <v>2802.6298828125</v>
      </c>
      <c r="D10143">
        <v>2779.7099609375</v>
      </c>
      <c r="E10143">
        <v>2789.60009765625</v>
      </c>
      <c r="F10143">
        <v>2789.60009765625</v>
      </c>
      <c r="G10143">
        <v>2090120000</v>
      </c>
    </row>
    <row r="10144" spans="1:7" ht="15">
      <c r="A10144" s="963">
        <v>40637</v>
      </c>
      <c r="B10144">
        <v>2796.260009765625</v>
      </c>
      <c r="C10144">
        <v>2799.72998046875</v>
      </c>
      <c r="D10144">
        <v>2778.8701171875</v>
      </c>
      <c r="E10144">
        <v>2789.18994140625</v>
      </c>
      <c r="F10144">
        <v>2789.18994140625</v>
      </c>
      <c r="G10144">
        <v>1705920000</v>
      </c>
    </row>
    <row r="10145" spans="1:7" ht="15">
      <c r="A10145" s="963">
        <v>40638</v>
      </c>
      <c r="B10145">
        <v>2787.780029296875</v>
      </c>
      <c r="C10145">
        <v>2806.199951171875</v>
      </c>
      <c r="D10145">
        <v>2785.27001953125</v>
      </c>
      <c r="E10145">
        <v>2791.18994140625</v>
      </c>
      <c r="F10145">
        <v>2791.18994140625</v>
      </c>
      <c r="G10145">
        <v>1954520000</v>
      </c>
    </row>
    <row r="10146" spans="1:7" ht="15">
      <c r="A10146" s="963">
        <v>40639</v>
      </c>
      <c r="B10146">
        <v>2808.110107421875</v>
      </c>
      <c r="C10146">
        <v>2815.550048828125</v>
      </c>
      <c r="D10146">
        <v>2786.800048828125</v>
      </c>
      <c r="E10146">
        <v>2799.820068359375</v>
      </c>
      <c r="F10146">
        <v>2799.820068359375</v>
      </c>
      <c r="G10146">
        <v>1996750000</v>
      </c>
    </row>
    <row r="10147" spans="1:7" ht="15">
      <c r="A10147" s="963">
        <v>40640</v>
      </c>
      <c r="B10147">
        <v>2799.590087890625</v>
      </c>
      <c r="C10147">
        <v>2813.219970703125</v>
      </c>
      <c r="D10147">
        <v>2781.1298828125</v>
      </c>
      <c r="E10147">
        <v>2796.139892578125</v>
      </c>
      <c r="F10147">
        <v>2796.139892578125</v>
      </c>
      <c r="G10147">
        <v>1806900000</v>
      </c>
    </row>
    <row r="10148" spans="1:7" ht="15">
      <c r="A10148" s="963">
        <v>40641</v>
      </c>
      <c r="B10148">
        <v>2806.2900390625</v>
      </c>
      <c r="C10148">
        <v>2808.56005859375</v>
      </c>
      <c r="D10148">
        <v>2771.419921875</v>
      </c>
      <c r="E10148">
        <v>2780.419921875</v>
      </c>
      <c r="F10148">
        <v>2780.419921875</v>
      </c>
      <c r="G10148">
        <v>1650810000</v>
      </c>
    </row>
    <row r="10149" spans="1:7" ht="15">
      <c r="A10149" s="963">
        <v>40644</v>
      </c>
      <c r="B10149">
        <v>2789.489990234375</v>
      </c>
      <c r="C10149">
        <v>2792.949951171875</v>
      </c>
      <c r="D10149">
        <v>2760.840087890625</v>
      </c>
      <c r="E10149">
        <v>2771.510009765625</v>
      </c>
      <c r="F10149">
        <v>2771.510009765625</v>
      </c>
      <c r="G10149">
        <v>2053190000</v>
      </c>
    </row>
    <row r="10150" spans="1:7" ht="15">
      <c r="A10150" s="963">
        <v>40645</v>
      </c>
      <c r="B10150">
        <v>2755.889892578125</v>
      </c>
      <c r="C10150">
        <v>2760.6201171875</v>
      </c>
      <c r="D10150">
        <v>2737.070068359375</v>
      </c>
      <c r="E10150">
        <v>2744.7900390625</v>
      </c>
      <c r="F10150">
        <v>2744.7900390625</v>
      </c>
      <c r="G10150">
        <v>1818610000</v>
      </c>
    </row>
    <row r="10151" spans="1:7" ht="15">
      <c r="A10151" s="963">
        <v>40646</v>
      </c>
      <c r="B10151">
        <v>2762.68994140625</v>
      </c>
      <c r="C10151">
        <v>2772.050048828125</v>
      </c>
      <c r="D10151">
        <v>2744.85009765625</v>
      </c>
      <c r="E10151">
        <v>2761.52001953125</v>
      </c>
      <c r="F10151">
        <v>2761.52001953125</v>
      </c>
      <c r="G10151">
        <v>1744940000</v>
      </c>
    </row>
    <row r="10152" spans="1:7" ht="15">
      <c r="A10152" s="963">
        <v>40647</v>
      </c>
      <c r="B10152">
        <v>2743.1201171875</v>
      </c>
      <c r="C10152">
        <v>2762.179931640625</v>
      </c>
      <c r="D10152">
        <v>2733.679931640625</v>
      </c>
      <c r="E10152">
        <v>2760.219970703125</v>
      </c>
      <c r="F10152">
        <v>2760.219970703125</v>
      </c>
      <c r="G10152">
        <v>1717650000</v>
      </c>
    </row>
    <row r="10153" spans="1:7" ht="15">
      <c r="A10153" s="963">
        <v>40648</v>
      </c>
      <c r="B10153">
        <v>2752.8701171875</v>
      </c>
      <c r="C10153">
        <v>2769.2900390625</v>
      </c>
      <c r="D10153">
        <v>2743.75</v>
      </c>
      <c r="E10153">
        <v>2764.64990234375</v>
      </c>
      <c r="F10153">
        <v>2764.64990234375</v>
      </c>
      <c r="G10153">
        <v>1785050000</v>
      </c>
    </row>
    <row r="10154" spans="1:7" ht="15">
      <c r="A10154" s="963">
        <v>40651</v>
      </c>
      <c r="B10154">
        <v>2731.219970703125</v>
      </c>
      <c r="C10154">
        <v>2737.4599609375</v>
      </c>
      <c r="D10154">
        <v>2706.5</v>
      </c>
      <c r="E10154">
        <v>2735.3798828125</v>
      </c>
      <c r="F10154">
        <v>2735.3798828125</v>
      </c>
      <c r="G10154">
        <v>1786230000</v>
      </c>
    </row>
    <row r="10155" spans="1:7" ht="15">
      <c r="A10155" s="963">
        <v>40652</v>
      </c>
      <c r="B10155">
        <v>2741.35009765625</v>
      </c>
      <c r="C10155">
        <v>2746.179931640625</v>
      </c>
      <c r="D10155">
        <v>2727.1201171875</v>
      </c>
      <c r="E10155">
        <v>2744.969970703125</v>
      </c>
      <c r="F10155">
        <v>2744.969970703125</v>
      </c>
      <c r="G10155">
        <v>1675970000</v>
      </c>
    </row>
    <row r="10156" spans="1:7" ht="15">
      <c r="A10156" s="963">
        <v>40653</v>
      </c>
      <c r="B10156">
        <v>2788.840087890625</v>
      </c>
      <c r="C10156">
        <v>2802.989990234375</v>
      </c>
      <c r="D10156">
        <v>2785.97998046875</v>
      </c>
      <c r="E10156">
        <v>2802.510009765625</v>
      </c>
      <c r="F10156">
        <v>2802.510009765625</v>
      </c>
      <c r="G10156">
        <v>2094470000</v>
      </c>
    </row>
    <row r="10157" spans="1:7" ht="15">
      <c r="A10157" s="963">
        <v>40654</v>
      </c>
      <c r="B10157">
        <v>2820.77001953125</v>
      </c>
      <c r="C10157">
        <v>2820.77001953125</v>
      </c>
      <c r="D10157">
        <v>2808.550048828125</v>
      </c>
      <c r="E10157">
        <v>2820.159912109375</v>
      </c>
      <c r="F10157">
        <v>2820.159912109375</v>
      </c>
      <c r="G10157">
        <v>2094470000</v>
      </c>
    </row>
    <row r="10158" spans="1:7" ht="15">
      <c r="A10158" s="963">
        <v>40658</v>
      </c>
      <c r="B10158">
        <v>2820.280029296875</v>
      </c>
      <c r="C10158">
        <v>2826.260009765625</v>
      </c>
      <c r="D10158">
        <v>2813.199951171875</v>
      </c>
      <c r="E10158">
        <v>2825.8798828125</v>
      </c>
      <c r="F10158">
        <v>2825.8798828125</v>
      </c>
      <c r="G10158">
        <v>1480600000</v>
      </c>
    </row>
    <row r="10159" spans="1:7" ht="15">
      <c r="A10159" s="963">
        <v>40659</v>
      </c>
      <c r="B10159">
        <v>2832.47998046875</v>
      </c>
      <c r="C10159">
        <v>2856.610107421875</v>
      </c>
      <c r="D10159">
        <v>2829</v>
      </c>
      <c r="E10159">
        <v>2847.5400390625</v>
      </c>
      <c r="F10159">
        <v>2847.5400390625</v>
      </c>
      <c r="G10159">
        <v>2057740000</v>
      </c>
    </row>
    <row r="10160" spans="1:7" ht="15">
      <c r="A10160" s="963">
        <v>40660</v>
      </c>
      <c r="B10160">
        <v>2853.8798828125</v>
      </c>
      <c r="C10160">
        <v>2870.800048828125</v>
      </c>
      <c r="D10160">
        <v>2842.610107421875</v>
      </c>
      <c r="E10160">
        <v>2869.8798828125</v>
      </c>
      <c r="F10160">
        <v>2869.8798828125</v>
      </c>
      <c r="G10160">
        <v>2071380000</v>
      </c>
    </row>
    <row r="10161" spans="1:7" ht="15">
      <c r="A10161" s="963">
        <v>40661</v>
      </c>
      <c r="B10161">
        <v>2862.820068359375</v>
      </c>
      <c r="C10161">
        <v>2874.590087890625</v>
      </c>
      <c r="D10161">
        <v>2859.6201171875</v>
      </c>
      <c r="E10161">
        <v>2872.530029296875</v>
      </c>
      <c r="F10161">
        <v>2872.530029296875</v>
      </c>
      <c r="G10161">
        <v>1983630000</v>
      </c>
    </row>
    <row r="10162" spans="1:7" ht="15">
      <c r="A10162" s="963">
        <v>40662</v>
      </c>
      <c r="B10162">
        <v>2869.739990234375</v>
      </c>
      <c r="C10162">
        <v>2876.830078125</v>
      </c>
      <c r="D10162">
        <v>2863.0400390625</v>
      </c>
      <c r="E10162">
        <v>2873.5400390625</v>
      </c>
      <c r="F10162">
        <v>2873.5400390625</v>
      </c>
      <c r="G10162">
        <v>2455650000</v>
      </c>
    </row>
    <row r="10163" spans="1:7" ht="15">
      <c r="A10163" s="963">
        <v>40665</v>
      </c>
      <c r="B10163">
        <v>2881.280029296875</v>
      </c>
      <c r="C10163">
        <v>2887.75</v>
      </c>
      <c r="D10163">
        <v>2859.840087890625</v>
      </c>
      <c r="E10163">
        <v>2864.080078125</v>
      </c>
      <c r="F10163">
        <v>2864.080078125</v>
      </c>
      <c r="G10163">
        <v>2062630000</v>
      </c>
    </row>
    <row r="10164" spans="1:7" ht="15">
      <c r="A10164" s="963">
        <v>40666</v>
      </c>
      <c r="B10164">
        <v>2859.300048828125</v>
      </c>
      <c r="C10164">
        <v>2861.949951171875</v>
      </c>
      <c r="D10164">
        <v>2825.5</v>
      </c>
      <c r="E10164">
        <v>2841.6201171875</v>
      </c>
      <c r="F10164">
        <v>2841.6201171875</v>
      </c>
      <c r="G10164">
        <v>2214380000</v>
      </c>
    </row>
    <row r="10165" spans="1:7" ht="15">
      <c r="A10165" s="963">
        <v>40667</v>
      </c>
      <c r="B10165">
        <v>2842.919921875</v>
      </c>
      <c r="C10165">
        <v>2848.159912109375</v>
      </c>
      <c r="D10165">
        <v>2808.7900390625</v>
      </c>
      <c r="E10165">
        <v>2828.22998046875</v>
      </c>
      <c r="F10165">
        <v>2828.22998046875</v>
      </c>
      <c r="G10165">
        <v>2209580000</v>
      </c>
    </row>
    <row r="10166" spans="1:7" ht="15">
      <c r="A10166" s="963">
        <v>40668</v>
      </c>
      <c r="B10166">
        <v>2812.840087890625</v>
      </c>
      <c r="C10166">
        <v>2845.85009765625</v>
      </c>
      <c r="D10166">
        <v>2804.820068359375</v>
      </c>
      <c r="E10166">
        <v>2814.719970703125</v>
      </c>
      <c r="F10166">
        <v>2814.719970703125</v>
      </c>
      <c r="G10166">
        <v>2227690000</v>
      </c>
    </row>
    <row r="10167" spans="1:7" ht="15">
      <c r="A10167" s="963">
        <v>40669</v>
      </c>
      <c r="B10167">
        <v>2840.7099609375</v>
      </c>
      <c r="C10167">
        <v>2859.25</v>
      </c>
      <c r="D10167">
        <v>2818.64990234375</v>
      </c>
      <c r="E10167">
        <v>2827.56005859375</v>
      </c>
      <c r="F10167">
        <v>2827.56005859375</v>
      </c>
      <c r="G10167">
        <v>2043740000</v>
      </c>
    </row>
    <row r="10168" spans="1:7" ht="15">
      <c r="A10168" s="963">
        <v>40672</v>
      </c>
      <c r="B10168">
        <v>2828.239990234375</v>
      </c>
      <c r="C10168">
        <v>2850.389892578125</v>
      </c>
      <c r="D10168">
        <v>2823.669921875</v>
      </c>
      <c r="E10168">
        <v>2843.25</v>
      </c>
      <c r="F10168">
        <v>2843.25</v>
      </c>
      <c r="G10168">
        <v>1649110000</v>
      </c>
    </row>
    <row r="10169" spans="1:7" ht="15">
      <c r="A10169" s="963">
        <v>40673</v>
      </c>
      <c r="B10169">
        <v>2851.909912109375</v>
      </c>
      <c r="C10169">
        <v>2873.639892578125</v>
      </c>
      <c r="D10169">
        <v>2850.010009765625</v>
      </c>
      <c r="E10169">
        <v>2871.889892578125</v>
      </c>
      <c r="F10169">
        <v>2871.889892578125</v>
      </c>
      <c r="G10169">
        <v>2018000000</v>
      </c>
    </row>
    <row r="10170" spans="1:7" ht="15">
      <c r="A10170" s="963">
        <v>40674</v>
      </c>
      <c r="B10170">
        <v>2867.159912109375</v>
      </c>
      <c r="C10170">
        <v>2874.610107421875</v>
      </c>
      <c r="D10170">
        <v>2829.679931640625</v>
      </c>
      <c r="E10170">
        <v>2845.06005859375</v>
      </c>
      <c r="F10170">
        <v>2845.06005859375</v>
      </c>
      <c r="G10170">
        <v>2258770000</v>
      </c>
    </row>
    <row r="10171" spans="1:7" ht="15">
      <c r="A10171" s="963">
        <v>40675</v>
      </c>
      <c r="B10171">
        <v>2833.669921875</v>
      </c>
      <c r="C10171">
        <v>2865.860107421875</v>
      </c>
      <c r="D10171">
        <v>2819.3701171875</v>
      </c>
      <c r="E10171">
        <v>2863.0400390625</v>
      </c>
      <c r="F10171">
        <v>2863.0400390625</v>
      </c>
      <c r="G10171">
        <v>2209650000</v>
      </c>
    </row>
    <row r="10172" spans="1:7" ht="15">
      <c r="A10172" s="963">
        <v>40676</v>
      </c>
      <c r="B10172">
        <v>2859.699951171875</v>
      </c>
      <c r="C10172">
        <v>2861.510009765625</v>
      </c>
      <c r="D10172">
        <v>2827.510009765625</v>
      </c>
      <c r="E10172">
        <v>2828.469970703125</v>
      </c>
      <c r="F10172">
        <v>2828.469970703125</v>
      </c>
      <c r="G10172">
        <v>1917050000</v>
      </c>
    </row>
    <row r="10173" spans="1:7" ht="15">
      <c r="A10173" s="963">
        <v>40679</v>
      </c>
      <c r="B10173">
        <v>2815.89990234375</v>
      </c>
      <c r="C10173">
        <v>2828.139892578125</v>
      </c>
      <c r="D10173">
        <v>2779.5400390625</v>
      </c>
      <c r="E10173">
        <v>2782.31005859375</v>
      </c>
      <c r="F10173">
        <v>2782.31005859375</v>
      </c>
      <c r="G10173">
        <v>2066020000</v>
      </c>
    </row>
    <row r="10174" spans="1:7" ht="15">
      <c r="A10174" s="963">
        <v>40680</v>
      </c>
      <c r="B10174">
        <v>2769.169921875</v>
      </c>
      <c r="C10174">
        <v>2783.610107421875</v>
      </c>
      <c r="D10174">
        <v>2759.2900390625</v>
      </c>
      <c r="E10174">
        <v>2783.2099609375</v>
      </c>
      <c r="F10174">
        <v>2783.2099609375</v>
      </c>
      <c r="G10174">
        <v>2220440000</v>
      </c>
    </row>
    <row r="10175" spans="1:7" ht="15">
      <c r="A10175" s="963">
        <v>40681</v>
      </c>
      <c r="B10175">
        <v>2782.64990234375</v>
      </c>
      <c r="C10175">
        <v>2817.14990234375</v>
      </c>
      <c r="D10175">
        <v>2780.830078125</v>
      </c>
      <c r="E10175">
        <v>2815</v>
      </c>
      <c r="F10175">
        <v>2815</v>
      </c>
      <c r="G10175">
        <v>1875150000</v>
      </c>
    </row>
    <row r="10176" spans="1:7" ht="15">
      <c r="A10176" s="963">
        <v>40682</v>
      </c>
      <c r="B10176">
        <v>2824.050048828125</v>
      </c>
      <c r="C10176">
        <v>2828.409912109375</v>
      </c>
      <c r="D10176">
        <v>2805.1201171875</v>
      </c>
      <c r="E10176">
        <v>2823.31005859375</v>
      </c>
      <c r="F10176">
        <v>2823.31005859375</v>
      </c>
      <c r="G10176">
        <v>1753390000</v>
      </c>
    </row>
    <row r="10177" spans="1:7" ht="15">
      <c r="A10177" s="963">
        <v>40683</v>
      </c>
      <c r="B10177">
        <v>2815.9599609375</v>
      </c>
      <c r="C10177">
        <v>2821.43994140625</v>
      </c>
      <c r="D10177">
        <v>2796.27001953125</v>
      </c>
      <c r="E10177">
        <v>2803.320068359375</v>
      </c>
      <c r="F10177">
        <v>2803.320068359375</v>
      </c>
      <c r="G10177">
        <v>1780140000</v>
      </c>
    </row>
    <row r="10178" spans="1:7" ht="15">
      <c r="A10178" s="963">
        <v>40686</v>
      </c>
      <c r="B10178">
        <v>2761.9599609375</v>
      </c>
      <c r="C10178">
        <v>2770.510009765625</v>
      </c>
      <c r="D10178">
        <v>2750.639892578125</v>
      </c>
      <c r="E10178">
        <v>2758.89990234375</v>
      </c>
      <c r="F10178">
        <v>2758.89990234375</v>
      </c>
      <c r="G10178">
        <v>1795680000</v>
      </c>
    </row>
    <row r="10179" spans="1:7" ht="15">
      <c r="A10179" s="963">
        <v>40687</v>
      </c>
      <c r="B10179">
        <v>2766.699951171875</v>
      </c>
      <c r="C10179">
        <v>2767.5</v>
      </c>
      <c r="D10179">
        <v>2744.010009765625</v>
      </c>
      <c r="E10179">
        <v>2746.159912109375</v>
      </c>
      <c r="F10179">
        <v>2746.159912109375</v>
      </c>
      <c r="G10179">
        <v>1875370000</v>
      </c>
    </row>
    <row r="10180" spans="1:7" ht="15">
      <c r="A10180" s="963">
        <v>40688</v>
      </c>
      <c r="B10180">
        <v>2739.989990234375</v>
      </c>
      <c r="C10180">
        <v>2771.3798828125</v>
      </c>
      <c r="D10180">
        <v>2739.85009765625</v>
      </c>
      <c r="E10180">
        <v>2761.3798828125</v>
      </c>
      <c r="F10180">
        <v>2761.3798828125</v>
      </c>
      <c r="G10180">
        <v>1894510000</v>
      </c>
    </row>
    <row r="10181" spans="1:7" ht="15">
      <c r="A10181" s="963">
        <v>40689</v>
      </c>
      <c r="B10181">
        <v>2756.31005859375</v>
      </c>
      <c r="C10181">
        <v>2787.330078125</v>
      </c>
      <c r="D10181">
        <v>2756.06005859375</v>
      </c>
      <c r="E10181">
        <v>2782.919921875</v>
      </c>
      <c r="F10181">
        <v>2782.919921875</v>
      </c>
      <c r="G10181">
        <v>1904400000</v>
      </c>
    </row>
    <row r="10182" spans="1:7" ht="15">
      <c r="A10182" s="963">
        <v>40690</v>
      </c>
      <c r="B10182">
        <v>2789.02001953125</v>
      </c>
      <c r="C10182">
        <v>2801.14990234375</v>
      </c>
      <c r="D10182">
        <v>2788.2900390625</v>
      </c>
      <c r="E10182">
        <v>2796.860107421875</v>
      </c>
      <c r="F10182">
        <v>2796.860107421875</v>
      </c>
      <c r="G10182">
        <v>1641320000</v>
      </c>
    </row>
    <row r="10183" spans="1:7" ht="15">
      <c r="A10183" s="963">
        <v>40694</v>
      </c>
      <c r="B10183">
        <v>2824.25</v>
      </c>
      <c r="C10183">
        <v>2835.340087890625</v>
      </c>
      <c r="D10183">
        <v>2808.60009765625</v>
      </c>
      <c r="E10183">
        <v>2835.300048828125</v>
      </c>
      <c r="F10183">
        <v>2835.300048828125</v>
      </c>
      <c r="G10183">
        <v>2450090000</v>
      </c>
    </row>
    <row r="10184" spans="1:7" ht="15">
      <c r="A10184" s="963">
        <v>40695</v>
      </c>
      <c r="B10184">
        <v>2829.389892578125</v>
      </c>
      <c r="C10184">
        <v>2834.050048828125</v>
      </c>
      <c r="D10184">
        <v>2767.6298828125</v>
      </c>
      <c r="E10184">
        <v>2769.18994140625</v>
      </c>
      <c r="F10184">
        <v>2769.18994140625</v>
      </c>
      <c r="G10184">
        <v>2254850000</v>
      </c>
    </row>
    <row r="10185" spans="1:7" ht="15">
      <c r="A10185" s="963">
        <v>40696</v>
      </c>
      <c r="B10185">
        <v>2773.760009765625</v>
      </c>
      <c r="C10185">
        <v>2784.570068359375</v>
      </c>
      <c r="D10185">
        <v>2759.169921875</v>
      </c>
      <c r="E10185">
        <v>2773.31005859375</v>
      </c>
      <c r="F10185">
        <v>2773.31005859375</v>
      </c>
      <c r="G10185">
        <v>1919030000</v>
      </c>
    </row>
    <row r="10186" spans="1:7" ht="15">
      <c r="A10186" s="963">
        <v>40697</v>
      </c>
      <c r="B10186">
        <v>2740.489990234375</v>
      </c>
      <c r="C10186">
        <v>2762.56005859375</v>
      </c>
      <c r="D10186">
        <v>2730.6298828125</v>
      </c>
      <c r="E10186">
        <v>2732.780029296875</v>
      </c>
      <c r="F10186">
        <v>2732.780029296875</v>
      </c>
      <c r="G10186">
        <v>1936400000</v>
      </c>
    </row>
    <row r="10187" spans="1:7" ht="15">
      <c r="A10187" s="963">
        <v>40700</v>
      </c>
      <c r="B10187">
        <v>2728.31005859375</v>
      </c>
      <c r="C10187">
        <v>2736.659912109375</v>
      </c>
      <c r="D10187">
        <v>2702.199951171875</v>
      </c>
      <c r="E10187">
        <v>2702.56005859375</v>
      </c>
      <c r="F10187">
        <v>2702.56005859375</v>
      </c>
      <c r="G10187">
        <v>1878150000</v>
      </c>
    </row>
    <row r="10188" spans="1:7" ht="15">
      <c r="A10188" s="963">
        <v>40701</v>
      </c>
      <c r="B10188">
        <v>2712.7900390625</v>
      </c>
      <c r="C10188">
        <v>2723.320068359375</v>
      </c>
      <c r="D10188">
        <v>2701.169921875</v>
      </c>
      <c r="E10188">
        <v>2701.56005859375</v>
      </c>
      <c r="F10188">
        <v>2701.56005859375</v>
      </c>
      <c r="G10188">
        <v>1847300000</v>
      </c>
    </row>
    <row r="10189" spans="1:7" ht="15">
      <c r="A10189" s="963">
        <v>40702</v>
      </c>
      <c r="B10189">
        <v>2693.68994140625</v>
      </c>
      <c r="C10189">
        <v>2698.080078125</v>
      </c>
      <c r="D10189">
        <v>2671.090087890625</v>
      </c>
      <c r="E10189">
        <v>2675.3798828125</v>
      </c>
      <c r="F10189">
        <v>2675.3798828125</v>
      </c>
      <c r="G10189">
        <v>2089320000</v>
      </c>
    </row>
    <row r="10190" spans="1:7" ht="15">
      <c r="A10190" s="963">
        <v>40703</v>
      </c>
      <c r="B10190">
        <v>2678.52001953125</v>
      </c>
      <c r="C10190">
        <v>2696.68994140625</v>
      </c>
      <c r="D10190">
        <v>2670.02001953125</v>
      </c>
      <c r="E10190">
        <v>2684.8701171875</v>
      </c>
      <c r="F10190">
        <v>2684.8701171875</v>
      </c>
      <c r="G10190">
        <v>1704960000</v>
      </c>
    </row>
    <row r="10191" spans="1:7" ht="15">
      <c r="A10191" s="963">
        <v>40704</v>
      </c>
      <c r="B10191">
        <v>2675.10009765625</v>
      </c>
      <c r="C10191">
        <v>2676.719970703125</v>
      </c>
      <c r="D10191">
        <v>2641.639892578125</v>
      </c>
      <c r="E10191">
        <v>2643.72998046875</v>
      </c>
      <c r="F10191">
        <v>2643.72998046875</v>
      </c>
      <c r="G10191">
        <v>1972000000</v>
      </c>
    </row>
    <row r="10192" spans="1:7" ht="15">
      <c r="A10192" s="963">
        <v>40707</v>
      </c>
      <c r="B10192">
        <v>2649.300048828125</v>
      </c>
      <c r="C10192">
        <v>2657.77001953125</v>
      </c>
      <c r="D10192">
        <v>2629.610107421875</v>
      </c>
      <c r="E10192">
        <v>2639.68994140625</v>
      </c>
      <c r="F10192">
        <v>2639.68994140625</v>
      </c>
      <c r="G10192">
        <v>1847050000</v>
      </c>
    </row>
    <row r="10193" spans="1:7" ht="15">
      <c r="A10193" s="963">
        <v>40708</v>
      </c>
      <c r="B10193">
        <v>2662.72998046875</v>
      </c>
      <c r="C10193">
        <v>2685.64990234375</v>
      </c>
      <c r="D10193">
        <v>2662.72998046875</v>
      </c>
      <c r="E10193">
        <v>2678.719970703125</v>
      </c>
      <c r="F10193">
        <v>2678.719970703125</v>
      </c>
      <c r="G10193">
        <v>1701300000</v>
      </c>
    </row>
    <row r="10194" spans="1:7" ht="15">
      <c r="A10194" s="963">
        <v>40709</v>
      </c>
      <c r="B10194">
        <v>2653.169921875</v>
      </c>
      <c r="C10194">
        <v>2669.75</v>
      </c>
      <c r="D10194">
        <v>2625.860107421875</v>
      </c>
      <c r="E10194">
        <v>2631.4599609375</v>
      </c>
      <c r="F10194">
        <v>2631.4599609375</v>
      </c>
      <c r="G10194">
        <v>1982430000</v>
      </c>
    </row>
    <row r="10195" spans="1:7" ht="15">
      <c r="A10195" s="963">
        <v>40710</v>
      </c>
      <c r="B10195">
        <v>2631.97998046875</v>
      </c>
      <c r="C10195">
        <v>2642.64990234375</v>
      </c>
      <c r="D10195">
        <v>2599.860107421875</v>
      </c>
      <c r="E10195">
        <v>2623.699951171875</v>
      </c>
      <c r="F10195">
        <v>2623.699951171875</v>
      </c>
      <c r="G10195">
        <v>1958250000</v>
      </c>
    </row>
    <row r="10196" spans="1:7" ht="15">
      <c r="A10196" s="963">
        <v>40711</v>
      </c>
      <c r="B10196">
        <v>2646.2900390625</v>
      </c>
      <c r="C10196">
        <v>2648.5400390625</v>
      </c>
      <c r="D10196">
        <v>2608.989990234375</v>
      </c>
      <c r="E10196">
        <v>2616.47998046875</v>
      </c>
      <c r="F10196">
        <v>2616.47998046875</v>
      </c>
      <c r="G10196">
        <v>2393690000</v>
      </c>
    </row>
    <row r="10197" spans="1:7" ht="15">
      <c r="A10197" s="963">
        <v>40714</v>
      </c>
      <c r="B10197">
        <v>2608.050048828125</v>
      </c>
      <c r="C10197">
        <v>2636.550048828125</v>
      </c>
      <c r="D10197">
        <v>2607.739990234375</v>
      </c>
      <c r="E10197">
        <v>2629.659912109375</v>
      </c>
      <c r="F10197">
        <v>2629.659912109375</v>
      </c>
      <c r="G10197">
        <v>1625850000</v>
      </c>
    </row>
    <row r="10198" spans="1:7" ht="15">
      <c r="A10198" s="963">
        <v>40715</v>
      </c>
      <c r="B10198">
        <v>2640.330078125</v>
      </c>
      <c r="C10198">
        <v>2688.5</v>
      </c>
      <c r="D10198">
        <v>2634.0400390625</v>
      </c>
      <c r="E10198">
        <v>2687.260009765625</v>
      </c>
      <c r="F10198">
        <v>2687.260009765625</v>
      </c>
      <c r="G10198">
        <v>1882490000</v>
      </c>
    </row>
    <row r="10199" spans="1:7" ht="15">
      <c r="A10199" s="963">
        <v>40716</v>
      </c>
      <c r="B10199">
        <v>2677.179931640625</v>
      </c>
      <c r="C10199">
        <v>2693.22998046875</v>
      </c>
      <c r="D10199">
        <v>2668.35009765625</v>
      </c>
      <c r="E10199">
        <v>2669.18994140625</v>
      </c>
      <c r="F10199">
        <v>2669.18994140625</v>
      </c>
      <c r="G10199">
        <v>1617370000</v>
      </c>
    </row>
    <row r="10200" spans="1:7" ht="15">
      <c r="A10200" s="963">
        <v>40717</v>
      </c>
      <c r="B10200">
        <v>2638.60009765625</v>
      </c>
      <c r="C10200">
        <v>2688.070068359375</v>
      </c>
      <c r="D10200">
        <v>2627.469970703125</v>
      </c>
      <c r="E10200">
        <v>2686.75</v>
      </c>
      <c r="F10200">
        <v>2686.75</v>
      </c>
      <c r="G10200">
        <v>2060450000</v>
      </c>
    </row>
    <row r="10201" spans="1:7" ht="15">
      <c r="A10201" s="963">
        <v>40718</v>
      </c>
      <c r="B10201">
        <v>2681.10009765625</v>
      </c>
      <c r="C10201">
        <v>2682.409912109375</v>
      </c>
      <c r="D10201">
        <v>2647.4599609375</v>
      </c>
      <c r="E10201">
        <v>2652.889892578125</v>
      </c>
      <c r="F10201">
        <v>2652.889892578125</v>
      </c>
      <c r="G10201">
        <v>2842870000</v>
      </c>
    </row>
    <row r="10202" spans="1:7" ht="15">
      <c r="A10202" s="963">
        <v>40721</v>
      </c>
      <c r="B10202">
        <v>2653.070068359375</v>
      </c>
      <c r="C10202">
        <v>2697.340087890625</v>
      </c>
      <c r="D10202">
        <v>2647.550048828125</v>
      </c>
      <c r="E10202">
        <v>2688.280029296875</v>
      </c>
      <c r="F10202">
        <v>2688.280029296875</v>
      </c>
      <c r="G10202">
        <v>1710740000</v>
      </c>
    </row>
    <row r="10203" spans="1:7" ht="15">
      <c r="A10203" s="963">
        <v>40722</v>
      </c>
      <c r="B10203">
        <v>2694.260009765625</v>
      </c>
      <c r="C10203">
        <v>2729.93994140625</v>
      </c>
      <c r="D10203">
        <v>2692.449951171875</v>
      </c>
      <c r="E10203">
        <v>2729.31005859375</v>
      </c>
      <c r="F10203">
        <v>2729.31005859375</v>
      </c>
      <c r="G10203">
        <v>1682590000</v>
      </c>
    </row>
    <row r="10204" spans="1:7" ht="15">
      <c r="A10204" s="963">
        <v>40723</v>
      </c>
      <c r="B10204">
        <v>2736.760009765625</v>
      </c>
      <c r="C10204">
        <v>2746.6201171875</v>
      </c>
      <c r="D10204">
        <v>2722.260009765625</v>
      </c>
      <c r="E10204">
        <v>2740.489990234375</v>
      </c>
      <c r="F10204">
        <v>2740.489990234375</v>
      </c>
      <c r="G10204">
        <v>1804490000</v>
      </c>
    </row>
    <row r="10205" spans="1:7" ht="15">
      <c r="A10205" s="963">
        <v>40724</v>
      </c>
      <c r="B10205">
        <v>2749.3701171875</v>
      </c>
      <c r="C10205">
        <v>2776.56005859375</v>
      </c>
      <c r="D10205">
        <v>2749.110107421875</v>
      </c>
      <c r="E10205">
        <v>2773.52001953125</v>
      </c>
      <c r="F10205">
        <v>2773.52001953125</v>
      </c>
      <c r="G10205">
        <v>1859130000</v>
      </c>
    </row>
    <row r="10206" spans="1:7" ht="15">
      <c r="A10206" s="963">
        <v>40725</v>
      </c>
      <c r="B10206">
        <v>2775.080078125</v>
      </c>
      <c r="C10206">
        <v>2818.18994140625</v>
      </c>
      <c r="D10206">
        <v>2769.06005859375</v>
      </c>
      <c r="E10206">
        <v>2816.030029296875</v>
      </c>
      <c r="F10206">
        <v>2816.030029296875</v>
      </c>
      <c r="G10206">
        <v>1646380000</v>
      </c>
    </row>
    <row r="10207" spans="1:7" ht="15">
      <c r="A10207" s="963">
        <v>40729</v>
      </c>
      <c r="B10207">
        <v>2817.8701171875</v>
      </c>
      <c r="C10207">
        <v>2828.530029296875</v>
      </c>
      <c r="D10207">
        <v>2810</v>
      </c>
      <c r="E10207">
        <v>2825.77001953125</v>
      </c>
      <c r="F10207">
        <v>2825.77001953125</v>
      </c>
      <c r="G10207">
        <v>1556620000</v>
      </c>
    </row>
    <row r="10208" spans="1:7" ht="15">
      <c r="A10208" s="963">
        <v>40730</v>
      </c>
      <c r="B10208">
        <v>2821.419921875</v>
      </c>
      <c r="C10208">
        <v>2838.85009765625</v>
      </c>
      <c r="D10208">
        <v>2812.800048828125</v>
      </c>
      <c r="E10208">
        <v>2834.02001953125</v>
      </c>
      <c r="F10208">
        <v>2834.02001953125</v>
      </c>
      <c r="G10208">
        <v>1639490000</v>
      </c>
    </row>
    <row r="10209" spans="1:7" ht="15">
      <c r="A10209" s="963">
        <v>40731</v>
      </c>
      <c r="B10209">
        <v>2856.25</v>
      </c>
      <c r="C10209">
        <v>2878.93994140625</v>
      </c>
      <c r="D10209">
        <v>2853.89990234375</v>
      </c>
      <c r="E10209">
        <v>2872.659912109375</v>
      </c>
      <c r="F10209">
        <v>2872.659912109375</v>
      </c>
      <c r="G10209">
        <v>1873710000</v>
      </c>
    </row>
    <row r="10210" spans="1:7" ht="15">
      <c r="A10210" s="963">
        <v>40732</v>
      </c>
      <c r="B10210">
        <v>2841.2900390625</v>
      </c>
      <c r="C10210">
        <v>2860.02001953125</v>
      </c>
      <c r="D10210">
        <v>2831.159912109375</v>
      </c>
      <c r="E10210">
        <v>2859.81005859375</v>
      </c>
      <c r="F10210">
        <v>2859.81005859375</v>
      </c>
      <c r="G10210">
        <v>1612120000</v>
      </c>
    </row>
    <row r="10211" spans="1:7" ht="15">
      <c r="A10211" s="963">
        <v>40735</v>
      </c>
      <c r="B10211">
        <v>2828.10009765625</v>
      </c>
      <c r="C10211">
        <v>2841.1201171875</v>
      </c>
      <c r="D10211">
        <v>2795.5400390625</v>
      </c>
      <c r="E10211">
        <v>2802.6201171875</v>
      </c>
      <c r="F10211">
        <v>2802.6201171875</v>
      </c>
      <c r="G10211">
        <v>1765920000</v>
      </c>
    </row>
    <row r="10212" spans="1:7" ht="15">
      <c r="A10212" s="963">
        <v>40736</v>
      </c>
      <c r="B10212">
        <v>2798.75</v>
      </c>
      <c r="C10212">
        <v>2807.570068359375</v>
      </c>
      <c r="D10212">
        <v>2780.159912109375</v>
      </c>
      <c r="E10212">
        <v>2781.909912109375</v>
      </c>
      <c r="F10212">
        <v>2781.909912109375</v>
      </c>
      <c r="G10212">
        <v>2015410000</v>
      </c>
    </row>
    <row r="10213" spans="1:7" ht="15">
      <c r="A10213" s="963">
        <v>40737</v>
      </c>
      <c r="B10213">
        <v>2800.8798828125</v>
      </c>
      <c r="C10213">
        <v>2825.860107421875</v>
      </c>
      <c r="D10213">
        <v>2789.570068359375</v>
      </c>
      <c r="E10213">
        <v>2796.919921875</v>
      </c>
      <c r="F10213">
        <v>2796.919921875</v>
      </c>
      <c r="G10213">
        <v>1885510000</v>
      </c>
    </row>
    <row r="10214" spans="1:7" ht="15">
      <c r="A10214" s="963">
        <v>40738</v>
      </c>
      <c r="B10214">
        <v>2804.820068359375</v>
      </c>
      <c r="C10214">
        <v>2817.3798828125</v>
      </c>
      <c r="D10214">
        <v>2755.89990234375</v>
      </c>
      <c r="E10214">
        <v>2762.669921875</v>
      </c>
      <c r="F10214">
        <v>2762.669921875</v>
      </c>
      <c r="G10214">
        <v>1946500000</v>
      </c>
    </row>
    <row r="10215" spans="1:7" ht="15">
      <c r="A10215" s="963">
        <v>40739</v>
      </c>
      <c r="B10215">
        <v>2787.330078125</v>
      </c>
      <c r="C10215">
        <v>2790.159912109375</v>
      </c>
      <c r="D10215">
        <v>2768.280029296875</v>
      </c>
      <c r="E10215">
        <v>2789.800048828125</v>
      </c>
      <c r="F10215">
        <v>2789.800048828125</v>
      </c>
      <c r="G10215">
        <v>1804380000</v>
      </c>
    </row>
    <row r="10216" spans="1:7" ht="15">
      <c r="A10216" s="963">
        <v>40742</v>
      </c>
      <c r="B10216">
        <v>2777.610107421875</v>
      </c>
      <c r="C10216">
        <v>2783.760009765625</v>
      </c>
      <c r="D10216">
        <v>2743.7900390625</v>
      </c>
      <c r="E10216">
        <v>2765.110107421875</v>
      </c>
      <c r="F10216">
        <v>2765.110107421875</v>
      </c>
      <c r="G10216">
        <v>1752220000</v>
      </c>
    </row>
    <row r="10217" spans="1:7" ht="15">
      <c r="A10217" s="963">
        <v>40743</v>
      </c>
      <c r="B10217">
        <v>2790.97998046875</v>
      </c>
      <c r="C10217">
        <v>2828.64990234375</v>
      </c>
      <c r="D10217">
        <v>2790.97998046875</v>
      </c>
      <c r="E10217">
        <v>2826.52001953125</v>
      </c>
      <c r="F10217">
        <v>2826.52001953125</v>
      </c>
      <c r="G10217">
        <v>1882760000</v>
      </c>
    </row>
    <row r="10218" spans="1:7" ht="15">
      <c r="A10218" s="963">
        <v>40744</v>
      </c>
      <c r="B10218">
        <v>2839.389892578125</v>
      </c>
      <c r="C10218">
        <v>2839.64990234375</v>
      </c>
      <c r="D10218">
        <v>2808.179931640625</v>
      </c>
      <c r="E10218">
        <v>2814.22998046875</v>
      </c>
      <c r="F10218">
        <v>2814.22998046875</v>
      </c>
      <c r="G10218">
        <v>1863670000</v>
      </c>
    </row>
    <row r="10219" spans="1:7" ht="15">
      <c r="A10219" s="963">
        <v>40745</v>
      </c>
      <c r="B10219">
        <v>2818.7900390625</v>
      </c>
      <c r="C10219">
        <v>2847.409912109375</v>
      </c>
      <c r="D10219">
        <v>2807.7099609375</v>
      </c>
      <c r="E10219">
        <v>2834.429931640625</v>
      </c>
      <c r="F10219">
        <v>2834.429931640625</v>
      </c>
      <c r="G10219">
        <v>2284150000</v>
      </c>
    </row>
    <row r="10220" spans="1:7" ht="15">
      <c r="A10220" s="963">
        <v>40746</v>
      </c>
      <c r="B10220">
        <v>2834.4599609375</v>
      </c>
      <c r="C10220">
        <v>2862.719970703125</v>
      </c>
      <c r="D10220">
        <v>2830.580078125</v>
      </c>
      <c r="E10220">
        <v>2858.830078125</v>
      </c>
      <c r="F10220">
        <v>2858.830078125</v>
      </c>
      <c r="G10220">
        <v>1665220000</v>
      </c>
    </row>
    <row r="10221" spans="1:7" ht="15">
      <c r="A10221" s="963">
        <v>40749</v>
      </c>
      <c r="B10221">
        <v>2832.110107421875</v>
      </c>
      <c r="C10221">
        <v>2859.39990234375</v>
      </c>
      <c r="D10221">
        <v>2828.909912109375</v>
      </c>
      <c r="E10221">
        <v>2842.800048828125</v>
      </c>
      <c r="F10221">
        <v>2842.800048828125</v>
      </c>
      <c r="G10221">
        <v>1613240000</v>
      </c>
    </row>
    <row r="10222" spans="1:7" ht="15">
      <c r="A10222" s="963">
        <v>40750</v>
      </c>
      <c r="B10222">
        <v>2842.739990234375</v>
      </c>
      <c r="C10222">
        <v>2851.719970703125</v>
      </c>
      <c r="D10222">
        <v>2832.27001953125</v>
      </c>
      <c r="E10222">
        <v>2839.9599609375</v>
      </c>
      <c r="F10222">
        <v>2839.9599609375</v>
      </c>
      <c r="G10222">
        <v>1739980000</v>
      </c>
    </row>
    <row r="10223" spans="1:7" ht="15">
      <c r="A10223" s="963">
        <v>40751</v>
      </c>
      <c r="B10223">
        <v>2823.6201171875</v>
      </c>
      <c r="C10223">
        <v>2823.860107421875</v>
      </c>
      <c r="D10223">
        <v>2761</v>
      </c>
      <c r="E10223">
        <v>2764.7900390625</v>
      </c>
      <c r="F10223">
        <v>2764.7900390625</v>
      </c>
      <c r="G10223">
        <v>2367470000</v>
      </c>
    </row>
    <row r="10224" spans="1:7" ht="15">
      <c r="A10224" s="963">
        <v>40752</v>
      </c>
      <c r="B10224">
        <v>2765.610107421875</v>
      </c>
      <c r="C10224">
        <v>2800.110107421875</v>
      </c>
      <c r="D10224">
        <v>2757.85009765625</v>
      </c>
      <c r="E10224">
        <v>2766.25</v>
      </c>
      <c r="F10224">
        <v>2766.25</v>
      </c>
      <c r="G10224">
        <v>2067020000</v>
      </c>
    </row>
    <row r="10225" spans="1:7" ht="15">
      <c r="A10225" s="963">
        <v>40753</v>
      </c>
      <c r="B10225">
        <v>2736.669921875</v>
      </c>
      <c r="C10225">
        <v>2780.580078125</v>
      </c>
      <c r="D10225">
        <v>2724.989990234375</v>
      </c>
      <c r="E10225">
        <v>2756.3798828125</v>
      </c>
      <c r="F10225">
        <v>2756.3798828125</v>
      </c>
      <c r="G10225">
        <v>2301210000</v>
      </c>
    </row>
    <row r="10226" spans="1:7" ht="15">
      <c r="A10226" s="963">
        <v>40756</v>
      </c>
      <c r="B10226">
        <v>2791.449951171875</v>
      </c>
      <c r="C10226">
        <v>2796.239990234375</v>
      </c>
      <c r="D10226">
        <v>2716.300048828125</v>
      </c>
      <c r="E10226">
        <v>2744.610107421875</v>
      </c>
      <c r="F10226">
        <v>2744.610107421875</v>
      </c>
      <c r="G10226">
        <v>2209790000</v>
      </c>
    </row>
    <row r="10227" spans="1:7" ht="15">
      <c r="A10227" s="963">
        <v>40757</v>
      </c>
      <c r="B10227">
        <v>2728.2900390625</v>
      </c>
      <c r="C10227">
        <v>2745.8701171875</v>
      </c>
      <c r="D10227">
        <v>2668.679931640625</v>
      </c>
      <c r="E10227">
        <v>2669.239990234375</v>
      </c>
      <c r="F10227">
        <v>2669.239990234375</v>
      </c>
      <c r="G10227">
        <v>2377250000</v>
      </c>
    </row>
    <row r="10228" spans="1:7" ht="15">
      <c r="A10228" s="963">
        <v>40758</v>
      </c>
      <c r="B10228">
        <v>2673.969970703125</v>
      </c>
      <c r="C10228">
        <v>2695.3701171875</v>
      </c>
      <c r="D10228">
        <v>2621.669921875</v>
      </c>
      <c r="E10228">
        <v>2693.070068359375</v>
      </c>
      <c r="F10228">
        <v>2693.070068359375</v>
      </c>
      <c r="G10228">
        <v>2601310000</v>
      </c>
    </row>
    <row r="10229" spans="1:7" ht="15">
      <c r="A10229" s="963">
        <v>40759</v>
      </c>
      <c r="B10229">
        <v>2648.3798828125</v>
      </c>
      <c r="C10229">
        <v>2653.7900390625</v>
      </c>
      <c r="D10229">
        <v>2556.3798828125</v>
      </c>
      <c r="E10229">
        <v>2556.389892578125</v>
      </c>
      <c r="F10229">
        <v>2556.389892578125</v>
      </c>
      <c r="G10229">
        <v>3272990000</v>
      </c>
    </row>
    <row r="10230" spans="1:7" ht="15">
      <c r="A10230" s="963">
        <v>40760</v>
      </c>
      <c r="B10230">
        <v>2580.300048828125</v>
      </c>
      <c r="C10230">
        <v>2592.0400390625</v>
      </c>
      <c r="D10230">
        <v>2464.8701171875</v>
      </c>
      <c r="E10230">
        <v>2532.409912109375</v>
      </c>
      <c r="F10230">
        <v>2532.409912109375</v>
      </c>
      <c r="G10230">
        <v>3750150000</v>
      </c>
    </row>
    <row r="10231" spans="1:7" ht="15">
      <c r="A10231" s="963">
        <v>40763</v>
      </c>
      <c r="B10231">
        <v>2447.300048828125</v>
      </c>
      <c r="C10231">
        <v>2489.389892578125</v>
      </c>
      <c r="D10231">
        <v>2357.68994140625</v>
      </c>
      <c r="E10231">
        <v>2357.68994140625</v>
      </c>
      <c r="F10231">
        <v>2357.68994140625</v>
      </c>
      <c r="G10231">
        <v>3987990000</v>
      </c>
    </row>
    <row r="10232" spans="1:7" ht="15">
      <c r="A10232" s="963">
        <v>40764</v>
      </c>
      <c r="B10232">
        <v>2402.1298828125</v>
      </c>
      <c r="C10232">
        <v>2483.659912109375</v>
      </c>
      <c r="D10232">
        <v>2331.64990234375</v>
      </c>
      <c r="E10232">
        <v>2482.52001953125</v>
      </c>
      <c r="F10232">
        <v>2482.52001953125</v>
      </c>
      <c r="G10232">
        <v>3803050000</v>
      </c>
    </row>
    <row r="10233" spans="1:7" ht="15">
      <c r="A10233" s="963">
        <v>40765</v>
      </c>
      <c r="B10233">
        <v>2425.550048828125</v>
      </c>
      <c r="C10233">
        <v>2461.280029296875</v>
      </c>
      <c r="D10233">
        <v>2378.080078125</v>
      </c>
      <c r="E10233">
        <v>2381.050048828125</v>
      </c>
      <c r="F10233">
        <v>2381.050048828125</v>
      </c>
      <c r="G10233">
        <v>3397010000</v>
      </c>
    </row>
    <row r="10234" spans="1:7" ht="15">
      <c r="A10234" s="963">
        <v>40766</v>
      </c>
      <c r="B10234">
        <v>2415.5400390625</v>
      </c>
      <c r="C10234">
        <v>2516.389892578125</v>
      </c>
      <c r="D10234">
        <v>2399.56005859375</v>
      </c>
      <c r="E10234">
        <v>2492.679931640625</v>
      </c>
      <c r="F10234">
        <v>2492.679931640625</v>
      </c>
      <c r="G10234">
        <v>3134140000</v>
      </c>
    </row>
    <row r="10235" spans="1:7" ht="15">
      <c r="A10235" s="963">
        <v>40767</v>
      </c>
      <c r="B10235">
        <v>2507.010009765625</v>
      </c>
      <c r="C10235">
        <v>2524.090087890625</v>
      </c>
      <c r="D10235">
        <v>2481.5</v>
      </c>
      <c r="E10235">
        <v>2507.97998046875</v>
      </c>
      <c r="F10235">
        <v>2507.97998046875</v>
      </c>
      <c r="G10235">
        <v>2232470000</v>
      </c>
    </row>
    <row r="10236" spans="1:7" ht="15">
      <c r="A10236" s="963">
        <v>40770</v>
      </c>
      <c r="B10236">
        <v>2522.0400390625</v>
      </c>
      <c r="C10236">
        <v>2555.199951171875</v>
      </c>
      <c r="D10236">
        <v>2514.52001953125</v>
      </c>
      <c r="E10236">
        <v>2555.199951171875</v>
      </c>
      <c r="F10236">
        <v>2555.199951171875</v>
      </c>
      <c r="G10236">
        <v>1945850000</v>
      </c>
    </row>
    <row r="10237" spans="1:7" ht="15">
      <c r="A10237" s="963">
        <v>40771</v>
      </c>
      <c r="B10237">
        <v>2526.47998046875</v>
      </c>
      <c r="C10237">
        <v>2546.739990234375</v>
      </c>
      <c r="D10237">
        <v>2494.550048828125</v>
      </c>
      <c r="E10237">
        <v>2523.449951171875</v>
      </c>
      <c r="F10237">
        <v>2523.449951171875</v>
      </c>
      <c r="G10237">
        <v>2074370000</v>
      </c>
    </row>
    <row r="10238" spans="1:7" ht="15">
      <c r="A10238" s="963">
        <v>40772</v>
      </c>
      <c r="B10238">
        <v>2527.7900390625</v>
      </c>
      <c r="C10238">
        <v>2549.110107421875</v>
      </c>
      <c r="D10238">
        <v>2488.090087890625</v>
      </c>
      <c r="E10238">
        <v>2511.47998046875</v>
      </c>
      <c r="F10238">
        <v>2511.47998046875</v>
      </c>
      <c r="G10238">
        <v>1913320000</v>
      </c>
    </row>
    <row r="10239" spans="1:7" ht="15">
      <c r="A10239" s="963">
        <v>40773</v>
      </c>
      <c r="B10239">
        <v>2436.3798828125</v>
      </c>
      <c r="C10239">
        <v>2437.010009765625</v>
      </c>
      <c r="D10239">
        <v>2362.969970703125</v>
      </c>
      <c r="E10239">
        <v>2380.429931640625</v>
      </c>
      <c r="F10239">
        <v>2380.429931640625</v>
      </c>
      <c r="G10239">
        <v>2775580000</v>
      </c>
    </row>
    <row r="10240" spans="1:7" ht="15">
      <c r="A10240" s="963">
        <v>40774</v>
      </c>
      <c r="B10240">
        <v>2353.320068359375</v>
      </c>
      <c r="C10240">
        <v>2415.179931640625</v>
      </c>
      <c r="D10240">
        <v>2338.659912109375</v>
      </c>
      <c r="E10240">
        <v>2341.840087890625</v>
      </c>
      <c r="F10240">
        <v>2341.840087890625</v>
      </c>
      <c r="G10240">
        <v>2385300000</v>
      </c>
    </row>
    <row r="10241" spans="1:7" ht="15">
      <c r="A10241" s="963">
        <v>40777</v>
      </c>
      <c r="B10241">
        <v>2396.8798828125</v>
      </c>
      <c r="C10241">
        <v>2397.340087890625</v>
      </c>
      <c r="D10241">
        <v>2337.280029296875</v>
      </c>
      <c r="E10241">
        <v>2345.3798828125</v>
      </c>
      <c r="F10241">
        <v>2345.3798828125</v>
      </c>
      <c r="G10241">
        <v>1957230000</v>
      </c>
    </row>
    <row r="10242" spans="1:7" ht="15">
      <c r="A10242" s="963">
        <v>40778</v>
      </c>
      <c r="B10242">
        <v>2360.949951171875</v>
      </c>
      <c r="C10242">
        <v>2446.06005859375</v>
      </c>
      <c r="D10242">
        <v>2349.080078125</v>
      </c>
      <c r="E10242">
        <v>2446.06005859375</v>
      </c>
      <c r="F10242">
        <v>2446.06005859375</v>
      </c>
      <c r="G10242">
        <v>2147270000</v>
      </c>
    </row>
    <row r="10243" spans="1:7" ht="15">
      <c r="A10243" s="963">
        <v>40779</v>
      </c>
      <c r="B10243">
        <v>2437.47998046875</v>
      </c>
      <c r="C10243">
        <v>2470.800048828125</v>
      </c>
      <c r="D10243">
        <v>2420.47998046875</v>
      </c>
      <c r="E10243">
        <v>2467.68994140625</v>
      </c>
      <c r="F10243">
        <v>2467.68994140625</v>
      </c>
      <c r="G10243">
        <v>1888640000</v>
      </c>
    </row>
    <row r="10244" spans="1:7" ht="15">
      <c r="A10244" s="963">
        <v>40780</v>
      </c>
      <c r="B10244">
        <v>2470.9599609375</v>
      </c>
      <c r="C10244">
        <v>2482.89990234375</v>
      </c>
      <c r="D10244">
        <v>2415.239990234375</v>
      </c>
      <c r="E10244">
        <v>2419.6298828125</v>
      </c>
      <c r="F10244">
        <v>2419.6298828125</v>
      </c>
      <c r="G10244">
        <v>1789230000</v>
      </c>
    </row>
    <row r="10245" spans="1:7" ht="15">
      <c r="A10245" s="963">
        <v>40781</v>
      </c>
      <c r="B10245">
        <v>2408.7900390625</v>
      </c>
      <c r="C10245">
        <v>2486.0400390625</v>
      </c>
      <c r="D10245">
        <v>2385.27001953125</v>
      </c>
      <c r="E10245">
        <v>2479.85009765625</v>
      </c>
      <c r="F10245">
        <v>2479.85009765625</v>
      </c>
      <c r="G10245">
        <v>1852130000</v>
      </c>
    </row>
    <row r="10246" spans="1:7" ht="15">
      <c r="A10246" s="963">
        <v>40784</v>
      </c>
      <c r="B10246">
        <v>2510.989990234375</v>
      </c>
      <c r="C10246">
        <v>2562.580078125</v>
      </c>
      <c r="D10246">
        <v>2510.1298828125</v>
      </c>
      <c r="E10246">
        <v>2562.110107421875</v>
      </c>
      <c r="F10246">
        <v>2562.110107421875</v>
      </c>
      <c r="G10246">
        <v>1615510000</v>
      </c>
    </row>
    <row r="10247" spans="1:7" ht="15">
      <c r="A10247" s="963">
        <v>40785</v>
      </c>
      <c r="B10247">
        <v>2547.070068359375</v>
      </c>
      <c r="C10247">
        <v>2589.530029296875</v>
      </c>
      <c r="D10247">
        <v>2534.679931640625</v>
      </c>
      <c r="E10247">
        <v>2576.110107421875</v>
      </c>
      <c r="F10247">
        <v>2576.110107421875</v>
      </c>
      <c r="G10247">
        <v>1871800000</v>
      </c>
    </row>
    <row r="10248" spans="1:7" ht="15">
      <c r="A10248" s="963">
        <v>40786</v>
      </c>
      <c r="B10248">
        <v>2589.75</v>
      </c>
      <c r="C10248">
        <v>2611.580078125</v>
      </c>
      <c r="D10248">
        <v>2557.739990234375</v>
      </c>
      <c r="E10248">
        <v>2579.4599609375</v>
      </c>
      <c r="F10248">
        <v>2579.4599609375</v>
      </c>
      <c r="G10248">
        <v>1995490000</v>
      </c>
    </row>
    <row r="10249" spans="1:7" ht="15">
      <c r="A10249" s="963">
        <v>40787</v>
      </c>
      <c r="B10249">
        <v>2583.340087890625</v>
      </c>
      <c r="C10249">
        <v>2604.5</v>
      </c>
      <c r="D10249">
        <v>2543.56005859375</v>
      </c>
      <c r="E10249">
        <v>2546.0400390625</v>
      </c>
      <c r="F10249">
        <v>2546.0400390625</v>
      </c>
      <c r="G10249">
        <v>1742440000</v>
      </c>
    </row>
    <row r="10250" spans="1:7" ht="15">
      <c r="A10250" s="963">
        <v>40788</v>
      </c>
      <c r="B10250">
        <v>2497.280029296875</v>
      </c>
      <c r="C10250">
        <v>2512.780029296875</v>
      </c>
      <c r="D10250">
        <v>2469.35009765625</v>
      </c>
      <c r="E10250">
        <v>2480.330078125</v>
      </c>
      <c r="F10250">
        <v>2480.330078125</v>
      </c>
      <c r="G10250">
        <v>1571530000</v>
      </c>
    </row>
    <row r="10251" spans="1:7" ht="15">
      <c r="A10251" s="963">
        <v>40792</v>
      </c>
      <c r="B10251">
        <v>2417.610107421875</v>
      </c>
      <c r="C10251">
        <v>2477.77001953125</v>
      </c>
      <c r="D10251">
        <v>2414.31005859375</v>
      </c>
      <c r="E10251">
        <v>2473.830078125</v>
      </c>
      <c r="F10251">
        <v>2473.830078125</v>
      </c>
      <c r="G10251">
        <v>1737170000</v>
      </c>
    </row>
    <row r="10252" spans="1:7" ht="15">
      <c r="A10252" s="963">
        <v>40793</v>
      </c>
      <c r="B10252">
        <v>2511.5</v>
      </c>
      <c r="C10252">
        <v>2548.93994140625</v>
      </c>
      <c r="D10252">
        <v>2507.52001953125</v>
      </c>
      <c r="E10252">
        <v>2548.93994140625</v>
      </c>
      <c r="F10252">
        <v>2548.93994140625</v>
      </c>
      <c r="G10252">
        <v>1791480000</v>
      </c>
    </row>
    <row r="10253" spans="1:7" ht="15">
      <c r="A10253" s="963">
        <v>40794</v>
      </c>
      <c r="B10253">
        <v>2533.81005859375</v>
      </c>
      <c r="C10253">
        <v>2568.449951171875</v>
      </c>
      <c r="D10253">
        <v>2520.800048828125</v>
      </c>
      <c r="E10253">
        <v>2529.139892578125</v>
      </c>
      <c r="F10253">
        <v>2529.139892578125</v>
      </c>
      <c r="G10253">
        <v>1979990000</v>
      </c>
    </row>
    <row r="10254" spans="1:7" ht="15">
      <c r="A10254" s="963">
        <v>40795</v>
      </c>
      <c r="B10254">
        <v>2508.1201171875</v>
      </c>
      <c r="C10254">
        <v>2518.39990234375</v>
      </c>
      <c r="D10254">
        <v>2452.929931640625</v>
      </c>
      <c r="E10254">
        <v>2467.989990234375</v>
      </c>
      <c r="F10254">
        <v>2467.989990234375</v>
      </c>
      <c r="G10254">
        <v>2054190000</v>
      </c>
    </row>
    <row r="10255" spans="1:7" ht="15">
      <c r="A10255" s="963">
        <v>40798</v>
      </c>
      <c r="B10255">
        <v>2442.860107421875</v>
      </c>
      <c r="C10255">
        <v>2495.360107421875</v>
      </c>
      <c r="D10255">
        <v>2438.39990234375</v>
      </c>
      <c r="E10255">
        <v>2495.090087890625</v>
      </c>
      <c r="F10255">
        <v>2495.090087890625</v>
      </c>
      <c r="G10255">
        <v>1980350000</v>
      </c>
    </row>
    <row r="10256" spans="1:7" ht="15">
      <c r="A10256" s="963">
        <v>40799</v>
      </c>
      <c r="B10256">
        <v>2502.590087890625</v>
      </c>
      <c r="C10256">
        <v>2537.39990234375</v>
      </c>
      <c r="D10256">
        <v>2494.070068359375</v>
      </c>
      <c r="E10256">
        <v>2532.14990234375</v>
      </c>
      <c r="F10256">
        <v>2532.14990234375</v>
      </c>
      <c r="G10256">
        <v>1931390000</v>
      </c>
    </row>
    <row r="10257" spans="1:7" ht="15">
      <c r="A10257" s="963">
        <v>40800</v>
      </c>
      <c r="B10257">
        <v>2548.449951171875</v>
      </c>
      <c r="C10257">
        <v>2600.780029296875</v>
      </c>
      <c r="D10257">
        <v>2519.800048828125</v>
      </c>
      <c r="E10257">
        <v>2572.550048828125</v>
      </c>
      <c r="F10257">
        <v>2572.550048828125</v>
      </c>
      <c r="G10257">
        <v>2323770000</v>
      </c>
    </row>
    <row r="10258" spans="1:7" ht="15">
      <c r="A10258" s="963">
        <v>40801</v>
      </c>
      <c r="B10258">
        <v>2595.449951171875</v>
      </c>
      <c r="C10258">
        <v>2608.949951171875</v>
      </c>
      <c r="D10258">
        <v>2569.780029296875</v>
      </c>
      <c r="E10258">
        <v>2607.070068359375</v>
      </c>
      <c r="F10258">
        <v>2607.070068359375</v>
      </c>
      <c r="G10258">
        <v>1967730000</v>
      </c>
    </row>
    <row r="10259" spans="1:7" ht="15">
      <c r="A10259" s="963">
        <v>40802</v>
      </c>
      <c r="B10259">
        <v>2607.1201171875</v>
      </c>
      <c r="C10259">
        <v>2627.280029296875</v>
      </c>
      <c r="D10259">
        <v>2600.9599609375</v>
      </c>
      <c r="E10259">
        <v>2622.31005859375</v>
      </c>
      <c r="F10259">
        <v>2622.31005859375</v>
      </c>
      <c r="G10259">
        <v>2703730000</v>
      </c>
    </row>
    <row r="10260" spans="1:7" ht="15">
      <c r="A10260" s="963">
        <v>40805</v>
      </c>
      <c r="B10260">
        <v>2584.35009765625</v>
      </c>
      <c r="C10260">
        <v>2627.340087890625</v>
      </c>
      <c r="D10260">
        <v>2564.4599609375</v>
      </c>
      <c r="E10260">
        <v>2612.830078125</v>
      </c>
      <c r="F10260">
        <v>2612.830078125</v>
      </c>
      <c r="G10260">
        <v>1891770000</v>
      </c>
    </row>
    <row r="10261" spans="1:7" ht="15">
      <c r="A10261" s="963">
        <v>40806</v>
      </c>
      <c r="B10261">
        <v>2623.889892578125</v>
      </c>
      <c r="C10261">
        <v>2643.3701171875</v>
      </c>
      <c r="D10261">
        <v>2589.52001953125</v>
      </c>
      <c r="E10261">
        <v>2590.239990234375</v>
      </c>
      <c r="F10261">
        <v>2590.239990234375</v>
      </c>
      <c r="G10261">
        <v>1914990000</v>
      </c>
    </row>
    <row r="10262" spans="1:7" ht="15">
      <c r="A10262" s="963">
        <v>40807</v>
      </c>
      <c r="B10262">
        <v>2601.06005859375</v>
      </c>
      <c r="C10262">
        <v>2613.2900390625</v>
      </c>
      <c r="D10262">
        <v>2537.4599609375</v>
      </c>
      <c r="E10262">
        <v>2538.18994140625</v>
      </c>
      <c r="F10262">
        <v>2538.18994140625</v>
      </c>
      <c r="G10262">
        <v>2172030000</v>
      </c>
    </row>
    <row r="10263" spans="1:7" ht="15">
      <c r="A10263" s="963">
        <v>40808</v>
      </c>
      <c r="B10263">
        <v>2466.06005859375</v>
      </c>
      <c r="C10263">
        <v>2494.31005859375</v>
      </c>
      <c r="D10263">
        <v>2420.22998046875</v>
      </c>
      <c r="E10263">
        <v>2455.669921875</v>
      </c>
      <c r="F10263">
        <v>2455.669921875</v>
      </c>
      <c r="G10263">
        <v>2919330000</v>
      </c>
    </row>
    <row r="10264" spans="1:7" ht="15">
      <c r="A10264" s="963">
        <v>40809</v>
      </c>
      <c r="B10264">
        <v>2438.6298828125</v>
      </c>
      <c r="C10264">
        <v>2490.719970703125</v>
      </c>
      <c r="D10264">
        <v>2438.280029296875</v>
      </c>
      <c r="E10264">
        <v>2483.22998046875</v>
      </c>
      <c r="F10264">
        <v>2483.22998046875</v>
      </c>
      <c r="G10264">
        <v>1975200000</v>
      </c>
    </row>
    <row r="10265" spans="1:7" ht="15">
      <c r="A10265" s="963">
        <v>40812</v>
      </c>
      <c r="B10265">
        <v>2496.97998046875</v>
      </c>
      <c r="C10265">
        <v>2518.909912109375</v>
      </c>
      <c r="D10265">
        <v>2446.1201171875</v>
      </c>
      <c r="E10265">
        <v>2516.68994140625</v>
      </c>
      <c r="F10265">
        <v>2516.68994140625</v>
      </c>
      <c r="G10265">
        <v>1982710000</v>
      </c>
    </row>
    <row r="10266" spans="1:7" ht="15">
      <c r="A10266" s="963">
        <v>40813</v>
      </c>
      <c r="B10266">
        <v>2560.780029296875</v>
      </c>
      <c r="C10266">
        <v>2590.93994140625</v>
      </c>
      <c r="D10266">
        <v>2532.64990234375</v>
      </c>
      <c r="E10266">
        <v>2546.830078125</v>
      </c>
      <c r="F10266">
        <v>2546.830078125</v>
      </c>
      <c r="G10266">
        <v>2095620000</v>
      </c>
    </row>
    <row r="10267" spans="1:7" ht="15">
      <c r="A10267" s="963">
        <v>40814</v>
      </c>
      <c r="B10267">
        <v>2557.860107421875</v>
      </c>
      <c r="C10267">
        <v>2569.7900390625</v>
      </c>
      <c r="D10267">
        <v>2491.070068359375</v>
      </c>
      <c r="E10267">
        <v>2491.580078125</v>
      </c>
      <c r="F10267">
        <v>2491.580078125</v>
      </c>
      <c r="G10267">
        <v>1929310000</v>
      </c>
    </row>
    <row r="10268" spans="1:7" ht="15">
      <c r="A10268" s="963">
        <v>40815</v>
      </c>
      <c r="B10268">
        <v>2535.52001953125</v>
      </c>
      <c r="C10268">
        <v>2538.969970703125</v>
      </c>
      <c r="D10268">
        <v>2433.580078125</v>
      </c>
      <c r="E10268">
        <v>2480.760009765625</v>
      </c>
      <c r="F10268">
        <v>2480.760009765625</v>
      </c>
      <c r="G10268">
        <v>2290370000</v>
      </c>
    </row>
    <row r="10269" spans="1:7" ht="15">
      <c r="A10269" s="963">
        <v>40816</v>
      </c>
      <c r="B10269">
        <v>2444.77001953125</v>
      </c>
      <c r="C10269">
        <v>2468.97998046875</v>
      </c>
      <c r="D10269">
        <v>2415.070068359375</v>
      </c>
      <c r="E10269">
        <v>2415.39990234375</v>
      </c>
      <c r="F10269">
        <v>2415.39990234375</v>
      </c>
      <c r="G10269">
        <v>2041370000</v>
      </c>
    </row>
    <row r="10270" spans="1:7" ht="15">
      <c r="A10270" s="963">
        <v>40819</v>
      </c>
      <c r="B10270">
        <v>2401.18994140625</v>
      </c>
      <c r="C10270">
        <v>2430.8798828125</v>
      </c>
      <c r="D10270">
        <v>2335.22998046875</v>
      </c>
      <c r="E10270">
        <v>2335.830078125</v>
      </c>
      <c r="F10270">
        <v>2335.830078125</v>
      </c>
      <c r="G10270">
        <v>2547690000</v>
      </c>
    </row>
    <row r="10271" spans="1:7" ht="15">
      <c r="A10271" s="963">
        <v>40820</v>
      </c>
      <c r="B10271">
        <v>2312.679931640625</v>
      </c>
      <c r="C10271">
        <v>2406.669921875</v>
      </c>
      <c r="D10271">
        <v>2298.889892578125</v>
      </c>
      <c r="E10271">
        <v>2404.820068359375</v>
      </c>
      <c r="F10271">
        <v>2404.820068359375</v>
      </c>
      <c r="G10271">
        <v>3040940000</v>
      </c>
    </row>
    <row r="10272" spans="1:7" ht="15">
      <c r="A10272" s="963">
        <v>40821</v>
      </c>
      <c r="B10272">
        <v>2398.3701171875</v>
      </c>
      <c r="C10272">
        <v>2466.5</v>
      </c>
      <c r="D10272">
        <v>2380.9599609375</v>
      </c>
      <c r="E10272">
        <v>2460.510009765625</v>
      </c>
      <c r="F10272">
        <v>2460.510009765625</v>
      </c>
      <c r="G10272">
        <v>2472400000</v>
      </c>
    </row>
    <row r="10273" spans="1:7" ht="15">
      <c r="A10273" s="963">
        <v>40822</v>
      </c>
      <c r="B10273">
        <v>2459.050048828125</v>
      </c>
      <c r="C10273">
        <v>2507.43994140625</v>
      </c>
      <c r="D10273">
        <v>2446.719970703125</v>
      </c>
      <c r="E10273">
        <v>2506.820068359375</v>
      </c>
      <c r="F10273">
        <v>2506.820068359375</v>
      </c>
      <c r="G10273">
        <v>2249140000</v>
      </c>
    </row>
    <row r="10274" spans="1:7" ht="15">
      <c r="A10274" s="963">
        <v>40823</v>
      </c>
      <c r="B10274">
        <v>2509.610107421875</v>
      </c>
      <c r="C10274">
        <v>2512.139892578125</v>
      </c>
      <c r="D10274">
        <v>2468.60009765625</v>
      </c>
      <c r="E10274">
        <v>2479.35009765625</v>
      </c>
      <c r="F10274">
        <v>2479.35009765625</v>
      </c>
      <c r="G10274">
        <v>2084900000</v>
      </c>
    </row>
    <row r="10275" spans="1:7" ht="15">
      <c r="A10275" s="963">
        <v>40826</v>
      </c>
      <c r="B10275">
        <v>2522.719970703125</v>
      </c>
      <c r="C10275">
        <v>2566.050048828125</v>
      </c>
      <c r="D10275">
        <v>2519.780029296875</v>
      </c>
      <c r="E10275">
        <v>2566.050048828125</v>
      </c>
      <c r="F10275">
        <v>2566.050048828125</v>
      </c>
      <c r="G10275">
        <v>1574750000</v>
      </c>
    </row>
    <row r="10276" spans="1:7" ht="15">
      <c r="A10276" s="963">
        <v>40827</v>
      </c>
      <c r="B10276">
        <v>2554.699951171875</v>
      </c>
      <c r="C10276">
        <v>2587.280029296875</v>
      </c>
      <c r="D10276">
        <v>2551.93994140625</v>
      </c>
      <c r="E10276">
        <v>2583.030029296875</v>
      </c>
      <c r="F10276">
        <v>2583.030029296875</v>
      </c>
      <c r="G10276">
        <v>1661400000</v>
      </c>
    </row>
    <row r="10277" spans="1:7" ht="15">
      <c r="A10277" s="963">
        <v>40828</v>
      </c>
      <c r="B10277">
        <v>2606.610107421875</v>
      </c>
      <c r="C10277">
        <v>2629.489990234375</v>
      </c>
      <c r="D10277">
        <v>2602.31005859375</v>
      </c>
      <c r="E10277">
        <v>2604.72998046875</v>
      </c>
      <c r="F10277">
        <v>2604.72998046875</v>
      </c>
      <c r="G10277">
        <v>1967190000</v>
      </c>
    </row>
    <row r="10278" spans="1:7" ht="15">
      <c r="A10278" s="963">
        <v>40829</v>
      </c>
      <c r="B10278">
        <v>2595.050048828125</v>
      </c>
      <c r="C10278">
        <v>2625.219970703125</v>
      </c>
      <c r="D10278">
        <v>2588.7099609375</v>
      </c>
      <c r="E10278">
        <v>2620.239990234375</v>
      </c>
      <c r="F10278">
        <v>2620.239990234375</v>
      </c>
      <c r="G10278">
        <v>1675220000</v>
      </c>
    </row>
    <row r="10279" spans="1:7" ht="15">
      <c r="A10279" s="963">
        <v>40830</v>
      </c>
      <c r="B10279">
        <v>2655.22998046875</v>
      </c>
      <c r="C10279">
        <v>2667.85009765625</v>
      </c>
      <c r="D10279">
        <v>2636</v>
      </c>
      <c r="E10279">
        <v>2667.85009765625</v>
      </c>
      <c r="F10279">
        <v>2667.85009765625</v>
      </c>
      <c r="G10279">
        <v>1664350000</v>
      </c>
    </row>
    <row r="10280" spans="1:7" ht="15">
      <c r="A10280" s="963">
        <v>40833</v>
      </c>
      <c r="B10280">
        <v>2653.320068359375</v>
      </c>
      <c r="C10280">
        <v>2658.25</v>
      </c>
      <c r="D10280">
        <v>2606.909912109375</v>
      </c>
      <c r="E10280">
        <v>2614.919921875</v>
      </c>
      <c r="F10280">
        <v>2614.919921875</v>
      </c>
      <c r="G10280">
        <v>1675210000</v>
      </c>
    </row>
    <row r="10281" spans="1:7" ht="15">
      <c r="A10281" s="963">
        <v>40834</v>
      </c>
      <c r="B10281">
        <v>2614.050048828125</v>
      </c>
      <c r="C10281">
        <v>2667.570068359375</v>
      </c>
      <c r="D10281">
        <v>2586.31005859375</v>
      </c>
      <c r="E10281">
        <v>2657.429931640625</v>
      </c>
      <c r="F10281">
        <v>2657.429931640625</v>
      </c>
      <c r="G10281">
        <v>1931690000</v>
      </c>
    </row>
    <row r="10282" spans="1:7" ht="15">
      <c r="A10282" s="963">
        <v>40835</v>
      </c>
      <c r="B10282">
        <v>2642.889892578125</v>
      </c>
      <c r="C10282">
        <v>2651.8798828125</v>
      </c>
      <c r="D10282">
        <v>2597.77001953125</v>
      </c>
      <c r="E10282">
        <v>2604.0400390625</v>
      </c>
      <c r="F10282">
        <v>2604.0400390625</v>
      </c>
      <c r="G10282">
        <v>1980180000</v>
      </c>
    </row>
    <row r="10283" spans="1:7" ht="15">
      <c r="A10283" s="963">
        <v>40836</v>
      </c>
      <c r="B10283">
        <v>2605.419921875</v>
      </c>
      <c r="C10283">
        <v>2606.389892578125</v>
      </c>
      <c r="D10283">
        <v>2557.169921875</v>
      </c>
      <c r="E10283">
        <v>2598.6201171875</v>
      </c>
      <c r="F10283">
        <v>2598.6201171875</v>
      </c>
      <c r="G10283">
        <v>2040180000</v>
      </c>
    </row>
    <row r="10284" spans="1:7" ht="15">
      <c r="A10284" s="963">
        <v>40837</v>
      </c>
      <c r="B10284">
        <v>2630.300048828125</v>
      </c>
      <c r="C10284">
        <v>2646.919921875</v>
      </c>
      <c r="D10284">
        <v>2611.110107421875</v>
      </c>
      <c r="E10284">
        <v>2637.4599609375</v>
      </c>
      <c r="F10284">
        <v>2637.4599609375</v>
      </c>
      <c r="G10284">
        <v>2019950000</v>
      </c>
    </row>
    <row r="10285" spans="1:7" ht="15">
      <c r="A10285" s="963">
        <v>40840</v>
      </c>
      <c r="B10285">
        <v>2644.830078125</v>
      </c>
      <c r="C10285">
        <v>2703.070068359375</v>
      </c>
      <c r="D10285">
        <v>2643.93994140625</v>
      </c>
      <c r="E10285">
        <v>2699.43994140625</v>
      </c>
      <c r="F10285">
        <v>2699.43994140625</v>
      </c>
      <c r="G10285">
        <v>1884450000</v>
      </c>
    </row>
    <row r="10286" spans="1:7" ht="15">
      <c r="A10286" s="963">
        <v>40841</v>
      </c>
      <c r="B10286">
        <v>2685.860107421875</v>
      </c>
      <c r="C10286">
        <v>2685.8798828125</v>
      </c>
      <c r="D10286">
        <v>2633.93994140625</v>
      </c>
      <c r="E10286">
        <v>2638.419921875</v>
      </c>
      <c r="F10286">
        <v>2638.419921875</v>
      </c>
      <c r="G10286">
        <v>1777770000</v>
      </c>
    </row>
    <row r="10287" spans="1:7" ht="15">
      <c r="A10287" s="963">
        <v>40842</v>
      </c>
      <c r="B10287">
        <v>2660.419921875</v>
      </c>
      <c r="C10287">
        <v>2666.2900390625</v>
      </c>
      <c r="D10287">
        <v>2598.739990234375</v>
      </c>
      <c r="E10287">
        <v>2650.669921875</v>
      </c>
      <c r="F10287">
        <v>2650.669921875</v>
      </c>
      <c r="G10287">
        <v>2118650000</v>
      </c>
    </row>
    <row r="10288" spans="1:7" ht="15">
      <c r="A10288" s="963">
        <v>40843</v>
      </c>
      <c r="B10288">
        <v>2720.590087890625</v>
      </c>
      <c r="C10288">
        <v>2753.3701171875</v>
      </c>
      <c r="D10288">
        <v>2694.27001953125</v>
      </c>
      <c r="E10288">
        <v>2738.6298828125</v>
      </c>
      <c r="F10288">
        <v>2738.6298828125</v>
      </c>
      <c r="G10288">
        <v>2810680000</v>
      </c>
    </row>
    <row r="10289" spans="1:7" ht="15">
      <c r="A10289" s="963">
        <v>40844</v>
      </c>
      <c r="B10289">
        <v>2724.030029296875</v>
      </c>
      <c r="C10289">
        <v>2742.27001953125</v>
      </c>
      <c r="D10289">
        <v>2723.030029296875</v>
      </c>
      <c r="E10289">
        <v>2737.14990234375</v>
      </c>
      <c r="F10289">
        <v>2737.14990234375</v>
      </c>
      <c r="G10289">
        <v>1838530000</v>
      </c>
    </row>
    <row r="10290" spans="1:7" ht="15">
      <c r="A10290" s="963">
        <v>40847</v>
      </c>
      <c r="B10290">
        <v>2705.889892578125</v>
      </c>
      <c r="C10290">
        <v>2716.699951171875</v>
      </c>
      <c r="D10290">
        <v>2684.1298828125</v>
      </c>
      <c r="E10290">
        <v>2684.409912109375</v>
      </c>
      <c r="F10290">
        <v>2684.409912109375</v>
      </c>
      <c r="G10290">
        <v>1772560000</v>
      </c>
    </row>
    <row r="10291" spans="1:7" ht="15">
      <c r="A10291" s="963">
        <v>40848</v>
      </c>
      <c r="B10291">
        <v>2607.31005859375</v>
      </c>
      <c r="C10291">
        <v>2638.60009765625</v>
      </c>
      <c r="D10291">
        <v>2597.159912109375</v>
      </c>
      <c r="E10291">
        <v>2606.9599609375</v>
      </c>
      <c r="F10291">
        <v>2606.9599609375</v>
      </c>
      <c r="G10291">
        <v>2294220000</v>
      </c>
    </row>
    <row r="10292" spans="1:7" ht="15">
      <c r="A10292" s="963">
        <v>40849</v>
      </c>
      <c r="B10292">
        <v>2637.56005859375</v>
      </c>
      <c r="C10292">
        <v>2648.4599609375</v>
      </c>
      <c r="D10292">
        <v>2613.739990234375</v>
      </c>
      <c r="E10292">
        <v>2639.97998046875</v>
      </c>
      <c r="F10292">
        <v>2639.97998046875</v>
      </c>
      <c r="G10292">
        <v>1921790000</v>
      </c>
    </row>
    <row r="10293" spans="1:7" ht="15">
      <c r="A10293" s="963">
        <v>40850</v>
      </c>
      <c r="B10293">
        <v>2666.2099609375</v>
      </c>
      <c r="C10293">
        <v>2699.840087890625</v>
      </c>
      <c r="D10293">
        <v>2628.219970703125</v>
      </c>
      <c r="E10293">
        <v>2697.969970703125</v>
      </c>
      <c r="F10293">
        <v>2697.969970703125</v>
      </c>
      <c r="G10293">
        <v>2106240000</v>
      </c>
    </row>
    <row r="10294" spans="1:7" ht="15">
      <c r="A10294" s="963">
        <v>40851</v>
      </c>
      <c r="B10294">
        <v>2678.159912109375</v>
      </c>
      <c r="C10294">
        <v>2693.669921875</v>
      </c>
      <c r="D10294">
        <v>2655.1201171875</v>
      </c>
      <c r="E10294">
        <v>2686.14990234375</v>
      </c>
      <c r="F10294">
        <v>2686.14990234375</v>
      </c>
      <c r="G10294">
        <v>1930750000</v>
      </c>
    </row>
    <row r="10295" spans="1:7" ht="15">
      <c r="A10295" s="963">
        <v>40854</v>
      </c>
      <c r="B10295">
        <v>2683.3798828125</v>
      </c>
      <c r="C10295">
        <v>2697.02001953125</v>
      </c>
      <c r="D10295">
        <v>2649.06005859375</v>
      </c>
      <c r="E10295">
        <v>2695.25</v>
      </c>
      <c r="F10295">
        <v>2695.25</v>
      </c>
      <c r="G10295">
        <v>1712700000</v>
      </c>
    </row>
    <row r="10296" spans="1:7" ht="15">
      <c r="A10296" s="963">
        <v>40855</v>
      </c>
      <c r="B10296">
        <v>2712.080078125</v>
      </c>
      <c r="C10296">
        <v>2730.389892578125</v>
      </c>
      <c r="D10296">
        <v>2680.929931640625</v>
      </c>
      <c r="E10296">
        <v>2727.489990234375</v>
      </c>
      <c r="F10296">
        <v>2727.489990234375</v>
      </c>
      <c r="G10296">
        <v>1850270000</v>
      </c>
    </row>
    <row r="10297" spans="1:7" ht="15">
      <c r="A10297" s="963">
        <v>40856</v>
      </c>
      <c r="B10297">
        <v>2662.56005859375</v>
      </c>
      <c r="C10297">
        <v>2672.340087890625</v>
      </c>
      <c r="D10297">
        <v>2617.929931640625</v>
      </c>
      <c r="E10297">
        <v>2621.64990234375</v>
      </c>
      <c r="F10297">
        <v>2621.64990234375</v>
      </c>
      <c r="G10297">
        <v>2144160000</v>
      </c>
    </row>
    <row r="10298" spans="1:7" ht="15">
      <c r="A10298" s="963">
        <v>40857</v>
      </c>
      <c r="B10298">
        <v>2652.010009765625</v>
      </c>
      <c r="C10298">
        <v>2652.39990234375</v>
      </c>
      <c r="D10298">
        <v>2601.7900390625</v>
      </c>
      <c r="E10298">
        <v>2625.14990234375</v>
      </c>
      <c r="F10298">
        <v>2625.14990234375</v>
      </c>
      <c r="G10298">
        <v>1892390000</v>
      </c>
    </row>
    <row r="10299" spans="1:7" ht="15">
      <c r="A10299" s="963">
        <v>40858</v>
      </c>
      <c r="B10299">
        <v>2653.530029296875</v>
      </c>
      <c r="C10299">
        <v>2684.669921875</v>
      </c>
      <c r="D10299">
        <v>2649.85009765625</v>
      </c>
      <c r="E10299">
        <v>2678.75</v>
      </c>
      <c r="F10299">
        <v>2678.75</v>
      </c>
      <c r="G10299">
        <v>1602640000</v>
      </c>
    </row>
    <row r="10300" spans="1:7" ht="15">
      <c r="A10300" s="963">
        <v>40861</v>
      </c>
      <c r="B10300">
        <v>2671.110107421875</v>
      </c>
      <c r="C10300">
        <v>2682.1298828125</v>
      </c>
      <c r="D10300">
        <v>2647.47998046875</v>
      </c>
      <c r="E10300">
        <v>2657.219970703125</v>
      </c>
      <c r="F10300">
        <v>2657.219970703125</v>
      </c>
      <c r="G10300">
        <v>1401710000</v>
      </c>
    </row>
    <row r="10301" spans="1:7" ht="15">
      <c r="A10301" s="963">
        <v>40862</v>
      </c>
      <c r="B10301">
        <v>2647.909912109375</v>
      </c>
      <c r="C10301">
        <v>2695.8701171875</v>
      </c>
      <c r="D10301">
        <v>2644</v>
      </c>
      <c r="E10301">
        <v>2686.199951171875</v>
      </c>
      <c r="F10301">
        <v>2686.199951171875</v>
      </c>
      <c r="G10301">
        <v>1706960000</v>
      </c>
    </row>
    <row r="10302" spans="1:7" ht="15">
      <c r="A10302" s="963">
        <v>40863</v>
      </c>
      <c r="B10302">
        <v>2661.090087890625</v>
      </c>
      <c r="C10302">
        <v>2688.860107421875</v>
      </c>
      <c r="D10302">
        <v>2637.909912109375</v>
      </c>
      <c r="E10302">
        <v>2639.610107421875</v>
      </c>
      <c r="F10302">
        <v>2639.610107421875</v>
      </c>
      <c r="G10302">
        <v>1950030000</v>
      </c>
    </row>
    <row r="10303" spans="1:7" ht="15">
      <c r="A10303" s="963">
        <v>40864</v>
      </c>
      <c r="B10303">
        <v>2637.3701171875</v>
      </c>
      <c r="C10303">
        <v>2637.47998046875</v>
      </c>
      <c r="D10303">
        <v>2576.219970703125</v>
      </c>
      <c r="E10303">
        <v>2587.989990234375</v>
      </c>
      <c r="F10303">
        <v>2587.989990234375</v>
      </c>
      <c r="G10303">
        <v>2197320000</v>
      </c>
    </row>
    <row r="10304" spans="1:7" ht="15">
      <c r="A10304" s="963">
        <v>40865</v>
      </c>
      <c r="B10304">
        <v>2595.02001953125</v>
      </c>
      <c r="C10304">
        <v>2595.840087890625</v>
      </c>
      <c r="D10304">
        <v>2567.14990234375</v>
      </c>
      <c r="E10304">
        <v>2572.5</v>
      </c>
      <c r="F10304">
        <v>2572.5</v>
      </c>
      <c r="G10304">
        <v>1755360000</v>
      </c>
    </row>
    <row r="10305" spans="1:7" ht="15">
      <c r="A10305" s="963">
        <v>40868</v>
      </c>
      <c r="B10305">
        <v>2535.340087890625</v>
      </c>
      <c r="C10305">
        <v>2539.8701171875</v>
      </c>
      <c r="D10305">
        <v>2500.889892578125</v>
      </c>
      <c r="E10305">
        <v>2523.139892578125</v>
      </c>
      <c r="F10305">
        <v>2523.139892578125</v>
      </c>
      <c r="G10305">
        <v>2048520000</v>
      </c>
    </row>
    <row r="10306" spans="1:7" ht="15">
      <c r="A10306" s="963">
        <v>40869</v>
      </c>
      <c r="B10306">
        <v>2517.639892578125</v>
      </c>
      <c r="C10306">
        <v>2534.39990234375</v>
      </c>
      <c r="D10306">
        <v>2499.18994140625</v>
      </c>
      <c r="E10306">
        <v>2521.280029296875</v>
      </c>
      <c r="F10306">
        <v>2521.280029296875</v>
      </c>
      <c r="G10306">
        <v>1792060000</v>
      </c>
    </row>
    <row r="10307" spans="1:7" ht="15">
      <c r="A10307" s="963">
        <v>40870</v>
      </c>
      <c r="B10307">
        <v>2501.179931640625</v>
      </c>
      <c r="C10307">
        <v>2503.3798828125</v>
      </c>
      <c r="D10307">
        <v>2460.080078125</v>
      </c>
      <c r="E10307">
        <v>2460.080078125</v>
      </c>
      <c r="F10307">
        <v>2460.080078125</v>
      </c>
      <c r="G10307">
        <v>1707770000</v>
      </c>
    </row>
    <row r="10308" spans="1:7" ht="15">
      <c r="A10308" s="963">
        <v>40872</v>
      </c>
      <c r="B10308">
        <v>2453.030029296875</v>
      </c>
      <c r="C10308">
        <v>2477.030029296875</v>
      </c>
      <c r="D10308">
        <v>2441.47998046875</v>
      </c>
      <c r="E10308">
        <v>2441.510009765625</v>
      </c>
      <c r="F10308">
        <v>2441.510009765625</v>
      </c>
      <c r="G10308">
        <v>691750000</v>
      </c>
    </row>
    <row r="10309" spans="1:7" ht="15">
      <c r="A10309" s="963">
        <v>40875</v>
      </c>
      <c r="B10309">
        <v>2509.6298828125</v>
      </c>
      <c r="C10309">
        <v>2531.320068359375</v>
      </c>
      <c r="D10309">
        <v>2507.719970703125</v>
      </c>
      <c r="E10309">
        <v>2527.340087890625</v>
      </c>
      <c r="F10309">
        <v>2527.340087890625</v>
      </c>
      <c r="G10309">
        <v>1626060000</v>
      </c>
    </row>
    <row r="10310" spans="1:7" ht="15">
      <c r="A10310" s="963">
        <v>40876</v>
      </c>
      <c r="B10310">
        <v>2529.110107421875</v>
      </c>
      <c r="C10310">
        <v>2542.4599609375</v>
      </c>
      <c r="D10310">
        <v>2508.27001953125</v>
      </c>
      <c r="E10310">
        <v>2515.510009765625</v>
      </c>
      <c r="F10310">
        <v>2515.510009765625</v>
      </c>
      <c r="G10310">
        <v>1623550000</v>
      </c>
    </row>
    <row r="10311" spans="1:7" ht="15">
      <c r="A10311" s="963">
        <v>40877</v>
      </c>
      <c r="B10311">
        <v>2586.389892578125</v>
      </c>
      <c r="C10311">
        <v>2620.340087890625</v>
      </c>
      <c r="D10311">
        <v>2582.489990234375</v>
      </c>
      <c r="E10311">
        <v>2620.340087890625</v>
      </c>
      <c r="F10311">
        <v>2620.340087890625</v>
      </c>
      <c r="G10311">
        <v>2440960000</v>
      </c>
    </row>
    <row r="10312" spans="1:7" ht="15">
      <c r="A10312" s="963">
        <v>40878</v>
      </c>
      <c r="B10312">
        <v>2615.669921875</v>
      </c>
      <c r="C10312">
        <v>2636.080078125</v>
      </c>
      <c r="D10312">
        <v>2611.47998046875</v>
      </c>
      <c r="E10312">
        <v>2626.199951171875</v>
      </c>
      <c r="F10312">
        <v>2626.199951171875</v>
      </c>
      <c r="G10312">
        <v>1826860000</v>
      </c>
    </row>
    <row r="10313" spans="1:7" ht="15">
      <c r="A10313" s="963">
        <v>40879</v>
      </c>
      <c r="B10313">
        <v>2650.800048828125</v>
      </c>
      <c r="C10313">
        <v>2659.22998046875</v>
      </c>
      <c r="D10313">
        <v>2625.070068359375</v>
      </c>
      <c r="E10313">
        <v>2626.929931640625</v>
      </c>
      <c r="F10313">
        <v>2626.929931640625</v>
      </c>
      <c r="G10313">
        <v>1662730000</v>
      </c>
    </row>
    <row r="10314" spans="1:7" ht="15">
      <c r="A10314" s="963">
        <v>40882</v>
      </c>
      <c r="B10314">
        <v>2666.469970703125</v>
      </c>
      <c r="C10314">
        <v>2674.530029296875</v>
      </c>
      <c r="D10314">
        <v>2641.590087890625</v>
      </c>
      <c r="E10314">
        <v>2655.760009765625</v>
      </c>
      <c r="F10314">
        <v>2655.760009765625</v>
      </c>
      <c r="G10314">
        <v>1686660000</v>
      </c>
    </row>
    <row r="10315" spans="1:7" ht="15">
      <c r="A10315" s="963">
        <v>40883</v>
      </c>
      <c r="B10315">
        <v>2655.02001953125</v>
      </c>
      <c r="C10315">
        <v>2663.6298828125</v>
      </c>
      <c r="D10315">
        <v>2639.179931640625</v>
      </c>
      <c r="E10315">
        <v>2649.56005859375</v>
      </c>
      <c r="F10315">
        <v>2649.56005859375</v>
      </c>
      <c r="G10315">
        <v>1491130000</v>
      </c>
    </row>
    <row r="10316" spans="1:7" ht="15">
      <c r="A10316" s="963">
        <v>40884</v>
      </c>
      <c r="B10316">
        <v>2638.610107421875</v>
      </c>
      <c r="C10316">
        <v>2660.239990234375</v>
      </c>
      <c r="D10316">
        <v>2612.800048828125</v>
      </c>
      <c r="E10316">
        <v>2649.2099609375</v>
      </c>
      <c r="F10316">
        <v>2649.2099609375</v>
      </c>
      <c r="G10316">
        <v>1658010000</v>
      </c>
    </row>
    <row r="10317" spans="1:7" ht="15">
      <c r="A10317" s="963">
        <v>40885</v>
      </c>
      <c r="B10317">
        <v>2633.300048828125</v>
      </c>
      <c r="C10317">
        <v>2645.919921875</v>
      </c>
      <c r="D10317">
        <v>2592.550048828125</v>
      </c>
      <c r="E10317">
        <v>2596.3798828125</v>
      </c>
      <c r="F10317">
        <v>2596.3798828125</v>
      </c>
      <c r="G10317">
        <v>1845640000</v>
      </c>
    </row>
    <row r="10318" spans="1:7" ht="15">
      <c r="A10318" s="963">
        <v>40886</v>
      </c>
      <c r="B10318">
        <v>2603.179931640625</v>
      </c>
      <c r="C10318">
        <v>2653.4599609375</v>
      </c>
      <c r="D10318">
        <v>2603.179931640625</v>
      </c>
      <c r="E10318">
        <v>2646.85009765625</v>
      </c>
      <c r="F10318">
        <v>2646.85009765625</v>
      </c>
      <c r="G10318">
        <v>1664710000</v>
      </c>
    </row>
    <row r="10319" spans="1:7" ht="15">
      <c r="A10319" s="963">
        <v>40889</v>
      </c>
      <c r="B10319">
        <v>2617.320068359375</v>
      </c>
      <c r="C10319">
        <v>2617.320068359375</v>
      </c>
      <c r="D10319">
        <v>2591.419921875</v>
      </c>
      <c r="E10319">
        <v>2612.260009765625</v>
      </c>
      <c r="F10319">
        <v>2612.260009765625</v>
      </c>
      <c r="G10319">
        <v>1572600000</v>
      </c>
    </row>
    <row r="10320" spans="1:7" ht="15">
      <c r="A10320" s="963">
        <v>40890</v>
      </c>
      <c r="B10320">
        <v>2629.669921875</v>
      </c>
      <c r="C10320">
        <v>2639.739990234375</v>
      </c>
      <c r="D10320">
        <v>2568.43994140625</v>
      </c>
      <c r="E10320">
        <v>2579.27001953125</v>
      </c>
      <c r="F10320">
        <v>2579.27001953125</v>
      </c>
      <c r="G10320">
        <v>1752320000</v>
      </c>
    </row>
    <row r="10321" spans="1:7" ht="15">
      <c r="A10321" s="963">
        <v>40891</v>
      </c>
      <c r="B10321">
        <v>2566.2099609375</v>
      </c>
      <c r="C10321">
        <v>2568.43994140625</v>
      </c>
      <c r="D10321">
        <v>2525.8798828125</v>
      </c>
      <c r="E10321">
        <v>2539.31005859375</v>
      </c>
      <c r="F10321">
        <v>2539.31005859375</v>
      </c>
      <c r="G10321">
        <v>1793960000</v>
      </c>
    </row>
    <row r="10322" spans="1:7" ht="15">
      <c r="A10322" s="963">
        <v>40892</v>
      </c>
      <c r="B10322">
        <v>2565.929931640625</v>
      </c>
      <c r="C10322">
        <v>2565.93994140625</v>
      </c>
      <c r="D10322">
        <v>2536.580078125</v>
      </c>
      <c r="E10322">
        <v>2541.010009765625</v>
      </c>
      <c r="F10322">
        <v>2541.010009765625</v>
      </c>
      <c r="G10322">
        <v>1748400000</v>
      </c>
    </row>
    <row r="10323" spans="1:7" ht="15">
      <c r="A10323" s="963">
        <v>40893</v>
      </c>
      <c r="B10323">
        <v>2554.6201171875</v>
      </c>
      <c r="C10323">
        <v>2585.419921875</v>
      </c>
      <c r="D10323">
        <v>2548</v>
      </c>
      <c r="E10323">
        <v>2555.330078125</v>
      </c>
      <c r="F10323">
        <v>2555.330078125</v>
      </c>
      <c r="G10323">
        <v>2664690000</v>
      </c>
    </row>
    <row r="10324" spans="1:7" ht="15">
      <c r="A10324" s="963">
        <v>40896</v>
      </c>
      <c r="B10324">
        <v>2564.070068359375</v>
      </c>
      <c r="C10324">
        <v>2570.64990234375</v>
      </c>
      <c r="D10324">
        <v>2518.010009765625</v>
      </c>
      <c r="E10324">
        <v>2523.139892578125</v>
      </c>
      <c r="F10324">
        <v>2523.139892578125</v>
      </c>
      <c r="G10324">
        <v>1560110000</v>
      </c>
    </row>
    <row r="10325" spans="1:7" ht="15">
      <c r="A10325" s="963">
        <v>40897</v>
      </c>
      <c r="B10325">
        <v>2567.25</v>
      </c>
      <c r="C10325">
        <v>2604.52001953125</v>
      </c>
      <c r="D10325">
        <v>2566.8701171875</v>
      </c>
      <c r="E10325">
        <v>2603.72998046875</v>
      </c>
      <c r="F10325">
        <v>2603.72998046875</v>
      </c>
      <c r="G10325">
        <v>1835720000</v>
      </c>
    </row>
    <row r="10326" spans="1:7" ht="15">
      <c r="A10326" s="963">
        <v>40898</v>
      </c>
      <c r="B10326">
        <v>2589.77001953125</v>
      </c>
      <c r="C10326">
        <v>2590.610107421875</v>
      </c>
      <c r="D10326">
        <v>2544.659912109375</v>
      </c>
      <c r="E10326">
        <v>2577.969970703125</v>
      </c>
      <c r="F10326">
        <v>2577.969970703125</v>
      </c>
      <c r="G10326">
        <v>1853710000</v>
      </c>
    </row>
    <row r="10327" spans="1:7" ht="15">
      <c r="A10327" s="963">
        <v>40899</v>
      </c>
      <c r="B10327">
        <v>2584.330078125</v>
      </c>
      <c r="C10327">
        <v>2601.989990234375</v>
      </c>
      <c r="D10327">
        <v>2581.919921875</v>
      </c>
      <c r="E10327">
        <v>2599.449951171875</v>
      </c>
      <c r="F10327">
        <v>2599.449951171875</v>
      </c>
      <c r="G10327">
        <v>1515610000</v>
      </c>
    </row>
    <row r="10328" spans="1:7" ht="15">
      <c r="A10328" s="963">
        <v>40900</v>
      </c>
      <c r="B10328">
        <v>2607.429931640625</v>
      </c>
      <c r="C10328">
        <v>2618.840087890625</v>
      </c>
      <c r="D10328">
        <v>2599.889892578125</v>
      </c>
      <c r="E10328">
        <v>2618.639892578125</v>
      </c>
      <c r="F10328">
        <v>2618.639892578125</v>
      </c>
      <c r="G10328">
        <v>960940000</v>
      </c>
    </row>
    <row r="10329" spans="1:7" ht="15">
      <c r="A10329" s="963">
        <v>40904</v>
      </c>
      <c r="B10329">
        <v>2613.510009765625</v>
      </c>
      <c r="C10329">
        <v>2633.340087890625</v>
      </c>
      <c r="D10329">
        <v>2610.77001953125</v>
      </c>
      <c r="E10329">
        <v>2625.199951171875</v>
      </c>
      <c r="F10329">
        <v>2625.199951171875</v>
      </c>
      <c r="G10329">
        <v>945590000</v>
      </c>
    </row>
    <row r="10330" spans="1:7" ht="15">
      <c r="A10330" s="963">
        <v>40905</v>
      </c>
      <c r="B10330">
        <v>2626.18994140625</v>
      </c>
      <c r="C10330">
        <v>2626.340087890625</v>
      </c>
      <c r="D10330">
        <v>2586.85009765625</v>
      </c>
      <c r="E10330">
        <v>2589.97998046875</v>
      </c>
      <c r="F10330">
        <v>2589.97998046875</v>
      </c>
      <c r="G10330">
        <v>1069930000</v>
      </c>
    </row>
    <row r="10331" spans="1:7" ht="15">
      <c r="A10331" s="963">
        <v>40906</v>
      </c>
      <c r="B10331">
        <v>2596.330078125</v>
      </c>
      <c r="C10331">
        <v>2614.8701171875</v>
      </c>
      <c r="D10331">
        <v>2593.0400390625</v>
      </c>
      <c r="E10331">
        <v>2613.739990234375</v>
      </c>
      <c r="F10331">
        <v>2613.739990234375</v>
      </c>
      <c r="G10331">
        <v>1011380000</v>
      </c>
    </row>
    <row r="10332" spans="1:7" ht="15">
      <c r="A10332" s="963">
        <v>40907</v>
      </c>
      <c r="B10332">
        <v>2610.22998046875</v>
      </c>
      <c r="C10332">
        <v>2616.4599609375</v>
      </c>
      <c r="D10332">
        <v>2604.60009765625</v>
      </c>
      <c r="E10332">
        <v>2605.14990234375</v>
      </c>
      <c r="F10332">
        <v>2605.14990234375</v>
      </c>
      <c r="G10332">
        <v>1056790000</v>
      </c>
    </row>
    <row r="10333" spans="1:7" ht="15">
      <c r="A10333" s="963">
        <v>40911</v>
      </c>
      <c r="B10333">
        <v>2657.389892578125</v>
      </c>
      <c r="C10333">
        <v>2665.89990234375</v>
      </c>
      <c r="D10333">
        <v>2641.97998046875</v>
      </c>
      <c r="E10333">
        <v>2648.719970703125</v>
      </c>
      <c r="F10333">
        <v>2648.719970703125</v>
      </c>
      <c r="G10333">
        <v>1636850000</v>
      </c>
    </row>
    <row r="10334" spans="1:7" ht="15">
      <c r="A10334" s="963">
        <v>40912</v>
      </c>
      <c r="B10334">
        <v>2639.89990234375</v>
      </c>
      <c r="C10334">
        <v>2653.179931640625</v>
      </c>
      <c r="D10334">
        <v>2627.22998046875</v>
      </c>
      <c r="E10334">
        <v>2648.360107421875</v>
      </c>
      <c r="F10334">
        <v>2648.360107421875</v>
      </c>
      <c r="G10334">
        <v>1670530000</v>
      </c>
    </row>
    <row r="10335" spans="1:7" ht="15">
      <c r="A10335" s="963">
        <v>40913</v>
      </c>
      <c r="B10335">
        <v>2642.570068359375</v>
      </c>
      <c r="C10335">
        <v>2673.56005859375</v>
      </c>
      <c r="D10335">
        <v>2631.22998046875</v>
      </c>
      <c r="E10335">
        <v>2669.860107421875</v>
      </c>
      <c r="F10335">
        <v>2669.860107421875</v>
      </c>
      <c r="G10335">
        <v>1836410000</v>
      </c>
    </row>
    <row r="10336" spans="1:7" ht="15">
      <c r="A10336" s="963">
        <v>40914</v>
      </c>
      <c r="B10336">
        <v>2671.169921875</v>
      </c>
      <c r="C10336">
        <v>2682.1201171875</v>
      </c>
      <c r="D10336">
        <v>2658.830078125</v>
      </c>
      <c r="E10336">
        <v>2674.219970703125</v>
      </c>
      <c r="F10336">
        <v>2674.219970703125</v>
      </c>
      <c r="G10336">
        <v>1683090000</v>
      </c>
    </row>
    <row r="10337" spans="1:7" ht="15">
      <c r="A10337" s="963">
        <v>40917</v>
      </c>
      <c r="B10337">
        <v>2682.97998046875</v>
      </c>
      <c r="C10337">
        <v>2683.780029296875</v>
      </c>
      <c r="D10337">
        <v>2662.9599609375</v>
      </c>
      <c r="E10337">
        <v>2676.56005859375</v>
      </c>
      <c r="F10337">
        <v>2676.56005859375</v>
      </c>
      <c r="G10337">
        <v>1768080000</v>
      </c>
    </row>
    <row r="10338" spans="1:7" ht="15">
      <c r="A10338" s="963">
        <v>40918</v>
      </c>
      <c r="B10338">
        <v>2704.419921875</v>
      </c>
      <c r="C10338">
        <v>2712.5</v>
      </c>
      <c r="D10338">
        <v>2694.330078125</v>
      </c>
      <c r="E10338">
        <v>2702.5</v>
      </c>
      <c r="F10338">
        <v>2702.5</v>
      </c>
      <c r="G10338">
        <v>1809500000</v>
      </c>
    </row>
    <row r="10339" spans="1:7" ht="15">
      <c r="A10339" s="963">
        <v>40919</v>
      </c>
      <c r="B10339">
        <v>2695.77001953125</v>
      </c>
      <c r="C10339">
        <v>2714.2900390625</v>
      </c>
      <c r="D10339">
        <v>2690.72998046875</v>
      </c>
      <c r="E10339">
        <v>2710.760009765625</v>
      </c>
      <c r="F10339">
        <v>2710.760009765625</v>
      </c>
      <c r="G10339">
        <v>1699660000</v>
      </c>
    </row>
    <row r="10340" spans="1:7" ht="15">
      <c r="A10340" s="963">
        <v>40920</v>
      </c>
      <c r="B10340">
        <v>2716.8701171875</v>
      </c>
      <c r="C10340">
        <v>2726.429931640625</v>
      </c>
      <c r="D10340">
        <v>2697.320068359375</v>
      </c>
      <c r="E10340">
        <v>2724.699951171875</v>
      </c>
      <c r="F10340">
        <v>2724.699951171875</v>
      </c>
      <c r="G10340">
        <v>1669550000</v>
      </c>
    </row>
    <row r="10341" spans="1:7" ht="15">
      <c r="A10341" s="963">
        <v>40921</v>
      </c>
      <c r="B10341">
        <v>2707.409912109375</v>
      </c>
      <c r="C10341">
        <v>2712.929931640625</v>
      </c>
      <c r="D10341">
        <v>2689.580078125</v>
      </c>
      <c r="E10341">
        <v>2710.669921875</v>
      </c>
      <c r="F10341">
        <v>2710.669921875</v>
      </c>
      <c r="G10341">
        <v>1655960000</v>
      </c>
    </row>
    <row r="10342" spans="1:7" ht="15">
      <c r="A10342" s="963">
        <v>40925</v>
      </c>
      <c r="B10342">
        <v>2736.340087890625</v>
      </c>
      <c r="C10342">
        <v>2742.72998046875</v>
      </c>
      <c r="D10342">
        <v>2721.030029296875</v>
      </c>
      <c r="E10342">
        <v>2728.080078125</v>
      </c>
      <c r="F10342">
        <v>2728.080078125</v>
      </c>
      <c r="G10342">
        <v>1664210000</v>
      </c>
    </row>
    <row r="10343" spans="1:7" ht="15">
      <c r="A10343" s="963">
        <v>40926</v>
      </c>
      <c r="B10343">
        <v>2731.159912109375</v>
      </c>
      <c r="C10343">
        <v>2769.7099609375</v>
      </c>
      <c r="D10343">
        <v>2730.050048828125</v>
      </c>
      <c r="E10343">
        <v>2769.7099609375</v>
      </c>
      <c r="F10343">
        <v>2769.7099609375</v>
      </c>
      <c r="G10343">
        <v>1968940000</v>
      </c>
    </row>
    <row r="10344" spans="1:7" ht="15">
      <c r="A10344" s="963">
        <v>40927</v>
      </c>
      <c r="B10344">
        <v>2779.739990234375</v>
      </c>
      <c r="C10344">
        <v>2793.35009765625</v>
      </c>
      <c r="D10344">
        <v>2777.169921875</v>
      </c>
      <c r="E10344">
        <v>2788.330078125</v>
      </c>
      <c r="F10344">
        <v>2788.330078125</v>
      </c>
      <c r="G10344">
        <v>1959950000</v>
      </c>
    </row>
    <row r="10345" spans="1:7" ht="15">
      <c r="A10345" s="963">
        <v>40928</v>
      </c>
      <c r="B10345">
        <v>2776.0400390625</v>
      </c>
      <c r="C10345">
        <v>2787.199951171875</v>
      </c>
      <c r="D10345">
        <v>2775.8701171875</v>
      </c>
      <c r="E10345">
        <v>2786.699951171875</v>
      </c>
      <c r="F10345">
        <v>2786.699951171875</v>
      </c>
      <c r="G10345">
        <v>1949660000</v>
      </c>
    </row>
    <row r="10346" spans="1:7" ht="15">
      <c r="A10346" s="963">
        <v>40931</v>
      </c>
      <c r="B10346">
        <v>2786.2099609375</v>
      </c>
      <c r="C10346">
        <v>2804.989990234375</v>
      </c>
      <c r="D10346">
        <v>2769.820068359375</v>
      </c>
      <c r="E10346">
        <v>2784.169921875</v>
      </c>
      <c r="F10346">
        <v>2784.169921875</v>
      </c>
      <c r="G10346">
        <v>1652940000</v>
      </c>
    </row>
    <row r="10347" spans="1:7" ht="15">
      <c r="A10347" s="963">
        <v>40932</v>
      </c>
      <c r="B10347">
        <v>2771.580078125</v>
      </c>
      <c r="C10347">
        <v>2788.3798828125</v>
      </c>
      <c r="D10347">
        <v>2766.340087890625</v>
      </c>
      <c r="E10347">
        <v>2786.639892578125</v>
      </c>
      <c r="F10347">
        <v>2786.639892578125</v>
      </c>
      <c r="G10347">
        <v>1620690000</v>
      </c>
    </row>
    <row r="10348" spans="1:7" ht="15">
      <c r="A10348" s="963">
        <v>40933</v>
      </c>
      <c r="B10348">
        <v>2803.22998046875</v>
      </c>
      <c r="C10348">
        <v>2822.7900390625</v>
      </c>
      <c r="D10348">
        <v>2788.949951171875</v>
      </c>
      <c r="E10348">
        <v>2818.31005859375</v>
      </c>
      <c r="F10348">
        <v>2818.31005859375</v>
      </c>
      <c r="G10348">
        <v>1918040000</v>
      </c>
    </row>
    <row r="10349" spans="1:7" ht="15">
      <c r="A10349" s="963">
        <v>40934</v>
      </c>
      <c r="B10349">
        <v>2828.780029296875</v>
      </c>
      <c r="C10349">
        <v>2834.300048828125</v>
      </c>
      <c r="D10349">
        <v>2794.780029296875</v>
      </c>
      <c r="E10349">
        <v>2805.280029296875</v>
      </c>
      <c r="F10349">
        <v>2805.280029296875</v>
      </c>
      <c r="G10349">
        <v>1998970000</v>
      </c>
    </row>
    <row r="10350" spans="1:7" ht="15">
      <c r="A10350" s="963">
        <v>40935</v>
      </c>
      <c r="B10350">
        <v>2797.659912109375</v>
      </c>
      <c r="C10350">
        <v>2821.550048828125</v>
      </c>
      <c r="D10350">
        <v>2797.239990234375</v>
      </c>
      <c r="E10350">
        <v>2816.550048828125</v>
      </c>
      <c r="F10350">
        <v>2816.550048828125</v>
      </c>
      <c r="G10350">
        <v>1707350000</v>
      </c>
    </row>
    <row r="10351" spans="1:7" ht="15">
      <c r="A10351" s="963">
        <v>40938</v>
      </c>
      <c r="B10351">
        <v>2790.39990234375</v>
      </c>
      <c r="C10351">
        <v>2816.85009765625</v>
      </c>
      <c r="D10351">
        <v>2782.43994140625</v>
      </c>
      <c r="E10351">
        <v>2811.93994140625</v>
      </c>
      <c r="F10351">
        <v>2811.93994140625</v>
      </c>
      <c r="G10351">
        <v>1668970000</v>
      </c>
    </row>
    <row r="10352" spans="1:7" ht="15">
      <c r="A10352" s="963">
        <v>40939</v>
      </c>
      <c r="B10352">
        <v>2825.760009765625</v>
      </c>
      <c r="C10352">
        <v>2830.449951171875</v>
      </c>
      <c r="D10352">
        <v>2798.77001953125</v>
      </c>
      <c r="E10352">
        <v>2813.840087890625</v>
      </c>
      <c r="F10352">
        <v>2813.840087890625</v>
      </c>
      <c r="G10352">
        <v>1786550000</v>
      </c>
    </row>
    <row r="10353" spans="1:7" ht="15">
      <c r="A10353" s="963">
        <v>40940</v>
      </c>
      <c r="B10353">
        <v>2830.10009765625</v>
      </c>
      <c r="C10353">
        <v>2855.72998046875</v>
      </c>
      <c r="D10353">
        <v>2825.18994140625</v>
      </c>
      <c r="E10353">
        <v>2848.27001953125</v>
      </c>
      <c r="F10353">
        <v>2848.27001953125</v>
      </c>
      <c r="G10353">
        <v>2125720000</v>
      </c>
    </row>
    <row r="10354" spans="1:7" ht="15">
      <c r="A10354" s="963">
        <v>40941</v>
      </c>
      <c r="B10354">
        <v>2854.10009765625</v>
      </c>
      <c r="C10354">
        <v>2868.22998046875</v>
      </c>
      <c r="D10354">
        <v>2849.39990234375</v>
      </c>
      <c r="E10354">
        <v>2859.679931640625</v>
      </c>
      <c r="F10354">
        <v>2859.679931640625</v>
      </c>
      <c r="G10354">
        <v>1913430000</v>
      </c>
    </row>
    <row r="10355" spans="1:7" ht="15">
      <c r="A10355" s="963">
        <v>40942</v>
      </c>
      <c r="B10355">
        <v>2888.949951171875</v>
      </c>
      <c r="C10355">
        <v>2908.1298828125</v>
      </c>
      <c r="D10355">
        <v>2885.840087890625</v>
      </c>
      <c r="E10355">
        <v>2905.659912109375</v>
      </c>
      <c r="F10355">
        <v>2905.659912109375</v>
      </c>
      <c r="G10355">
        <v>2152890000</v>
      </c>
    </row>
    <row r="10356" spans="1:7" ht="15">
      <c r="A10356" s="963">
        <v>40945</v>
      </c>
      <c r="B10356">
        <v>2892.52001953125</v>
      </c>
      <c r="C10356">
        <v>2903.030029296875</v>
      </c>
      <c r="D10356">
        <v>2887.330078125</v>
      </c>
      <c r="E10356">
        <v>2901.989990234375</v>
      </c>
      <c r="F10356">
        <v>2901.989990234375</v>
      </c>
      <c r="G10356">
        <v>1684490000</v>
      </c>
    </row>
    <row r="10357" spans="1:7" ht="15">
      <c r="A10357" s="963">
        <v>40946</v>
      </c>
      <c r="B10357">
        <v>2895.909912109375</v>
      </c>
      <c r="C10357">
        <v>2910.27001953125</v>
      </c>
      <c r="D10357">
        <v>2885.169921875</v>
      </c>
      <c r="E10357">
        <v>2904.080078125</v>
      </c>
      <c r="F10357">
        <v>2904.080078125</v>
      </c>
      <c r="G10357">
        <v>1784580000</v>
      </c>
    </row>
    <row r="10358" spans="1:7" ht="15">
      <c r="A10358" s="963">
        <v>40947</v>
      </c>
      <c r="B10358">
        <v>2906.590087890625</v>
      </c>
      <c r="C10358">
        <v>2918.260009765625</v>
      </c>
      <c r="D10358">
        <v>2892.7099609375</v>
      </c>
      <c r="E10358">
        <v>2915.860107421875</v>
      </c>
      <c r="F10358">
        <v>2915.860107421875</v>
      </c>
      <c r="G10358">
        <v>1981150000</v>
      </c>
    </row>
    <row r="10359" spans="1:7" ht="15">
      <c r="A10359" s="963">
        <v>40948</v>
      </c>
      <c r="B10359">
        <v>2922.4599609375</v>
      </c>
      <c r="C10359">
        <v>2930.679931640625</v>
      </c>
      <c r="D10359">
        <v>2904.510009765625</v>
      </c>
      <c r="E10359">
        <v>2927.22998046875</v>
      </c>
      <c r="F10359">
        <v>2927.22998046875</v>
      </c>
      <c r="G10359">
        <v>2153090000</v>
      </c>
    </row>
    <row r="10360" spans="1:7" ht="15">
      <c r="A10360" s="963">
        <v>40949</v>
      </c>
      <c r="B10360">
        <v>2902</v>
      </c>
      <c r="C10360">
        <v>2910.97998046875</v>
      </c>
      <c r="D10360">
        <v>2895.10009765625</v>
      </c>
      <c r="E10360">
        <v>2903.8798828125</v>
      </c>
      <c r="F10360">
        <v>2903.8798828125</v>
      </c>
      <c r="G10360">
        <v>1787640000</v>
      </c>
    </row>
    <row r="10361" spans="1:7" ht="15">
      <c r="A10361" s="963">
        <v>40952</v>
      </c>
      <c r="B10361">
        <v>2926.2099609375</v>
      </c>
      <c r="C10361">
        <v>2933.929931640625</v>
      </c>
      <c r="D10361">
        <v>2913.889892578125</v>
      </c>
      <c r="E10361">
        <v>2931.389892578125</v>
      </c>
      <c r="F10361">
        <v>2931.389892578125</v>
      </c>
      <c r="G10361">
        <v>1619980000</v>
      </c>
    </row>
    <row r="10362" spans="1:7" ht="15">
      <c r="A10362" s="963">
        <v>40953</v>
      </c>
      <c r="B10362">
        <v>2921.699951171875</v>
      </c>
      <c r="C10362">
        <v>2932.080078125</v>
      </c>
      <c r="D10362">
        <v>2911.60009765625</v>
      </c>
      <c r="E10362">
        <v>2931.830078125</v>
      </c>
      <c r="F10362">
        <v>2931.830078125</v>
      </c>
      <c r="G10362">
        <v>1881630000</v>
      </c>
    </row>
    <row r="10363" spans="1:7" ht="15">
      <c r="A10363" s="963">
        <v>40954</v>
      </c>
      <c r="B10363">
        <v>2943.419921875</v>
      </c>
      <c r="C10363">
        <v>2958.18994140625</v>
      </c>
      <c r="D10363">
        <v>2911.330078125</v>
      </c>
      <c r="E10363">
        <v>2915.830078125</v>
      </c>
      <c r="F10363">
        <v>2915.830078125</v>
      </c>
      <c r="G10363">
        <v>2038980000</v>
      </c>
    </row>
    <row r="10364" spans="1:7" ht="15">
      <c r="A10364" s="963">
        <v>40955</v>
      </c>
      <c r="B10364">
        <v>2915.669921875</v>
      </c>
      <c r="C10364">
        <v>2961.3798828125</v>
      </c>
      <c r="D10364">
        <v>2912.719970703125</v>
      </c>
      <c r="E10364">
        <v>2959.85009765625</v>
      </c>
      <c r="F10364">
        <v>2959.85009765625</v>
      </c>
      <c r="G10364">
        <v>1945230000</v>
      </c>
    </row>
    <row r="10365" spans="1:7" ht="15">
      <c r="A10365" s="963">
        <v>40956</v>
      </c>
      <c r="B10365">
        <v>2958.219970703125</v>
      </c>
      <c r="C10365">
        <v>2962.780029296875</v>
      </c>
      <c r="D10365">
        <v>2941.550048828125</v>
      </c>
      <c r="E10365">
        <v>2951.780029296875</v>
      </c>
      <c r="F10365">
        <v>2951.780029296875</v>
      </c>
      <c r="G10365">
        <v>1973900000</v>
      </c>
    </row>
    <row r="10366" spans="1:7" ht="15">
      <c r="A10366" s="963">
        <v>40960</v>
      </c>
      <c r="B10366">
        <v>2957.300048828125</v>
      </c>
      <c r="C10366">
        <v>2965.050048828125</v>
      </c>
      <c r="D10366">
        <v>2934.070068359375</v>
      </c>
      <c r="E10366">
        <v>2948.570068359375</v>
      </c>
      <c r="F10366">
        <v>2948.570068359375</v>
      </c>
      <c r="G10366">
        <v>1821540000</v>
      </c>
    </row>
    <row r="10367" spans="1:7" ht="15">
      <c r="A10367" s="963">
        <v>40961</v>
      </c>
      <c r="B10367">
        <v>2942.77001953125</v>
      </c>
      <c r="C10367">
        <v>2950.3701171875</v>
      </c>
      <c r="D10367">
        <v>2929.679931640625</v>
      </c>
      <c r="E10367">
        <v>2933.169921875</v>
      </c>
      <c r="F10367">
        <v>2933.169921875</v>
      </c>
      <c r="G10367">
        <v>1706310000</v>
      </c>
    </row>
    <row r="10368" spans="1:7" ht="15">
      <c r="A10368" s="963">
        <v>40962</v>
      </c>
      <c r="B10368">
        <v>2933.159912109375</v>
      </c>
      <c r="C10368">
        <v>2958.419921875</v>
      </c>
      <c r="D10368">
        <v>2922.9599609375</v>
      </c>
      <c r="E10368">
        <v>2956.97998046875</v>
      </c>
      <c r="F10368">
        <v>2956.97998046875</v>
      </c>
      <c r="G10368">
        <v>1768390000</v>
      </c>
    </row>
    <row r="10369" spans="1:7" ht="15">
      <c r="A10369" s="963">
        <v>40963</v>
      </c>
      <c r="B10369">
        <v>2963.1298828125</v>
      </c>
      <c r="C10369">
        <v>2970.8798828125</v>
      </c>
      <c r="D10369">
        <v>2958.820068359375</v>
      </c>
      <c r="E10369">
        <v>2963.75</v>
      </c>
      <c r="F10369">
        <v>2963.75</v>
      </c>
      <c r="G10369">
        <v>1643180000</v>
      </c>
    </row>
    <row r="10370" spans="1:7" ht="15">
      <c r="A10370" s="963">
        <v>40966</v>
      </c>
      <c r="B10370">
        <v>2945.8701171875</v>
      </c>
      <c r="C10370">
        <v>2976.080078125</v>
      </c>
      <c r="D10370">
        <v>2933.300048828125</v>
      </c>
      <c r="E10370">
        <v>2966.159912109375</v>
      </c>
      <c r="F10370">
        <v>2966.159912109375</v>
      </c>
      <c r="G10370">
        <v>1763650000</v>
      </c>
    </row>
    <row r="10371" spans="1:7" ht="15">
      <c r="A10371" s="963">
        <v>40967</v>
      </c>
      <c r="B10371">
        <v>2969.25</v>
      </c>
      <c r="C10371">
        <v>2988.590087890625</v>
      </c>
      <c r="D10371">
        <v>2966.610107421875</v>
      </c>
      <c r="E10371">
        <v>2986.760009765625</v>
      </c>
      <c r="F10371">
        <v>2986.760009765625</v>
      </c>
      <c r="G10371">
        <v>1812490000</v>
      </c>
    </row>
    <row r="10372" spans="1:7" ht="15">
      <c r="A10372" s="963">
        <v>40968</v>
      </c>
      <c r="B10372">
        <v>2991.669921875</v>
      </c>
      <c r="C10372">
        <v>3000.110107421875</v>
      </c>
      <c r="D10372">
        <v>2961.77001953125</v>
      </c>
      <c r="E10372">
        <v>2966.889892578125</v>
      </c>
      <c r="F10372">
        <v>2966.889892578125</v>
      </c>
      <c r="G10372">
        <v>2170190000</v>
      </c>
    </row>
    <row r="10373" spans="1:7" ht="15">
      <c r="A10373" s="963">
        <v>40969</v>
      </c>
      <c r="B10373">
        <v>2979.110107421875</v>
      </c>
      <c r="C10373">
        <v>2996.3701171875</v>
      </c>
      <c r="D10373">
        <v>2974.590087890625</v>
      </c>
      <c r="E10373">
        <v>2988.969970703125</v>
      </c>
      <c r="F10373">
        <v>2988.969970703125</v>
      </c>
      <c r="G10373">
        <v>1903690000</v>
      </c>
    </row>
    <row r="10374" spans="1:7" ht="15">
      <c r="A10374" s="963">
        <v>40970</v>
      </c>
      <c r="B10374">
        <v>2986.080078125</v>
      </c>
      <c r="C10374">
        <v>2995.969970703125</v>
      </c>
      <c r="D10374">
        <v>2968</v>
      </c>
      <c r="E10374">
        <v>2976.18994140625</v>
      </c>
      <c r="F10374">
        <v>2976.18994140625</v>
      </c>
      <c r="G10374">
        <v>1755130000</v>
      </c>
    </row>
    <row r="10375" spans="1:7" ht="15">
      <c r="A10375" s="963">
        <v>40973</v>
      </c>
      <c r="B10375">
        <v>2969.72998046875</v>
      </c>
      <c r="C10375">
        <v>2973.929931640625</v>
      </c>
      <c r="D10375">
        <v>2940.52001953125</v>
      </c>
      <c r="E10375">
        <v>2950.47998046875</v>
      </c>
      <c r="F10375">
        <v>2950.47998046875</v>
      </c>
      <c r="G10375">
        <v>1679030000</v>
      </c>
    </row>
    <row r="10376" spans="1:7" ht="15">
      <c r="A10376" s="963">
        <v>40974</v>
      </c>
      <c r="B10376">
        <v>2917.52001953125</v>
      </c>
      <c r="C10376">
        <v>2921.77001953125</v>
      </c>
      <c r="D10376">
        <v>2900.280029296875</v>
      </c>
      <c r="E10376">
        <v>2910.320068359375</v>
      </c>
      <c r="F10376">
        <v>2910.320068359375</v>
      </c>
      <c r="G10376">
        <v>1870720000</v>
      </c>
    </row>
    <row r="10377" spans="1:7" ht="15">
      <c r="A10377" s="963">
        <v>40975</v>
      </c>
      <c r="B10377">
        <v>2922.570068359375</v>
      </c>
      <c r="C10377">
        <v>2940.280029296875</v>
      </c>
      <c r="D10377">
        <v>2920.5400390625</v>
      </c>
      <c r="E10377">
        <v>2935.68994140625</v>
      </c>
      <c r="F10377">
        <v>2935.68994140625</v>
      </c>
      <c r="G10377">
        <v>1589360000</v>
      </c>
    </row>
    <row r="10378" spans="1:7" ht="15">
      <c r="A10378" s="963">
        <v>40976</v>
      </c>
      <c r="B10378">
        <v>2954.39990234375</v>
      </c>
      <c r="C10378">
        <v>2976.050048828125</v>
      </c>
      <c r="D10378">
        <v>2945.72998046875</v>
      </c>
      <c r="E10378">
        <v>2970.419921875</v>
      </c>
      <c r="F10378">
        <v>2970.419921875</v>
      </c>
      <c r="G10378">
        <v>1619740000</v>
      </c>
    </row>
    <row r="10379" spans="1:7" ht="15">
      <c r="A10379" s="963">
        <v>40977</v>
      </c>
      <c r="B10379">
        <v>2975.090087890625</v>
      </c>
      <c r="C10379">
        <v>2993.97998046875</v>
      </c>
      <c r="D10379">
        <v>2973.9599609375</v>
      </c>
      <c r="E10379">
        <v>2988.340087890625</v>
      </c>
      <c r="F10379">
        <v>2988.340087890625</v>
      </c>
      <c r="G10379">
        <v>1580560000</v>
      </c>
    </row>
    <row r="10380" spans="1:7" ht="15">
      <c r="A10380" s="963">
        <v>40980</v>
      </c>
      <c r="B10380">
        <v>2989.050048828125</v>
      </c>
      <c r="C10380">
        <v>2994.10009765625</v>
      </c>
      <c r="D10380">
        <v>2973.64990234375</v>
      </c>
      <c r="E10380">
        <v>2983.659912109375</v>
      </c>
      <c r="F10380">
        <v>2983.659912109375</v>
      </c>
      <c r="G10380">
        <v>1341660000</v>
      </c>
    </row>
    <row r="10381" spans="1:7" ht="15">
      <c r="A10381" s="963">
        <v>40981</v>
      </c>
      <c r="B10381">
        <v>3003.7099609375</v>
      </c>
      <c r="C10381">
        <v>3039.889892578125</v>
      </c>
      <c r="D10381">
        <v>2996.4599609375</v>
      </c>
      <c r="E10381">
        <v>3039.8798828125</v>
      </c>
      <c r="F10381">
        <v>3039.8798828125</v>
      </c>
      <c r="G10381">
        <v>1709900000</v>
      </c>
    </row>
    <row r="10382" spans="1:7" ht="15">
      <c r="A10382" s="963">
        <v>40982</v>
      </c>
      <c r="B10382">
        <v>3042.2099609375</v>
      </c>
      <c r="C10382">
        <v>3051.3701171875</v>
      </c>
      <c r="D10382">
        <v>3024.72998046875</v>
      </c>
      <c r="E10382">
        <v>3040.72998046875</v>
      </c>
      <c r="F10382">
        <v>3040.72998046875</v>
      </c>
      <c r="G10382">
        <v>1662300000</v>
      </c>
    </row>
    <row r="10383" spans="1:7" ht="15">
      <c r="A10383" s="963">
        <v>40983</v>
      </c>
      <c r="B10383">
        <v>3048.580078125</v>
      </c>
      <c r="C10383">
        <v>3059.81005859375</v>
      </c>
      <c r="D10383">
        <v>3037.820068359375</v>
      </c>
      <c r="E10383">
        <v>3056.3701171875</v>
      </c>
      <c r="F10383">
        <v>3056.3701171875</v>
      </c>
      <c r="G10383">
        <v>1677540000</v>
      </c>
    </row>
    <row r="10384" spans="1:7" ht="15">
      <c r="A10384" s="963">
        <v>40984</v>
      </c>
      <c r="B10384">
        <v>3058.489990234375</v>
      </c>
      <c r="C10384">
        <v>3060.820068359375</v>
      </c>
      <c r="D10384">
        <v>3047.68994140625</v>
      </c>
      <c r="E10384">
        <v>3055.260009765625</v>
      </c>
      <c r="F10384">
        <v>3055.260009765625</v>
      </c>
      <c r="G10384">
        <v>2088610000</v>
      </c>
    </row>
    <row r="10385" spans="1:7" ht="15">
      <c r="A10385" s="963">
        <v>40987</v>
      </c>
      <c r="B10385">
        <v>3057.239990234375</v>
      </c>
      <c r="C10385">
        <v>3087.10009765625</v>
      </c>
      <c r="D10385">
        <v>3050.889892578125</v>
      </c>
      <c r="E10385">
        <v>3078.320068359375</v>
      </c>
      <c r="F10385">
        <v>3078.320068359375</v>
      </c>
      <c r="G10385">
        <v>1548400000</v>
      </c>
    </row>
    <row r="10386" spans="1:7" ht="15">
      <c r="A10386" s="963">
        <v>40988</v>
      </c>
      <c r="B10386">
        <v>3060.929931640625</v>
      </c>
      <c r="C10386">
        <v>3078.719970703125</v>
      </c>
      <c r="D10386">
        <v>3050.820068359375</v>
      </c>
      <c r="E10386">
        <v>3074.14990234375</v>
      </c>
      <c r="F10386">
        <v>3074.14990234375</v>
      </c>
      <c r="G10386">
        <v>1508580000</v>
      </c>
    </row>
    <row r="10387" spans="1:7" ht="15">
      <c r="A10387" s="963">
        <v>40989</v>
      </c>
      <c r="B10387">
        <v>3077.43994140625</v>
      </c>
      <c r="C10387">
        <v>3090.080078125</v>
      </c>
      <c r="D10387">
        <v>3069.090087890625</v>
      </c>
      <c r="E10387">
        <v>3075.320068359375</v>
      </c>
      <c r="F10387">
        <v>3075.320068359375</v>
      </c>
      <c r="G10387">
        <v>1552400000</v>
      </c>
    </row>
    <row r="10388" spans="1:7" ht="15">
      <c r="A10388" s="963">
        <v>40990</v>
      </c>
      <c r="B10388">
        <v>3055</v>
      </c>
      <c r="C10388">
        <v>3068.5</v>
      </c>
      <c r="D10388">
        <v>3050.699951171875</v>
      </c>
      <c r="E10388">
        <v>3063.320068359375</v>
      </c>
      <c r="F10388">
        <v>3063.320068359375</v>
      </c>
      <c r="G10388">
        <v>1524800000</v>
      </c>
    </row>
    <row r="10389" spans="1:7" ht="15">
      <c r="A10389" s="963">
        <v>40991</v>
      </c>
      <c r="B10389">
        <v>3066.3701171875</v>
      </c>
      <c r="C10389">
        <v>3070.929931640625</v>
      </c>
      <c r="D10389">
        <v>3044.669921875</v>
      </c>
      <c r="E10389">
        <v>3067.919921875</v>
      </c>
      <c r="F10389">
        <v>3067.919921875</v>
      </c>
      <c r="G10389">
        <v>1428940000</v>
      </c>
    </row>
    <row r="10390" spans="1:7" ht="15">
      <c r="A10390" s="963">
        <v>40994</v>
      </c>
      <c r="B10390">
        <v>3090.52001953125</v>
      </c>
      <c r="C10390">
        <v>3122.570068359375</v>
      </c>
      <c r="D10390">
        <v>3090.050048828125</v>
      </c>
      <c r="E10390">
        <v>3122.570068359375</v>
      </c>
      <c r="F10390">
        <v>3122.570068359375</v>
      </c>
      <c r="G10390">
        <v>1627520000</v>
      </c>
    </row>
    <row r="10391" spans="1:7" ht="15">
      <c r="A10391" s="963">
        <v>40995</v>
      </c>
      <c r="B10391">
        <v>3124.06005859375</v>
      </c>
      <c r="C10391">
        <v>3134.169921875</v>
      </c>
      <c r="D10391">
        <v>3119.030029296875</v>
      </c>
      <c r="E10391">
        <v>3120.35009765625</v>
      </c>
      <c r="F10391">
        <v>3120.35009765625</v>
      </c>
      <c r="G10391">
        <v>1662460000</v>
      </c>
    </row>
    <row r="10392" spans="1:7" ht="15">
      <c r="A10392" s="963">
        <v>40996</v>
      </c>
      <c r="B10392">
        <v>3123.840087890625</v>
      </c>
      <c r="C10392">
        <v>3130.56005859375</v>
      </c>
      <c r="D10392">
        <v>3086.929931640625</v>
      </c>
      <c r="E10392">
        <v>3104.9599609375</v>
      </c>
      <c r="F10392">
        <v>3104.9599609375</v>
      </c>
      <c r="G10392">
        <v>1765680000</v>
      </c>
    </row>
    <row r="10393" spans="1:7" ht="15">
      <c r="A10393" s="963">
        <v>40997</v>
      </c>
      <c r="B10393">
        <v>3087.25</v>
      </c>
      <c r="C10393">
        <v>3099.800048828125</v>
      </c>
      <c r="D10393">
        <v>3069.81005859375</v>
      </c>
      <c r="E10393">
        <v>3095.360107421875</v>
      </c>
      <c r="F10393">
        <v>3095.360107421875</v>
      </c>
      <c r="G10393">
        <v>1756160000</v>
      </c>
    </row>
    <row r="10394" spans="1:7" ht="15">
      <c r="A10394" s="963">
        <v>40998</v>
      </c>
      <c r="B10394">
        <v>3110.969970703125</v>
      </c>
      <c r="C10394">
        <v>3111.550048828125</v>
      </c>
      <c r="D10394">
        <v>3079.050048828125</v>
      </c>
      <c r="E10394">
        <v>3091.570068359375</v>
      </c>
      <c r="F10394">
        <v>3091.570068359375</v>
      </c>
      <c r="G10394">
        <v>1833130000</v>
      </c>
    </row>
    <row r="10395" spans="1:7" ht="15">
      <c r="A10395" s="963">
        <v>41001</v>
      </c>
      <c r="B10395">
        <v>3085.93994140625</v>
      </c>
      <c r="C10395">
        <v>3123.030029296875</v>
      </c>
      <c r="D10395">
        <v>3079.780029296875</v>
      </c>
      <c r="E10395">
        <v>3119.699951171875</v>
      </c>
      <c r="F10395">
        <v>3119.699951171875</v>
      </c>
      <c r="G10395">
        <v>1768210000</v>
      </c>
    </row>
    <row r="10396" spans="1:7" ht="15">
      <c r="A10396" s="963">
        <v>41002</v>
      </c>
      <c r="B10396">
        <v>3119.64990234375</v>
      </c>
      <c r="C10396">
        <v>3128.25</v>
      </c>
      <c r="D10396">
        <v>3097.409912109375</v>
      </c>
      <c r="E10396">
        <v>3113.570068359375</v>
      </c>
      <c r="F10396">
        <v>3113.570068359375</v>
      </c>
      <c r="G10396">
        <v>1804950000</v>
      </c>
    </row>
    <row r="10397" spans="1:7" ht="15">
      <c r="A10397" s="963">
        <v>41003</v>
      </c>
      <c r="B10397">
        <v>3085.4599609375</v>
      </c>
      <c r="C10397">
        <v>3086.35009765625</v>
      </c>
      <c r="D10397">
        <v>3052.580078125</v>
      </c>
      <c r="E10397">
        <v>3068.090087890625</v>
      </c>
      <c r="F10397">
        <v>3068.090087890625</v>
      </c>
      <c r="G10397">
        <v>1813150000</v>
      </c>
    </row>
    <row r="10398" spans="1:7" ht="15">
      <c r="A10398" s="963">
        <v>41004</v>
      </c>
      <c r="B10398">
        <v>3061.75</v>
      </c>
      <c r="C10398">
        <v>3083.3798828125</v>
      </c>
      <c r="D10398">
        <v>3061.139892578125</v>
      </c>
      <c r="E10398">
        <v>3080.5</v>
      </c>
      <c r="F10398">
        <v>3080.5</v>
      </c>
      <c r="G10398">
        <v>1548040000</v>
      </c>
    </row>
    <row r="10399" spans="1:7" ht="15">
      <c r="A10399" s="963">
        <v>41008</v>
      </c>
      <c r="B10399">
        <v>3037.280029296875</v>
      </c>
      <c r="C10399">
        <v>3058.760009765625</v>
      </c>
      <c r="D10399">
        <v>3032.219970703125</v>
      </c>
      <c r="E10399">
        <v>3047.080078125</v>
      </c>
      <c r="F10399">
        <v>3047.080078125</v>
      </c>
      <c r="G10399">
        <v>1371140000</v>
      </c>
    </row>
    <row r="10400" spans="1:7" ht="15">
      <c r="A10400" s="963">
        <v>41009</v>
      </c>
      <c r="B10400">
        <v>3044.669921875</v>
      </c>
      <c r="C10400">
        <v>3055.199951171875</v>
      </c>
      <c r="D10400">
        <v>2987</v>
      </c>
      <c r="E10400">
        <v>2991.219970703125</v>
      </c>
      <c r="F10400">
        <v>2991.219970703125</v>
      </c>
      <c r="G10400">
        <v>1953600000</v>
      </c>
    </row>
    <row r="10401" spans="1:7" ht="15">
      <c r="A10401" s="963">
        <v>41010</v>
      </c>
      <c r="B10401">
        <v>3020.14990234375</v>
      </c>
      <c r="C10401">
        <v>3030.510009765625</v>
      </c>
      <c r="D10401">
        <v>3008.75</v>
      </c>
      <c r="E10401">
        <v>3016.4599609375</v>
      </c>
      <c r="F10401">
        <v>3016.4599609375</v>
      </c>
      <c r="G10401">
        <v>1540890000</v>
      </c>
    </row>
    <row r="10402" spans="1:7" ht="15">
      <c r="A10402" s="963">
        <v>41011</v>
      </c>
      <c r="B10402">
        <v>3023.110107421875</v>
      </c>
      <c r="C10402">
        <v>3059.260009765625</v>
      </c>
      <c r="D10402">
        <v>3020.43994140625</v>
      </c>
      <c r="E10402">
        <v>3055.550048828125</v>
      </c>
      <c r="F10402">
        <v>3055.550048828125</v>
      </c>
      <c r="G10402">
        <v>1480340000</v>
      </c>
    </row>
    <row r="10403" spans="1:7" ht="15">
      <c r="A10403" s="963">
        <v>41012</v>
      </c>
      <c r="B10403">
        <v>3045.080078125</v>
      </c>
      <c r="C10403">
        <v>3045.419921875</v>
      </c>
      <c r="D10403">
        <v>3010.77001953125</v>
      </c>
      <c r="E10403">
        <v>3011.330078125</v>
      </c>
      <c r="F10403">
        <v>3011.330078125</v>
      </c>
      <c r="G10403">
        <v>1483850000</v>
      </c>
    </row>
    <row r="10404" spans="1:7" ht="15">
      <c r="A10404" s="963">
        <v>41015</v>
      </c>
      <c r="B10404">
        <v>3027.570068359375</v>
      </c>
      <c r="C10404">
        <v>3027.570068359375</v>
      </c>
      <c r="D10404">
        <v>2975.8701171875</v>
      </c>
      <c r="E10404">
        <v>2988.39990234375</v>
      </c>
      <c r="F10404">
        <v>2988.39990234375</v>
      </c>
      <c r="G10404">
        <v>1594320000</v>
      </c>
    </row>
    <row r="10405" spans="1:7" ht="15">
      <c r="A10405" s="963">
        <v>41016</v>
      </c>
      <c r="B10405">
        <v>3002.02001953125</v>
      </c>
      <c r="C10405">
        <v>3052.760009765625</v>
      </c>
      <c r="D10405">
        <v>2999.489990234375</v>
      </c>
      <c r="E10405">
        <v>3042.820068359375</v>
      </c>
      <c r="F10405">
        <v>3042.820068359375</v>
      </c>
      <c r="G10405">
        <v>1555070000</v>
      </c>
    </row>
    <row r="10406" spans="1:7" ht="15">
      <c r="A10406" s="963">
        <v>41017</v>
      </c>
      <c r="B10406">
        <v>3031.820068359375</v>
      </c>
      <c r="C10406">
        <v>3045.0400390625</v>
      </c>
      <c r="D10406">
        <v>3023.909912109375</v>
      </c>
      <c r="E10406">
        <v>3031.449951171875</v>
      </c>
      <c r="F10406">
        <v>3031.449951171875</v>
      </c>
      <c r="G10406">
        <v>1599470000</v>
      </c>
    </row>
    <row r="10407" spans="1:7" ht="15">
      <c r="A10407" s="963">
        <v>41018</v>
      </c>
      <c r="B10407">
        <v>3028.199951171875</v>
      </c>
      <c r="C10407">
        <v>3058.719970703125</v>
      </c>
      <c r="D10407">
        <v>2994.93994140625</v>
      </c>
      <c r="E10407">
        <v>3007.56005859375</v>
      </c>
      <c r="F10407">
        <v>3007.56005859375</v>
      </c>
      <c r="G10407">
        <v>1991120000</v>
      </c>
    </row>
    <row r="10408" spans="1:7" ht="15">
      <c r="A10408" s="963">
        <v>41019</v>
      </c>
      <c r="B10408">
        <v>3023.72998046875</v>
      </c>
      <c r="C10408">
        <v>3034.68994140625</v>
      </c>
      <c r="D10408">
        <v>2999.010009765625</v>
      </c>
      <c r="E10408">
        <v>3000.449951171875</v>
      </c>
      <c r="F10408">
        <v>3000.449951171875</v>
      </c>
      <c r="G10408">
        <v>1935880000</v>
      </c>
    </row>
    <row r="10409" spans="1:7" ht="15">
      <c r="A10409" s="963">
        <v>41022</v>
      </c>
      <c r="B10409">
        <v>2969</v>
      </c>
      <c r="C10409">
        <v>2973.3798828125</v>
      </c>
      <c r="D10409">
        <v>2946.0400390625</v>
      </c>
      <c r="E10409">
        <v>2970.449951171875</v>
      </c>
      <c r="F10409">
        <v>2970.449951171875</v>
      </c>
      <c r="G10409">
        <v>1767360000</v>
      </c>
    </row>
    <row r="10410" spans="1:7" ht="15">
      <c r="A10410" s="963">
        <v>41023</v>
      </c>
      <c r="B10410">
        <v>2967.3701171875</v>
      </c>
      <c r="C10410">
        <v>2979.080078125</v>
      </c>
      <c r="D10410">
        <v>2950.3798828125</v>
      </c>
      <c r="E10410">
        <v>2961.60009765625</v>
      </c>
      <c r="F10410">
        <v>2961.60009765625</v>
      </c>
      <c r="G10410">
        <v>1690840000</v>
      </c>
    </row>
    <row r="10411" spans="1:7" ht="15">
      <c r="A10411" s="963">
        <v>41024</v>
      </c>
      <c r="B10411">
        <v>3013.64990234375</v>
      </c>
      <c r="C10411">
        <v>3031.409912109375</v>
      </c>
      <c r="D10411">
        <v>3010.570068359375</v>
      </c>
      <c r="E10411">
        <v>3029.6298828125</v>
      </c>
      <c r="F10411">
        <v>3029.6298828125</v>
      </c>
      <c r="G10411">
        <v>1721330000</v>
      </c>
    </row>
    <row r="10412" spans="1:7" ht="15">
      <c r="A10412" s="963">
        <v>41025</v>
      </c>
      <c r="B10412">
        <v>3029.6201171875</v>
      </c>
      <c r="C10412">
        <v>3056.77001953125</v>
      </c>
      <c r="D10412">
        <v>3027.7900390625</v>
      </c>
      <c r="E10412">
        <v>3050.610107421875</v>
      </c>
      <c r="F10412">
        <v>3050.610107421875</v>
      </c>
      <c r="G10412">
        <v>1763510000</v>
      </c>
    </row>
    <row r="10413" spans="1:7" ht="15">
      <c r="A10413" s="963">
        <v>41026</v>
      </c>
      <c r="B10413">
        <v>3060.340087890625</v>
      </c>
      <c r="C10413">
        <v>3076.43994140625</v>
      </c>
      <c r="D10413">
        <v>3043.300048828125</v>
      </c>
      <c r="E10413">
        <v>3069.199951171875</v>
      </c>
      <c r="F10413">
        <v>3069.199951171875</v>
      </c>
      <c r="G10413">
        <v>1777750000</v>
      </c>
    </row>
    <row r="10414" spans="1:7" ht="15">
      <c r="A10414" s="963">
        <v>41029</v>
      </c>
      <c r="B10414">
        <v>3060.06005859375</v>
      </c>
      <c r="C10414">
        <v>3063.659912109375</v>
      </c>
      <c r="D10414">
        <v>3043.25</v>
      </c>
      <c r="E10414">
        <v>3046.360107421875</v>
      </c>
      <c r="F10414">
        <v>3046.360107421875</v>
      </c>
      <c r="G10414">
        <v>1633170000</v>
      </c>
    </row>
    <row r="10415" spans="1:7" ht="15">
      <c r="A10415" s="963">
        <v>41030</v>
      </c>
      <c r="B10415">
        <v>3044.7900390625</v>
      </c>
      <c r="C10415">
        <v>3085.39990234375</v>
      </c>
      <c r="D10415">
        <v>3041.6201171875</v>
      </c>
      <c r="E10415">
        <v>3050.43994140625</v>
      </c>
      <c r="F10415">
        <v>3050.43994140625</v>
      </c>
      <c r="G10415">
        <v>1854230000</v>
      </c>
    </row>
    <row r="10416" spans="1:7" ht="15">
      <c r="A10416" s="963">
        <v>41031</v>
      </c>
      <c r="B10416">
        <v>3035.070068359375</v>
      </c>
      <c r="C10416">
        <v>3061.469970703125</v>
      </c>
      <c r="D10416">
        <v>3028.93994140625</v>
      </c>
      <c r="E10416">
        <v>3059.85009765625</v>
      </c>
      <c r="F10416">
        <v>3059.85009765625</v>
      </c>
      <c r="G10416">
        <v>1825190000</v>
      </c>
    </row>
    <row r="10417" spans="1:7" ht="15">
      <c r="A10417" s="963">
        <v>41032</v>
      </c>
      <c r="B10417">
        <v>3061.1298828125</v>
      </c>
      <c r="C10417">
        <v>3061.3798828125</v>
      </c>
      <c r="D10417">
        <v>3016.199951171875</v>
      </c>
      <c r="E10417">
        <v>3024.300048828125</v>
      </c>
      <c r="F10417">
        <v>3024.300048828125</v>
      </c>
      <c r="G10417">
        <v>1869130000</v>
      </c>
    </row>
    <row r="10418" spans="1:7" ht="15">
      <c r="A10418" s="963">
        <v>41033</v>
      </c>
      <c r="B10418">
        <v>3001.14990234375</v>
      </c>
      <c r="C10418">
        <v>3001.47998046875</v>
      </c>
      <c r="D10418">
        <v>2956.340087890625</v>
      </c>
      <c r="E10418">
        <v>2956.340087890625</v>
      </c>
      <c r="F10418">
        <v>2956.340087890625</v>
      </c>
      <c r="G10418">
        <v>1944010000</v>
      </c>
    </row>
    <row r="10419" spans="1:7" ht="15">
      <c r="A10419" s="963">
        <v>41036</v>
      </c>
      <c r="B10419">
        <v>2940.409912109375</v>
      </c>
      <c r="C10419">
        <v>2970.199951171875</v>
      </c>
      <c r="D10419">
        <v>2939.2099609375</v>
      </c>
      <c r="E10419">
        <v>2957.760009765625</v>
      </c>
      <c r="F10419">
        <v>2957.760009765625</v>
      </c>
      <c r="G10419">
        <v>1740430000</v>
      </c>
    </row>
    <row r="10420" spans="1:7" ht="15">
      <c r="A10420" s="963">
        <v>41037</v>
      </c>
      <c r="B10420">
        <v>2939.360107421875</v>
      </c>
      <c r="C10420">
        <v>2952.64990234375</v>
      </c>
      <c r="D10420">
        <v>2900.06005859375</v>
      </c>
      <c r="E10420">
        <v>2946.27001953125</v>
      </c>
      <c r="F10420">
        <v>2946.27001953125</v>
      </c>
      <c r="G10420">
        <v>2175840000</v>
      </c>
    </row>
    <row r="10421" spans="1:7" ht="15">
      <c r="A10421" s="963">
        <v>41038</v>
      </c>
      <c r="B10421">
        <v>2912.409912109375</v>
      </c>
      <c r="C10421">
        <v>2948.77001953125</v>
      </c>
      <c r="D10421">
        <v>2900.179931640625</v>
      </c>
      <c r="E10421">
        <v>2934.7099609375</v>
      </c>
      <c r="F10421">
        <v>2934.7099609375</v>
      </c>
      <c r="G10421">
        <v>2047090000</v>
      </c>
    </row>
    <row r="10422" spans="1:7" ht="15">
      <c r="A10422" s="963">
        <v>41039</v>
      </c>
      <c r="B10422">
        <v>2950.2099609375</v>
      </c>
      <c r="C10422">
        <v>2950.2099609375</v>
      </c>
      <c r="D10422">
        <v>2923.139892578125</v>
      </c>
      <c r="E10422">
        <v>2933.639892578125</v>
      </c>
      <c r="F10422">
        <v>2933.639892578125</v>
      </c>
      <c r="G10422">
        <v>2004150000</v>
      </c>
    </row>
    <row r="10423" spans="1:7" ht="15">
      <c r="A10423" s="963">
        <v>41040</v>
      </c>
      <c r="B10423">
        <v>2919.35009765625</v>
      </c>
      <c r="C10423">
        <v>2960.3798828125</v>
      </c>
      <c r="D10423">
        <v>2918.739990234375</v>
      </c>
      <c r="E10423">
        <v>2933.820068359375</v>
      </c>
      <c r="F10423">
        <v>2933.820068359375</v>
      </c>
      <c r="G10423">
        <v>1735380000</v>
      </c>
    </row>
    <row r="10424" spans="1:7" ht="15">
      <c r="A10424" s="963">
        <v>41043</v>
      </c>
      <c r="B10424">
        <v>2907.780029296875</v>
      </c>
      <c r="C10424">
        <v>2924.889892578125</v>
      </c>
      <c r="D10424">
        <v>2898.89990234375</v>
      </c>
      <c r="E10424">
        <v>2902.580078125</v>
      </c>
      <c r="F10424">
        <v>2902.580078125</v>
      </c>
      <c r="G10424">
        <v>1683460000</v>
      </c>
    </row>
    <row r="10425" spans="1:7" ht="15">
      <c r="A10425" s="963">
        <v>41044</v>
      </c>
      <c r="B10425">
        <v>2902.300048828125</v>
      </c>
      <c r="C10425">
        <v>2930.679931640625</v>
      </c>
      <c r="D10425">
        <v>2889.389892578125</v>
      </c>
      <c r="E10425">
        <v>2893.760009765625</v>
      </c>
      <c r="F10425">
        <v>2893.760009765625</v>
      </c>
      <c r="G10425">
        <v>1826210000</v>
      </c>
    </row>
    <row r="10426" spans="1:7" ht="15">
      <c r="A10426" s="963">
        <v>41045</v>
      </c>
      <c r="B10426">
        <v>2904.669921875</v>
      </c>
      <c r="C10426">
        <v>2913.89990234375</v>
      </c>
      <c r="D10426">
        <v>2872.25</v>
      </c>
      <c r="E10426">
        <v>2874.0400390625</v>
      </c>
      <c r="F10426">
        <v>2874.0400390625</v>
      </c>
      <c r="G10426">
        <v>1933900000</v>
      </c>
    </row>
    <row r="10427" spans="1:7" ht="15">
      <c r="A10427" s="963">
        <v>41046</v>
      </c>
      <c r="B10427">
        <v>2874.7099609375</v>
      </c>
      <c r="C10427">
        <v>2879.219970703125</v>
      </c>
      <c r="D10427">
        <v>2813.68994140625</v>
      </c>
      <c r="E10427">
        <v>2813.68994140625</v>
      </c>
      <c r="F10427">
        <v>2813.68994140625</v>
      </c>
      <c r="G10427">
        <v>2016980000</v>
      </c>
    </row>
    <row r="10428" spans="1:7" ht="15">
      <c r="A10428" s="963">
        <v>41047</v>
      </c>
      <c r="B10428">
        <v>2814.429931640625</v>
      </c>
      <c r="C10428">
        <v>2827.280029296875</v>
      </c>
      <c r="D10428">
        <v>2774.449951171875</v>
      </c>
      <c r="E10428">
        <v>2778.7900390625</v>
      </c>
      <c r="F10428">
        <v>2778.7900390625</v>
      </c>
      <c r="G10428">
        <v>2692450000</v>
      </c>
    </row>
    <row r="10429" spans="1:7" ht="15">
      <c r="A10429" s="963">
        <v>41050</v>
      </c>
      <c r="B10429">
        <v>2782.550048828125</v>
      </c>
      <c r="C10429">
        <v>2848.830078125</v>
      </c>
      <c r="D10429">
        <v>2774.760009765625</v>
      </c>
      <c r="E10429">
        <v>2847.2099609375</v>
      </c>
      <c r="F10429">
        <v>2847.2099609375</v>
      </c>
      <c r="G10429">
        <v>1870420000</v>
      </c>
    </row>
    <row r="10430" spans="1:7" ht="15">
      <c r="A10430" s="963">
        <v>41051</v>
      </c>
      <c r="B10430">
        <v>2853.8701171875</v>
      </c>
      <c r="C10430">
        <v>2867.340087890625</v>
      </c>
      <c r="D10430">
        <v>2823.219970703125</v>
      </c>
      <c r="E10430">
        <v>2839.080078125</v>
      </c>
      <c r="F10430">
        <v>2839.080078125</v>
      </c>
      <c r="G10430">
        <v>1861850000</v>
      </c>
    </row>
    <row r="10431" spans="1:7" ht="15">
      <c r="A10431" s="963">
        <v>41052</v>
      </c>
      <c r="B10431">
        <v>2832.169921875</v>
      </c>
      <c r="C10431">
        <v>2855.35009765625</v>
      </c>
      <c r="D10431">
        <v>2795.5</v>
      </c>
      <c r="E10431">
        <v>2850.1201171875</v>
      </c>
      <c r="F10431">
        <v>2850.1201171875</v>
      </c>
      <c r="G10431">
        <v>1929640000</v>
      </c>
    </row>
    <row r="10432" spans="1:7" ht="15">
      <c r="A10432" s="963">
        <v>41053</v>
      </c>
      <c r="B10432">
        <v>2856.550048828125</v>
      </c>
      <c r="C10432">
        <v>2858.239990234375</v>
      </c>
      <c r="D10432">
        <v>2817.6201171875</v>
      </c>
      <c r="E10432">
        <v>2839.3798828125</v>
      </c>
      <c r="F10432">
        <v>2839.3798828125</v>
      </c>
      <c r="G10432">
        <v>1750290000</v>
      </c>
    </row>
    <row r="10433" spans="1:7" ht="15">
      <c r="A10433" s="963">
        <v>41054</v>
      </c>
      <c r="B10433">
        <v>2839.739990234375</v>
      </c>
      <c r="C10433">
        <v>2846.31005859375</v>
      </c>
      <c r="D10433">
        <v>2829.760009765625</v>
      </c>
      <c r="E10433">
        <v>2837.530029296875</v>
      </c>
      <c r="F10433">
        <v>2837.530029296875</v>
      </c>
      <c r="G10433">
        <v>1282680000</v>
      </c>
    </row>
    <row r="10434" spans="1:7" ht="15">
      <c r="A10434" s="963">
        <v>41058</v>
      </c>
      <c r="B10434">
        <v>2853.27001953125</v>
      </c>
      <c r="C10434">
        <v>2882.830078125</v>
      </c>
      <c r="D10434">
        <v>2846.679931640625</v>
      </c>
      <c r="E10434">
        <v>2870.989990234375</v>
      </c>
      <c r="F10434">
        <v>2870.989990234375</v>
      </c>
      <c r="G10434">
        <v>221430000</v>
      </c>
    </row>
    <row r="10435" spans="1:7" ht="15">
      <c r="A10435" s="963">
        <v>41059</v>
      </c>
      <c r="B10435">
        <v>2847.27001953125</v>
      </c>
      <c r="C10435">
        <v>2847.27001953125</v>
      </c>
      <c r="D10435">
        <v>2825.639892578125</v>
      </c>
      <c r="E10435">
        <v>2837.360107421875</v>
      </c>
      <c r="F10435">
        <v>2837.360107421875</v>
      </c>
      <c r="G10435">
        <v>1671040000</v>
      </c>
    </row>
    <row r="10436" spans="1:7" ht="15">
      <c r="A10436" s="963">
        <v>41060</v>
      </c>
      <c r="B10436">
        <v>2837.3701171875</v>
      </c>
      <c r="C10436">
        <v>2842.429931640625</v>
      </c>
      <c r="D10436">
        <v>2801.9599609375</v>
      </c>
      <c r="E10436">
        <v>2827.340087890625</v>
      </c>
      <c r="F10436">
        <v>2827.340087890625</v>
      </c>
      <c r="G10436">
        <v>2180130000</v>
      </c>
    </row>
    <row r="10437" spans="1:7" ht="15">
      <c r="A10437" s="963">
        <v>41061</v>
      </c>
      <c r="B10437">
        <v>2810.1298828125</v>
      </c>
      <c r="C10437">
        <v>2810.1298828125</v>
      </c>
      <c r="D10437">
        <v>2747.239990234375</v>
      </c>
      <c r="E10437">
        <v>2747.47998046875</v>
      </c>
      <c r="F10437">
        <v>2747.47998046875</v>
      </c>
      <c r="G10437">
        <v>1966370000</v>
      </c>
    </row>
    <row r="10438" spans="1:7" ht="15">
      <c r="A10438" s="963">
        <v>41064</v>
      </c>
      <c r="B10438">
        <v>2747.610107421875</v>
      </c>
      <c r="C10438">
        <v>2769.929931640625</v>
      </c>
      <c r="D10438">
        <v>2726.679931640625</v>
      </c>
      <c r="E10438">
        <v>2760.010009765625</v>
      </c>
      <c r="F10438">
        <v>2760.010009765625</v>
      </c>
      <c r="G10438">
        <v>1755750000</v>
      </c>
    </row>
    <row r="10439" spans="1:7" ht="15">
      <c r="A10439" s="963">
        <v>41065</v>
      </c>
      <c r="B10439">
        <v>2749.35009765625</v>
      </c>
      <c r="C10439">
        <v>2781.969970703125</v>
      </c>
      <c r="D10439">
        <v>2749.340087890625</v>
      </c>
      <c r="E10439">
        <v>2778.110107421875</v>
      </c>
      <c r="F10439">
        <v>2778.110107421875</v>
      </c>
      <c r="G10439">
        <v>1625600000</v>
      </c>
    </row>
    <row r="10440" spans="1:7" ht="15">
      <c r="A10440" s="963">
        <v>41066</v>
      </c>
      <c r="B10440">
        <v>2796.22998046875</v>
      </c>
      <c r="C10440">
        <v>2844.719970703125</v>
      </c>
      <c r="D10440">
        <v>2796.22998046875</v>
      </c>
      <c r="E10440">
        <v>2844.719970703125</v>
      </c>
      <c r="F10440">
        <v>2844.719970703125</v>
      </c>
      <c r="G10440">
        <v>1761050000</v>
      </c>
    </row>
    <row r="10441" spans="1:7" ht="15">
      <c r="A10441" s="963">
        <v>41067</v>
      </c>
      <c r="B10441">
        <v>2872.050048828125</v>
      </c>
      <c r="C10441">
        <v>2873.590087890625</v>
      </c>
      <c r="D10441">
        <v>2827.820068359375</v>
      </c>
      <c r="E10441">
        <v>2831.02001953125</v>
      </c>
      <c r="F10441">
        <v>2831.02001953125</v>
      </c>
      <c r="G10441">
        <v>1655370000</v>
      </c>
    </row>
    <row r="10442" spans="1:7" ht="15">
      <c r="A10442" s="963">
        <v>41068</v>
      </c>
      <c r="B10442">
        <v>2823.820068359375</v>
      </c>
      <c r="C10442">
        <v>2860.93994140625</v>
      </c>
      <c r="D10442">
        <v>2814.800048828125</v>
      </c>
      <c r="E10442">
        <v>2858.419921875</v>
      </c>
      <c r="F10442">
        <v>2858.419921875</v>
      </c>
      <c r="G10442">
        <v>1390260000</v>
      </c>
    </row>
    <row r="10443" spans="1:7" ht="15">
      <c r="A10443" s="963">
        <v>41071</v>
      </c>
      <c r="B10443">
        <v>2882.489990234375</v>
      </c>
      <c r="C10443">
        <v>2882.9599609375</v>
      </c>
      <c r="D10443">
        <v>2806.89990234375</v>
      </c>
      <c r="E10443">
        <v>2809.72998046875</v>
      </c>
      <c r="F10443">
        <v>2809.72998046875</v>
      </c>
      <c r="G10443">
        <v>1480220000</v>
      </c>
    </row>
    <row r="10444" spans="1:7" ht="15">
      <c r="A10444" s="963">
        <v>41072</v>
      </c>
      <c r="B10444">
        <v>2815.840087890625</v>
      </c>
      <c r="C10444">
        <v>2843.669921875</v>
      </c>
      <c r="D10444">
        <v>2802.3798828125</v>
      </c>
      <c r="E10444">
        <v>2843.070068359375</v>
      </c>
      <c r="F10444">
        <v>2843.070068359375</v>
      </c>
      <c r="G10444">
        <v>1594310000</v>
      </c>
    </row>
    <row r="10445" spans="1:7" ht="15">
      <c r="A10445" s="963">
        <v>41073</v>
      </c>
      <c r="B10445">
        <v>2838.1201171875</v>
      </c>
      <c r="C10445">
        <v>2853.169921875</v>
      </c>
      <c r="D10445">
        <v>2810.590087890625</v>
      </c>
      <c r="E10445">
        <v>2818.610107421875</v>
      </c>
      <c r="F10445">
        <v>2818.610107421875</v>
      </c>
      <c r="G10445">
        <v>1602080000</v>
      </c>
    </row>
    <row r="10446" spans="1:7" ht="15">
      <c r="A10446" s="963">
        <v>41074</v>
      </c>
      <c r="B10446">
        <v>2820.6298828125</v>
      </c>
      <c r="C10446">
        <v>2842.31005859375</v>
      </c>
      <c r="D10446">
        <v>2807.550048828125</v>
      </c>
      <c r="E10446">
        <v>2836.330078125</v>
      </c>
      <c r="F10446">
        <v>2836.330078125</v>
      </c>
      <c r="G10446">
        <v>1633370000</v>
      </c>
    </row>
    <row r="10447" spans="1:7" ht="15">
      <c r="A10447" s="963">
        <v>41075</v>
      </c>
      <c r="B10447">
        <v>2839.39990234375</v>
      </c>
      <c r="C10447">
        <v>2874.3798828125</v>
      </c>
      <c r="D10447">
        <v>2837.93994140625</v>
      </c>
      <c r="E10447">
        <v>2872.800048828125</v>
      </c>
      <c r="F10447">
        <v>2872.800048828125</v>
      </c>
      <c r="G10447">
        <v>2020100000</v>
      </c>
    </row>
    <row r="10448" spans="1:7" ht="15">
      <c r="A10448" s="963">
        <v>41078</v>
      </c>
      <c r="B10448">
        <v>2872.489990234375</v>
      </c>
      <c r="C10448">
        <v>2903.030029296875</v>
      </c>
      <c r="D10448">
        <v>2853.860107421875</v>
      </c>
      <c r="E10448">
        <v>2895.330078125</v>
      </c>
      <c r="F10448">
        <v>2895.330078125</v>
      </c>
      <c r="G10448">
        <v>1586190000</v>
      </c>
    </row>
    <row r="10449" spans="1:7" ht="15">
      <c r="A10449" s="963">
        <v>41079</v>
      </c>
      <c r="B10449">
        <v>2909.8701171875</v>
      </c>
      <c r="C10449">
        <v>2940.22998046875</v>
      </c>
      <c r="D10449">
        <v>2908.449951171875</v>
      </c>
      <c r="E10449">
        <v>2929.760009765625</v>
      </c>
      <c r="F10449">
        <v>2929.760009765625</v>
      </c>
      <c r="G10449">
        <v>1835480000</v>
      </c>
    </row>
    <row r="10450" spans="1:7" ht="15">
      <c r="A10450" s="963">
        <v>41080</v>
      </c>
      <c r="B10450">
        <v>2932.9599609375</v>
      </c>
      <c r="C10450">
        <v>2942.280029296875</v>
      </c>
      <c r="D10450">
        <v>2910</v>
      </c>
      <c r="E10450">
        <v>2930.449951171875</v>
      </c>
      <c r="F10450">
        <v>2930.449951171875</v>
      </c>
      <c r="G10450">
        <v>1563080000</v>
      </c>
    </row>
    <row r="10451" spans="1:7" ht="15">
      <c r="A10451" s="963">
        <v>41081</v>
      </c>
      <c r="B10451">
        <v>2929.14990234375</v>
      </c>
      <c r="C10451">
        <v>2930.929931640625</v>
      </c>
      <c r="D10451">
        <v>2857.10009765625</v>
      </c>
      <c r="E10451">
        <v>2859.090087890625</v>
      </c>
      <c r="F10451">
        <v>2859.090087890625</v>
      </c>
      <c r="G10451">
        <v>1822200000</v>
      </c>
    </row>
    <row r="10452" spans="1:7" ht="15">
      <c r="A10452" s="963">
        <v>41082</v>
      </c>
      <c r="B10452">
        <v>2866.169921875</v>
      </c>
      <c r="C10452">
        <v>2894.35009765625</v>
      </c>
      <c r="D10452">
        <v>2863.929931640625</v>
      </c>
      <c r="E10452">
        <v>2892.419921875</v>
      </c>
      <c r="F10452">
        <v>2892.419921875</v>
      </c>
      <c r="G10452">
        <v>3544010000</v>
      </c>
    </row>
    <row r="10453" spans="1:7" ht="15">
      <c r="A10453" s="963">
        <v>41085</v>
      </c>
      <c r="B10453">
        <v>2863.889892578125</v>
      </c>
      <c r="C10453">
        <v>2863.889892578125</v>
      </c>
      <c r="D10453">
        <v>2829.22998046875</v>
      </c>
      <c r="E10453">
        <v>2836.159912109375</v>
      </c>
      <c r="F10453">
        <v>2836.159912109375</v>
      </c>
      <c r="G10453">
        <v>1514430000</v>
      </c>
    </row>
    <row r="10454" spans="1:7" ht="15">
      <c r="A10454" s="963">
        <v>41086</v>
      </c>
      <c r="B10454">
        <v>2845.39990234375</v>
      </c>
      <c r="C10454">
        <v>2862.14990234375</v>
      </c>
      <c r="D10454">
        <v>2832.02001953125</v>
      </c>
      <c r="E10454">
        <v>2854.06005859375</v>
      </c>
      <c r="F10454">
        <v>2854.06005859375</v>
      </c>
      <c r="G10454">
        <v>1623160000</v>
      </c>
    </row>
    <row r="10455" spans="1:7" ht="15">
      <c r="A10455" s="963">
        <v>41087</v>
      </c>
      <c r="B10455">
        <v>2862.1298828125</v>
      </c>
      <c r="C10455">
        <v>2882.39990234375</v>
      </c>
      <c r="D10455">
        <v>2860.1298828125</v>
      </c>
      <c r="E10455">
        <v>2875.320068359375</v>
      </c>
      <c r="F10455">
        <v>2875.320068359375</v>
      </c>
      <c r="G10455">
        <v>1668580000</v>
      </c>
    </row>
    <row r="10456" spans="1:7" ht="15">
      <c r="A10456" s="963">
        <v>41088</v>
      </c>
      <c r="B10456">
        <v>2853.889892578125</v>
      </c>
      <c r="C10456">
        <v>2855.739990234375</v>
      </c>
      <c r="D10456">
        <v>2818.18994140625</v>
      </c>
      <c r="E10456">
        <v>2849.489990234375</v>
      </c>
      <c r="F10456">
        <v>2849.489990234375</v>
      </c>
      <c r="G10456">
        <v>1795850000</v>
      </c>
    </row>
    <row r="10457" spans="1:7" ht="15">
      <c r="A10457" s="963">
        <v>41089</v>
      </c>
      <c r="B10457">
        <v>2902.43994140625</v>
      </c>
      <c r="C10457">
        <v>2935.1298828125</v>
      </c>
      <c r="D10457">
        <v>2895.60009765625</v>
      </c>
      <c r="E10457">
        <v>2935.050048828125</v>
      </c>
      <c r="F10457">
        <v>2935.050048828125</v>
      </c>
      <c r="G10457">
        <v>2021190000</v>
      </c>
    </row>
    <row r="10458" spans="1:7" ht="15">
      <c r="A10458" s="963">
        <v>41092</v>
      </c>
      <c r="B10458">
        <v>2938.409912109375</v>
      </c>
      <c r="C10458">
        <v>2951.22998046875</v>
      </c>
      <c r="D10458">
        <v>2925.7099609375</v>
      </c>
      <c r="E10458">
        <v>2951.22998046875</v>
      </c>
      <c r="F10458">
        <v>2951.22998046875</v>
      </c>
      <c r="G10458">
        <v>1845240000</v>
      </c>
    </row>
    <row r="10459" spans="1:7" ht="15">
      <c r="A10459" s="963">
        <v>41093</v>
      </c>
      <c r="B10459">
        <v>2950.81005859375</v>
      </c>
      <c r="C10459">
        <v>2976.080078125</v>
      </c>
      <c r="D10459">
        <v>2948.39990234375</v>
      </c>
      <c r="E10459">
        <v>2976.080078125</v>
      </c>
      <c r="F10459">
        <v>2976.080078125</v>
      </c>
      <c r="G10459">
        <v>1009330000</v>
      </c>
    </row>
    <row r="10460" spans="1:7" ht="15">
      <c r="A10460" s="963">
        <v>41095</v>
      </c>
      <c r="B10460">
        <v>2970.3701171875</v>
      </c>
      <c r="C10460">
        <v>2987.93994140625</v>
      </c>
      <c r="D10460">
        <v>2958.300048828125</v>
      </c>
      <c r="E10460">
        <v>2976.1201171875</v>
      </c>
      <c r="F10460">
        <v>2976.1201171875</v>
      </c>
      <c r="G10460">
        <v>1423990000</v>
      </c>
    </row>
    <row r="10461" spans="1:7" ht="15">
      <c r="A10461" s="963">
        <v>41096</v>
      </c>
      <c r="B10461">
        <v>2955.199951171875</v>
      </c>
      <c r="C10461">
        <v>2957.5</v>
      </c>
      <c r="D10461">
        <v>2921.3701171875</v>
      </c>
      <c r="E10461">
        <v>2937.330078125</v>
      </c>
      <c r="F10461">
        <v>2937.330078125</v>
      </c>
      <c r="G10461">
        <v>1437420000</v>
      </c>
    </row>
    <row r="10462" spans="1:7" ht="15">
      <c r="A10462" s="963">
        <v>41099</v>
      </c>
      <c r="B10462">
        <v>2934.489990234375</v>
      </c>
      <c r="C10462">
        <v>2942.989990234375</v>
      </c>
      <c r="D10462">
        <v>2919.0400390625</v>
      </c>
      <c r="E10462">
        <v>2931.77001953125</v>
      </c>
      <c r="F10462">
        <v>2931.77001953125</v>
      </c>
      <c r="G10462">
        <v>1455500000</v>
      </c>
    </row>
    <row r="10463" spans="1:7" ht="15">
      <c r="A10463" s="963">
        <v>41100</v>
      </c>
      <c r="B10463">
        <v>2945.35009765625</v>
      </c>
      <c r="C10463">
        <v>2953.469970703125</v>
      </c>
      <c r="D10463">
        <v>2891.419921875</v>
      </c>
      <c r="E10463">
        <v>2902.330078125</v>
      </c>
      <c r="F10463">
        <v>2902.330078125</v>
      </c>
      <c r="G10463">
        <v>1725730000</v>
      </c>
    </row>
    <row r="10464" spans="1:7" ht="15">
      <c r="A10464" s="963">
        <v>41101</v>
      </c>
      <c r="B10464">
        <v>2898.77001953125</v>
      </c>
      <c r="C10464">
        <v>2905.510009765625</v>
      </c>
      <c r="D10464">
        <v>2866.530029296875</v>
      </c>
      <c r="E10464">
        <v>2887.97998046875</v>
      </c>
      <c r="F10464">
        <v>2887.97998046875</v>
      </c>
      <c r="G10464">
        <v>1635120000</v>
      </c>
    </row>
    <row r="10465" spans="1:7" ht="15">
      <c r="A10465" s="963">
        <v>41102</v>
      </c>
      <c r="B10465">
        <v>2867.080078125</v>
      </c>
      <c r="C10465">
        <v>2876.320068359375</v>
      </c>
      <c r="D10465">
        <v>2837.719970703125</v>
      </c>
      <c r="E10465">
        <v>2866.18994140625</v>
      </c>
      <c r="F10465">
        <v>2866.18994140625</v>
      </c>
      <c r="G10465">
        <v>1719460000</v>
      </c>
    </row>
    <row r="10466" spans="1:7" ht="15">
      <c r="A10466" s="963">
        <v>41103</v>
      </c>
      <c r="B10466">
        <v>2874.06005859375</v>
      </c>
      <c r="C10466">
        <v>2913.280029296875</v>
      </c>
      <c r="D10466">
        <v>2873.389892578125</v>
      </c>
      <c r="E10466">
        <v>2908.469970703125</v>
      </c>
      <c r="F10466">
        <v>2908.469970703125</v>
      </c>
      <c r="G10466">
        <v>1373620000</v>
      </c>
    </row>
    <row r="10467" spans="1:7" ht="15">
      <c r="A10467" s="963">
        <v>41106</v>
      </c>
      <c r="B10467">
        <v>2903.030029296875</v>
      </c>
      <c r="C10467">
        <v>2910.199951171875</v>
      </c>
      <c r="D10467">
        <v>2888.010009765625</v>
      </c>
      <c r="E10467">
        <v>2896.93994140625</v>
      </c>
      <c r="F10467">
        <v>2896.93994140625</v>
      </c>
      <c r="G10467">
        <v>1414470000</v>
      </c>
    </row>
    <row r="10468" spans="1:7" ht="15">
      <c r="A10468" s="963">
        <v>41107</v>
      </c>
      <c r="B10468">
        <v>2911.4599609375</v>
      </c>
      <c r="C10468">
        <v>2916.610107421875</v>
      </c>
      <c r="D10468">
        <v>2871.64990234375</v>
      </c>
      <c r="E10468">
        <v>2910.0400390625</v>
      </c>
      <c r="F10468">
        <v>2910.0400390625</v>
      </c>
      <c r="G10468">
        <v>1774160000</v>
      </c>
    </row>
    <row r="10469" spans="1:7" ht="15">
      <c r="A10469" s="963">
        <v>41108</v>
      </c>
      <c r="B10469">
        <v>2904.239990234375</v>
      </c>
      <c r="C10469">
        <v>2951.300048828125</v>
      </c>
      <c r="D10469">
        <v>2902.949951171875</v>
      </c>
      <c r="E10469">
        <v>2942.60009765625</v>
      </c>
      <c r="F10469">
        <v>2942.60009765625</v>
      </c>
      <c r="G10469">
        <v>1817040000</v>
      </c>
    </row>
    <row r="10470" spans="1:7" ht="15">
      <c r="A10470" s="963">
        <v>41109</v>
      </c>
      <c r="B10470">
        <v>2961.7099609375</v>
      </c>
      <c r="C10470">
        <v>2976.219970703125</v>
      </c>
      <c r="D10470">
        <v>2952.419921875</v>
      </c>
      <c r="E10470">
        <v>2965.89990234375</v>
      </c>
      <c r="F10470">
        <v>2965.89990234375</v>
      </c>
      <c r="G10470">
        <v>1735920000</v>
      </c>
    </row>
    <row r="10471" spans="1:7" ht="15">
      <c r="A10471" s="963">
        <v>41110</v>
      </c>
      <c r="B10471">
        <v>2957.02001953125</v>
      </c>
      <c r="C10471">
        <v>2957.02001953125</v>
      </c>
      <c r="D10471">
        <v>2925.300048828125</v>
      </c>
      <c r="E10471">
        <v>2925.300048828125</v>
      </c>
      <c r="F10471">
        <v>2925.300048828125</v>
      </c>
      <c r="G10471">
        <v>1810420000</v>
      </c>
    </row>
    <row r="10472" spans="1:7" ht="15">
      <c r="A10472" s="963">
        <v>41113</v>
      </c>
      <c r="B10472">
        <v>2877.510009765625</v>
      </c>
      <c r="C10472">
        <v>2898.050048828125</v>
      </c>
      <c r="D10472">
        <v>2852.8798828125</v>
      </c>
      <c r="E10472">
        <v>2890.14990234375</v>
      </c>
      <c r="F10472">
        <v>2890.14990234375</v>
      </c>
      <c r="G10472">
        <v>1607140000</v>
      </c>
    </row>
    <row r="10473" spans="1:7" ht="15">
      <c r="A10473" s="963">
        <v>41114</v>
      </c>
      <c r="B10473">
        <v>2894.949951171875</v>
      </c>
      <c r="C10473">
        <v>2896.56005859375</v>
      </c>
      <c r="D10473">
        <v>2847.219970703125</v>
      </c>
      <c r="E10473">
        <v>2862.989990234375</v>
      </c>
      <c r="F10473">
        <v>2862.989990234375</v>
      </c>
      <c r="G10473">
        <v>1748410000</v>
      </c>
    </row>
    <row r="10474" spans="1:7" ht="15">
      <c r="A10474" s="963">
        <v>41115</v>
      </c>
      <c r="B10474">
        <v>2856.780029296875</v>
      </c>
      <c r="C10474">
        <v>2870.219970703125</v>
      </c>
      <c r="D10474">
        <v>2839.760009765625</v>
      </c>
      <c r="E10474">
        <v>2854.239990234375</v>
      </c>
      <c r="F10474">
        <v>2854.239990234375</v>
      </c>
      <c r="G10474">
        <v>1784150000</v>
      </c>
    </row>
    <row r="10475" spans="1:7" ht="15">
      <c r="A10475" s="963">
        <v>41116</v>
      </c>
      <c r="B10475">
        <v>2896.679931640625</v>
      </c>
      <c r="C10475">
        <v>2905.570068359375</v>
      </c>
      <c r="D10475">
        <v>2876.010009765625</v>
      </c>
      <c r="E10475">
        <v>2893.25</v>
      </c>
      <c r="F10475">
        <v>2893.25</v>
      </c>
      <c r="G10475">
        <v>1981520000</v>
      </c>
    </row>
    <row r="10476" spans="1:7" ht="15">
      <c r="A10476" s="963">
        <v>41117</v>
      </c>
      <c r="B10476">
        <v>2906.5</v>
      </c>
      <c r="C10476">
        <v>2961.8701171875</v>
      </c>
      <c r="D10476">
        <v>2900.97998046875</v>
      </c>
      <c r="E10476">
        <v>2958.090087890625</v>
      </c>
      <c r="F10476">
        <v>2958.090087890625</v>
      </c>
      <c r="G10476">
        <v>2102610000</v>
      </c>
    </row>
    <row r="10477" spans="1:7" ht="15">
      <c r="A10477" s="963">
        <v>41120</v>
      </c>
      <c r="B10477">
        <v>2959.070068359375</v>
      </c>
      <c r="C10477">
        <v>2970.300048828125</v>
      </c>
      <c r="D10477">
        <v>2939.0400390625</v>
      </c>
      <c r="E10477">
        <v>2945.840087890625</v>
      </c>
      <c r="F10477">
        <v>2945.840087890625</v>
      </c>
      <c r="G10477">
        <v>1483990000</v>
      </c>
    </row>
    <row r="10478" spans="1:7" ht="15">
      <c r="A10478" s="963">
        <v>41121</v>
      </c>
      <c r="B10478">
        <v>2945.080078125</v>
      </c>
      <c r="C10478">
        <v>2959.6201171875</v>
      </c>
      <c r="D10478">
        <v>2938.409912109375</v>
      </c>
      <c r="E10478">
        <v>2939.52001953125</v>
      </c>
      <c r="F10478">
        <v>2939.52001953125</v>
      </c>
      <c r="G10478">
        <v>1801440000</v>
      </c>
    </row>
    <row r="10479" spans="1:7" ht="15">
      <c r="A10479" s="963">
        <v>41122</v>
      </c>
      <c r="B10479">
        <v>2956.719970703125</v>
      </c>
      <c r="C10479">
        <v>2958.280029296875</v>
      </c>
      <c r="D10479">
        <v>2917.780029296875</v>
      </c>
      <c r="E10479">
        <v>2920.2099609375</v>
      </c>
      <c r="F10479">
        <v>2920.2099609375</v>
      </c>
      <c r="G10479">
        <v>1722530000</v>
      </c>
    </row>
    <row r="10480" spans="1:7" ht="15">
      <c r="A10480" s="963">
        <v>41123</v>
      </c>
      <c r="B10480">
        <v>2900.4599609375</v>
      </c>
      <c r="C10480">
        <v>2934.64990234375</v>
      </c>
      <c r="D10480">
        <v>2890.85009765625</v>
      </c>
      <c r="E10480">
        <v>2909.77001953125</v>
      </c>
      <c r="F10480">
        <v>2909.77001953125</v>
      </c>
      <c r="G10480">
        <v>1822620000</v>
      </c>
    </row>
    <row r="10481" spans="1:7" ht="15">
      <c r="A10481" s="963">
        <v>41124</v>
      </c>
      <c r="B10481">
        <v>2951.280029296875</v>
      </c>
      <c r="C10481">
        <v>2977.409912109375</v>
      </c>
      <c r="D10481">
        <v>2945.81005859375</v>
      </c>
      <c r="E10481">
        <v>2967.89990234375</v>
      </c>
      <c r="F10481">
        <v>2967.89990234375</v>
      </c>
      <c r="G10481">
        <v>1730210000</v>
      </c>
    </row>
    <row r="10482" spans="1:7" ht="15">
      <c r="A10482" s="963">
        <v>41127</v>
      </c>
      <c r="B10482">
        <v>2978.159912109375</v>
      </c>
      <c r="C10482">
        <v>3000.239990234375</v>
      </c>
      <c r="D10482">
        <v>2974.22998046875</v>
      </c>
      <c r="E10482">
        <v>2989.909912109375</v>
      </c>
      <c r="F10482">
        <v>2989.909912109375</v>
      </c>
      <c r="G10482">
        <v>1528260000</v>
      </c>
    </row>
    <row r="10483" spans="1:7" ht="15">
      <c r="A10483" s="963">
        <v>41128</v>
      </c>
      <c r="B10483">
        <v>3002.659912109375</v>
      </c>
      <c r="C10483">
        <v>3028.610107421875</v>
      </c>
      <c r="D10483">
        <v>3002.090087890625</v>
      </c>
      <c r="E10483">
        <v>3015.860107421875</v>
      </c>
      <c r="F10483">
        <v>3015.860107421875</v>
      </c>
      <c r="G10483">
        <v>1899240000</v>
      </c>
    </row>
    <row r="10484" spans="1:7" ht="15">
      <c r="A10484" s="963">
        <v>41129</v>
      </c>
      <c r="B10484">
        <v>3003.77001953125</v>
      </c>
      <c r="C10484">
        <v>3018.89990234375</v>
      </c>
      <c r="D10484">
        <v>3002.409912109375</v>
      </c>
      <c r="E10484">
        <v>3011.25</v>
      </c>
      <c r="F10484">
        <v>3011.25</v>
      </c>
      <c r="G10484">
        <v>1874580000</v>
      </c>
    </row>
    <row r="10485" spans="1:7" ht="15">
      <c r="A10485" s="963">
        <v>41130</v>
      </c>
      <c r="B10485">
        <v>3009.860107421875</v>
      </c>
      <c r="C10485">
        <v>3022.68994140625</v>
      </c>
      <c r="D10485">
        <v>3007.300048828125</v>
      </c>
      <c r="E10485">
        <v>3018.639892578125</v>
      </c>
      <c r="F10485">
        <v>3018.639892578125</v>
      </c>
      <c r="G10485">
        <v>1677970000</v>
      </c>
    </row>
    <row r="10486" spans="1:7" ht="15">
      <c r="A10486" s="963">
        <v>41131</v>
      </c>
      <c r="B10486">
        <v>3008.830078125</v>
      </c>
      <c r="C10486">
        <v>3020.860107421875</v>
      </c>
      <c r="D10486">
        <v>3003.3798828125</v>
      </c>
      <c r="E10486">
        <v>3020.860107421875</v>
      </c>
      <c r="F10486">
        <v>3020.860107421875</v>
      </c>
      <c r="G10486">
        <v>1556460000</v>
      </c>
    </row>
    <row r="10487" spans="1:7" ht="15">
      <c r="A10487" s="963">
        <v>41134</v>
      </c>
      <c r="B10487">
        <v>3018.27001953125</v>
      </c>
      <c r="C10487">
        <v>3023.030029296875</v>
      </c>
      <c r="D10487">
        <v>2999.1201171875</v>
      </c>
      <c r="E10487">
        <v>3022.52001953125</v>
      </c>
      <c r="F10487">
        <v>3022.52001953125</v>
      </c>
      <c r="G10487">
        <v>1353380000</v>
      </c>
    </row>
    <row r="10488" spans="1:7" ht="15">
      <c r="A10488" s="963">
        <v>41135</v>
      </c>
      <c r="B10488">
        <v>3032.669921875</v>
      </c>
      <c r="C10488">
        <v>3034.159912109375</v>
      </c>
      <c r="D10488">
        <v>3009.929931640625</v>
      </c>
      <c r="E10488">
        <v>3016.97998046875</v>
      </c>
      <c r="F10488">
        <v>3016.97998046875</v>
      </c>
      <c r="G10488">
        <v>1567830000</v>
      </c>
    </row>
    <row r="10489" spans="1:7" ht="15">
      <c r="A10489" s="963">
        <v>41136</v>
      </c>
      <c r="B10489">
        <v>3013.330078125</v>
      </c>
      <c r="C10489">
        <v>3032.06005859375</v>
      </c>
      <c r="D10489">
        <v>3013.330078125</v>
      </c>
      <c r="E10489">
        <v>3030.929931640625</v>
      </c>
      <c r="F10489">
        <v>3030.929931640625</v>
      </c>
      <c r="G10489">
        <v>1536730000</v>
      </c>
    </row>
    <row r="10490" spans="1:7" ht="15">
      <c r="A10490" s="963">
        <v>41137</v>
      </c>
      <c r="B10490">
        <v>3037.179931640625</v>
      </c>
      <c r="C10490">
        <v>3067.43994140625</v>
      </c>
      <c r="D10490">
        <v>3033.280029296875</v>
      </c>
      <c r="E10490">
        <v>3062.389892578125</v>
      </c>
      <c r="F10490">
        <v>3062.389892578125</v>
      </c>
      <c r="G10490">
        <v>1937430000</v>
      </c>
    </row>
    <row r="10491" spans="1:7" ht="15">
      <c r="A10491" s="963">
        <v>41138</v>
      </c>
      <c r="B10491">
        <v>3067.110107421875</v>
      </c>
      <c r="C10491">
        <v>3076.719970703125</v>
      </c>
      <c r="D10491">
        <v>3060.14990234375</v>
      </c>
      <c r="E10491">
        <v>3076.590087890625</v>
      </c>
      <c r="F10491">
        <v>3076.590087890625</v>
      </c>
      <c r="G10491">
        <v>1640640000</v>
      </c>
    </row>
    <row r="10492" spans="1:7" ht="15">
      <c r="A10492" s="963">
        <v>41141</v>
      </c>
      <c r="B10492">
        <v>3072.659912109375</v>
      </c>
      <c r="C10492">
        <v>3076.2099609375</v>
      </c>
      <c r="D10492">
        <v>3059.89990234375</v>
      </c>
      <c r="E10492">
        <v>3076.2099609375</v>
      </c>
      <c r="F10492">
        <v>3076.2099609375</v>
      </c>
      <c r="G10492">
        <v>1451550000</v>
      </c>
    </row>
    <row r="10493" spans="1:7" ht="15">
      <c r="A10493" s="963">
        <v>41142</v>
      </c>
      <c r="B10493">
        <v>3085.25</v>
      </c>
      <c r="C10493">
        <v>3100.5400390625</v>
      </c>
      <c r="D10493">
        <v>3058.739990234375</v>
      </c>
      <c r="E10493">
        <v>3067.260009765625</v>
      </c>
      <c r="F10493">
        <v>3067.260009765625</v>
      </c>
      <c r="G10493">
        <v>1574220000</v>
      </c>
    </row>
    <row r="10494" spans="1:7" ht="15">
      <c r="A10494" s="963">
        <v>41143</v>
      </c>
      <c r="B10494">
        <v>3059.93994140625</v>
      </c>
      <c r="C10494">
        <v>3080.72998046875</v>
      </c>
      <c r="D10494">
        <v>3053.429931640625</v>
      </c>
      <c r="E10494">
        <v>3073.669921875</v>
      </c>
      <c r="F10494">
        <v>3073.669921875</v>
      </c>
      <c r="G10494">
        <v>1459130000</v>
      </c>
    </row>
    <row r="10495" spans="1:7" ht="15">
      <c r="A10495" s="963">
        <v>41144</v>
      </c>
      <c r="B10495">
        <v>3065.820068359375</v>
      </c>
      <c r="C10495">
        <v>3070.340087890625</v>
      </c>
      <c r="D10495">
        <v>3045.52001953125</v>
      </c>
      <c r="E10495">
        <v>3053.39990234375</v>
      </c>
      <c r="F10495">
        <v>3053.39990234375</v>
      </c>
      <c r="G10495">
        <v>1383860000</v>
      </c>
    </row>
    <row r="10496" spans="1:7" ht="15">
      <c r="A10496" s="963">
        <v>41145</v>
      </c>
      <c r="B10496">
        <v>3045.219970703125</v>
      </c>
      <c r="C10496">
        <v>3076.800048828125</v>
      </c>
      <c r="D10496">
        <v>3042.219970703125</v>
      </c>
      <c r="E10496">
        <v>3069.7900390625</v>
      </c>
      <c r="F10496">
        <v>3069.7900390625</v>
      </c>
      <c r="G10496">
        <v>1349740000</v>
      </c>
    </row>
    <row r="10497" spans="1:7" ht="15">
      <c r="A10497" s="963">
        <v>41148</v>
      </c>
      <c r="B10497">
        <v>3083.6201171875</v>
      </c>
      <c r="C10497">
        <v>3085.81005859375</v>
      </c>
      <c r="D10497">
        <v>3068.1298828125</v>
      </c>
      <c r="E10497">
        <v>3073.18994140625</v>
      </c>
      <c r="F10497">
        <v>3073.18994140625</v>
      </c>
      <c r="G10497">
        <v>1383530000</v>
      </c>
    </row>
    <row r="10498" spans="1:7" ht="15">
      <c r="A10498" s="963">
        <v>41149</v>
      </c>
      <c r="B10498">
        <v>3069.39990234375</v>
      </c>
      <c r="C10498">
        <v>3083.18994140625</v>
      </c>
      <c r="D10498">
        <v>3063.64990234375</v>
      </c>
      <c r="E10498">
        <v>3077.139892578125</v>
      </c>
      <c r="F10498">
        <v>3077.139892578125</v>
      </c>
      <c r="G10498">
        <v>1364740000</v>
      </c>
    </row>
    <row r="10499" spans="1:7" ht="15">
      <c r="A10499" s="963">
        <v>41150</v>
      </c>
      <c r="B10499">
        <v>3078.050048828125</v>
      </c>
      <c r="C10499">
        <v>3087.239990234375</v>
      </c>
      <c r="D10499">
        <v>3067.6201171875</v>
      </c>
      <c r="E10499">
        <v>3081.18994140625</v>
      </c>
      <c r="F10499">
        <v>3081.18994140625</v>
      </c>
      <c r="G10499">
        <v>1282900000</v>
      </c>
    </row>
    <row r="10500" spans="1:7" ht="15">
      <c r="A10500" s="963">
        <v>41151</v>
      </c>
      <c r="B10500">
        <v>3066.72998046875</v>
      </c>
      <c r="C10500">
        <v>3067.5400390625</v>
      </c>
      <c r="D10500">
        <v>3045.919921875</v>
      </c>
      <c r="E10500">
        <v>3048.7099609375</v>
      </c>
      <c r="F10500">
        <v>3048.7099609375</v>
      </c>
      <c r="G10500">
        <v>1216640000</v>
      </c>
    </row>
    <row r="10501" spans="1:7" ht="15">
      <c r="A10501" s="963">
        <v>41152</v>
      </c>
      <c r="B10501">
        <v>3069.639892578125</v>
      </c>
      <c r="C10501">
        <v>3078.52001953125</v>
      </c>
      <c r="D10501">
        <v>3040.590087890625</v>
      </c>
      <c r="E10501">
        <v>3066.9599609375</v>
      </c>
      <c r="F10501">
        <v>3066.9599609375</v>
      </c>
      <c r="G10501">
        <v>1394760000</v>
      </c>
    </row>
    <row r="10502" spans="1:7" ht="15">
      <c r="A10502" s="963">
        <v>41156</v>
      </c>
      <c r="B10502">
        <v>3063.25</v>
      </c>
      <c r="C10502">
        <v>3082.260009765625</v>
      </c>
      <c r="D10502">
        <v>3040.239990234375</v>
      </c>
      <c r="E10502">
        <v>3075.06005859375</v>
      </c>
      <c r="F10502">
        <v>3075.06005859375</v>
      </c>
      <c r="G10502">
        <v>1505960000</v>
      </c>
    </row>
    <row r="10503" spans="1:7" ht="15">
      <c r="A10503" s="963">
        <v>41157</v>
      </c>
      <c r="B10503">
        <v>3072.580078125</v>
      </c>
      <c r="C10503">
        <v>3082.75</v>
      </c>
      <c r="D10503">
        <v>3062.5400390625</v>
      </c>
      <c r="E10503">
        <v>3069.27001953125</v>
      </c>
      <c r="F10503">
        <v>3069.27001953125</v>
      </c>
      <c r="G10503">
        <v>1495030000</v>
      </c>
    </row>
    <row r="10504" spans="1:7" ht="15">
      <c r="A10504" s="963">
        <v>41158</v>
      </c>
      <c r="B10504">
        <v>3087.93994140625</v>
      </c>
      <c r="C10504">
        <v>3135.81005859375</v>
      </c>
      <c r="D10504">
        <v>3087.669921875</v>
      </c>
      <c r="E10504">
        <v>3135.81005859375</v>
      </c>
      <c r="F10504">
        <v>3135.81005859375</v>
      </c>
      <c r="G10504">
        <v>1918900000</v>
      </c>
    </row>
    <row r="10505" spans="1:7" ht="15">
      <c r="A10505" s="963">
        <v>41159</v>
      </c>
      <c r="B10505">
        <v>3133.219970703125</v>
      </c>
      <c r="C10505">
        <v>3139.610107421875</v>
      </c>
      <c r="D10505">
        <v>3128.169921875</v>
      </c>
      <c r="E10505">
        <v>3136.419921875</v>
      </c>
      <c r="F10505">
        <v>3136.419921875</v>
      </c>
      <c r="G10505">
        <v>1740640000</v>
      </c>
    </row>
    <row r="10506" spans="1:7" ht="15">
      <c r="A10506" s="963">
        <v>41162</v>
      </c>
      <c r="B10506">
        <v>3131.340087890625</v>
      </c>
      <c r="C10506">
        <v>3133.889892578125</v>
      </c>
      <c r="D10506">
        <v>3102.760009765625</v>
      </c>
      <c r="E10506">
        <v>3104.02001953125</v>
      </c>
      <c r="F10506">
        <v>3104.02001953125</v>
      </c>
      <c r="G10506">
        <v>1575370000</v>
      </c>
    </row>
    <row r="10507" spans="1:7" ht="15">
      <c r="A10507" s="963">
        <v>41163</v>
      </c>
      <c r="B10507">
        <v>3105.02001953125</v>
      </c>
      <c r="C10507">
        <v>3117.860107421875</v>
      </c>
      <c r="D10507">
        <v>3099.10009765625</v>
      </c>
      <c r="E10507">
        <v>3104.530029296875</v>
      </c>
      <c r="F10507">
        <v>3104.530029296875</v>
      </c>
      <c r="G10507">
        <v>1586250000</v>
      </c>
    </row>
    <row r="10508" spans="1:7" ht="15">
      <c r="A10508" s="963">
        <v>41164</v>
      </c>
      <c r="B10508">
        <v>3115.330078125</v>
      </c>
      <c r="C10508">
        <v>3120.1201171875</v>
      </c>
      <c r="D10508">
        <v>3098.820068359375</v>
      </c>
      <c r="E10508">
        <v>3114.31005859375</v>
      </c>
      <c r="F10508">
        <v>3114.31005859375</v>
      </c>
      <c r="G10508">
        <v>1689140000</v>
      </c>
    </row>
    <row r="10509" spans="1:7" ht="15">
      <c r="A10509" s="963">
        <v>41165</v>
      </c>
      <c r="B10509">
        <v>3117.659912109375</v>
      </c>
      <c r="C10509">
        <v>3167.6298828125</v>
      </c>
      <c r="D10509">
        <v>3112.6201171875</v>
      </c>
      <c r="E10509">
        <v>3155.830078125</v>
      </c>
      <c r="F10509">
        <v>3155.830078125</v>
      </c>
      <c r="G10509">
        <v>1870050000</v>
      </c>
    </row>
    <row r="10510" spans="1:7" ht="15">
      <c r="A10510" s="963">
        <v>41166</v>
      </c>
      <c r="B10510">
        <v>3166.239990234375</v>
      </c>
      <c r="C10510">
        <v>3195.669921875</v>
      </c>
      <c r="D10510">
        <v>3164.260009765625</v>
      </c>
      <c r="E10510">
        <v>3183.949951171875</v>
      </c>
      <c r="F10510">
        <v>3183.949951171875</v>
      </c>
      <c r="G10510">
        <v>1984720000</v>
      </c>
    </row>
    <row r="10511" spans="1:7" ht="15">
      <c r="A10511" s="963">
        <v>41169</v>
      </c>
      <c r="B10511">
        <v>3183.39990234375</v>
      </c>
      <c r="C10511">
        <v>3183.39990234375</v>
      </c>
      <c r="D10511">
        <v>3168.6298828125</v>
      </c>
      <c r="E10511">
        <v>3178.669921875</v>
      </c>
      <c r="F10511">
        <v>3178.669921875</v>
      </c>
      <c r="G10511">
        <v>1485390000</v>
      </c>
    </row>
    <row r="10512" spans="1:7" ht="15">
      <c r="A10512" s="963">
        <v>41170</v>
      </c>
      <c r="B10512">
        <v>3173.6201171875</v>
      </c>
      <c r="C10512">
        <v>3179.3701171875</v>
      </c>
      <c r="D10512">
        <v>3169.409912109375</v>
      </c>
      <c r="E10512">
        <v>3177.800048828125</v>
      </c>
      <c r="F10512">
        <v>3177.800048828125</v>
      </c>
      <c r="G10512">
        <v>1707200000</v>
      </c>
    </row>
    <row r="10513" spans="1:7" ht="15">
      <c r="A10513" s="963">
        <v>41171</v>
      </c>
      <c r="B10513">
        <v>3179.0400390625</v>
      </c>
      <c r="C10513">
        <v>3189.35009765625</v>
      </c>
      <c r="D10513">
        <v>3170.2900390625</v>
      </c>
      <c r="E10513">
        <v>3182.6201171875</v>
      </c>
      <c r="F10513">
        <v>3182.6201171875</v>
      </c>
      <c r="G10513">
        <v>1850920000</v>
      </c>
    </row>
    <row r="10514" spans="1:7" ht="15">
      <c r="A10514" s="963">
        <v>41172</v>
      </c>
      <c r="B10514">
        <v>3166.840087890625</v>
      </c>
      <c r="C10514">
        <v>3178.449951171875</v>
      </c>
      <c r="D10514">
        <v>3156.4599609375</v>
      </c>
      <c r="E10514">
        <v>3175.9599609375</v>
      </c>
      <c r="F10514">
        <v>3175.9599609375</v>
      </c>
      <c r="G10514">
        <v>1809130000</v>
      </c>
    </row>
    <row r="10515" spans="1:7" ht="15">
      <c r="A10515" s="963">
        <v>41173</v>
      </c>
      <c r="B10515">
        <v>3194.860107421875</v>
      </c>
      <c r="C10515">
        <v>3196.929931640625</v>
      </c>
      <c r="D10515">
        <v>3178.090087890625</v>
      </c>
      <c r="E10515">
        <v>3179.9599609375</v>
      </c>
      <c r="F10515">
        <v>3179.9599609375</v>
      </c>
      <c r="G10515">
        <v>2526250000</v>
      </c>
    </row>
    <row r="10516" spans="1:7" ht="15">
      <c r="A10516" s="963">
        <v>41176</v>
      </c>
      <c r="B10516">
        <v>3155.35009765625</v>
      </c>
      <c r="C10516">
        <v>3167.739990234375</v>
      </c>
      <c r="D10516">
        <v>3150.7099609375</v>
      </c>
      <c r="E10516">
        <v>3160.780029296875</v>
      </c>
      <c r="F10516">
        <v>3160.780029296875</v>
      </c>
      <c r="G10516">
        <v>1704860000</v>
      </c>
    </row>
    <row r="10517" spans="1:7" ht="15">
      <c r="A10517" s="963">
        <v>41177</v>
      </c>
      <c r="B10517">
        <v>3170.3701171875</v>
      </c>
      <c r="C10517">
        <v>3176.300048828125</v>
      </c>
      <c r="D10517">
        <v>3117.72998046875</v>
      </c>
      <c r="E10517">
        <v>3117.72998046875</v>
      </c>
      <c r="F10517">
        <v>3117.72998046875</v>
      </c>
      <c r="G10517">
        <v>1975470000</v>
      </c>
    </row>
    <row r="10518" spans="1:7" ht="15">
      <c r="A10518" s="963">
        <v>41178</v>
      </c>
      <c r="B10518">
        <v>3113.39990234375</v>
      </c>
      <c r="C10518">
        <v>3114.5400390625</v>
      </c>
      <c r="D10518">
        <v>3080.280029296875</v>
      </c>
      <c r="E10518">
        <v>3093.699951171875</v>
      </c>
      <c r="F10518">
        <v>3093.699951171875</v>
      </c>
      <c r="G10518">
        <v>1738010000</v>
      </c>
    </row>
    <row r="10519" spans="1:7" ht="15">
      <c r="A10519" s="963">
        <v>41179</v>
      </c>
      <c r="B10519">
        <v>3105.8701171875</v>
      </c>
      <c r="C10519">
        <v>3142.02001953125</v>
      </c>
      <c r="D10519">
        <v>3098.4599609375</v>
      </c>
      <c r="E10519">
        <v>3136.60009765625</v>
      </c>
      <c r="F10519">
        <v>3136.60009765625</v>
      </c>
      <c r="G10519">
        <v>1691800000</v>
      </c>
    </row>
    <row r="10520" spans="1:7" ht="15">
      <c r="A10520" s="963">
        <v>41180</v>
      </c>
      <c r="B10520">
        <v>3125.31005859375</v>
      </c>
      <c r="C10520">
        <v>3132.510009765625</v>
      </c>
      <c r="D10520">
        <v>3109.909912109375</v>
      </c>
      <c r="E10520">
        <v>3116.22998046875</v>
      </c>
      <c r="F10520">
        <v>3116.22998046875</v>
      </c>
      <c r="G10520">
        <v>1864640000</v>
      </c>
    </row>
    <row r="10521" spans="1:7" ht="15">
      <c r="A10521" s="963">
        <v>41183</v>
      </c>
      <c r="B10521">
        <v>3130.31005859375</v>
      </c>
      <c r="C10521">
        <v>3146.989990234375</v>
      </c>
      <c r="D10521">
        <v>3103.889892578125</v>
      </c>
      <c r="E10521">
        <v>3113.530029296875</v>
      </c>
      <c r="F10521">
        <v>3113.530029296875</v>
      </c>
      <c r="G10521">
        <v>1758170000</v>
      </c>
    </row>
    <row r="10522" spans="1:7" ht="15">
      <c r="A10522" s="963">
        <v>41184</v>
      </c>
      <c r="B10522">
        <v>3127.72998046875</v>
      </c>
      <c r="C10522">
        <v>3131.639892578125</v>
      </c>
      <c r="D10522">
        <v>3101.639892578125</v>
      </c>
      <c r="E10522">
        <v>3120.0400390625</v>
      </c>
      <c r="F10522">
        <v>3120.0400390625</v>
      </c>
      <c r="G10522">
        <v>1609570000</v>
      </c>
    </row>
    <row r="10523" spans="1:7" ht="15">
      <c r="A10523" s="963">
        <v>41185</v>
      </c>
      <c r="B10523">
        <v>3130.85009765625</v>
      </c>
      <c r="C10523">
        <v>3142.360107421875</v>
      </c>
      <c r="D10523">
        <v>3115.0400390625</v>
      </c>
      <c r="E10523">
        <v>3135.22998046875</v>
      </c>
      <c r="F10523">
        <v>3135.22998046875</v>
      </c>
      <c r="G10523">
        <v>1704050000</v>
      </c>
    </row>
    <row r="10524" spans="1:7" ht="15">
      <c r="A10524" s="963">
        <v>41186</v>
      </c>
      <c r="B10524">
        <v>3142.3798828125</v>
      </c>
      <c r="C10524">
        <v>3153.47998046875</v>
      </c>
      <c r="D10524">
        <v>3132.56005859375</v>
      </c>
      <c r="E10524">
        <v>3149.4599609375</v>
      </c>
      <c r="F10524">
        <v>3149.4599609375</v>
      </c>
      <c r="G10524">
        <v>1585190000</v>
      </c>
    </row>
    <row r="10525" spans="1:7" ht="15">
      <c r="A10525" s="963">
        <v>41187</v>
      </c>
      <c r="B10525">
        <v>3161.2099609375</v>
      </c>
      <c r="C10525">
        <v>3171.4599609375</v>
      </c>
      <c r="D10525">
        <v>3130.760009765625</v>
      </c>
      <c r="E10525">
        <v>3136.18994140625</v>
      </c>
      <c r="F10525">
        <v>3136.18994140625</v>
      </c>
      <c r="G10525">
        <v>1607940000</v>
      </c>
    </row>
    <row r="10526" spans="1:7" ht="15">
      <c r="A10526" s="963">
        <v>41190</v>
      </c>
      <c r="B10526">
        <v>3121.330078125</v>
      </c>
      <c r="C10526">
        <v>3125.489990234375</v>
      </c>
      <c r="D10526">
        <v>3107.570068359375</v>
      </c>
      <c r="E10526">
        <v>3112.35009765625</v>
      </c>
      <c r="F10526">
        <v>3112.35009765625</v>
      </c>
      <c r="G10526">
        <v>1186260000</v>
      </c>
    </row>
    <row r="10527" spans="1:7" ht="15">
      <c r="A10527" s="963">
        <v>41191</v>
      </c>
      <c r="B10527">
        <v>3108.010009765625</v>
      </c>
      <c r="C10527">
        <v>3108.010009765625</v>
      </c>
      <c r="D10527">
        <v>3062.52001953125</v>
      </c>
      <c r="E10527">
        <v>3065.02001953125</v>
      </c>
      <c r="F10527">
        <v>3065.02001953125</v>
      </c>
      <c r="G10527">
        <v>1645740000</v>
      </c>
    </row>
    <row r="10528" spans="1:7" ht="15">
      <c r="A10528" s="963">
        <v>41192</v>
      </c>
      <c r="B10528">
        <v>3066.25</v>
      </c>
      <c r="C10528">
        <v>3071.570068359375</v>
      </c>
      <c r="D10528">
        <v>3046.780029296875</v>
      </c>
      <c r="E10528">
        <v>3051.780029296875</v>
      </c>
      <c r="F10528">
        <v>3051.780029296875</v>
      </c>
      <c r="G10528">
        <v>1788970000</v>
      </c>
    </row>
    <row r="10529" spans="1:7" ht="15">
      <c r="A10529" s="963">
        <v>41193</v>
      </c>
      <c r="B10529">
        <v>3075.889892578125</v>
      </c>
      <c r="C10529">
        <v>3078.080078125</v>
      </c>
      <c r="D10529">
        <v>3047.139892578125</v>
      </c>
      <c r="E10529">
        <v>3049.409912109375</v>
      </c>
      <c r="F10529">
        <v>3049.409912109375</v>
      </c>
      <c r="G10529">
        <v>1595020000</v>
      </c>
    </row>
    <row r="10530" spans="1:7" ht="15">
      <c r="A10530" s="963">
        <v>41194</v>
      </c>
      <c r="B10530">
        <v>3049.080078125</v>
      </c>
      <c r="C10530">
        <v>3061.77001953125</v>
      </c>
      <c r="D10530">
        <v>3039.580078125</v>
      </c>
      <c r="E10530">
        <v>3044.110107421875</v>
      </c>
      <c r="F10530">
        <v>3044.110107421875</v>
      </c>
      <c r="G10530">
        <v>1524840000</v>
      </c>
    </row>
    <row r="10531" spans="1:7" ht="15">
      <c r="A10531" s="963">
        <v>41197</v>
      </c>
      <c r="B10531">
        <v>3053.2099609375</v>
      </c>
      <c r="C10531">
        <v>3066.31005859375</v>
      </c>
      <c r="D10531">
        <v>3037.27001953125</v>
      </c>
      <c r="E10531">
        <v>3064.179931640625</v>
      </c>
      <c r="F10531">
        <v>3064.179931640625</v>
      </c>
      <c r="G10531">
        <v>1563440000</v>
      </c>
    </row>
    <row r="10532" spans="1:7" ht="15">
      <c r="A10532" s="963">
        <v>41198</v>
      </c>
      <c r="B10532">
        <v>3073.2099609375</v>
      </c>
      <c r="C10532">
        <v>3102.969970703125</v>
      </c>
      <c r="D10532">
        <v>3070.25</v>
      </c>
      <c r="E10532">
        <v>3101.169921875</v>
      </c>
      <c r="F10532">
        <v>3101.169921875</v>
      </c>
      <c r="G10532">
        <v>1736930000</v>
      </c>
    </row>
    <row r="10533" spans="1:7" ht="15">
      <c r="A10533" s="963">
        <v>41199</v>
      </c>
      <c r="B10533">
        <v>3091.3798828125</v>
      </c>
      <c r="C10533">
        <v>3112.449951171875</v>
      </c>
      <c r="D10533">
        <v>3088.050048828125</v>
      </c>
      <c r="E10533">
        <v>3104.1201171875</v>
      </c>
      <c r="F10533">
        <v>3104.1201171875</v>
      </c>
      <c r="G10533">
        <v>1770920000</v>
      </c>
    </row>
    <row r="10534" spans="1:7" ht="15">
      <c r="A10534" s="963">
        <v>41200</v>
      </c>
      <c r="B10534">
        <v>3097.77001953125</v>
      </c>
      <c r="C10534">
        <v>3102.56005859375</v>
      </c>
      <c r="D10534">
        <v>3065.239990234375</v>
      </c>
      <c r="E10534">
        <v>3072.8701171875</v>
      </c>
      <c r="F10534">
        <v>3072.8701171875</v>
      </c>
      <c r="G10534">
        <v>2043290000</v>
      </c>
    </row>
    <row r="10535" spans="1:7" ht="15">
      <c r="A10535" s="963">
        <v>41201</v>
      </c>
      <c r="B10535">
        <v>3066.56005859375</v>
      </c>
      <c r="C10535">
        <v>3066.56005859375</v>
      </c>
      <c r="D10535">
        <v>3000.27001953125</v>
      </c>
      <c r="E10535">
        <v>3005.6201171875</v>
      </c>
      <c r="F10535">
        <v>3005.6201171875</v>
      </c>
      <c r="G10535">
        <v>2225580000</v>
      </c>
    </row>
    <row r="10536" spans="1:7" ht="15">
      <c r="A10536" s="963">
        <v>41204</v>
      </c>
      <c r="B10536">
        <v>3005.919921875</v>
      </c>
      <c r="C10536">
        <v>3020.610107421875</v>
      </c>
      <c r="D10536">
        <v>2995.780029296875</v>
      </c>
      <c r="E10536">
        <v>3016.9599609375</v>
      </c>
      <c r="F10536">
        <v>3016.9599609375</v>
      </c>
      <c r="G10536">
        <v>1654130000</v>
      </c>
    </row>
    <row r="10537" spans="1:7" ht="15">
      <c r="A10537" s="963">
        <v>41205</v>
      </c>
      <c r="B10537">
        <v>2989.43994140625</v>
      </c>
      <c r="C10537">
        <v>3006.590087890625</v>
      </c>
      <c r="D10537">
        <v>2974.070068359375</v>
      </c>
      <c r="E10537">
        <v>2990.4599609375</v>
      </c>
      <c r="F10537">
        <v>2990.4599609375</v>
      </c>
      <c r="G10537">
        <v>1830840000</v>
      </c>
    </row>
    <row r="10538" spans="1:7" ht="15">
      <c r="A10538" s="963">
        <v>41206</v>
      </c>
      <c r="B10538">
        <v>3011.820068359375</v>
      </c>
      <c r="C10538">
        <v>3012.949951171875</v>
      </c>
      <c r="D10538">
        <v>2978.72998046875</v>
      </c>
      <c r="E10538">
        <v>2981.699951171875</v>
      </c>
      <c r="F10538">
        <v>2981.699951171875</v>
      </c>
      <c r="G10538">
        <v>1967000000</v>
      </c>
    </row>
    <row r="10539" spans="1:7" ht="15">
      <c r="A10539" s="963">
        <v>41207</v>
      </c>
      <c r="B10539">
        <v>3005.0400390625</v>
      </c>
      <c r="C10539">
        <v>3007.7099609375</v>
      </c>
      <c r="D10539">
        <v>2975.97998046875</v>
      </c>
      <c r="E10539">
        <v>2986.1201171875</v>
      </c>
      <c r="F10539">
        <v>2986.1201171875</v>
      </c>
      <c r="G10539">
        <v>1922660000</v>
      </c>
    </row>
    <row r="10540" spans="1:7" ht="15">
      <c r="A10540" s="963">
        <v>41208</v>
      </c>
      <c r="B10540">
        <v>2986.050048828125</v>
      </c>
      <c r="C10540">
        <v>2999.139892578125</v>
      </c>
      <c r="D10540">
        <v>2961.159912109375</v>
      </c>
      <c r="E10540">
        <v>2987.949951171875</v>
      </c>
      <c r="F10540">
        <v>2987.949951171875</v>
      </c>
      <c r="G10540">
        <v>1839700000</v>
      </c>
    </row>
    <row r="10541" spans="1:7" ht="15">
      <c r="A10541" s="963">
        <v>41213</v>
      </c>
      <c r="B10541">
        <v>2986.85009765625</v>
      </c>
      <c r="C10541">
        <v>2989.699951171875</v>
      </c>
      <c r="D10541">
        <v>2964.93994140625</v>
      </c>
      <c r="E10541">
        <v>2977.22998046875</v>
      </c>
      <c r="F10541">
        <v>2977.22998046875</v>
      </c>
      <c r="G10541">
        <v>1806780000</v>
      </c>
    </row>
    <row r="10542" spans="1:7" ht="15">
      <c r="A10542" s="963">
        <v>41214</v>
      </c>
      <c r="B10542">
        <v>2987.5400390625</v>
      </c>
      <c r="C10542">
        <v>3021.93994140625</v>
      </c>
      <c r="D10542">
        <v>2984.219970703125</v>
      </c>
      <c r="E10542">
        <v>3020.06005859375</v>
      </c>
      <c r="F10542">
        <v>3020.06005859375</v>
      </c>
      <c r="G10542">
        <v>1880140000</v>
      </c>
    </row>
    <row r="10543" spans="1:7" ht="15">
      <c r="A10543" s="963">
        <v>41215</v>
      </c>
      <c r="B10543">
        <v>3033.85009765625</v>
      </c>
      <c r="C10543">
        <v>3033.85009765625</v>
      </c>
      <c r="D10543">
        <v>2981.68994140625</v>
      </c>
      <c r="E10543">
        <v>2982.1298828125</v>
      </c>
      <c r="F10543">
        <v>2982.1298828125</v>
      </c>
      <c r="G10543">
        <v>1834590000</v>
      </c>
    </row>
    <row r="10544" spans="1:7" ht="15">
      <c r="A10544" s="963">
        <v>41218</v>
      </c>
      <c r="B10544">
        <v>2983.030029296875</v>
      </c>
      <c r="C10544">
        <v>3004.8701171875</v>
      </c>
      <c r="D10544">
        <v>2975.85009765625</v>
      </c>
      <c r="E10544">
        <v>2999.659912109375</v>
      </c>
      <c r="F10544">
        <v>2999.659912109375</v>
      </c>
      <c r="G10544">
        <v>1496210000</v>
      </c>
    </row>
    <row r="10545" spans="1:7" ht="15">
      <c r="A10545" s="963">
        <v>41219</v>
      </c>
      <c r="B10545">
        <v>3003.7099609375</v>
      </c>
      <c r="C10545">
        <v>3024.43994140625</v>
      </c>
      <c r="D10545">
        <v>2998.929931640625</v>
      </c>
      <c r="E10545">
        <v>3011.929931640625</v>
      </c>
      <c r="F10545">
        <v>3011.929931640625</v>
      </c>
      <c r="G10545">
        <v>1782430000</v>
      </c>
    </row>
    <row r="10546" spans="1:7" ht="15">
      <c r="A10546" s="963">
        <v>41220</v>
      </c>
      <c r="B10546">
        <v>2976.4599609375</v>
      </c>
      <c r="C10546">
        <v>2977.81005859375</v>
      </c>
      <c r="D10546">
        <v>2926.7900390625</v>
      </c>
      <c r="E10546">
        <v>2937.2900390625</v>
      </c>
      <c r="F10546">
        <v>2937.2900390625</v>
      </c>
      <c r="G10546">
        <v>2059690000</v>
      </c>
    </row>
    <row r="10547" spans="1:7" ht="15">
      <c r="A10547" s="963">
        <v>41221</v>
      </c>
      <c r="B10547">
        <v>2942.090087890625</v>
      </c>
      <c r="C10547">
        <v>2949.699951171875</v>
      </c>
      <c r="D10547">
        <v>2895.580078125</v>
      </c>
      <c r="E10547">
        <v>2895.580078125</v>
      </c>
      <c r="F10547">
        <v>2895.580078125</v>
      </c>
      <c r="G10547">
        <v>1876420000</v>
      </c>
    </row>
    <row r="10548" spans="1:7" ht="15">
      <c r="A10548" s="963">
        <v>41222</v>
      </c>
      <c r="B10548">
        <v>2892.570068359375</v>
      </c>
      <c r="C10548">
        <v>2931.110107421875</v>
      </c>
      <c r="D10548">
        <v>2889.81005859375</v>
      </c>
      <c r="E10548">
        <v>2904.8701171875</v>
      </c>
      <c r="F10548">
        <v>2904.8701171875</v>
      </c>
      <c r="G10548">
        <v>1802580000</v>
      </c>
    </row>
    <row r="10549" spans="1:7" ht="15">
      <c r="A10549" s="963">
        <v>41225</v>
      </c>
      <c r="B10549">
        <v>2916.3798828125</v>
      </c>
      <c r="C10549">
        <v>2920.010009765625</v>
      </c>
      <c r="D10549">
        <v>2896.550048828125</v>
      </c>
      <c r="E10549">
        <v>2904.25</v>
      </c>
      <c r="F10549">
        <v>2904.25</v>
      </c>
      <c r="G10549">
        <v>1379240000</v>
      </c>
    </row>
    <row r="10550" spans="1:7" ht="15">
      <c r="A10550" s="963">
        <v>41226</v>
      </c>
      <c r="B10550">
        <v>2880.77001953125</v>
      </c>
      <c r="C10550">
        <v>2909</v>
      </c>
      <c r="D10550">
        <v>2877.06005859375</v>
      </c>
      <c r="E10550">
        <v>2883.889892578125</v>
      </c>
      <c r="F10550">
        <v>2883.889892578125</v>
      </c>
      <c r="G10550">
        <v>1816260000</v>
      </c>
    </row>
    <row r="10551" spans="1:7" ht="15">
      <c r="A10551" s="963">
        <v>41227</v>
      </c>
      <c r="B10551">
        <v>2896.81005859375</v>
      </c>
      <c r="C10551">
        <v>2900.10009765625</v>
      </c>
      <c r="D10551">
        <v>2842.860107421875</v>
      </c>
      <c r="E10551">
        <v>2846.81005859375</v>
      </c>
      <c r="F10551">
        <v>2846.81005859375</v>
      </c>
      <c r="G10551">
        <v>2106590000</v>
      </c>
    </row>
    <row r="10552" spans="1:7" ht="15">
      <c r="A10552" s="963">
        <v>41228</v>
      </c>
      <c r="B10552">
        <v>2847.840087890625</v>
      </c>
      <c r="C10552">
        <v>2855.639892578125</v>
      </c>
      <c r="D10552">
        <v>2826.75</v>
      </c>
      <c r="E10552">
        <v>2836.93994140625</v>
      </c>
      <c r="F10552">
        <v>2836.93994140625</v>
      </c>
      <c r="G10552">
        <v>2010300000</v>
      </c>
    </row>
    <row r="10553" spans="1:7" ht="15">
      <c r="A10553" s="963">
        <v>41229</v>
      </c>
      <c r="B10553">
        <v>2838.89990234375</v>
      </c>
      <c r="C10553">
        <v>2859.570068359375</v>
      </c>
      <c r="D10553">
        <v>2810.800048828125</v>
      </c>
      <c r="E10553">
        <v>2853.1298828125</v>
      </c>
      <c r="F10553">
        <v>2853.1298828125</v>
      </c>
      <c r="G10553">
        <v>2187730000</v>
      </c>
    </row>
    <row r="10554" spans="1:7" ht="15">
      <c r="A10554" s="963">
        <v>41232</v>
      </c>
      <c r="B10554">
        <v>2886</v>
      </c>
      <c r="C10554">
        <v>2916.070068359375</v>
      </c>
      <c r="D10554">
        <v>2884.75</v>
      </c>
      <c r="E10554">
        <v>2916.070068359375</v>
      </c>
      <c r="F10554">
        <v>2916.070068359375</v>
      </c>
      <c r="G10554">
        <v>1767240000</v>
      </c>
    </row>
    <row r="10555" spans="1:7" ht="15">
      <c r="A10555" s="963">
        <v>41233</v>
      </c>
      <c r="B10555">
        <v>2910.72998046875</v>
      </c>
      <c r="C10555">
        <v>2919.9599609375</v>
      </c>
      <c r="D10555">
        <v>2893.3798828125</v>
      </c>
      <c r="E10555">
        <v>2916.679931640625</v>
      </c>
      <c r="F10555">
        <v>2916.679931640625</v>
      </c>
      <c r="G10555">
        <v>1588750000</v>
      </c>
    </row>
    <row r="10556" spans="1:7" ht="15">
      <c r="A10556" s="963">
        <v>41234</v>
      </c>
      <c r="B10556">
        <v>2919.139892578125</v>
      </c>
      <c r="C10556">
        <v>2928.169921875</v>
      </c>
      <c r="D10556">
        <v>2912.419921875</v>
      </c>
      <c r="E10556">
        <v>2926.550048828125</v>
      </c>
      <c r="F10556">
        <v>2926.550048828125</v>
      </c>
      <c r="G10556">
        <v>1430060000</v>
      </c>
    </row>
    <row r="10557" spans="1:7" ht="15">
      <c r="A10557" s="963">
        <v>41236</v>
      </c>
      <c r="B10557">
        <v>2943.6201171875</v>
      </c>
      <c r="C10557">
        <v>2967.18994140625</v>
      </c>
      <c r="D10557">
        <v>2940.679931640625</v>
      </c>
      <c r="E10557">
        <v>2966.85009765625</v>
      </c>
      <c r="F10557">
        <v>2966.85009765625</v>
      </c>
      <c r="G10557">
        <v>792750000</v>
      </c>
    </row>
    <row r="10558" spans="1:7" ht="15">
      <c r="A10558" s="963">
        <v>41239</v>
      </c>
      <c r="B10558">
        <v>2961.02001953125</v>
      </c>
      <c r="C10558">
        <v>2976.929931640625</v>
      </c>
      <c r="D10558">
        <v>2951.72998046875</v>
      </c>
      <c r="E10558">
        <v>2976.780029296875</v>
      </c>
      <c r="F10558">
        <v>2976.780029296875</v>
      </c>
      <c r="G10558">
        <v>1641710000</v>
      </c>
    </row>
    <row r="10559" spans="1:7" ht="15">
      <c r="A10559" s="963">
        <v>41240</v>
      </c>
      <c r="B10559">
        <v>2974.56005859375</v>
      </c>
      <c r="C10559">
        <v>2985.320068359375</v>
      </c>
      <c r="D10559">
        <v>2965.1298828125</v>
      </c>
      <c r="E10559">
        <v>2967.7900390625</v>
      </c>
      <c r="F10559">
        <v>2967.7900390625</v>
      </c>
      <c r="G10559">
        <v>1763320000</v>
      </c>
    </row>
    <row r="10560" spans="1:7" ht="15">
      <c r="A10560" s="963">
        <v>41241</v>
      </c>
      <c r="B10560">
        <v>2952.02001953125</v>
      </c>
      <c r="C10560">
        <v>2992.169921875</v>
      </c>
      <c r="D10560">
        <v>2935.8798828125</v>
      </c>
      <c r="E10560">
        <v>2991.780029296875</v>
      </c>
      <c r="F10560">
        <v>2991.780029296875</v>
      </c>
      <c r="G10560">
        <v>1725550000</v>
      </c>
    </row>
    <row r="10561" spans="1:7" ht="15">
      <c r="A10561" s="963">
        <v>41242</v>
      </c>
      <c r="B10561">
        <v>3005.409912109375</v>
      </c>
      <c r="C10561">
        <v>3017.179931640625</v>
      </c>
      <c r="D10561">
        <v>2996.300048828125</v>
      </c>
      <c r="E10561">
        <v>3012.030029296875</v>
      </c>
      <c r="F10561">
        <v>3012.030029296875</v>
      </c>
      <c r="G10561">
        <v>1758440000</v>
      </c>
    </row>
    <row r="10562" spans="1:7" ht="15">
      <c r="A10562" s="963">
        <v>41243</v>
      </c>
      <c r="B10562">
        <v>3013.25</v>
      </c>
      <c r="C10562">
        <v>3014.25</v>
      </c>
      <c r="D10562">
        <v>2999.719970703125</v>
      </c>
      <c r="E10562">
        <v>3010.239990234375</v>
      </c>
      <c r="F10562">
        <v>3010.239990234375</v>
      </c>
      <c r="G10562">
        <v>2194240000</v>
      </c>
    </row>
    <row r="10563" spans="1:7" ht="15">
      <c r="A10563" s="963">
        <v>41246</v>
      </c>
      <c r="B10563">
        <v>3029.2099609375</v>
      </c>
      <c r="C10563">
        <v>3030.280029296875</v>
      </c>
      <c r="D10563">
        <v>2999.570068359375</v>
      </c>
      <c r="E10563">
        <v>3002.199951171875</v>
      </c>
      <c r="F10563">
        <v>3002.199951171875</v>
      </c>
      <c r="G10563">
        <v>1667330000</v>
      </c>
    </row>
    <row r="10564" spans="1:7" ht="15">
      <c r="A10564" s="963">
        <v>41247</v>
      </c>
      <c r="B10564">
        <v>3000.43994140625</v>
      </c>
      <c r="C10564">
        <v>3002.89990234375</v>
      </c>
      <c r="D10564">
        <v>2980.929931640625</v>
      </c>
      <c r="E10564">
        <v>2996.68994140625</v>
      </c>
      <c r="F10564">
        <v>2996.68994140625</v>
      </c>
      <c r="G10564">
        <v>1781760000</v>
      </c>
    </row>
    <row r="10565" spans="1:7" ht="15">
      <c r="A10565" s="963">
        <v>41248</v>
      </c>
      <c r="B10565">
        <v>2993.199951171875</v>
      </c>
      <c r="C10565">
        <v>2994.72998046875</v>
      </c>
      <c r="D10565">
        <v>2958.260009765625</v>
      </c>
      <c r="E10565">
        <v>2973.699951171875</v>
      </c>
      <c r="F10565">
        <v>2973.699951171875</v>
      </c>
      <c r="G10565">
        <v>1800820000</v>
      </c>
    </row>
    <row r="10566" spans="1:7" ht="15">
      <c r="A10566" s="963">
        <v>41249</v>
      </c>
      <c r="B10566">
        <v>2967.989990234375</v>
      </c>
      <c r="C10566">
        <v>2996.530029296875</v>
      </c>
      <c r="D10566">
        <v>2962.02001953125</v>
      </c>
      <c r="E10566">
        <v>2989.27001953125</v>
      </c>
      <c r="F10566">
        <v>2989.27001953125</v>
      </c>
      <c r="G10566">
        <v>1713460000</v>
      </c>
    </row>
    <row r="10567" spans="1:7" ht="15">
      <c r="A10567" s="963">
        <v>41250</v>
      </c>
      <c r="B10567">
        <v>2999.68994140625</v>
      </c>
      <c r="C10567">
        <v>3003.27001953125</v>
      </c>
      <c r="D10567">
        <v>2968.820068359375</v>
      </c>
      <c r="E10567">
        <v>2978.0400390625</v>
      </c>
      <c r="F10567">
        <v>2978.0400390625</v>
      </c>
      <c r="G10567">
        <v>1613570000</v>
      </c>
    </row>
    <row r="10568" spans="1:7" ht="15">
      <c r="A10568" s="963">
        <v>41253</v>
      </c>
      <c r="B10568">
        <v>2973.18994140625</v>
      </c>
      <c r="C10568">
        <v>2997.639892578125</v>
      </c>
      <c r="D10568">
        <v>2971.56005859375</v>
      </c>
      <c r="E10568">
        <v>2986.9599609375</v>
      </c>
      <c r="F10568">
        <v>2986.9599609375</v>
      </c>
      <c r="G10568">
        <v>1528430000</v>
      </c>
    </row>
    <row r="10569" spans="1:7" ht="15">
      <c r="A10569" s="963">
        <v>41254</v>
      </c>
      <c r="B10569">
        <v>3005.429931640625</v>
      </c>
      <c r="C10569">
        <v>3033.139892578125</v>
      </c>
      <c r="D10569">
        <v>3003.820068359375</v>
      </c>
      <c r="E10569">
        <v>3022.300048828125</v>
      </c>
      <c r="F10569">
        <v>3022.300048828125</v>
      </c>
      <c r="G10569">
        <v>1921860000</v>
      </c>
    </row>
    <row r="10570" spans="1:7" ht="15">
      <c r="A10570" s="963">
        <v>41255</v>
      </c>
      <c r="B10570">
        <v>3033.929931640625</v>
      </c>
      <c r="C10570">
        <v>3035.18994140625</v>
      </c>
      <c r="D10570">
        <v>3008.489990234375</v>
      </c>
      <c r="E10570">
        <v>3013.81005859375</v>
      </c>
      <c r="F10570">
        <v>3013.81005859375</v>
      </c>
      <c r="G10570">
        <v>1756220000</v>
      </c>
    </row>
    <row r="10571" spans="1:7" ht="15">
      <c r="A10571" s="963">
        <v>41256</v>
      </c>
      <c r="B10571">
        <v>3007.830078125</v>
      </c>
      <c r="C10571">
        <v>3026.510009765625</v>
      </c>
      <c r="D10571">
        <v>2982.6298828125</v>
      </c>
      <c r="E10571">
        <v>2992.159912109375</v>
      </c>
      <c r="F10571">
        <v>2992.159912109375</v>
      </c>
      <c r="G10571">
        <v>1833990000</v>
      </c>
    </row>
    <row r="10572" spans="1:7" ht="15">
      <c r="A10572" s="963">
        <v>41257</v>
      </c>
      <c r="B10572">
        <v>2976.949951171875</v>
      </c>
      <c r="C10572">
        <v>2985.330078125</v>
      </c>
      <c r="D10572">
        <v>2963.800048828125</v>
      </c>
      <c r="E10572">
        <v>2971.330078125</v>
      </c>
      <c r="F10572">
        <v>2971.330078125</v>
      </c>
      <c r="G10572">
        <v>1786980000</v>
      </c>
    </row>
    <row r="10573" spans="1:7" ht="15">
      <c r="A10573" s="963">
        <v>41260</v>
      </c>
      <c r="B10573">
        <v>2975.5</v>
      </c>
      <c r="C10573">
        <v>3011.219970703125</v>
      </c>
      <c r="D10573">
        <v>2973.5400390625</v>
      </c>
      <c r="E10573">
        <v>3010.60009765625</v>
      </c>
      <c r="F10573">
        <v>3010.60009765625</v>
      </c>
      <c r="G10573">
        <v>1911420000</v>
      </c>
    </row>
    <row r="10574" spans="1:7" ht="15">
      <c r="A10574" s="963">
        <v>41261</v>
      </c>
      <c r="B10574">
        <v>3020.820068359375</v>
      </c>
      <c r="C10574">
        <v>3056.64990234375</v>
      </c>
      <c r="D10574">
        <v>3016.39990234375</v>
      </c>
      <c r="E10574">
        <v>3054.530029296875</v>
      </c>
      <c r="F10574">
        <v>3054.530029296875</v>
      </c>
      <c r="G10574">
        <v>2022130000</v>
      </c>
    </row>
    <row r="10575" spans="1:7" ht="15">
      <c r="A10575" s="963">
        <v>41262</v>
      </c>
      <c r="B10575">
        <v>3059.030029296875</v>
      </c>
      <c r="C10575">
        <v>3061.820068359375</v>
      </c>
      <c r="D10575">
        <v>3044.360107421875</v>
      </c>
      <c r="E10575">
        <v>3044.360107421875</v>
      </c>
      <c r="F10575">
        <v>3044.360107421875</v>
      </c>
      <c r="G10575">
        <v>1933270000</v>
      </c>
    </row>
    <row r="10576" spans="1:7" ht="15">
      <c r="A10576" s="963">
        <v>41263</v>
      </c>
      <c r="B10576">
        <v>3050.300048828125</v>
      </c>
      <c r="C10576">
        <v>3053.530029296875</v>
      </c>
      <c r="D10576">
        <v>3034.14990234375</v>
      </c>
      <c r="E10576">
        <v>3050.389892578125</v>
      </c>
      <c r="F10576">
        <v>3050.389892578125</v>
      </c>
      <c r="G10576">
        <v>1691190000</v>
      </c>
    </row>
    <row r="10577" spans="1:7" ht="15">
      <c r="A10577" s="963">
        <v>41264</v>
      </c>
      <c r="B10577">
        <v>2998.60009765625</v>
      </c>
      <c r="C10577">
        <v>3022.18994140625</v>
      </c>
      <c r="D10577">
        <v>2995.1298828125</v>
      </c>
      <c r="E10577">
        <v>3021.010009765625</v>
      </c>
      <c r="F10577">
        <v>3021.010009765625</v>
      </c>
      <c r="G10577">
        <v>2843090000</v>
      </c>
    </row>
    <row r="10578" spans="1:7" ht="15">
      <c r="A10578" s="963">
        <v>41267</v>
      </c>
      <c r="B10578">
        <v>3013.889892578125</v>
      </c>
      <c r="C10578">
        <v>3016.179931640625</v>
      </c>
      <c r="D10578">
        <v>3008.530029296875</v>
      </c>
      <c r="E10578">
        <v>3012.60009765625</v>
      </c>
      <c r="F10578">
        <v>3012.60009765625</v>
      </c>
      <c r="G10578">
        <v>614230000</v>
      </c>
    </row>
    <row r="10579" spans="1:7" ht="15">
      <c r="A10579" s="963">
        <v>41269</v>
      </c>
      <c r="B10579">
        <v>3013.1298828125</v>
      </c>
      <c r="C10579">
        <v>3018.64990234375</v>
      </c>
      <c r="D10579">
        <v>2983.35009765625</v>
      </c>
      <c r="E10579">
        <v>2990.159912109375</v>
      </c>
      <c r="F10579">
        <v>2990.159912109375</v>
      </c>
      <c r="G10579">
        <v>1059190000</v>
      </c>
    </row>
    <row r="10580" spans="1:7" ht="15">
      <c r="A10580" s="963">
        <v>41270</v>
      </c>
      <c r="B10580">
        <v>2989.8701171875</v>
      </c>
      <c r="C10580">
        <v>2993.659912109375</v>
      </c>
      <c r="D10580">
        <v>2951.0400390625</v>
      </c>
      <c r="E10580">
        <v>2985.909912109375</v>
      </c>
      <c r="F10580">
        <v>2985.909912109375</v>
      </c>
      <c r="G10580">
        <v>1342790000</v>
      </c>
    </row>
    <row r="10581" spans="1:7" ht="15">
      <c r="A10581" s="963">
        <v>41271</v>
      </c>
      <c r="B10581">
        <v>2965.1201171875</v>
      </c>
      <c r="C10581">
        <v>2985.469970703125</v>
      </c>
      <c r="D10581">
        <v>2959.3701171875</v>
      </c>
      <c r="E10581">
        <v>2960.31005859375</v>
      </c>
      <c r="F10581">
        <v>2960.31005859375</v>
      </c>
      <c r="G10581">
        <v>1143530000</v>
      </c>
    </row>
    <row r="10582" spans="1:7" ht="15">
      <c r="A10582" s="963">
        <v>41274</v>
      </c>
      <c r="B10582">
        <v>2955.449951171875</v>
      </c>
      <c r="C10582">
        <v>3021.409912109375</v>
      </c>
      <c r="D10582">
        <v>2953.52001953125</v>
      </c>
      <c r="E10582">
        <v>3019.510009765625</v>
      </c>
      <c r="F10582">
        <v>3019.510009765625</v>
      </c>
      <c r="G10582">
        <v>1557230000</v>
      </c>
    </row>
    <row r="10583" spans="1:7" ht="15">
      <c r="A10583" s="963">
        <v>41276</v>
      </c>
      <c r="B10583">
        <v>3091.330078125</v>
      </c>
      <c r="C10583">
        <v>3112.64990234375</v>
      </c>
      <c r="D10583">
        <v>3083.489990234375</v>
      </c>
      <c r="E10583">
        <v>3112.260009765625</v>
      </c>
      <c r="F10583">
        <v>3112.260009765625</v>
      </c>
      <c r="G10583">
        <v>2111300000</v>
      </c>
    </row>
    <row r="10584" spans="1:7" ht="15">
      <c r="A10584" s="963">
        <v>41277</v>
      </c>
      <c r="B10584">
        <v>3108.489990234375</v>
      </c>
      <c r="C10584">
        <v>3118.179931640625</v>
      </c>
      <c r="D10584">
        <v>3092.280029296875</v>
      </c>
      <c r="E10584">
        <v>3100.570068359375</v>
      </c>
      <c r="F10584">
        <v>3100.570068359375</v>
      </c>
      <c r="G10584">
        <v>1769420000</v>
      </c>
    </row>
    <row r="10585" spans="1:7" ht="15">
      <c r="A10585" s="963">
        <v>41278</v>
      </c>
      <c r="B10585">
        <v>3100.8798828125</v>
      </c>
      <c r="C10585">
        <v>3108.43994140625</v>
      </c>
      <c r="D10585">
        <v>3090.81005859375</v>
      </c>
      <c r="E10585">
        <v>3101.659912109375</v>
      </c>
      <c r="F10585">
        <v>3101.659912109375</v>
      </c>
      <c r="G10585">
        <v>1745140000</v>
      </c>
    </row>
    <row r="10586" spans="1:7" ht="15">
      <c r="A10586" s="963">
        <v>41281</v>
      </c>
      <c r="B10586">
        <v>3089.169921875</v>
      </c>
      <c r="C10586">
        <v>3102.35009765625</v>
      </c>
      <c r="D10586">
        <v>3083.8798828125</v>
      </c>
      <c r="E10586">
        <v>3098.81005859375</v>
      </c>
      <c r="F10586">
        <v>3098.81005859375</v>
      </c>
      <c r="G10586">
        <v>1702540000</v>
      </c>
    </row>
    <row r="10587" spans="1:7" ht="15">
      <c r="A10587" s="963">
        <v>41282</v>
      </c>
      <c r="B10587">
        <v>3098.4599609375</v>
      </c>
      <c r="C10587">
        <v>3103.389892578125</v>
      </c>
      <c r="D10587">
        <v>3076.60009765625</v>
      </c>
      <c r="E10587">
        <v>3091.81005859375</v>
      </c>
      <c r="F10587">
        <v>3091.81005859375</v>
      </c>
      <c r="G10587">
        <v>1744380000</v>
      </c>
    </row>
    <row r="10588" spans="1:7" ht="15">
      <c r="A10588" s="963">
        <v>41283</v>
      </c>
      <c r="B10588">
        <v>3099.64990234375</v>
      </c>
      <c r="C10588">
        <v>3111.219970703125</v>
      </c>
      <c r="D10588">
        <v>3096.340087890625</v>
      </c>
      <c r="E10588">
        <v>3105.81005859375</v>
      </c>
      <c r="F10588">
        <v>3105.81005859375</v>
      </c>
      <c r="G10588">
        <v>1732510000</v>
      </c>
    </row>
    <row r="10589" spans="1:7" ht="15">
      <c r="A10589" s="963">
        <v>41284</v>
      </c>
      <c r="B10589">
        <v>3125.639892578125</v>
      </c>
      <c r="C10589">
        <v>3127.719970703125</v>
      </c>
      <c r="D10589">
        <v>3098.469970703125</v>
      </c>
      <c r="E10589">
        <v>3121.760009765625</v>
      </c>
      <c r="F10589">
        <v>3121.760009765625</v>
      </c>
      <c r="G10589">
        <v>1754240000</v>
      </c>
    </row>
    <row r="10590" spans="1:7" ht="15">
      <c r="A10590" s="963">
        <v>41285</v>
      </c>
      <c r="B10590">
        <v>3122.1201171875</v>
      </c>
      <c r="C10590">
        <v>3126.590087890625</v>
      </c>
      <c r="D10590">
        <v>3114.10009765625</v>
      </c>
      <c r="E10590">
        <v>3125.6298828125</v>
      </c>
      <c r="F10590">
        <v>3125.6298828125</v>
      </c>
      <c r="G10590">
        <v>1772600000</v>
      </c>
    </row>
    <row r="10591" spans="1:7" ht="15">
      <c r="A10591" s="963">
        <v>41288</v>
      </c>
      <c r="B10591">
        <v>3113.64990234375</v>
      </c>
      <c r="C10591">
        <v>3123.47998046875</v>
      </c>
      <c r="D10591">
        <v>3104.080078125</v>
      </c>
      <c r="E10591">
        <v>3117.5</v>
      </c>
      <c r="F10591">
        <v>3117.5</v>
      </c>
      <c r="G10591">
        <v>1876050000</v>
      </c>
    </row>
    <row r="10592" spans="1:7" ht="15">
      <c r="A10592" s="963">
        <v>41289</v>
      </c>
      <c r="B10592">
        <v>3101.06005859375</v>
      </c>
      <c r="C10592">
        <v>3112.2900390625</v>
      </c>
      <c r="D10592">
        <v>3093.320068359375</v>
      </c>
      <c r="E10592">
        <v>3110.780029296875</v>
      </c>
      <c r="F10592">
        <v>3110.780029296875</v>
      </c>
      <c r="G10592">
        <v>1852870000</v>
      </c>
    </row>
    <row r="10593" spans="1:7" ht="15">
      <c r="A10593" s="963">
        <v>41290</v>
      </c>
      <c r="B10593">
        <v>3110.719970703125</v>
      </c>
      <c r="C10593">
        <v>3124.64990234375</v>
      </c>
      <c r="D10593">
        <v>3106.7900390625</v>
      </c>
      <c r="E10593">
        <v>3117.5400390625</v>
      </c>
      <c r="F10593">
        <v>3117.5400390625</v>
      </c>
      <c r="G10593">
        <v>1692380000</v>
      </c>
    </row>
    <row r="10594" spans="1:7" ht="15">
      <c r="A10594" s="963">
        <v>41291</v>
      </c>
      <c r="B10594">
        <v>3130.489990234375</v>
      </c>
      <c r="C10594">
        <v>3144.050048828125</v>
      </c>
      <c r="D10594">
        <v>3125.7900390625</v>
      </c>
      <c r="E10594">
        <v>3136</v>
      </c>
      <c r="F10594">
        <v>3136</v>
      </c>
      <c r="G10594">
        <v>1766510000</v>
      </c>
    </row>
    <row r="10595" spans="1:7" ht="15">
      <c r="A10595" s="963">
        <v>41292</v>
      </c>
      <c r="B10595">
        <v>3127.909912109375</v>
      </c>
      <c r="C10595">
        <v>3134.72998046875</v>
      </c>
      <c r="D10595">
        <v>3119.199951171875</v>
      </c>
      <c r="E10595">
        <v>3134.7099609375</v>
      </c>
      <c r="F10595">
        <v>3134.7099609375</v>
      </c>
      <c r="G10595">
        <v>1860070000</v>
      </c>
    </row>
    <row r="10596" spans="1:7" ht="15">
      <c r="A10596" s="963">
        <v>41296</v>
      </c>
      <c r="B10596">
        <v>3135.6298828125</v>
      </c>
      <c r="C10596">
        <v>3143.179931640625</v>
      </c>
      <c r="D10596">
        <v>3121.5400390625</v>
      </c>
      <c r="E10596">
        <v>3143.179931640625</v>
      </c>
      <c r="F10596">
        <v>3143.179931640625</v>
      </c>
      <c r="G10596">
        <v>1790730000</v>
      </c>
    </row>
    <row r="10597" spans="1:7" ht="15">
      <c r="A10597" s="963">
        <v>41297</v>
      </c>
      <c r="B10597">
        <v>3155.820068359375</v>
      </c>
      <c r="C10597">
        <v>3161.06005859375</v>
      </c>
      <c r="D10597">
        <v>3149.739990234375</v>
      </c>
      <c r="E10597">
        <v>3153.669921875</v>
      </c>
      <c r="F10597">
        <v>3153.669921875</v>
      </c>
      <c r="G10597">
        <v>1698190000</v>
      </c>
    </row>
    <row r="10598" spans="1:7" ht="15">
      <c r="A10598" s="963">
        <v>41298</v>
      </c>
      <c r="B10598">
        <v>3125.669921875</v>
      </c>
      <c r="C10598">
        <v>3153.56005859375</v>
      </c>
      <c r="D10598">
        <v>3124.449951171875</v>
      </c>
      <c r="E10598">
        <v>3130.3798828125</v>
      </c>
      <c r="F10598">
        <v>3130.3798828125</v>
      </c>
      <c r="G10598">
        <v>2046990000</v>
      </c>
    </row>
    <row r="10599" spans="1:7" ht="15">
      <c r="A10599" s="963">
        <v>41299</v>
      </c>
      <c r="B10599">
        <v>3140.64990234375</v>
      </c>
      <c r="C10599">
        <v>3156.199951171875</v>
      </c>
      <c r="D10599">
        <v>3135.860107421875</v>
      </c>
      <c r="E10599">
        <v>3149.7099609375</v>
      </c>
      <c r="F10599">
        <v>3149.7099609375</v>
      </c>
      <c r="G10599">
        <v>1920250000</v>
      </c>
    </row>
    <row r="10600" spans="1:7" ht="15">
      <c r="A10600" s="963">
        <v>41302</v>
      </c>
      <c r="B10600">
        <v>3152.169921875</v>
      </c>
      <c r="C10600">
        <v>3161.830078125</v>
      </c>
      <c r="D10600">
        <v>3144.889892578125</v>
      </c>
      <c r="E10600">
        <v>3154.300048828125</v>
      </c>
      <c r="F10600">
        <v>3154.300048828125</v>
      </c>
      <c r="G10600">
        <v>1935590000</v>
      </c>
    </row>
    <row r="10601" spans="1:7" ht="15">
      <c r="A10601" s="963">
        <v>41303</v>
      </c>
      <c r="B10601">
        <v>3149.6201171875</v>
      </c>
      <c r="C10601">
        <v>3156.93994140625</v>
      </c>
      <c r="D10601">
        <v>3133.110107421875</v>
      </c>
      <c r="E10601">
        <v>3153.659912109375</v>
      </c>
      <c r="F10601">
        <v>3153.659912109375</v>
      </c>
      <c r="G10601">
        <v>2050670000</v>
      </c>
    </row>
    <row r="10602" spans="1:7" ht="15">
      <c r="A10602" s="963">
        <v>41304</v>
      </c>
      <c r="B10602">
        <v>3157.429931640625</v>
      </c>
      <c r="C10602">
        <v>3164.06005859375</v>
      </c>
      <c r="D10602">
        <v>3135.830078125</v>
      </c>
      <c r="E10602">
        <v>3142.31005859375</v>
      </c>
      <c r="F10602">
        <v>3142.31005859375</v>
      </c>
      <c r="G10602">
        <v>2014350000</v>
      </c>
    </row>
    <row r="10603" spans="1:7" ht="15">
      <c r="A10603" s="963">
        <v>41305</v>
      </c>
      <c r="B10603">
        <v>3140.669921875</v>
      </c>
      <c r="C10603">
        <v>3154.179931640625</v>
      </c>
      <c r="D10603">
        <v>3136.820068359375</v>
      </c>
      <c r="E10603">
        <v>3142.1298828125</v>
      </c>
      <c r="F10603">
        <v>3142.1298828125</v>
      </c>
      <c r="G10603">
        <v>2190840000</v>
      </c>
    </row>
    <row r="10604" spans="1:7" ht="15">
      <c r="A10604" s="963">
        <v>41306</v>
      </c>
      <c r="B10604">
        <v>3162.93994140625</v>
      </c>
      <c r="C10604">
        <v>3183.139892578125</v>
      </c>
      <c r="D10604">
        <v>3154.909912109375</v>
      </c>
      <c r="E10604">
        <v>3179.10009765625</v>
      </c>
      <c r="F10604">
        <v>3179.10009765625</v>
      </c>
      <c r="G10604">
        <v>2012930000</v>
      </c>
    </row>
    <row r="10605" spans="1:7" ht="15">
      <c r="A10605" s="963">
        <v>41309</v>
      </c>
      <c r="B10605">
        <v>3161.719970703125</v>
      </c>
      <c r="C10605">
        <v>3169.6298828125</v>
      </c>
      <c r="D10605">
        <v>3130.570068359375</v>
      </c>
      <c r="E10605">
        <v>3131.169921875</v>
      </c>
      <c r="F10605">
        <v>3131.169921875</v>
      </c>
      <c r="G10605">
        <v>1874750000</v>
      </c>
    </row>
    <row r="10606" spans="1:7" ht="15">
      <c r="A10606" s="963">
        <v>41310</v>
      </c>
      <c r="B10606">
        <v>3140.89990234375</v>
      </c>
      <c r="C10606">
        <v>3178.52001953125</v>
      </c>
      <c r="D10606">
        <v>3136.820068359375</v>
      </c>
      <c r="E10606">
        <v>3171.580078125</v>
      </c>
      <c r="F10606">
        <v>3171.580078125</v>
      </c>
      <c r="G10606">
        <v>2150080000</v>
      </c>
    </row>
    <row r="10607" spans="1:7" ht="15">
      <c r="A10607" s="963">
        <v>41311</v>
      </c>
      <c r="B10607">
        <v>3159.3798828125</v>
      </c>
      <c r="C10607">
        <v>3174.820068359375</v>
      </c>
      <c r="D10607">
        <v>3157.35009765625</v>
      </c>
      <c r="E10607">
        <v>3168.47998046875</v>
      </c>
      <c r="F10607">
        <v>3168.47998046875</v>
      </c>
      <c r="G10607">
        <v>2002740000</v>
      </c>
    </row>
    <row r="10608" spans="1:7" ht="15">
      <c r="A10608" s="963">
        <v>41312</v>
      </c>
      <c r="B10608">
        <v>3167.43994140625</v>
      </c>
      <c r="C10608">
        <v>3170.419921875</v>
      </c>
      <c r="D10608">
        <v>3135.97998046875</v>
      </c>
      <c r="E10608">
        <v>3165.1298828125</v>
      </c>
      <c r="F10608">
        <v>3165.1298828125</v>
      </c>
      <c r="G10608">
        <v>1955960000</v>
      </c>
    </row>
    <row r="10609" spans="1:7" ht="15">
      <c r="A10609" s="963">
        <v>41313</v>
      </c>
      <c r="B10609">
        <v>3178.06005859375</v>
      </c>
      <c r="C10609">
        <v>3196.889892578125</v>
      </c>
      <c r="D10609">
        <v>3177.179931640625</v>
      </c>
      <c r="E10609">
        <v>3193.8701171875</v>
      </c>
      <c r="F10609">
        <v>3193.8701171875</v>
      </c>
      <c r="G10609">
        <v>1816480000</v>
      </c>
    </row>
    <row r="10610" spans="1:7" ht="15">
      <c r="A10610" s="963">
        <v>41316</v>
      </c>
      <c r="B10610">
        <v>3192.530029296875</v>
      </c>
      <c r="C10610">
        <v>3194.010009765625</v>
      </c>
      <c r="D10610">
        <v>3182.18994140625</v>
      </c>
      <c r="E10610">
        <v>3192</v>
      </c>
      <c r="F10610">
        <v>3192</v>
      </c>
      <c r="G10610">
        <v>1551370000</v>
      </c>
    </row>
    <row r="10611" spans="1:7" ht="15">
      <c r="A10611" s="963">
        <v>41317</v>
      </c>
      <c r="B10611">
        <v>3190.72998046875</v>
      </c>
      <c r="C10611">
        <v>3196.919921875</v>
      </c>
      <c r="D10611">
        <v>3184.840087890625</v>
      </c>
      <c r="E10611">
        <v>3186.489990234375</v>
      </c>
      <c r="F10611">
        <v>3186.489990234375</v>
      </c>
      <c r="G10611">
        <v>1786800000</v>
      </c>
    </row>
    <row r="10612" spans="1:7" ht="15">
      <c r="A10612" s="963">
        <v>41318</v>
      </c>
      <c r="B10612">
        <v>3195.340087890625</v>
      </c>
      <c r="C10612">
        <v>3205.52001953125</v>
      </c>
      <c r="D10612">
        <v>3187.06005859375</v>
      </c>
      <c r="E10612">
        <v>3196.8798828125</v>
      </c>
      <c r="F10612">
        <v>3196.8798828125</v>
      </c>
      <c r="G10612">
        <v>1822450000</v>
      </c>
    </row>
    <row r="10613" spans="1:7" ht="15">
      <c r="A10613" s="963">
        <v>41319</v>
      </c>
      <c r="B10613">
        <v>3182.739990234375</v>
      </c>
      <c r="C10613">
        <v>3202.330078125</v>
      </c>
      <c r="D10613">
        <v>3182.389892578125</v>
      </c>
      <c r="E10613">
        <v>3198.659912109375</v>
      </c>
      <c r="F10613">
        <v>3198.659912109375</v>
      </c>
      <c r="G10613">
        <v>1924900000</v>
      </c>
    </row>
    <row r="10614" spans="1:7" ht="15">
      <c r="A10614" s="963">
        <v>41320</v>
      </c>
      <c r="B10614">
        <v>3202.840087890625</v>
      </c>
      <c r="C10614">
        <v>3206.2099609375</v>
      </c>
      <c r="D10614">
        <v>3184.030029296875</v>
      </c>
      <c r="E10614">
        <v>3192.030029296875</v>
      </c>
      <c r="F10614">
        <v>3192.030029296875</v>
      </c>
      <c r="G10614">
        <v>1858670000</v>
      </c>
    </row>
    <row r="10615" spans="1:7" ht="15">
      <c r="A10615" s="963">
        <v>41324</v>
      </c>
      <c r="B10615">
        <v>3197.4599609375</v>
      </c>
      <c r="C10615">
        <v>3213.60009765625</v>
      </c>
      <c r="D10615">
        <v>3194.919921875</v>
      </c>
      <c r="E10615">
        <v>3213.590087890625</v>
      </c>
      <c r="F10615">
        <v>3213.590087890625</v>
      </c>
      <c r="G10615">
        <v>1843840000</v>
      </c>
    </row>
    <row r="10616" spans="1:7" ht="15">
      <c r="A10616" s="963">
        <v>41325</v>
      </c>
      <c r="B10616">
        <v>3211.989990234375</v>
      </c>
      <c r="C10616">
        <v>3213.25</v>
      </c>
      <c r="D10616">
        <v>3163.949951171875</v>
      </c>
      <c r="E10616">
        <v>3164.409912109375</v>
      </c>
      <c r="F10616">
        <v>3164.409912109375</v>
      </c>
      <c r="G10616">
        <v>2001800000</v>
      </c>
    </row>
    <row r="10617" spans="1:7" ht="15">
      <c r="A10617" s="963">
        <v>41326</v>
      </c>
      <c r="B10617">
        <v>3154.8798828125</v>
      </c>
      <c r="C10617">
        <v>3155.18994140625</v>
      </c>
      <c r="D10617">
        <v>3118.6201171875</v>
      </c>
      <c r="E10617">
        <v>3131.489990234375</v>
      </c>
      <c r="F10617">
        <v>3131.489990234375</v>
      </c>
      <c r="G10617">
        <v>2052630000</v>
      </c>
    </row>
    <row r="10618" spans="1:7" ht="15">
      <c r="A10618" s="963">
        <v>41327</v>
      </c>
      <c r="B10618">
        <v>3149.090087890625</v>
      </c>
      <c r="C10618">
        <v>3161.820068359375</v>
      </c>
      <c r="D10618">
        <v>3139.550048828125</v>
      </c>
      <c r="E10618">
        <v>3161.820068359375</v>
      </c>
      <c r="F10618">
        <v>3161.820068359375</v>
      </c>
      <c r="G10618">
        <v>1581500000</v>
      </c>
    </row>
    <row r="10619" spans="1:7" ht="15">
      <c r="A10619" s="963">
        <v>41330</v>
      </c>
      <c r="B10619">
        <v>3180.590087890625</v>
      </c>
      <c r="C10619">
        <v>3186.25</v>
      </c>
      <c r="D10619">
        <v>3116.25</v>
      </c>
      <c r="E10619">
        <v>3116.25</v>
      </c>
      <c r="F10619">
        <v>3116.25</v>
      </c>
      <c r="G10619">
        <v>1930990000</v>
      </c>
    </row>
    <row r="10620" spans="1:7" ht="15">
      <c r="A10620" s="963">
        <v>41331</v>
      </c>
      <c r="B10620">
        <v>3126.22998046875</v>
      </c>
      <c r="C10620">
        <v>3135.570068359375</v>
      </c>
      <c r="D10620">
        <v>3105.360107421875</v>
      </c>
      <c r="E10620">
        <v>3129.64990234375</v>
      </c>
      <c r="F10620">
        <v>3129.64990234375</v>
      </c>
      <c r="G10620">
        <v>1847750000</v>
      </c>
    </row>
    <row r="10621" spans="1:7" ht="15">
      <c r="A10621" s="963">
        <v>41332</v>
      </c>
      <c r="B10621">
        <v>3129.719970703125</v>
      </c>
      <c r="C10621">
        <v>3177.800048828125</v>
      </c>
      <c r="D10621">
        <v>3127.27001953125</v>
      </c>
      <c r="E10621">
        <v>3162.260009765625</v>
      </c>
      <c r="F10621">
        <v>3162.260009765625</v>
      </c>
      <c r="G10621">
        <v>1727260000</v>
      </c>
    </row>
    <row r="10622" spans="1:7" ht="15">
      <c r="A10622" s="963">
        <v>41333</v>
      </c>
      <c r="B10622">
        <v>3161.429931640625</v>
      </c>
      <c r="C10622">
        <v>3182.60009765625</v>
      </c>
      <c r="D10622">
        <v>3159.719970703125</v>
      </c>
      <c r="E10622">
        <v>3160.18994140625</v>
      </c>
      <c r="F10622">
        <v>3160.18994140625</v>
      </c>
      <c r="G10622">
        <v>2022530000</v>
      </c>
    </row>
    <row r="10623" spans="1:7" ht="15">
      <c r="A10623" s="963">
        <v>41334</v>
      </c>
      <c r="B10623">
        <v>3143.5400390625</v>
      </c>
      <c r="C10623">
        <v>3171.5</v>
      </c>
      <c r="D10623">
        <v>3129.39990234375</v>
      </c>
      <c r="E10623">
        <v>3169.739990234375</v>
      </c>
      <c r="F10623">
        <v>3169.739990234375</v>
      </c>
      <c r="G10623">
        <v>1870250000</v>
      </c>
    </row>
    <row r="10624" spans="1:7" ht="15">
      <c r="A10624" s="963">
        <v>41337</v>
      </c>
      <c r="B10624">
        <v>3159.4599609375</v>
      </c>
      <c r="C10624">
        <v>3182.27001953125</v>
      </c>
      <c r="D10624">
        <v>3154.7900390625</v>
      </c>
      <c r="E10624">
        <v>3182.030029296875</v>
      </c>
      <c r="F10624">
        <v>3182.030029296875</v>
      </c>
      <c r="G10624">
        <v>1718290000</v>
      </c>
    </row>
    <row r="10625" spans="1:7" ht="15">
      <c r="A10625" s="963">
        <v>41338</v>
      </c>
      <c r="B10625">
        <v>3200.3798828125</v>
      </c>
      <c r="C10625">
        <v>3227.31005859375</v>
      </c>
      <c r="D10625">
        <v>3200.27001953125</v>
      </c>
      <c r="E10625">
        <v>3224.1298828125</v>
      </c>
      <c r="F10625">
        <v>3224.1298828125</v>
      </c>
      <c r="G10625">
        <v>1891510000</v>
      </c>
    </row>
    <row r="10626" spans="1:7" ht="15">
      <c r="A10626" s="963">
        <v>41339</v>
      </c>
      <c r="B10626">
        <v>3233.31005859375</v>
      </c>
      <c r="C10626">
        <v>3233.43994140625</v>
      </c>
      <c r="D10626">
        <v>3217.669921875</v>
      </c>
      <c r="E10626">
        <v>3222.3701171875</v>
      </c>
      <c r="F10626">
        <v>3222.3701171875</v>
      </c>
      <c r="G10626">
        <v>1764020000</v>
      </c>
    </row>
    <row r="10627" spans="1:7" ht="15">
      <c r="A10627" s="963">
        <v>41340</v>
      </c>
      <c r="B10627">
        <v>3224.5</v>
      </c>
      <c r="C10627">
        <v>3235.10009765625</v>
      </c>
      <c r="D10627">
        <v>3221.469970703125</v>
      </c>
      <c r="E10627">
        <v>3232.090087890625</v>
      </c>
      <c r="F10627">
        <v>3232.090087890625</v>
      </c>
      <c r="G10627">
        <v>1675640000</v>
      </c>
    </row>
    <row r="10628" spans="1:7" ht="15">
      <c r="A10628" s="963">
        <v>41341</v>
      </c>
      <c r="B10628">
        <v>3245.85009765625</v>
      </c>
      <c r="C10628">
        <v>3248.699951171875</v>
      </c>
      <c r="D10628">
        <v>3227.889892578125</v>
      </c>
      <c r="E10628">
        <v>3244.3701171875</v>
      </c>
      <c r="F10628">
        <v>3244.3701171875</v>
      </c>
      <c r="G10628">
        <v>1611700000</v>
      </c>
    </row>
    <row r="10629" spans="1:7" ht="15">
      <c r="A10629" s="963">
        <v>41344</v>
      </c>
      <c r="B10629">
        <v>3237.739990234375</v>
      </c>
      <c r="C10629">
        <v>3252.8701171875</v>
      </c>
      <c r="D10629">
        <v>3233.669921875</v>
      </c>
      <c r="E10629">
        <v>3252.8701171875</v>
      </c>
      <c r="F10629">
        <v>3252.8701171875</v>
      </c>
      <c r="G10629">
        <v>1628500000</v>
      </c>
    </row>
    <row r="10630" spans="1:7" ht="15">
      <c r="A10630" s="963">
        <v>41345</v>
      </c>
      <c r="B10630">
        <v>3244.85009765625</v>
      </c>
      <c r="C10630">
        <v>3249.780029296875</v>
      </c>
      <c r="D10630">
        <v>3229.919921875</v>
      </c>
      <c r="E10630">
        <v>3242.320068359375</v>
      </c>
      <c r="F10630">
        <v>3242.320068359375</v>
      </c>
      <c r="G10630">
        <v>1673740000</v>
      </c>
    </row>
    <row r="10631" spans="1:7" ht="15">
      <c r="A10631" s="963">
        <v>41346</v>
      </c>
      <c r="B10631">
        <v>3243.0400390625</v>
      </c>
      <c r="C10631">
        <v>3251.449951171875</v>
      </c>
      <c r="D10631">
        <v>3230.6201171875</v>
      </c>
      <c r="E10631">
        <v>3245.1201171875</v>
      </c>
      <c r="F10631">
        <v>3245.1201171875</v>
      </c>
      <c r="G10631">
        <v>1577280000</v>
      </c>
    </row>
    <row r="10632" spans="1:7" ht="15">
      <c r="A10632" s="963">
        <v>41347</v>
      </c>
      <c r="B10632">
        <v>3253</v>
      </c>
      <c r="C10632">
        <v>3258.929931640625</v>
      </c>
      <c r="D10632">
        <v>3250.239990234375</v>
      </c>
      <c r="E10632">
        <v>3258.929931640625</v>
      </c>
      <c r="F10632">
        <v>3258.929931640625</v>
      </c>
      <c r="G10632">
        <v>1651650000</v>
      </c>
    </row>
    <row r="10633" spans="1:7" ht="15">
      <c r="A10633" s="963">
        <v>41348</v>
      </c>
      <c r="B10633">
        <v>3260.4599609375</v>
      </c>
      <c r="C10633">
        <v>3260.6201171875</v>
      </c>
      <c r="D10633">
        <v>3242.64990234375</v>
      </c>
      <c r="E10633">
        <v>3249.070068359375</v>
      </c>
      <c r="F10633">
        <v>3249.070068359375</v>
      </c>
      <c r="G10633">
        <v>2305230000</v>
      </c>
    </row>
    <row r="10634" spans="1:7" ht="15">
      <c r="A10634" s="963">
        <v>41351</v>
      </c>
      <c r="B10634">
        <v>3215.7099609375</v>
      </c>
      <c r="C10634">
        <v>3249.3701171875</v>
      </c>
      <c r="D10634">
        <v>3211.10009765625</v>
      </c>
      <c r="E10634">
        <v>3237.590087890625</v>
      </c>
      <c r="F10634">
        <v>3237.590087890625</v>
      </c>
      <c r="G10634">
        <v>1550510000</v>
      </c>
    </row>
    <row r="10635" spans="1:7" ht="15">
      <c r="A10635" s="963">
        <v>41352</v>
      </c>
      <c r="B10635">
        <v>3246.699951171875</v>
      </c>
      <c r="C10635">
        <v>3252.60009765625</v>
      </c>
      <c r="D10635">
        <v>3205.419921875</v>
      </c>
      <c r="E10635">
        <v>3229.10009765625</v>
      </c>
      <c r="F10635">
        <v>3229.10009765625</v>
      </c>
      <c r="G10635">
        <v>1690680000</v>
      </c>
    </row>
    <row r="10636" spans="1:7" ht="15">
      <c r="A10636" s="963">
        <v>41353</v>
      </c>
      <c r="B10636">
        <v>3251.909912109375</v>
      </c>
      <c r="C10636">
        <v>3257.989990234375</v>
      </c>
      <c r="D10636">
        <v>3240.89990234375</v>
      </c>
      <c r="E10636">
        <v>3254.18994140625</v>
      </c>
      <c r="F10636">
        <v>3254.18994140625</v>
      </c>
      <c r="G10636">
        <v>1599120000</v>
      </c>
    </row>
    <row r="10637" spans="1:7" ht="15">
      <c r="A10637" s="963">
        <v>41354</v>
      </c>
      <c r="B10637">
        <v>3228.169921875</v>
      </c>
      <c r="C10637">
        <v>3237.570068359375</v>
      </c>
      <c r="D10637">
        <v>3215.68994140625</v>
      </c>
      <c r="E10637">
        <v>3222.60009765625</v>
      </c>
      <c r="F10637">
        <v>3222.60009765625</v>
      </c>
      <c r="G10637">
        <v>1692260000</v>
      </c>
    </row>
    <row r="10638" spans="1:7" ht="15">
      <c r="A10638" s="963">
        <v>41355</v>
      </c>
      <c r="B10638">
        <v>3235.300048828125</v>
      </c>
      <c r="C10638">
        <v>3247.93994140625</v>
      </c>
      <c r="D10638">
        <v>3230.860107421875</v>
      </c>
      <c r="E10638">
        <v>3245</v>
      </c>
      <c r="F10638">
        <v>3245</v>
      </c>
      <c r="G10638">
        <v>1681360000</v>
      </c>
    </row>
    <row r="10639" spans="1:7" ht="15">
      <c r="A10639" s="963">
        <v>41358</v>
      </c>
      <c r="B10639">
        <v>3255.85009765625</v>
      </c>
      <c r="C10639">
        <v>3263.6298828125</v>
      </c>
      <c r="D10639">
        <v>3222.47998046875</v>
      </c>
      <c r="E10639">
        <v>3235.300048828125</v>
      </c>
      <c r="F10639">
        <v>3235.300048828125</v>
      </c>
      <c r="G10639">
        <v>1666010000</v>
      </c>
    </row>
    <row r="10640" spans="1:7" ht="15">
      <c r="A10640" s="963">
        <v>41359</v>
      </c>
      <c r="B10640">
        <v>3249.949951171875</v>
      </c>
      <c r="C10640">
        <v>3252.929931640625</v>
      </c>
      <c r="D10640">
        <v>3239.919921875</v>
      </c>
      <c r="E10640">
        <v>3252.47998046875</v>
      </c>
      <c r="F10640">
        <v>3252.47998046875</v>
      </c>
      <c r="G10640">
        <v>1444500000</v>
      </c>
    </row>
    <row r="10641" spans="1:7" ht="15">
      <c r="A10641" s="963">
        <v>41360</v>
      </c>
      <c r="B10641">
        <v>3230.760009765625</v>
      </c>
      <c r="C10641">
        <v>3258.260009765625</v>
      </c>
      <c r="D10641">
        <v>3227.02001953125</v>
      </c>
      <c r="E10641">
        <v>3256.52001953125</v>
      </c>
      <c r="F10641">
        <v>3256.52001953125</v>
      </c>
      <c r="G10641">
        <v>1420130000</v>
      </c>
    </row>
    <row r="10642" spans="1:7" ht="15">
      <c r="A10642" s="963">
        <v>41361</v>
      </c>
      <c r="B10642">
        <v>3257.320068359375</v>
      </c>
      <c r="C10642">
        <v>3270.300048828125</v>
      </c>
      <c r="D10642">
        <v>3253.2099609375</v>
      </c>
      <c r="E10642">
        <v>3267.52001953125</v>
      </c>
      <c r="F10642">
        <v>3267.52001953125</v>
      </c>
      <c r="G10642">
        <v>1636800000</v>
      </c>
    </row>
    <row r="10643" spans="1:7" ht="15">
      <c r="A10643" s="963">
        <v>41365</v>
      </c>
      <c r="B10643">
        <v>3268.6298828125</v>
      </c>
      <c r="C10643">
        <v>3270.22998046875</v>
      </c>
      <c r="D10643">
        <v>3230.570068359375</v>
      </c>
      <c r="E10643">
        <v>3239.169921875</v>
      </c>
      <c r="F10643">
        <v>3239.169921875</v>
      </c>
      <c r="G10643">
        <v>1481360000</v>
      </c>
    </row>
    <row r="10644" spans="1:7" ht="15">
      <c r="A10644" s="963">
        <v>41366</v>
      </c>
      <c r="B10644">
        <v>3252.550048828125</v>
      </c>
      <c r="C10644">
        <v>3267.929931640625</v>
      </c>
      <c r="D10644">
        <v>3245.409912109375</v>
      </c>
      <c r="E10644">
        <v>3254.860107421875</v>
      </c>
      <c r="F10644">
        <v>3254.860107421875</v>
      </c>
      <c r="G10644">
        <v>1580800000</v>
      </c>
    </row>
    <row r="10645" spans="1:7" ht="15">
      <c r="A10645" s="963">
        <v>41367</v>
      </c>
      <c r="B10645">
        <v>3257.3798828125</v>
      </c>
      <c r="C10645">
        <v>3260.14990234375</v>
      </c>
      <c r="D10645">
        <v>3210.389892578125</v>
      </c>
      <c r="E10645">
        <v>3218.60009765625</v>
      </c>
      <c r="F10645">
        <v>3218.60009765625</v>
      </c>
      <c r="G10645">
        <v>1813910000</v>
      </c>
    </row>
    <row r="10646" spans="1:7" ht="15">
      <c r="A10646" s="963">
        <v>41368</v>
      </c>
      <c r="B10646">
        <v>3219.110107421875</v>
      </c>
      <c r="C10646">
        <v>3226.239990234375</v>
      </c>
      <c r="D10646">
        <v>3206.02001953125</v>
      </c>
      <c r="E10646">
        <v>3224.97998046875</v>
      </c>
      <c r="F10646">
        <v>3224.97998046875</v>
      </c>
      <c r="G10646">
        <v>1475720000</v>
      </c>
    </row>
    <row r="10647" spans="1:7" ht="15">
      <c r="A10647" s="963">
        <v>41369</v>
      </c>
      <c r="B10647">
        <v>3174</v>
      </c>
      <c r="C10647">
        <v>3206.2099609375</v>
      </c>
      <c r="D10647">
        <v>3168.8798828125</v>
      </c>
      <c r="E10647">
        <v>3203.860107421875</v>
      </c>
      <c r="F10647">
        <v>3203.860107421875</v>
      </c>
      <c r="G10647">
        <v>1594090000</v>
      </c>
    </row>
    <row r="10648" spans="1:7" ht="15">
      <c r="A10648" s="963">
        <v>41372</v>
      </c>
      <c r="B10648">
        <v>3207.14990234375</v>
      </c>
      <c r="C10648">
        <v>3222.260009765625</v>
      </c>
      <c r="D10648">
        <v>3195.570068359375</v>
      </c>
      <c r="E10648">
        <v>3222.25</v>
      </c>
      <c r="F10648">
        <v>3222.25</v>
      </c>
      <c r="G10648">
        <v>1323520000</v>
      </c>
    </row>
    <row r="10649" spans="1:7" ht="15">
      <c r="A10649" s="963">
        <v>41373</v>
      </c>
      <c r="B10649">
        <v>3229.81005859375</v>
      </c>
      <c r="C10649">
        <v>3249.949951171875</v>
      </c>
      <c r="D10649">
        <v>3215.02001953125</v>
      </c>
      <c r="E10649">
        <v>3237.860107421875</v>
      </c>
      <c r="F10649">
        <v>3237.860107421875</v>
      </c>
      <c r="G10649">
        <v>1498130000</v>
      </c>
    </row>
    <row r="10650" spans="1:7" ht="15">
      <c r="A10650" s="963">
        <v>41374</v>
      </c>
      <c r="B10650">
        <v>3246.06005859375</v>
      </c>
      <c r="C10650">
        <v>3299.159912109375</v>
      </c>
      <c r="D10650">
        <v>3245.800048828125</v>
      </c>
      <c r="E10650">
        <v>3297.25</v>
      </c>
      <c r="F10650">
        <v>3297.25</v>
      </c>
      <c r="G10650">
        <v>1769870000</v>
      </c>
    </row>
    <row r="10651" spans="1:7" ht="15">
      <c r="A10651" s="963">
        <v>41375</v>
      </c>
      <c r="B10651">
        <v>3289.590087890625</v>
      </c>
      <c r="C10651">
        <v>3306.949951171875</v>
      </c>
      <c r="D10651">
        <v>3287.739990234375</v>
      </c>
      <c r="E10651">
        <v>3300.159912109375</v>
      </c>
      <c r="F10651">
        <v>3300.159912109375</v>
      </c>
      <c r="G10651">
        <v>1829170000</v>
      </c>
    </row>
    <row r="10652" spans="1:7" ht="15">
      <c r="A10652" s="963">
        <v>41376</v>
      </c>
      <c r="B10652">
        <v>3292.389892578125</v>
      </c>
      <c r="C10652">
        <v>3296.5</v>
      </c>
      <c r="D10652">
        <v>3271.02001953125</v>
      </c>
      <c r="E10652">
        <v>3294.949951171875</v>
      </c>
      <c r="F10652">
        <v>3294.949951171875</v>
      </c>
      <c r="G10652">
        <v>1471180000</v>
      </c>
    </row>
    <row r="10653" spans="1:7" ht="15">
      <c r="A10653" s="963">
        <v>41379</v>
      </c>
      <c r="B10653">
        <v>3277.580078125</v>
      </c>
      <c r="C10653">
        <v>3283.39990234375</v>
      </c>
      <c r="D10653">
        <v>3213.4599609375</v>
      </c>
      <c r="E10653">
        <v>3216.489990234375</v>
      </c>
      <c r="F10653">
        <v>3216.489990234375</v>
      </c>
      <c r="G10653">
        <v>1779320000</v>
      </c>
    </row>
    <row r="10654" spans="1:7" ht="15">
      <c r="A10654" s="963">
        <v>41380</v>
      </c>
      <c r="B10654">
        <v>3239.050048828125</v>
      </c>
      <c r="C10654">
        <v>3265.840087890625</v>
      </c>
      <c r="D10654">
        <v>3231.449951171875</v>
      </c>
      <c r="E10654">
        <v>3264.6298828125</v>
      </c>
      <c r="F10654">
        <v>3264.6298828125</v>
      </c>
      <c r="G10654">
        <v>1515400000</v>
      </c>
    </row>
    <row r="10655" spans="1:7" ht="15">
      <c r="A10655" s="963">
        <v>41381</v>
      </c>
      <c r="B10655">
        <v>3236.25</v>
      </c>
      <c r="C10655">
        <v>3236.97998046875</v>
      </c>
      <c r="D10655">
        <v>3186.080078125</v>
      </c>
      <c r="E10655">
        <v>3204.669921875</v>
      </c>
      <c r="F10655">
        <v>3204.669921875</v>
      </c>
      <c r="G10655">
        <v>1902730000</v>
      </c>
    </row>
    <row r="10656" spans="1:7" ht="15">
      <c r="A10656" s="963">
        <v>41382</v>
      </c>
      <c r="B10656">
        <v>3212.239990234375</v>
      </c>
      <c r="C10656">
        <v>3212.969970703125</v>
      </c>
      <c r="D10656">
        <v>3154.9599609375</v>
      </c>
      <c r="E10656">
        <v>3166.360107421875</v>
      </c>
      <c r="F10656">
        <v>3166.360107421875</v>
      </c>
      <c r="G10656">
        <v>1766000000</v>
      </c>
    </row>
    <row r="10657" spans="1:7" ht="15">
      <c r="A10657" s="963">
        <v>41383</v>
      </c>
      <c r="B10657">
        <v>3169.320068359375</v>
      </c>
      <c r="C10657">
        <v>3210.030029296875</v>
      </c>
      <c r="D10657">
        <v>3168.330078125</v>
      </c>
      <c r="E10657">
        <v>3206.06005859375</v>
      </c>
      <c r="F10657">
        <v>3206.06005859375</v>
      </c>
      <c r="G10657">
        <v>1738850000</v>
      </c>
    </row>
    <row r="10658" spans="1:7" ht="15">
      <c r="A10658" s="963">
        <v>41386</v>
      </c>
      <c r="B10658">
        <v>3217.39990234375</v>
      </c>
      <c r="C10658">
        <v>3241.159912109375</v>
      </c>
      <c r="D10658">
        <v>3198.739990234375</v>
      </c>
      <c r="E10658">
        <v>3233.550048828125</v>
      </c>
      <c r="F10658">
        <v>3233.550048828125</v>
      </c>
      <c r="G10658">
        <v>1628340000</v>
      </c>
    </row>
    <row r="10659" spans="1:7" ht="15">
      <c r="A10659" s="963">
        <v>41387</v>
      </c>
      <c r="B10659">
        <v>3252.800048828125</v>
      </c>
      <c r="C10659">
        <v>3275.889892578125</v>
      </c>
      <c r="D10659">
        <v>3241.52001953125</v>
      </c>
      <c r="E10659">
        <v>3269.330078125</v>
      </c>
      <c r="F10659">
        <v>3269.330078125</v>
      </c>
      <c r="G10659">
        <v>1684770000</v>
      </c>
    </row>
    <row r="10660" spans="1:7" ht="15">
      <c r="A10660" s="963">
        <v>41388</v>
      </c>
      <c r="B10660">
        <v>3262.2099609375</v>
      </c>
      <c r="C10660">
        <v>3277.1201171875</v>
      </c>
      <c r="D10660">
        <v>3255.43994140625</v>
      </c>
      <c r="E10660">
        <v>3269.64990234375</v>
      </c>
      <c r="F10660">
        <v>3269.64990234375</v>
      </c>
      <c r="G10660">
        <v>1738590000</v>
      </c>
    </row>
    <row r="10661" spans="1:7" ht="15">
      <c r="A10661" s="963">
        <v>41389</v>
      </c>
      <c r="B10661">
        <v>3279.820068359375</v>
      </c>
      <c r="C10661">
        <v>3301.280029296875</v>
      </c>
      <c r="D10661">
        <v>3279.2900390625</v>
      </c>
      <c r="E10661">
        <v>3289.989990234375</v>
      </c>
      <c r="F10661">
        <v>3289.989990234375</v>
      </c>
      <c r="G10661">
        <v>2012230000</v>
      </c>
    </row>
    <row r="10662" spans="1:7" ht="15">
      <c r="A10662" s="963">
        <v>41390</v>
      </c>
      <c r="B10662">
        <v>3284.070068359375</v>
      </c>
      <c r="C10662">
        <v>3287.47998046875</v>
      </c>
      <c r="D10662">
        <v>3268.030029296875</v>
      </c>
      <c r="E10662">
        <v>3279.260009765625</v>
      </c>
      <c r="F10662">
        <v>3279.260009765625</v>
      </c>
      <c r="G10662">
        <v>1721970000</v>
      </c>
    </row>
    <row r="10663" spans="1:7" ht="15">
      <c r="A10663" s="963">
        <v>41393</v>
      </c>
      <c r="B10663">
        <v>3290.31005859375</v>
      </c>
      <c r="C10663">
        <v>3315.330078125</v>
      </c>
      <c r="D10663">
        <v>3289.419921875</v>
      </c>
      <c r="E10663">
        <v>3307.02001953125</v>
      </c>
      <c r="F10663">
        <v>3307.02001953125</v>
      </c>
      <c r="G10663">
        <v>1594110000</v>
      </c>
    </row>
    <row r="10664" spans="1:7" ht="15">
      <c r="A10664" s="963">
        <v>41394</v>
      </c>
      <c r="B10664">
        <v>3308.050048828125</v>
      </c>
      <c r="C10664">
        <v>3328.7900390625</v>
      </c>
      <c r="D10664">
        <v>3298.580078125</v>
      </c>
      <c r="E10664">
        <v>3328.7900390625</v>
      </c>
      <c r="F10664">
        <v>3328.7900390625</v>
      </c>
      <c r="G10664">
        <v>1984270000</v>
      </c>
    </row>
    <row r="10665" spans="1:7" ht="15">
      <c r="A10665" s="963">
        <v>41395</v>
      </c>
      <c r="B10665">
        <v>3325.35009765625</v>
      </c>
      <c r="C10665">
        <v>3330.02001953125</v>
      </c>
      <c r="D10665">
        <v>3296.5</v>
      </c>
      <c r="E10665">
        <v>3299.1298828125</v>
      </c>
      <c r="F10665">
        <v>3299.1298828125</v>
      </c>
      <c r="G10665">
        <v>1884600000</v>
      </c>
    </row>
    <row r="10666" spans="1:7" ht="15">
      <c r="A10666" s="963">
        <v>41396</v>
      </c>
      <c r="B10666">
        <v>3306.14990234375</v>
      </c>
      <c r="C10666">
        <v>3344.89990234375</v>
      </c>
      <c r="D10666">
        <v>3305.81005859375</v>
      </c>
      <c r="E10666">
        <v>3340.6201171875</v>
      </c>
      <c r="F10666">
        <v>3340.6201171875</v>
      </c>
      <c r="G10666">
        <v>1757480000</v>
      </c>
    </row>
    <row r="10667" spans="1:7" ht="15">
      <c r="A10667" s="963">
        <v>41397</v>
      </c>
      <c r="B10667">
        <v>3371.409912109375</v>
      </c>
      <c r="C10667">
        <v>3388.1201171875</v>
      </c>
      <c r="D10667">
        <v>3370.300048828125</v>
      </c>
      <c r="E10667">
        <v>3378.6298828125</v>
      </c>
      <c r="F10667">
        <v>3378.6298828125</v>
      </c>
      <c r="G10667">
        <v>1745570000</v>
      </c>
    </row>
    <row r="10668" spans="1:7" ht="15">
      <c r="A10668" s="963">
        <v>41400</v>
      </c>
      <c r="B10668">
        <v>3382.330078125</v>
      </c>
      <c r="C10668">
        <v>3396.2099609375</v>
      </c>
      <c r="D10668">
        <v>3381.43994140625</v>
      </c>
      <c r="E10668">
        <v>3392.969970703125</v>
      </c>
      <c r="F10668">
        <v>3392.969970703125</v>
      </c>
      <c r="G10668">
        <v>1500410000</v>
      </c>
    </row>
    <row r="10669" spans="1:7" ht="15">
      <c r="A10669" s="963">
        <v>41401</v>
      </c>
      <c r="B10669">
        <v>3398.840087890625</v>
      </c>
      <c r="C10669">
        <v>3402.239990234375</v>
      </c>
      <c r="D10669">
        <v>3381.0400390625</v>
      </c>
      <c r="E10669">
        <v>3396.6298828125</v>
      </c>
      <c r="F10669">
        <v>3396.6298828125</v>
      </c>
      <c r="G10669">
        <v>1709800000</v>
      </c>
    </row>
    <row r="10670" spans="1:7" ht="15">
      <c r="A10670" s="963">
        <v>41402</v>
      </c>
      <c r="B10670">
        <v>3394.889892578125</v>
      </c>
      <c r="C10670">
        <v>3413.27001953125</v>
      </c>
      <c r="D10670">
        <v>3389.800048828125</v>
      </c>
      <c r="E10670">
        <v>3413.27001953125</v>
      </c>
      <c r="F10670">
        <v>3413.27001953125</v>
      </c>
      <c r="G10670">
        <v>1756400000</v>
      </c>
    </row>
    <row r="10671" spans="1:7" ht="15">
      <c r="A10671" s="963">
        <v>41403</v>
      </c>
      <c r="B10671">
        <v>3408.93994140625</v>
      </c>
      <c r="C10671">
        <v>3428.5400390625</v>
      </c>
      <c r="D10671">
        <v>3403.429931640625</v>
      </c>
      <c r="E10671">
        <v>3409.169921875</v>
      </c>
      <c r="F10671">
        <v>3409.169921875</v>
      </c>
      <c r="G10671">
        <v>1826220000</v>
      </c>
    </row>
    <row r="10672" spans="1:7" ht="15">
      <c r="A10672" s="963">
        <v>41404</v>
      </c>
      <c r="B10672">
        <v>3414.840087890625</v>
      </c>
      <c r="C10672">
        <v>3436.60009765625</v>
      </c>
      <c r="D10672">
        <v>3411.590087890625</v>
      </c>
      <c r="E10672">
        <v>3436.580078125</v>
      </c>
      <c r="F10672">
        <v>3436.580078125</v>
      </c>
      <c r="G10672">
        <v>1689730000</v>
      </c>
    </row>
    <row r="10673" spans="1:7" ht="15">
      <c r="A10673" s="963">
        <v>41407</v>
      </c>
      <c r="B10673">
        <v>3429.530029296875</v>
      </c>
      <c r="C10673">
        <v>3447.10009765625</v>
      </c>
      <c r="D10673">
        <v>3426.669921875</v>
      </c>
      <c r="E10673">
        <v>3438.7900390625</v>
      </c>
      <c r="F10673">
        <v>3438.7900390625</v>
      </c>
      <c r="G10673">
        <v>1615510000</v>
      </c>
    </row>
    <row r="10674" spans="1:7" ht="15">
      <c r="A10674" s="963">
        <v>41408</v>
      </c>
      <c r="B10674">
        <v>3439.719970703125</v>
      </c>
      <c r="C10674">
        <v>3468.669921875</v>
      </c>
      <c r="D10674">
        <v>3439.719970703125</v>
      </c>
      <c r="E10674">
        <v>3462.610107421875</v>
      </c>
      <c r="F10674">
        <v>3462.610107421875</v>
      </c>
      <c r="G10674">
        <v>1820520000</v>
      </c>
    </row>
    <row r="10675" spans="1:7" ht="15">
      <c r="A10675" s="963">
        <v>41409</v>
      </c>
      <c r="B10675">
        <v>3455.669921875</v>
      </c>
      <c r="C10675">
        <v>3475.47998046875</v>
      </c>
      <c r="D10675">
        <v>3452.31005859375</v>
      </c>
      <c r="E10675">
        <v>3471.6201171875</v>
      </c>
      <c r="F10675">
        <v>3471.6201171875</v>
      </c>
      <c r="G10675">
        <v>1843910000</v>
      </c>
    </row>
    <row r="10676" spans="1:7" ht="15">
      <c r="A10676" s="963">
        <v>41410</v>
      </c>
      <c r="B10676">
        <v>3473.159912109375</v>
      </c>
      <c r="C10676">
        <v>3485.949951171875</v>
      </c>
      <c r="D10676">
        <v>3462.239990234375</v>
      </c>
      <c r="E10676">
        <v>3465.239990234375</v>
      </c>
      <c r="F10676">
        <v>3465.239990234375</v>
      </c>
      <c r="G10676">
        <v>1945760000</v>
      </c>
    </row>
    <row r="10677" spans="1:7" ht="15">
      <c r="A10677" s="963">
        <v>41411</v>
      </c>
      <c r="B10677">
        <v>3483.409912109375</v>
      </c>
      <c r="C10677">
        <v>3499.199951171875</v>
      </c>
      <c r="D10677">
        <v>3473.0400390625</v>
      </c>
      <c r="E10677">
        <v>3498.969970703125</v>
      </c>
      <c r="F10677">
        <v>3498.969970703125</v>
      </c>
      <c r="G10677">
        <v>1828610000</v>
      </c>
    </row>
    <row r="10678" spans="1:7" ht="15">
      <c r="A10678" s="963">
        <v>41414</v>
      </c>
      <c r="B10678">
        <v>3490.4599609375</v>
      </c>
      <c r="C10678">
        <v>3509.409912109375</v>
      </c>
      <c r="D10678">
        <v>3488.1298828125</v>
      </c>
      <c r="E10678">
        <v>3496.429931640625</v>
      </c>
      <c r="F10678">
        <v>3496.429931640625</v>
      </c>
      <c r="G10678">
        <v>1745260000</v>
      </c>
    </row>
    <row r="10679" spans="1:7" ht="15">
      <c r="A10679" s="963">
        <v>41415</v>
      </c>
      <c r="B10679">
        <v>3495.4599609375</v>
      </c>
      <c r="C10679">
        <v>3512.14990234375</v>
      </c>
      <c r="D10679">
        <v>3486.8798828125</v>
      </c>
      <c r="E10679">
        <v>3502.1201171875</v>
      </c>
      <c r="F10679">
        <v>3502.1201171875</v>
      </c>
      <c r="G10679">
        <v>1776780000</v>
      </c>
    </row>
    <row r="10680" spans="1:7" ht="15">
      <c r="A10680" s="963">
        <v>41416</v>
      </c>
      <c r="B10680">
        <v>3503.47998046875</v>
      </c>
      <c r="C10680">
        <v>3532.0400390625</v>
      </c>
      <c r="D10680">
        <v>3446.9599609375</v>
      </c>
      <c r="E10680">
        <v>3463.300048828125</v>
      </c>
      <c r="F10680">
        <v>3463.300048828125</v>
      </c>
      <c r="G10680">
        <v>2179330000</v>
      </c>
    </row>
    <row r="10681" spans="1:7" ht="15">
      <c r="A10681" s="963">
        <v>41417</v>
      </c>
      <c r="B10681">
        <v>3426.070068359375</v>
      </c>
      <c r="C10681">
        <v>3467.1298828125</v>
      </c>
      <c r="D10681">
        <v>3422.510009765625</v>
      </c>
      <c r="E10681">
        <v>3459.419921875</v>
      </c>
      <c r="F10681">
        <v>3459.419921875</v>
      </c>
      <c r="G10681">
        <v>1820670000</v>
      </c>
    </row>
    <row r="10682" spans="1:7" ht="15">
      <c r="A10682" s="963">
        <v>41418</v>
      </c>
      <c r="B10682">
        <v>3438.280029296875</v>
      </c>
      <c r="C10682">
        <v>3459.469970703125</v>
      </c>
      <c r="D10682">
        <v>3429.31005859375</v>
      </c>
      <c r="E10682">
        <v>3459.139892578125</v>
      </c>
      <c r="F10682">
        <v>3459.139892578125</v>
      </c>
      <c r="G10682">
        <v>1449210000</v>
      </c>
    </row>
    <row r="10683" spans="1:7" ht="15">
      <c r="A10683" s="963">
        <v>41422</v>
      </c>
      <c r="B10683">
        <v>3497.89990234375</v>
      </c>
      <c r="C10683">
        <v>3514.800048828125</v>
      </c>
      <c r="D10683">
        <v>3475.389892578125</v>
      </c>
      <c r="E10683">
        <v>3488.889892578125</v>
      </c>
      <c r="F10683">
        <v>3488.889892578125</v>
      </c>
      <c r="G10683">
        <v>1748070000</v>
      </c>
    </row>
    <row r="10684" spans="1:7" ht="15">
      <c r="A10684" s="963">
        <v>41423</v>
      </c>
      <c r="B10684">
        <v>3471.669921875</v>
      </c>
      <c r="C10684">
        <v>3479.530029296875</v>
      </c>
      <c r="D10684">
        <v>3450.39990234375</v>
      </c>
      <c r="E10684">
        <v>3467.52001953125</v>
      </c>
      <c r="F10684">
        <v>3467.52001953125</v>
      </c>
      <c r="G10684">
        <v>1794650000</v>
      </c>
    </row>
    <row r="10685" spans="1:7" ht="15">
      <c r="A10685" s="963">
        <v>41424</v>
      </c>
      <c r="B10685">
        <v>3473.2099609375</v>
      </c>
      <c r="C10685">
        <v>3503.820068359375</v>
      </c>
      <c r="D10685">
        <v>3473.0400390625</v>
      </c>
      <c r="E10685">
        <v>3491.300048828125</v>
      </c>
      <c r="F10685">
        <v>3491.300048828125</v>
      </c>
      <c r="G10685">
        <v>1737320000</v>
      </c>
    </row>
    <row r="10686" spans="1:7" ht="15">
      <c r="A10686" s="963">
        <v>41425</v>
      </c>
      <c r="B10686">
        <v>3478.219970703125</v>
      </c>
      <c r="C10686">
        <v>3500.669921875</v>
      </c>
      <c r="D10686">
        <v>3455.840087890625</v>
      </c>
      <c r="E10686">
        <v>3455.909912109375</v>
      </c>
      <c r="F10686">
        <v>3455.909912109375</v>
      </c>
      <c r="G10686">
        <v>1968270000</v>
      </c>
    </row>
    <row r="10687" spans="1:7" ht="15">
      <c r="A10687" s="963">
        <v>41428</v>
      </c>
      <c r="B10687">
        <v>3460.760009765625</v>
      </c>
      <c r="C10687">
        <v>3465.840087890625</v>
      </c>
      <c r="D10687">
        <v>3419.389892578125</v>
      </c>
      <c r="E10687">
        <v>3465.3701171875</v>
      </c>
      <c r="F10687">
        <v>3465.3701171875</v>
      </c>
      <c r="G10687">
        <v>2054100000</v>
      </c>
    </row>
    <row r="10688" spans="1:7" ht="15">
      <c r="A10688" s="963">
        <v>41429</v>
      </c>
      <c r="B10688">
        <v>3467.02001953125</v>
      </c>
      <c r="C10688">
        <v>3482.75</v>
      </c>
      <c r="D10688">
        <v>3430.02001953125</v>
      </c>
      <c r="E10688">
        <v>3445.260009765625</v>
      </c>
      <c r="F10688">
        <v>3445.260009765625</v>
      </c>
      <c r="G10688">
        <v>1871640000</v>
      </c>
    </row>
    <row r="10689" spans="1:7" ht="15">
      <c r="A10689" s="963">
        <v>41430</v>
      </c>
      <c r="B10689">
        <v>3432.85009765625</v>
      </c>
      <c r="C10689">
        <v>3446.14990234375</v>
      </c>
      <c r="D10689">
        <v>3397.909912109375</v>
      </c>
      <c r="E10689">
        <v>3401.47998046875</v>
      </c>
      <c r="F10689">
        <v>3401.47998046875</v>
      </c>
      <c r="G10689">
        <v>1813890000</v>
      </c>
    </row>
    <row r="10690" spans="1:7" ht="15">
      <c r="A10690" s="963">
        <v>41431</v>
      </c>
      <c r="B10690">
        <v>3404.409912109375</v>
      </c>
      <c r="C10690">
        <v>3424.050048828125</v>
      </c>
      <c r="D10690">
        <v>3378.239990234375</v>
      </c>
      <c r="E10690">
        <v>3424.050048828125</v>
      </c>
      <c r="F10690">
        <v>3424.050048828125</v>
      </c>
      <c r="G10690">
        <v>1802700000</v>
      </c>
    </row>
    <row r="10691" spans="1:7" ht="15">
      <c r="A10691" s="963">
        <v>41432</v>
      </c>
      <c r="B10691">
        <v>3437.840087890625</v>
      </c>
      <c r="C10691">
        <v>3471.72998046875</v>
      </c>
      <c r="D10691">
        <v>3429.429931640625</v>
      </c>
      <c r="E10691">
        <v>3469.219970703125</v>
      </c>
      <c r="F10691">
        <v>3469.219970703125</v>
      </c>
      <c r="G10691">
        <v>1646810000</v>
      </c>
    </row>
    <row r="10692" spans="1:7" ht="15">
      <c r="A10692" s="963">
        <v>41435</v>
      </c>
      <c r="B10692">
        <v>3475.679931640625</v>
      </c>
      <c r="C10692">
        <v>3484.81005859375</v>
      </c>
      <c r="D10692">
        <v>3465.5400390625</v>
      </c>
      <c r="E10692">
        <v>3473.77001953125</v>
      </c>
      <c r="F10692">
        <v>3473.77001953125</v>
      </c>
      <c r="G10692">
        <v>1556520000</v>
      </c>
    </row>
    <row r="10693" spans="1:7" ht="15">
      <c r="A10693" s="963">
        <v>41436</v>
      </c>
      <c r="B10693">
        <v>3436.6201171875</v>
      </c>
      <c r="C10693">
        <v>3466.570068359375</v>
      </c>
      <c r="D10693">
        <v>3426.570068359375</v>
      </c>
      <c r="E10693">
        <v>3436.949951171875</v>
      </c>
      <c r="F10693">
        <v>3436.949951171875</v>
      </c>
      <c r="G10693">
        <v>1560370000</v>
      </c>
    </row>
    <row r="10694" spans="1:7" ht="15">
      <c r="A10694" s="963">
        <v>41437</v>
      </c>
      <c r="B10694">
        <v>3458.139892578125</v>
      </c>
      <c r="C10694">
        <v>3459.179931640625</v>
      </c>
      <c r="D10694">
        <v>3395.909912109375</v>
      </c>
      <c r="E10694">
        <v>3400.429931640625</v>
      </c>
      <c r="F10694">
        <v>3400.429931640625</v>
      </c>
      <c r="G10694">
        <v>1630200000</v>
      </c>
    </row>
    <row r="10695" spans="1:7" ht="15">
      <c r="A10695" s="963">
        <v>41438</v>
      </c>
      <c r="B10695">
        <v>3398.5400390625</v>
      </c>
      <c r="C10695">
        <v>3451.030029296875</v>
      </c>
      <c r="D10695">
        <v>3387.610107421875</v>
      </c>
      <c r="E10695">
        <v>3445.360107421875</v>
      </c>
      <c r="F10695">
        <v>3445.360107421875</v>
      </c>
      <c r="G10695">
        <v>1584740000</v>
      </c>
    </row>
    <row r="10696" spans="1:7" ht="15">
      <c r="A10696" s="963">
        <v>41439</v>
      </c>
      <c r="B10696">
        <v>3442.31005859375</v>
      </c>
      <c r="C10696">
        <v>3448.39990234375</v>
      </c>
      <c r="D10696">
        <v>3419.320068359375</v>
      </c>
      <c r="E10696">
        <v>3423.56005859375</v>
      </c>
      <c r="F10696">
        <v>3423.56005859375</v>
      </c>
      <c r="G10696">
        <v>1458030000</v>
      </c>
    </row>
    <row r="10697" spans="1:7" ht="15">
      <c r="A10697" s="963">
        <v>41442</v>
      </c>
      <c r="B10697">
        <v>3449.969970703125</v>
      </c>
      <c r="C10697">
        <v>3468.56005859375</v>
      </c>
      <c r="D10697">
        <v>3436.340087890625</v>
      </c>
      <c r="E10697">
        <v>3452.1298828125</v>
      </c>
      <c r="F10697">
        <v>3452.1298828125</v>
      </c>
      <c r="G10697">
        <v>1581830000</v>
      </c>
    </row>
    <row r="10698" spans="1:7" ht="15">
      <c r="A10698" s="963">
        <v>41443</v>
      </c>
      <c r="B10698">
        <v>3456.2900390625</v>
      </c>
      <c r="C10698">
        <v>3488.31005859375</v>
      </c>
      <c r="D10698">
        <v>3456.090087890625</v>
      </c>
      <c r="E10698">
        <v>3482.179931640625</v>
      </c>
      <c r="F10698">
        <v>3482.179931640625</v>
      </c>
      <c r="G10698">
        <v>1675090000</v>
      </c>
    </row>
    <row r="10699" spans="1:7" ht="15">
      <c r="A10699" s="963">
        <v>41444</v>
      </c>
      <c r="B10699">
        <v>3483.590087890625</v>
      </c>
      <c r="C10699">
        <v>3485.449951171875</v>
      </c>
      <c r="D10699">
        <v>3443.199951171875</v>
      </c>
      <c r="E10699">
        <v>3443.199951171875</v>
      </c>
      <c r="F10699">
        <v>3443.199951171875</v>
      </c>
      <c r="G10699">
        <v>1649200000</v>
      </c>
    </row>
    <row r="10700" spans="1:7" ht="15">
      <c r="A10700" s="963">
        <v>41445</v>
      </c>
      <c r="B10700">
        <v>3405.139892578125</v>
      </c>
      <c r="C10700">
        <v>3412.93994140625</v>
      </c>
      <c r="D10700">
        <v>3355.929931640625</v>
      </c>
      <c r="E10700">
        <v>3364.639892578125</v>
      </c>
      <c r="F10700">
        <v>3364.639892578125</v>
      </c>
      <c r="G10700">
        <v>2041500000</v>
      </c>
    </row>
    <row r="10701" spans="1:7" ht="15">
      <c r="A10701" s="963">
        <v>41446</v>
      </c>
      <c r="B10701">
        <v>3367.81005859375</v>
      </c>
      <c r="C10701">
        <v>3377.300048828125</v>
      </c>
      <c r="D10701">
        <v>3326.860107421875</v>
      </c>
      <c r="E10701">
        <v>3357.25</v>
      </c>
      <c r="F10701">
        <v>3357.25</v>
      </c>
      <c r="G10701">
        <v>2921900000</v>
      </c>
    </row>
    <row r="10702" spans="1:7" ht="15">
      <c r="A10702" s="963">
        <v>41449</v>
      </c>
      <c r="B10702">
        <v>3326.3798828125</v>
      </c>
      <c r="C10702">
        <v>3344.659912109375</v>
      </c>
      <c r="D10702">
        <v>3294.949951171875</v>
      </c>
      <c r="E10702">
        <v>3320.760009765625</v>
      </c>
      <c r="F10702">
        <v>3320.760009765625</v>
      </c>
      <c r="G10702">
        <v>2030960000</v>
      </c>
    </row>
    <row r="10703" spans="1:7" ht="15">
      <c r="A10703" s="963">
        <v>41450</v>
      </c>
      <c r="B10703">
        <v>3350.590087890625</v>
      </c>
      <c r="C10703">
        <v>3358.31005859375</v>
      </c>
      <c r="D10703">
        <v>3327.68994140625</v>
      </c>
      <c r="E10703">
        <v>3347.889892578125</v>
      </c>
      <c r="F10703">
        <v>3347.889892578125</v>
      </c>
      <c r="G10703">
        <v>1657280000</v>
      </c>
    </row>
    <row r="10704" spans="1:7" ht="15">
      <c r="A10704" s="963">
        <v>41451</v>
      </c>
      <c r="B10704">
        <v>3375.699951171875</v>
      </c>
      <c r="C10704">
        <v>3383.699951171875</v>
      </c>
      <c r="D10704">
        <v>3365.47998046875</v>
      </c>
      <c r="E10704">
        <v>3376.219970703125</v>
      </c>
      <c r="F10704">
        <v>3376.219970703125</v>
      </c>
      <c r="G10704">
        <v>1671280000</v>
      </c>
    </row>
    <row r="10705" spans="1:7" ht="15">
      <c r="A10705" s="963">
        <v>41452</v>
      </c>
      <c r="B10705">
        <v>3395.7900390625</v>
      </c>
      <c r="C10705">
        <v>3412.7900390625</v>
      </c>
      <c r="D10705">
        <v>3395.409912109375</v>
      </c>
      <c r="E10705">
        <v>3401.860107421875</v>
      </c>
      <c r="F10705">
        <v>3401.860107421875</v>
      </c>
      <c r="G10705">
        <v>1689800000</v>
      </c>
    </row>
    <row r="10706" spans="1:7" ht="15">
      <c r="A10706" s="963">
        <v>41453</v>
      </c>
      <c r="B10706">
        <v>3389.300048828125</v>
      </c>
      <c r="C10706">
        <v>3422.199951171875</v>
      </c>
      <c r="D10706">
        <v>3382.75</v>
      </c>
      <c r="E10706">
        <v>3403.25</v>
      </c>
      <c r="F10706">
        <v>3403.25</v>
      </c>
      <c r="G10706">
        <v>3630410000</v>
      </c>
    </row>
    <row r="10707" spans="1:7" ht="15">
      <c r="A10707" s="963">
        <v>41456</v>
      </c>
      <c r="B10707">
        <v>3430.47998046875</v>
      </c>
      <c r="C10707">
        <v>3454.429931640625</v>
      </c>
      <c r="D10707">
        <v>3430.31005859375</v>
      </c>
      <c r="E10707">
        <v>3434.489990234375</v>
      </c>
      <c r="F10707">
        <v>3434.489990234375</v>
      </c>
      <c r="G10707">
        <v>1586750000</v>
      </c>
    </row>
    <row r="10708" spans="1:7" ht="15">
      <c r="A10708" s="963">
        <v>41457</v>
      </c>
      <c r="B10708">
        <v>3430.68994140625</v>
      </c>
      <c r="C10708">
        <v>3453.2900390625</v>
      </c>
      <c r="D10708">
        <v>3415.22998046875</v>
      </c>
      <c r="E10708">
        <v>3433.39990234375</v>
      </c>
      <c r="F10708">
        <v>3433.39990234375</v>
      </c>
      <c r="G10708">
        <v>1685190000</v>
      </c>
    </row>
    <row r="10709" spans="1:7" ht="15">
      <c r="A10709" s="963">
        <v>41458</v>
      </c>
      <c r="B10709">
        <v>3420.27001953125</v>
      </c>
      <c r="C10709">
        <v>3455.419921875</v>
      </c>
      <c r="D10709">
        <v>3417.8798828125</v>
      </c>
      <c r="E10709">
        <v>3443.669921875</v>
      </c>
      <c r="F10709">
        <v>3443.669921875</v>
      </c>
      <c r="G10709">
        <v>935980000</v>
      </c>
    </row>
    <row r="10710" spans="1:7" ht="15">
      <c r="A10710" s="963">
        <v>41460</v>
      </c>
      <c r="B10710">
        <v>3468.47998046875</v>
      </c>
      <c r="C10710">
        <v>3479.4599609375</v>
      </c>
      <c r="D10710">
        <v>3441.780029296875</v>
      </c>
      <c r="E10710">
        <v>3479.3798828125</v>
      </c>
      <c r="F10710">
        <v>3479.3798828125</v>
      </c>
      <c r="G10710">
        <v>1254400000</v>
      </c>
    </row>
    <row r="10711" spans="1:7" ht="15">
      <c r="A10711" s="963">
        <v>41463</v>
      </c>
      <c r="B10711">
        <v>3493.81005859375</v>
      </c>
      <c r="C10711">
        <v>3495.510009765625</v>
      </c>
      <c r="D10711">
        <v>3475.389892578125</v>
      </c>
      <c r="E10711">
        <v>3484.830078125</v>
      </c>
      <c r="F10711">
        <v>3484.830078125</v>
      </c>
      <c r="G10711">
        <v>1521720000</v>
      </c>
    </row>
    <row r="10712" spans="1:7" ht="15">
      <c r="A10712" s="963">
        <v>41464</v>
      </c>
      <c r="B10712">
        <v>3501.25</v>
      </c>
      <c r="C10712">
        <v>3508.81005859375</v>
      </c>
      <c r="D10712">
        <v>3484.7900390625</v>
      </c>
      <c r="E10712">
        <v>3504.260009765625</v>
      </c>
      <c r="F10712">
        <v>3504.260009765625</v>
      </c>
      <c r="G10712">
        <v>1633520000</v>
      </c>
    </row>
    <row r="10713" spans="1:7" ht="15">
      <c r="A10713" s="963">
        <v>41465</v>
      </c>
      <c r="B10713">
        <v>3502.110107421875</v>
      </c>
      <c r="C10713">
        <v>3522.989990234375</v>
      </c>
      <c r="D10713">
        <v>3502</v>
      </c>
      <c r="E10713">
        <v>3520.760009765625</v>
      </c>
      <c r="F10713">
        <v>3520.760009765625</v>
      </c>
      <c r="G10713">
        <v>1567340000</v>
      </c>
    </row>
    <row r="10714" spans="1:7" ht="15">
      <c r="A10714" s="963">
        <v>41466</v>
      </c>
      <c r="B10714">
        <v>3557.7900390625</v>
      </c>
      <c r="C10714">
        <v>3579.2900390625</v>
      </c>
      <c r="D10714">
        <v>3552.52001953125</v>
      </c>
      <c r="E10714">
        <v>3578.300048828125</v>
      </c>
      <c r="F10714">
        <v>3578.300048828125</v>
      </c>
      <c r="G10714">
        <v>1744210000</v>
      </c>
    </row>
    <row r="10715" spans="1:7" ht="15">
      <c r="A10715" s="963">
        <v>41467</v>
      </c>
      <c r="B10715">
        <v>3579.580078125</v>
      </c>
      <c r="C10715">
        <v>3600.080078125</v>
      </c>
      <c r="D10715">
        <v>3576.570068359375</v>
      </c>
      <c r="E10715">
        <v>3600.080078125</v>
      </c>
      <c r="F10715">
        <v>3600.080078125</v>
      </c>
      <c r="G10715">
        <v>1615820000</v>
      </c>
    </row>
    <row r="10716" spans="1:7" ht="15">
      <c r="A10716" s="963">
        <v>41470</v>
      </c>
      <c r="B10716">
        <v>3601.090087890625</v>
      </c>
      <c r="C10716">
        <v>3609.590087890625</v>
      </c>
      <c r="D10716">
        <v>3591.5400390625</v>
      </c>
      <c r="E10716">
        <v>3607.489990234375</v>
      </c>
      <c r="F10716">
        <v>3607.489990234375</v>
      </c>
      <c r="G10716">
        <v>1449130000</v>
      </c>
    </row>
    <row r="10717" spans="1:7" ht="15">
      <c r="A10717" s="963">
        <v>41471</v>
      </c>
      <c r="B10717">
        <v>3611</v>
      </c>
      <c r="C10717">
        <v>3611.35009765625</v>
      </c>
      <c r="D10717">
        <v>3589.64990234375</v>
      </c>
      <c r="E10717">
        <v>3598.5</v>
      </c>
      <c r="F10717">
        <v>3598.5</v>
      </c>
      <c r="G10717">
        <v>1590540000</v>
      </c>
    </row>
    <row r="10718" spans="1:7" ht="15">
      <c r="A10718" s="963">
        <v>41472</v>
      </c>
      <c r="B10718">
        <v>3608.1298828125</v>
      </c>
      <c r="C10718">
        <v>3615.7900390625</v>
      </c>
      <c r="D10718">
        <v>3600.68994140625</v>
      </c>
      <c r="E10718">
        <v>3610</v>
      </c>
      <c r="F10718">
        <v>3610</v>
      </c>
      <c r="G10718">
        <v>1564340000</v>
      </c>
    </row>
    <row r="10719" spans="1:7" ht="15">
      <c r="A10719" s="963">
        <v>41473</v>
      </c>
      <c r="B10719">
        <v>3610.030029296875</v>
      </c>
      <c r="C10719">
        <v>3624.5400390625</v>
      </c>
      <c r="D10719">
        <v>3607.090087890625</v>
      </c>
      <c r="E10719">
        <v>3611.280029296875</v>
      </c>
      <c r="F10719">
        <v>3611.280029296875</v>
      </c>
      <c r="G10719">
        <v>1719390000</v>
      </c>
    </row>
    <row r="10720" spans="1:7" ht="15">
      <c r="A10720" s="963">
        <v>41474</v>
      </c>
      <c r="B10720">
        <v>3581.89990234375</v>
      </c>
      <c r="C10720">
        <v>3589.050048828125</v>
      </c>
      <c r="D10720">
        <v>3578.570068359375</v>
      </c>
      <c r="E10720">
        <v>3587.610107421875</v>
      </c>
      <c r="F10720">
        <v>3587.610107421875</v>
      </c>
      <c r="G10720">
        <v>1785460000</v>
      </c>
    </row>
    <row r="10721" spans="1:7" ht="15">
      <c r="A10721" s="963">
        <v>41477</v>
      </c>
      <c r="B10721">
        <v>3599.8701171875</v>
      </c>
      <c r="C10721">
        <v>3601.919921875</v>
      </c>
      <c r="D10721">
        <v>3587.4599609375</v>
      </c>
      <c r="E10721">
        <v>3600.389892578125</v>
      </c>
      <c r="F10721">
        <v>3600.389892578125</v>
      </c>
      <c r="G10721">
        <v>1507010000</v>
      </c>
    </row>
    <row r="10722" spans="1:7" ht="15">
      <c r="A10722" s="963">
        <v>41478</v>
      </c>
      <c r="B10722">
        <v>3606.699951171875</v>
      </c>
      <c r="C10722">
        <v>3606.699951171875</v>
      </c>
      <c r="D10722">
        <v>3576.9599609375</v>
      </c>
      <c r="E10722">
        <v>3579.27001953125</v>
      </c>
      <c r="F10722">
        <v>3579.27001953125</v>
      </c>
      <c r="G10722">
        <v>1620350000</v>
      </c>
    </row>
    <row r="10723" spans="1:7" ht="15">
      <c r="A10723" s="963">
        <v>41479</v>
      </c>
      <c r="B10723">
        <v>3605.260009765625</v>
      </c>
      <c r="C10723">
        <v>3606.280029296875</v>
      </c>
      <c r="D10723">
        <v>3573.530029296875</v>
      </c>
      <c r="E10723">
        <v>3579.60009765625</v>
      </c>
      <c r="F10723">
        <v>3579.60009765625</v>
      </c>
      <c r="G10723">
        <v>1856660000</v>
      </c>
    </row>
    <row r="10724" spans="1:7" ht="15">
      <c r="A10724" s="963">
        <v>41480</v>
      </c>
      <c r="B10724">
        <v>3589.4599609375</v>
      </c>
      <c r="C10724">
        <v>3606.18994140625</v>
      </c>
      <c r="D10724">
        <v>3579.199951171875</v>
      </c>
      <c r="E10724">
        <v>3605.18994140625</v>
      </c>
      <c r="F10724">
        <v>3605.18994140625</v>
      </c>
      <c r="G10724">
        <v>2203970000</v>
      </c>
    </row>
    <row r="10725" spans="1:7" ht="15">
      <c r="A10725" s="963">
        <v>41481</v>
      </c>
      <c r="B10725">
        <v>3584.85009765625</v>
      </c>
      <c r="C10725">
        <v>3613.330078125</v>
      </c>
      <c r="D10725">
        <v>3581.260009765625</v>
      </c>
      <c r="E10725">
        <v>3613.159912109375</v>
      </c>
      <c r="F10725">
        <v>3613.159912109375</v>
      </c>
      <c r="G10725">
        <v>1796060000</v>
      </c>
    </row>
    <row r="10726" spans="1:7" ht="15">
      <c r="A10726" s="963">
        <v>41484</v>
      </c>
      <c r="B10726">
        <v>3604.2900390625</v>
      </c>
      <c r="C10726">
        <v>3618.860107421875</v>
      </c>
      <c r="D10726">
        <v>3592.800048828125</v>
      </c>
      <c r="E10726">
        <v>3599.139892578125</v>
      </c>
      <c r="F10726">
        <v>3599.139892578125</v>
      </c>
      <c r="G10726">
        <v>1545720000</v>
      </c>
    </row>
    <row r="10727" spans="1:7" ht="15">
      <c r="A10727" s="963">
        <v>41485</v>
      </c>
      <c r="B10727">
        <v>3612.360107421875</v>
      </c>
      <c r="C10727">
        <v>3629.1201171875</v>
      </c>
      <c r="D10727">
        <v>3606.330078125</v>
      </c>
      <c r="E10727">
        <v>3616.469970703125</v>
      </c>
      <c r="F10727">
        <v>3616.469970703125</v>
      </c>
      <c r="G10727">
        <v>1763580000</v>
      </c>
    </row>
    <row r="10728" spans="1:7" ht="15">
      <c r="A10728" s="963">
        <v>41486</v>
      </c>
      <c r="B10728">
        <v>3627.659912109375</v>
      </c>
      <c r="C10728">
        <v>3649.35009765625</v>
      </c>
      <c r="D10728">
        <v>3624.77001953125</v>
      </c>
      <c r="E10728">
        <v>3626.3701171875</v>
      </c>
      <c r="F10728">
        <v>3626.3701171875</v>
      </c>
      <c r="G10728">
        <v>1942380000</v>
      </c>
    </row>
    <row r="10729" spans="1:7" ht="15">
      <c r="A10729" s="963">
        <v>41487</v>
      </c>
      <c r="B10729">
        <v>3654.179931640625</v>
      </c>
      <c r="C10729">
        <v>3678.5</v>
      </c>
      <c r="D10729">
        <v>3653.739990234375</v>
      </c>
      <c r="E10729">
        <v>3675.739990234375</v>
      </c>
      <c r="F10729">
        <v>3675.739990234375</v>
      </c>
      <c r="G10729">
        <v>1863290000</v>
      </c>
    </row>
    <row r="10730" spans="1:7" ht="15">
      <c r="A10730" s="963">
        <v>41488</v>
      </c>
      <c r="B10730">
        <v>3671.110107421875</v>
      </c>
      <c r="C10730">
        <v>3689.590087890625</v>
      </c>
      <c r="D10730">
        <v>3663.8798828125</v>
      </c>
      <c r="E10730">
        <v>3689.590087890625</v>
      </c>
      <c r="F10730">
        <v>3689.590087890625</v>
      </c>
      <c r="G10730">
        <v>1683270000</v>
      </c>
    </row>
    <row r="10731" spans="1:7" ht="15">
      <c r="A10731" s="963">
        <v>41491</v>
      </c>
      <c r="B10731">
        <v>3682.669921875</v>
      </c>
      <c r="C10731">
        <v>3694.18994140625</v>
      </c>
      <c r="D10731">
        <v>3681.340087890625</v>
      </c>
      <c r="E10731">
        <v>3692.949951171875</v>
      </c>
      <c r="F10731">
        <v>3692.949951171875</v>
      </c>
      <c r="G10731">
        <v>1471860000</v>
      </c>
    </row>
    <row r="10732" spans="1:7" ht="15">
      <c r="A10732" s="963">
        <v>41492</v>
      </c>
      <c r="B10732">
        <v>3685.389892578125</v>
      </c>
      <c r="C10732">
        <v>3690.320068359375</v>
      </c>
      <c r="D10732">
        <v>3654.669921875</v>
      </c>
      <c r="E10732">
        <v>3665.77001953125</v>
      </c>
      <c r="F10732">
        <v>3665.77001953125</v>
      </c>
      <c r="G10732">
        <v>1444200000</v>
      </c>
    </row>
    <row r="10733" spans="1:7" ht="15">
      <c r="A10733" s="963">
        <v>41493</v>
      </c>
      <c r="B10733">
        <v>3658.530029296875</v>
      </c>
      <c r="C10733">
        <v>3663.199951171875</v>
      </c>
      <c r="D10733">
        <v>3633.590087890625</v>
      </c>
      <c r="E10733">
        <v>3654.010009765625</v>
      </c>
      <c r="F10733">
        <v>3654.010009765625</v>
      </c>
      <c r="G10733">
        <v>1659780000</v>
      </c>
    </row>
    <row r="10734" spans="1:7" ht="15">
      <c r="A10734" s="963">
        <v>41494</v>
      </c>
      <c r="B10734">
        <v>3672.2099609375</v>
      </c>
      <c r="C10734">
        <v>3675.7099609375</v>
      </c>
      <c r="D10734">
        <v>3649.639892578125</v>
      </c>
      <c r="E10734">
        <v>3669.1201171875</v>
      </c>
      <c r="F10734">
        <v>3669.1201171875</v>
      </c>
      <c r="G10734">
        <v>1702950000</v>
      </c>
    </row>
    <row r="10735" spans="1:7" ht="15">
      <c r="A10735" s="963">
        <v>41495</v>
      </c>
      <c r="B10735">
        <v>3664.27001953125</v>
      </c>
      <c r="C10735">
        <v>3677.830078125</v>
      </c>
      <c r="D10735">
        <v>3649.68994140625</v>
      </c>
      <c r="E10735">
        <v>3660.110107421875</v>
      </c>
      <c r="F10735">
        <v>3660.110107421875</v>
      </c>
      <c r="G10735">
        <v>1546570000</v>
      </c>
    </row>
    <row r="10736" spans="1:7" ht="15">
      <c r="A10736" s="963">
        <v>41498</v>
      </c>
      <c r="B10736">
        <v>3645.780029296875</v>
      </c>
      <c r="C10736">
        <v>3673.510009765625</v>
      </c>
      <c r="D10736">
        <v>3645.389892578125</v>
      </c>
      <c r="E10736">
        <v>3669.949951171875</v>
      </c>
      <c r="F10736">
        <v>3669.949951171875</v>
      </c>
      <c r="G10736">
        <v>1422420000</v>
      </c>
    </row>
    <row r="10737" spans="1:7" ht="15">
      <c r="A10737" s="963">
        <v>41499</v>
      </c>
      <c r="B10737">
        <v>3675.3701171875</v>
      </c>
      <c r="C10737">
        <v>3691.06005859375</v>
      </c>
      <c r="D10737">
        <v>3648.820068359375</v>
      </c>
      <c r="E10737">
        <v>3684.43994140625</v>
      </c>
      <c r="F10737">
        <v>3684.43994140625</v>
      </c>
      <c r="G10737">
        <v>1644730000</v>
      </c>
    </row>
    <row r="10738" spans="1:7" ht="15">
      <c r="A10738" s="963">
        <v>41500</v>
      </c>
      <c r="B10738">
        <v>3683.969970703125</v>
      </c>
      <c r="C10738">
        <v>3686.550048828125</v>
      </c>
      <c r="D10738">
        <v>3668.739990234375</v>
      </c>
      <c r="E10738">
        <v>3669.27001953125</v>
      </c>
      <c r="F10738">
        <v>3669.27001953125</v>
      </c>
      <c r="G10738">
        <v>1589370000</v>
      </c>
    </row>
    <row r="10739" spans="1:7" ht="15">
      <c r="A10739" s="963">
        <v>41501</v>
      </c>
      <c r="B10739">
        <v>3625.360107421875</v>
      </c>
      <c r="C10739">
        <v>3626.77001953125</v>
      </c>
      <c r="D10739">
        <v>3600.9599609375</v>
      </c>
      <c r="E10739">
        <v>3606.1201171875</v>
      </c>
      <c r="F10739">
        <v>3606.1201171875</v>
      </c>
      <c r="G10739">
        <v>1742510000</v>
      </c>
    </row>
    <row r="10740" spans="1:7" ht="15">
      <c r="A10740" s="963">
        <v>41502</v>
      </c>
      <c r="B10740">
        <v>3603.780029296875</v>
      </c>
      <c r="C10740">
        <v>3621.4599609375</v>
      </c>
      <c r="D10740">
        <v>3598.64990234375</v>
      </c>
      <c r="E10740">
        <v>3602.780029296875</v>
      </c>
      <c r="F10740">
        <v>3602.780029296875</v>
      </c>
      <c r="G10740">
        <v>1520430000</v>
      </c>
    </row>
    <row r="10741" spans="1:7" ht="15">
      <c r="A10741" s="963">
        <v>41505</v>
      </c>
      <c r="B10741">
        <v>3601.8798828125</v>
      </c>
      <c r="C10741">
        <v>3623.47998046875</v>
      </c>
      <c r="D10741">
        <v>3589.030029296875</v>
      </c>
      <c r="E10741">
        <v>3589.090087890625</v>
      </c>
      <c r="F10741">
        <v>3589.090087890625</v>
      </c>
      <c r="G10741">
        <v>1381050000</v>
      </c>
    </row>
    <row r="10742" spans="1:7" ht="15">
      <c r="A10742" s="963">
        <v>41506</v>
      </c>
      <c r="B10742">
        <v>3596.77001953125</v>
      </c>
      <c r="C10742">
        <v>3625.260009765625</v>
      </c>
      <c r="D10742">
        <v>3593.139892578125</v>
      </c>
      <c r="E10742">
        <v>3613.590087890625</v>
      </c>
      <c r="F10742">
        <v>3613.590087890625</v>
      </c>
      <c r="G10742">
        <v>1308280000</v>
      </c>
    </row>
    <row r="10743" spans="1:7" ht="15">
      <c r="A10743" s="963">
        <v>41507</v>
      </c>
      <c r="B10743">
        <v>3603.679931640625</v>
      </c>
      <c r="C10743">
        <v>3630.22998046875</v>
      </c>
      <c r="D10743">
        <v>3589.02001953125</v>
      </c>
      <c r="E10743">
        <v>3599.7900390625</v>
      </c>
      <c r="F10743">
        <v>3599.7900390625</v>
      </c>
      <c r="G10743">
        <v>1438510000</v>
      </c>
    </row>
    <row r="10744" spans="1:7" ht="15">
      <c r="A10744" s="963">
        <v>41508</v>
      </c>
      <c r="B10744">
        <v>3614.139892578125</v>
      </c>
      <c r="C10744">
        <v>3639.2099609375</v>
      </c>
      <c r="D10744">
        <v>3613.929931640625</v>
      </c>
      <c r="E10744">
        <v>3638.7099609375</v>
      </c>
      <c r="F10744">
        <v>3638.7099609375</v>
      </c>
      <c r="G10744">
        <v>927400000</v>
      </c>
    </row>
    <row r="10745" spans="1:7" ht="15">
      <c r="A10745" s="963">
        <v>41509</v>
      </c>
      <c r="B10745">
        <v>3659.2099609375</v>
      </c>
      <c r="C10745">
        <v>3660.659912109375</v>
      </c>
      <c r="D10745">
        <v>3643.860107421875</v>
      </c>
      <c r="E10745">
        <v>3657.7900390625</v>
      </c>
      <c r="F10745">
        <v>3657.7900390625</v>
      </c>
      <c r="G10745">
        <v>1499890000</v>
      </c>
    </row>
    <row r="10746" spans="1:7" ht="15">
      <c r="A10746" s="963">
        <v>41512</v>
      </c>
      <c r="B10746">
        <v>3661.81005859375</v>
      </c>
      <c r="C10746">
        <v>3684.219970703125</v>
      </c>
      <c r="D10746">
        <v>3652.260009765625</v>
      </c>
      <c r="E10746">
        <v>3657.570068359375</v>
      </c>
      <c r="F10746">
        <v>3657.570068359375</v>
      </c>
      <c r="G10746">
        <v>1404230000</v>
      </c>
    </row>
    <row r="10747" spans="1:7" ht="15">
      <c r="A10747" s="963">
        <v>41513</v>
      </c>
      <c r="B10747">
        <v>3616.06005859375</v>
      </c>
      <c r="C10747">
        <v>3629.949951171875</v>
      </c>
      <c r="D10747">
        <v>3573.570068359375</v>
      </c>
      <c r="E10747">
        <v>3578.52001953125</v>
      </c>
      <c r="F10747">
        <v>3578.52001953125</v>
      </c>
      <c r="G10747">
        <v>1640040000</v>
      </c>
    </row>
    <row r="10748" spans="1:7" ht="15">
      <c r="A10748" s="963">
        <v>41514</v>
      </c>
      <c r="B10748">
        <v>3579.110107421875</v>
      </c>
      <c r="C10748">
        <v>3607.360107421875</v>
      </c>
      <c r="D10748">
        <v>3578.800048828125</v>
      </c>
      <c r="E10748">
        <v>3593.35009765625</v>
      </c>
      <c r="F10748">
        <v>3593.35009765625</v>
      </c>
      <c r="G10748">
        <v>1370650000</v>
      </c>
    </row>
    <row r="10749" spans="1:7" ht="15">
      <c r="A10749" s="963">
        <v>41515</v>
      </c>
      <c r="B10749">
        <v>3587.070068359375</v>
      </c>
      <c r="C10749">
        <v>3635.840087890625</v>
      </c>
      <c r="D10749">
        <v>3587.070068359375</v>
      </c>
      <c r="E10749">
        <v>3620.300048828125</v>
      </c>
      <c r="F10749">
        <v>3620.300048828125</v>
      </c>
      <c r="G10749">
        <v>1344900000</v>
      </c>
    </row>
    <row r="10750" spans="1:7" ht="15">
      <c r="A10750" s="963">
        <v>41516</v>
      </c>
      <c r="B10750">
        <v>3621.590087890625</v>
      </c>
      <c r="C10750">
        <v>3621.780029296875</v>
      </c>
      <c r="D10750">
        <v>3581.050048828125</v>
      </c>
      <c r="E10750">
        <v>3589.8701171875</v>
      </c>
      <c r="F10750">
        <v>3589.8701171875</v>
      </c>
      <c r="G10750">
        <v>1328320000</v>
      </c>
    </row>
    <row r="10751" spans="1:7" ht="15">
      <c r="A10751" s="963">
        <v>41520</v>
      </c>
      <c r="B10751">
        <v>3622.639892578125</v>
      </c>
      <c r="C10751">
        <v>3637.06005859375</v>
      </c>
      <c r="D10751">
        <v>3593.6201171875</v>
      </c>
      <c r="E10751">
        <v>3612.610107421875</v>
      </c>
      <c r="F10751">
        <v>3612.610107421875</v>
      </c>
      <c r="G10751">
        <v>1628810000</v>
      </c>
    </row>
    <row r="10752" spans="1:7" ht="15">
      <c r="A10752" s="963">
        <v>41521</v>
      </c>
      <c r="B10752">
        <v>3619.050048828125</v>
      </c>
      <c r="C10752">
        <v>3651.780029296875</v>
      </c>
      <c r="D10752">
        <v>3612.219970703125</v>
      </c>
      <c r="E10752">
        <v>3649.0400390625</v>
      </c>
      <c r="F10752">
        <v>3649.0400390625</v>
      </c>
      <c r="G10752">
        <v>1855980000</v>
      </c>
    </row>
    <row r="10753" spans="1:7" ht="15">
      <c r="A10753" s="963">
        <v>41522</v>
      </c>
      <c r="B10753">
        <v>3652.43994140625</v>
      </c>
      <c r="C10753">
        <v>3665.010009765625</v>
      </c>
      <c r="D10753">
        <v>3651.169921875</v>
      </c>
      <c r="E10753">
        <v>3658.780029296875</v>
      </c>
      <c r="F10753">
        <v>3658.780029296875</v>
      </c>
      <c r="G10753">
        <v>1550180000</v>
      </c>
    </row>
    <row r="10754" spans="1:7" ht="15">
      <c r="A10754" s="963">
        <v>41523</v>
      </c>
      <c r="B10754">
        <v>3672.820068359375</v>
      </c>
      <c r="C10754">
        <v>3677.070068359375</v>
      </c>
      <c r="D10754">
        <v>3618.77001953125</v>
      </c>
      <c r="E10754">
        <v>3660.010009765625</v>
      </c>
      <c r="F10754">
        <v>3660.010009765625</v>
      </c>
      <c r="G10754">
        <v>1647310000</v>
      </c>
    </row>
    <row r="10755" spans="1:7" ht="15">
      <c r="A10755" s="963">
        <v>41526</v>
      </c>
      <c r="B10755">
        <v>3675.1201171875</v>
      </c>
      <c r="C10755">
        <v>3708.419921875</v>
      </c>
      <c r="D10755">
        <v>3675.1201171875</v>
      </c>
      <c r="E10755">
        <v>3706.179931640625</v>
      </c>
      <c r="F10755">
        <v>3706.179931640625</v>
      </c>
      <c r="G10755">
        <v>1664290000</v>
      </c>
    </row>
    <row r="10756" spans="1:7" ht="15">
      <c r="A10756" s="963">
        <v>41527</v>
      </c>
      <c r="B10756">
        <v>3724.669921875</v>
      </c>
      <c r="C10756">
        <v>3729.3798828125</v>
      </c>
      <c r="D10756">
        <v>3716.43994140625</v>
      </c>
      <c r="E10756">
        <v>3729.02001953125</v>
      </c>
      <c r="F10756">
        <v>3729.02001953125</v>
      </c>
      <c r="G10756">
        <v>1842570000</v>
      </c>
    </row>
    <row r="10757" spans="1:7" ht="15">
      <c r="A10757" s="963">
        <v>41528</v>
      </c>
      <c r="B10757">
        <v>3710.7900390625</v>
      </c>
      <c r="C10757">
        <v>3726.590087890625</v>
      </c>
      <c r="D10757">
        <v>3704.219970703125</v>
      </c>
      <c r="E10757">
        <v>3725.010009765625</v>
      </c>
      <c r="F10757">
        <v>3725.010009765625</v>
      </c>
      <c r="G10757">
        <v>1722380000</v>
      </c>
    </row>
    <row r="10758" spans="1:7" ht="15">
      <c r="A10758" s="963">
        <v>41529</v>
      </c>
      <c r="B10758">
        <v>3724.530029296875</v>
      </c>
      <c r="C10758">
        <v>3731.840087890625</v>
      </c>
      <c r="D10758">
        <v>3713.080078125</v>
      </c>
      <c r="E10758">
        <v>3715.969970703125</v>
      </c>
      <c r="F10758">
        <v>3715.969970703125</v>
      </c>
      <c r="G10758">
        <v>1653860000</v>
      </c>
    </row>
    <row r="10759" spans="1:7" ht="15">
      <c r="A10759" s="963">
        <v>41530</v>
      </c>
      <c r="B10759">
        <v>3723.27001953125</v>
      </c>
      <c r="C10759">
        <v>3724.72998046875</v>
      </c>
      <c r="D10759">
        <v>3701.8798828125</v>
      </c>
      <c r="E10759">
        <v>3722.179931640625</v>
      </c>
      <c r="F10759">
        <v>3722.179931640625</v>
      </c>
      <c r="G10759">
        <v>1460190000</v>
      </c>
    </row>
    <row r="10760" spans="1:7" ht="15">
      <c r="A10760" s="963">
        <v>41533</v>
      </c>
      <c r="B10760">
        <v>3755</v>
      </c>
      <c r="C10760">
        <v>3756.239990234375</v>
      </c>
      <c r="D10760">
        <v>3712.469970703125</v>
      </c>
      <c r="E10760">
        <v>3717.85009765625</v>
      </c>
      <c r="F10760">
        <v>3717.85009765625</v>
      </c>
      <c r="G10760">
        <v>1542500000</v>
      </c>
    </row>
    <row r="10761" spans="1:7" ht="15">
      <c r="A10761" s="963">
        <v>41534</v>
      </c>
      <c r="B10761">
        <v>3725.31005859375</v>
      </c>
      <c r="C10761">
        <v>3747.080078125</v>
      </c>
      <c r="D10761">
        <v>3724.260009765625</v>
      </c>
      <c r="E10761">
        <v>3745.699951171875</v>
      </c>
      <c r="F10761">
        <v>3745.699951171875</v>
      </c>
      <c r="G10761">
        <v>1338800000</v>
      </c>
    </row>
    <row r="10762" spans="1:7" ht="15">
      <c r="A10762" s="963">
        <v>41535</v>
      </c>
      <c r="B10762">
        <v>3751.2900390625</v>
      </c>
      <c r="C10762">
        <v>3790.699951171875</v>
      </c>
      <c r="D10762">
        <v>3737.68994140625</v>
      </c>
      <c r="E10762">
        <v>3783.639892578125</v>
      </c>
      <c r="F10762">
        <v>3783.639892578125</v>
      </c>
      <c r="G10762">
        <v>1828820000</v>
      </c>
    </row>
    <row r="10763" spans="1:7" ht="15">
      <c r="A10763" s="963">
        <v>41536</v>
      </c>
      <c r="B10763">
        <v>3794.699951171875</v>
      </c>
      <c r="C10763">
        <v>3798.159912109375</v>
      </c>
      <c r="D10763">
        <v>3781.590087890625</v>
      </c>
      <c r="E10763">
        <v>3789.3798828125</v>
      </c>
      <c r="F10763">
        <v>3789.3798828125</v>
      </c>
      <c r="G10763">
        <v>1775980000</v>
      </c>
    </row>
    <row r="10764" spans="1:7" ht="15">
      <c r="A10764" s="963">
        <v>41537</v>
      </c>
      <c r="B10764">
        <v>3796.280029296875</v>
      </c>
      <c r="C10764">
        <v>3798.760009765625</v>
      </c>
      <c r="D10764">
        <v>3774.110107421875</v>
      </c>
      <c r="E10764">
        <v>3774.72998046875</v>
      </c>
      <c r="F10764">
        <v>3774.72998046875</v>
      </c>
      <c r="G10764">
        <v>2711270000</v>
      </c>
    </row>
    <row r="10765" spans="1:7" ht="15">
      <c r="A10765" s="963">
        <v>41540</v>
      </c>
      <c r="B10765">
        <v>3786.840087890625</v>
      </c>
      <c r="C10765">
        <v>3787.139892578125</v>
      </c>
      <c r="D10765">
        <v>3745.5400390625</v>
      </c>
      <c r="E10765">
        <v>3765.2900390625</v>
      </c>
      <c r="F10765">
        <v>3765.2900390625</v>
      </c>
      <c r="G10765">
        <v>1728620000</v>
      </c>
    </row>
    <row r="10766" spans="1:7" ht="15">
      <c r="A10766" s="963">
        <v>41541</v>
      </c>
      <c r="B10766">
        <v>3771.60009765625</v>
      </c>
      <c r="C10766">
        <v>3789.85009765625</v>
      </c>
      <c r="D10766">
        <v>3753.0400390625</v>
      </c>
      <c r="E10766">
        <v>3768.25</v>
      </c>
      <c r="F10766">
        <v>3768.25</v>
      </c>
      <c r="G10766">
        <v>1810950000</v>
      </c>
    </row>
    <row r="10767" spans="1:7" ht="15">
      <c r="A10767" s="963">
        <v>41542</v>
      </c>
      <c r="B10767">
        <v>3772.590087890625</v>
      </c>
      <c r="C10767">
        <v>3782.919921875</v>
      </c>
      <c r="D10767">
        <v>3754.93994140625</v>
      </c>
      <c r="E10767">
        <v>3761.10009765625</v>
      </c>
      <c r="F10767">
        <v>3761.10009765625</v>
      </c>
      <c r="G10767">
        <v>1821790000</v>
      </c>
    </row>
    <row r="10768" spans="1:7" ht="15">
      <c r="A10768" s="963">
        <v>41543</v>
      </c>
      <c r="B10768">
        <v>3774.949951171875</v>
      </c>
      <c r="C10768">
        <v>3795.719970703125</v>
      </c>
      <c r="D10768">
        <v>3772.800048828125</v>
      </c>
      <c r="E10768">
        <v>3787.429931640625</v>
      </c>
      <c r="F10768">
        <v>3787.429931640625</v>
      </c>
      <c r="G10768">
        <v>1817960000</v>
      </c>
    </row>
    <row r="10769" spans="1:7" ht="15">
      <c r="A10769" s="963">
        <v>41544</v>
      </c>
      <c r="B10769">
        <v>3767.889892578125</v>
      </c>
      <c r="C10769">
        <v>3788.35009765625</v>
      </c>
      <c r="D10769">
        <v>3762.669921875</v>
      </c>
      <c r="E10769">
        <v>3781.590087890625</v>
      </c>
      <c r="F10769">
        <v>3781.590087890625</v>
      </c>
      <c r="G10769">
        <v>1699720000</v>
      </c>
    </row>
    <row r="10770" spans="1:7" ht="15">
      <c r="A10770" s="963">
        <v>41547</v>
      </c>
      <c r="B10770">
        <v>3737.60009765625</v>
      </c>
      <c r="C10770">
        <v>3780.969970703125</v>
      </c>
      <c r="D10770">
        <v>3734.739990234375</v>
      </c>
      <c r="E10770">
        <v>3771.47998046875</v>
      </c>
      <c r="F10770">
        <v>3771.47998046875</v>
      </c>
      <c r="G10770">
        <v>1895760000</v>
      </c>
    </row>
    <row r="10771" spans="1:7" ht="15">
      <c r="A10771" s="963">
        <v>41548</v>
      </c>
      <c r="B10771">
        <v>3774.179931640625</v>
      </c>
      <c r="C10771">
        <v>3817.97998046875</v>
      </c>
      <c r="D10771">
        <v>3774.179931640625</v>
      </c>
      <c r="E10771">
        <v>3817.97998046875</v>
      </c>
      <c r="F10771">
        <v>3817.97998046875</v>
      </c>
      <c r="G10771">
        <v>1843320000</v>
      </c>
    </row>
    <row r="10772" spans="1:7" ht="15">
      <c r="A10772" s="963">
        <v>41549</v>
      </c>
      <c r="B10772">
        <v>3793.110107421875</v>
      </c>
      <c r="C10772">
        <v>3819.280029296875</v>
      </c>
      <c r="D10772">
        <v>3788.449951171875</v>
      </c>
      <c r="E10772">
        <v>3815.02001953125</v>
      </c>
      <c r="F10772">
        <v>3815.02001953125</v>
      </c>
      <c r="G10772">
        <v>1792980000</v>
      </c>
    </row>
    <row r="10773" spans="1:7" ht="15">
      <c r="A10773" s="963">
        <v>41550</v>
      </c>
      <c r="B10773">
        <v>3809.89990234375</v>
      </c>
      <c r="C10773">
        <v>3816.9599609375</v>
      </c>
      <c r="D10773">
        <v>3753.169921875</v>
      </c>
      <c r="E10773">
        <v>3774.340087890625</v>
      </c>
      <c r="F10773">
        <v>3774.340087890625</v>
      </c>
      <c r="G10773">
        <v>1884340000</v>
      </c>
    </row>
    <row r="10774" spans="1:7" ht="15">
      <c r="A10774" s="963">
        <v>41551</v>
      </c>
      <c r="B10774">
        <v>3774.719970703125</v>
      </c>
      <c r="C10774">
        <v>3812.860107421875</v>
      </c>
      <c r="D10774">
        <v>3773.39990234375</v>
      </c>
      <c r="E10774">
        <v>3807.75</v>
      </c>
      <c r="F10774">
        <v>3807.75</v>
      </c>
      <c r="G10774">
        <v>1549600000</v>
      </c>
    </row>
    <row r="10775" spans="1:7" ht="15">
      <c r="A10775" s="963">
        <v>41554</v>
      </c>
      <c r="B10775">
        <v>3776.639892578125</v>
      </c>
      <c r="C10775">
        <v>3800.080078125</v>
      </c>
      <c r="D10775">
        <v>3769.75</v>
      </c>
      <c r="E10775">
        <v>3770.3798828125</v>
      </c>
      <c r="F10775">
        <v>3770.3798828125</v>
      </c>
      <c r="G10775">
        <v>1475990000</v>
      </c>
    </row>
    <row r="10776" spans="1:7" ht="15">
      <c r="A10776" s="963">
        <v>41555</v>
      </c>
      <c r="B10776">
        <v>3772.219970703125</v>
      </c>
      <c r="C10776">
        <v>3772.489990234375</v>
      </c>
      <c r="D10776">
        <v>3694.14990234375</v>
      </c>
      <c r="E10776">
        <v>3694.830078125</v>
      </c>
      <c r="F10776">
        <v>3694.830078125</v>
      </c>
      <c r="G10776">
        <v>2087580000</v>
      </c>
    </row>
    <row r="10777" spans="1:7" ht="15">
      <c r="A10777" s="963">
        <v>41556</v>
      </c>
      <c r="B10777">
        <v>3701.6201171875</v>
      </c>
      <c r="C10777">
        <v>3702.14990234375</v>
      </c>
      <c r="D10777">
        <v>3650.030029296875</v>
      </c>
      <c r="E10777">
        <v>3677.780029296875</v>
      </c>
      <c r="F10777">
        <v>3677.780029296875</v>
      </c>
      <c r="G10777">
        <v>2242700000</v>
      </c>
    </row>
    <row r="10778" spans="1:7" ht="15">
      <c r="A10778" s="963">
        <v>41557</v>
      </c>
      <c r="B10778">
        <v>3721.580078125</v>
      </c>
      <c r="C10778">
        <v>3764.719970703125</v>
      </c>
      <c r="D10778">
        <v>3721.110107421875</v>
      </c>
      <c r="E10778">
        <v>3760.75</v>
      </c>
      <c r="F10778">
        <v>3760.75</v>
      </c>
      <c r="G10778">
        <v>1902410000</v>
      </c>
    </row>
    <row r="10779" spans="1:7" ht="15">
      <c r="A10779" s="963">
        <v>41558</v>
      </c>
      <c r="B10779">
        <v>3753.219970703125</v>
      </c>
      <c r="C10779">
        <v>3794.3701171875</v>
      </c>
      <c r="D10779">
        <v>3751.3798828125</v>
      </c>
      <c r="E10779">
        <v>3791.8701171875</v>
      </c>
      <c r="F10779">
        <v>3791.8701171875</v>
      </c>
      <c r="G10779">
        <v>1750350000</v>
      </c>
    </row>
    <row r="10780" spans="1:7" ht="15">
      <c r="A10780" s="963">
        <v>41561</v>
      </c>
      <c r="B10780">
        <v>3767.489990234375</v>
      </c>
      <c r="C10780">
        <v>3816.409912109375</v>
      </c>
      <c r="D10780">
        <v>3766.280029296875</v>
      </c>
      <c r="E10780">
        <v>3815.280029296875</v>
      </c>
      <c r="F10780">
        <v>3815.280029296875</v>
      </c>
      <c r="G10780">
        <v>1455160000</v>
      </c>
    </row>
    <row r="10781" spans="1:7" ht="15">
      <c r="A10781" s="963">
        <v>41562</v>
      </c>
      <c r="B10781">
        <v>3810.719970703125</v>
      </c>
      <c r="C10781">
        <v>3824.43994140625</v>
      </c>
      <c r="D10781">
        <v>3789.679931640625</v>
      </c>
      <c r="E10781">
        <v>3794.010009765625</v>
      </c>
      <c r="F10781">
        <v>3794.010009765625</v>
      </c>
      <c r="G10781">
        <v>1745560000</v>
      </c>
    </row>
    <row r="10782" spans="1:7" ht="15">
      <c r="A10782" s="963">
        <v>41563</v>
      </c>
      <c r="B10782">
        <v>3815</v>
      </c>
      <c r="C10782">
        <v>3840.47998046875</v>
      </c>
      <c r="D10782">
        <v>3814.14990234375</v>
      </c>
      <c r="E10782">
        <v>3839.429931640625</v>
      </c>
      <c r="F10782">
        <v>3839.429931640625</v>
      </c>
      <c r="G10782">
        <v>1744000000</v>
      </c>
    </row>
    <row r="10783" spans="1:7" ht="15">
      <c r="A10783" s="963">
        <v>41564</v>
      </c>
      <c r="B10783">
        <v>3822.85009765625</v>
      </c>
      <c r="C10783">
        <v>3863.489990234375</v>
      </c>
      <c r="D10783">
        <v>3821.429931640625</v>
      </c>
      <c r="E10783">
        <v>3863.14990234375</v>
      </c>
      <c r="F10783">
        <v>3863.14990234375</v>
      </c>
      <c r="G10783">
        <v>1975140000</v>
      </c>
    </row>
    <row r="10784" spans="1:7" ht="15">
      <c r="A10784" s="963">
        <v>41565</v>
      </c>
      <c r="B10784">
        <v>3893.360107421875</v>
      </c>
      <c r="C10784">
        <v>3914.929931640625</v>
      </c>
      <c r="D10784">
        <v>3882.06005859375</v>
      </c>
      <c r="E10784">
        <v>3914.280029296875</v>
      </c>
      <c r="F10784">
        <v>3914.280029296875</v>
      </c>
      <c r="G10784">
        <v>1943090000</v>
      </c>
    </row>
    <row r="10785" spans="1:7" ht="15">
      <c r="A10785" s="963">
        <v>41568</v>
      </c>
      <c r="B10785">
        <v>3922.64990234375</v>
      </c>
      <c r="C10785">
        <v>3931.449951171875</v>
      </c>
      <c r="D10785">
        <v>3909.909912109375</v>
      </c>
      <c r="E10785">
        <v>3920.050048828125</v>
      </c>
      <c r="F10785">
        <v>3920.050048828125</v>
      </c>
      <c r="G10785">
        <v>1674470000</v>
      </c>
    </row>
    <row r="10786" spans="1:7" ht="15">
      <c r="A10786" s="963">
        <v>41569</v>
      </c>
      <c r="B10786">
        <v>3935.5400390625</v>
      </c>
      <c r="C10786">
        <v>3947.669921875</v>
      </c>
      <c r="D10786">
        <v>3904.06005859375</v>
      </c>
      <c r="E10786">
        <v>3929.570068359375</v>
      </c>
      <c r="F10786">
        <v>3929.570068359375</v>
      </c>
      <c r="G10786">
        <v>1890500000</v>
      </c>
    </row>
    <row r="10787" spans="1:7" ht="15">
      <c r="A10787" s="963">
        <v>41570</v>
      </c>
      <c r="B10787">
        <v>3907.300048828125</v>
      </c>
      <c r="C10787">
        <v>3911.639892578125</v>
      </c>
      <c r="D10787">
        <v>3887.669921875</v>
      </c>
      <c r="E10787">
        <v>3907.070068359375</v>
      </c>
      <c r="F10787">
        <v>3907.070068359375</v>
      </c>
      <c r="G10787">
        <v>1915030000</v>
      </c>
    </row>
    <row r="10788" spans="1:7" ht="15">
      <c r="A10788" s="963">
        <v>41571</v>
      </c>
      <c r="B10788">
        <v>3911.610107421875</v>
      </c>
      <c r="C10788">
        <v>3932.60009765625</v>
      </c>
      <c r="D10788">
        <v>3907.5400390625</v>
      </c>
      <c r="E10788">
        <v>3928.9599609375</v>
      </c>
      <c r="F10788">
        <v>3928.9599609375</v>
      </c>
      <c r="G10788">
        <v>2054350000</v>
      </c>
    </row>
    <row r="10789" spans="1:7" ht="15">
      <c r="A10789" s="963">
        <v>41572</v>
      </c>
      <c r="B10789">
        <v>3955.97998046875</v>
      </c>
      <c r="C10789">
        <v>3961.10009765625</v>
      </c>
      <c r="D10789">
        <v>3927.5</v>
      </c>
      <c r="E10789">
        <v>3943.360107421875</v>
      </c>
      <c r="F10789">
        <v>3943.360107421875</v>
      </c>
      <c r="G10789">
        <v>2225780000</v>
      </c>
    </row>
    <row r="10790" spans="1:7" ht="15">
      <c r="A10790" s="963">
        <v>41575</v>
      </c>
      <c r="B10790">
        <v>3942.56005859375</v>
      </c>
      <c r="C10790">
        <v>3947.580078125</v>
      </c>
      <c r="D10790">
        <v>3927.090087890625</v>
      </c>
      <c r="E10790">
        <v>3940.1298828125</v>
      </c>
      <c r="F10790">
        <v>3940.1298828125</v>
      </c>
      <c r="G10790">
        <v>1904810000</v>
      </c>
    </row>
    <row r="10791" spans="1:7" ht="15">
      <c r="A10791" s="963">
        <v>41576</v>
      </c>
      <c r="B10791">
        <v>3954.340087890625</v>
      </c>
      <c r="C10791">
        <v>3957.1201171875</v>
      </c>
      <c r="D10791">
        <v>3934.93994140625</v>
      </c>
      <c r="E10791">
        <v>3952.340087890625</v>
      </c>
      <c r="F10791">
        <v>3952.340087890625</v>
      </c>
      <c r="G10791">
        <v>1897380000</v>
      </c>
    </row>
    <row r="10792" spans="1:7" ht="15">
      <c r="A10792" s="963">
        <v>41577</v>
      </c>
      <c r="B10792">
        <v>3962.39990234375</v>
      </c>
      <c r="C10792">
        <v>3966.7099609375</v>
      </c>
      <c r="D10792">
        <v>3919.139892578125</v>
      </c>
      <c r="E10792">
        <v>3930.6201171875</v>
      </c>
      <c r="F10792">
        <v>3930.6201171875</v>
      </c>
      <c r="G10792">
        <v>1923000000</v>
      </c>
    </row>
    <row r="10793" spans="1:7" ht="15">
      <c r="A10793" s="963">
        <v>41578</v>
      </c>
      <c r="B10793">
        <v>3924.340087890625</v>
      </c>
      <c r="C10793">
        <v>3945.0400390625</v>
      </c>
      <c r="D10793">
        <v>3909.260009765625</v>
      </c>
      <c r="E10793">
        <v>3919.7099609375</v>
      </c>
      <c r="F10793">
        <v>3919.7099609375</v>
      </c>
      <c r="G10793">
        <v>2139650000</v>
      </c>
    </row>
    <row r="10794" spans="1:7" ht="15">
      <c r="A10794" s="963">
        <v>41579</v>
      </c>
      <c r="B10794">
        <v>3932.449951171875</v>
      </c>
      <c r="C10794">
        <v>3938.47998046875</v>
      </c>
      <c r="D10794">
        <v>3904.199951171875</v>
      </c>
      <c r="E10794">
        <v>3922.0400390625</v>
      </c>
      <c r="F10794">
        <v>3922.0400390625</v>
      </c>
      <c r="G10794">
        <v>1949460000</v>
      </c>
    </row>
    <row r="10795" spans="1:7" ht="15">
      <c r="A10795" s="963">
        <v>41582</v>
      </c>
      <c r="B10795">
        <v>3932.60009765625</v>
      </c>
      <c r="C10795">
        <v>3937.5</v>
      </c>
      <c r="D10795">
        <v>3919.4599609375</v>
      </c>
      <c r="E10795">
        <v>3936.590087890625</v>
      </c>
      <c r="F10795">
        <v>3936.590087890625</v>
      </c>
      <c r="G10795">
        <v>1817880000</v>
      </c>
    </row>
    <row r="10796" spans="1:7" ht="15">
      <c r="A10796" s="963">
        <v>41583</v>
      </c>
      <c r="B10796">
        <v>3925.06005859375</v>
      </c>
      <c r="C10796">
        <v>3947.27001953125</v>
      </c>
      <c r="D10796">
        <v>3909.6298828125</v>
      </c>
      <c r="E10796">
        <v>3939.860107421875</v>
      </c>
      <c r="F10796">
        <v>3939.860107421875</v>
      </c>
      <c r="G10796">
        <v>1934630000</v>
      </c>
    </row>
    <row r="10797" spans="1:7" ht="15">
      <c r="A10797" s="963">
        <v>41584</v>
      </c>
      <c r="B10797">
        <v>3952.179931640625</v>
      </c>
      <c r="C10797">
        <v>3955.969970703125</v>
      </c>
      <c r="D10797">
        <v>3920.909912109375</v>
      </c>
      <c r="E10797">
        <v>3931.949951171875</v>
      </c>
      <c r="F10797">
        <v>3931.949951171875</v>
      </c>
      <c r="G10797">
        <v>2020160000</v>
      </c>
    </row>
    <row r="10798" spans="1:7" ht="15">
      <c r="A10798" s="963">
        <v>41585</v>
      </c>
      <c r="B10798">
        <v>3935.81005859375</v>
      </c>
      <c r="C10798">
        <v>3938.330078125</v>
      </c>
      <c r="D10798">
        <v>3855.070068359375</v>
      </c>
      <c r="E10798">
        <v>3857.330078125</v>
      </c>
      <c r="F10798">
        <v>3857.330078125</v>
      </c>
      <c r="G10798">
        <v>2303320000</v>
      </c>
    </row>
    <row r="10799" spans="1:7" ht="15">
      <c r="A10799" s="963">
        <v>41586</v>
      </c>
      <c r="B10799">
        <v>3871.239990234375</v>
      </c>
      <c r="C10799">
        <v>3919.22998046875</v>
      </c>
      <c r="D10799">
        <v>3869.1201171875</v>
      </c>
      <c r="E10799">
        <v>3919.22998046875</v>
      </c>
      <c r="F10799">
        <v>3919.22998046875</v>
      </c>
      <c r="G10799">
        <v>1981740000</v>
      </c>
    </row>
    <row r="10800" spans="1:7" ht="15">
      <c r="A10800" s="963">
        <v>41589</v>
      </c>
      <c r="B10800">
        <v>3913.639892578125</v>
      </c>
      <c r="C10800">
        <v>3925.340087890625</v>
      </c>
      <c r="D10800">
        <v>3904.719970703125</v>
      </c>
      <c r="E10800">
        <v>3919.7900390625</v>
      </c>
      <c r="F10800">
        <v>3919.7900390625</v>
      </c>
      <c r="G10800">
        <v>1595340000</v>
      </c>
    </row>
    <row r="10801" spans="1:7" ht="15">
      <c r="A10801" s="963">
        <v>41590</v>
      </c>
      <c r="B10801">
        <v>3907.820068359375</v>
      </c>
      <c r="C10801">
        <v>3922.27001953125</v>
      </c>
      <c r="D10801">
        <v>3902.669921875</v>
      </c>
      <c r="E10801">
        <v>3919.919921875</v>
      </c>
      <c r="F10801">
        <v>3919.919921875</v>
      </c>
      <c r="G10801">
        <v>1776860000</v>
      </c>
    </row>
    <row r="10802" spans="1:7" ht="15">
      <c r="A10802" s="963">
        <v>41591</v>
      </c>
      <c r="B10802">
        <v>3899.3798828125</v>
      </c>
      <c r="C10802">
        <v>3965.580078125</v>
      </c>
      <c r="D10802">
        <v>3899.31005859375</v>
      </c>
      <c r="E10802">
        <v>3965.580078125</v>
      </c>
      <c r="F10802">
        <v>3965.580078125</v>
      </c>
      <c r="G10802">
        <v>1827220000</v>
      </c>
    </row>
    <row r="10803" spans="1:7" ht="15">
      <c r="A10803" s="963">
        <v>41592</v>
      </c>
      <c r="B10803">
        <v>3956.469970703125</v>
      </c>
      <c r="C10803">
        <v>3975.889892578125</v>
      </c>
      <c r="D10803">
        <v>3949.010009765625</v>
      </c>
      <c r="E10803">
        <v>3972.739990234375</v>
      </c>
      <c r="F10803">
        <v>3972.739990234375</v>
      </c>
      <c r="G10803">
        <v>1965350000</v>
      </c>
    </row>
    <row r="10804" spans="1:7" ht="15">
      <c r="A10804" s="963">
        <v>41593</v>
      </c>
      <c r="B10804">
        <v>3978.27001953125</v>
      </c>
      <c r="C10804">
        <v>3985.969970703125</v>
      </c>
      <c r="D10804">
        <v>3969.219970703125</v>
      </c>
      <c r="E10804">
        <v>3985.969970703125</v>
      </c>
      <c r="F10804">
        <v>3985.969970703125</v>
      </c>
      <c r="G10804">
        <v>1899150000</v>
      </c>
    </row>
    <row r="10805" spans="1:7" ht="15">
      <c r="A10805" s="963">
        <v>41596</v>
      </c>
      <c r="B10805">
        <v>3990.06005859375</v>
      </c>
      <c r="C10805">
        <v>3994.969970703125</v>
      </c>
      <c r="D10805">
        <v>3942.85009765625</v>
      </c>
      <c r="E10805">
        <v>3949.070068359375</v>
      </c>
      <c r="F10805">
        <v>3949.070068359375</v>
      </c>
      <c r="G10805">
        <v>1829870000</v>
      </c>
    </row>
    <row r="10806" spans="1:7" ht="15">
      <c r="A10806" s="963">
        <v>41597</v>
      </c>
      <c r="B10806">
        <v>3945.97998046875</v>
      </c>
      <c r="C10806">
        <v>3960.43994140625</v>
      </c>
      <c r="D10806">
        <v>3923.469970703125</v>
      </c>
      <c r="E10806">
        <v>3931.550048828125</v>
      </c>
      <c r="F10806">
        <v>3931.550048828125</v>
      </c>
      <c r="G10806">
        <v>1747840000</v>
      </c>
    </row>
    <row r="10807" spans="1:7" ht="15">
      <c r="A10807" s="963">
        <v>41598</v>
      </c>
      <c r="B10807">
        <v>3940.97998046875</v>
      </c>
      <c r="C10807">
        <v>3952.080078125</v>
      </c>
      <c r="D10807">
        <v>3911.610107421875</v>
      </c>
      <c r="E10807">
        <v>3921.27001953125</v>
      </c>
      <c r="F10807">
        <v>3921.27001953125</v>
      </c>
      <c r="G10807">
        <v>1721160000</v>
      </c>
    </row>
    <row r="10808" spans="1:7" ht="15">
      <c r="A10808" s="963">
        <v>41599</v>
      </c>
      <c r="B10808">
        <v>3938.110107421875</v>
      </c>
      <c r="C10808">
        <v>3970.909912109375</v>
      </c>
      <c r="D10808">
        <v>3936.820068359375</v>
      </c>
      <c r="E10808">
        <v>3969.159912109375</v>
      </c>
      <c r="F10808">
        <v>3969.159912109375</v>
      </c>
      <c r="G10808">
        <v>1684250000</v>
      </c>
    </row>
    <row r="10809" spans="1:7" ht="15">
      <c r="A10809" s="963">
        <v>41600</v>
      </c>
      <c r="B10809">
        <v>3977.31005859375</v>
      </c>
      <c r="C10809">
        <v>3991.659912109375</v>
      </c>
      <c r="D10809">
        <v>3973</v>
      </c>
      <c r="E10809">
        <v>3991.64990234375</v>
      </c>
      <c r="F10809">
        <v>3991.64990234375</v>
      </c>
      <c r="G10809">
        <v>1730280000</v>
      </c>
    </row>
    <row r="10810" spans="1:7" ht="15">
      <c r="A10810" s="963">
        <v>41603</v>
      </c>
      <c r="B10810">
        <v>4004.3701171875</v>
      </c>
      <c r="C10810">
        <v>4007.090087890625</v>
      </c>
      <c r="D10810">
        <v>3987.159912109375</v>
      </c>
      <c r="E10810">
        <v>3994.570068359375</v>
      </c>
      <c r="F10810">
        <v>3994.570068359375</v>
      </c>
      <c r="G10810">
        <v>1795760000</v>
      </c>
    </row>
    <row r="10811" spans="1:7" ht="15">
      <c r="A10811" s="963">
        <v>41604</v>
      </c>
      <c r="B10811">
        <v>3996.699951171875</v>
      </c>
      <c r="C10811">
        <v>4026.989990234375</v>
      </c>
      <c r="D10811">
        <v>3989.489990234375</v>
      </c>
      <c r="E10811">
        <v>4017.75</v>
      </c>
      <c r="F10811">
        <v>4017.75</v>
      </c>
      <c r="G10811">
        <v>1907680000</v>
      </c>
    </row>
    <row r="10812" spans="1:7" ht="15">
      <c r="A10812" s="963">
        <v>41605</v>
      </c>
      <c r="B10812">
        <v>4026.919921875</v>
      </c>
      <c r="C10812">
        <v>4045.81005859375</v>
      </c>
      <c r="D10812">
        <v>4023.64990234375</v>
      </c>
      <c r="E10812">
        <v>4044.75</v>
      </c>
      <c r="F10812">
        <v>4044.75</v>
      </c>
      <c r="G10812">
        <v>1477020000</v>
      </c>
    </row>
    <row r="10813" spans="1:7" ht="15">
      <c r="A10813" s="963">
        <v>41607</v>
      </c>
      <c r="B10813">
        <v>4057.159912109375</v>
      </c>
      <c r="C10813">
        <v>4069.699951171875</v>
      </c>
      <c r="D10813">
        <v>4055.449951171875</v>
      </c>
      <c r="E10813">
        <v>4059.889892578125</v>
      </c>
      <c r="F10813">
        <v>4059.889892578125</v>
      </c>
      <c r="G10813">
        <v>853500000</v>
      </c>
    </row>
    <row r="10814" spans="1:7" ht="15">
      <c r="A10814" s="963">
        <v>41610</v>
      </c>
      <c r="B10814">
        <v>4065.659912109375</v>
      </c>
      <c r="C10814">
        <v>4068.489990234375</v>
      </c>
      <c r="D10814">
        <v>4040.8798828125</v>
      </c>
      <c r="E10814">
        <v>4045.260009765625</v>
      </c>
      <c r="F10814">
        <v>4045.260009765625</v>
      </c>
      <c r="G10814">
        <v>1680380000</v>
      </c>
    </row>
    <row r="10815" spans="1:7" ht="15">
      <c r="A10815" s="963">
        <v>41611</v>
      </c>
      <c r="B10815">
        <v>4038.989990234375</v>
      </c>
      <c r="C10815">
        <v>4050.080078125</v>
      </c>
      <c r="D10815">
        <v>4022.1201171875</v>
      </c>
      <c r="E10815">
        <v>4037.199951171875</v>
      </c>
      <c r="F10815">
        <v>4037.199951171875</v>
      </c>
      <c r="G10815">
        <v>1875010000</v>
      </c>
    </row>
    <row r="10816" spans="1:7" ht="15">
      <c r="A10816" s="963">
        <v>41612</v>
      </c>
      <c r="B10816">
        <v>4020.330078125</v>
      </c>
      <c r="C10816">
        <v>4051.739990234375</v>
      </c>
      <c r="D10816">
        <v>4004.760009765625</v>
      </c>
      <c r="E10816">
        <v>4038</v>
      </c>
      <c r="F10816">
        <v>4038</v>
      </c>
      <c r="G10816">
        <v>1886970000</v>
      </c>
    </row>
    <row r="10817" spans="1:7" ht="15">
      <c r="A10817" s="963">
        <v>41613</v>
      </c>
      <c r="B10817">
        <v>4037.989990234375</v>
      </c>
      <c r="C10817">
        <v>4043.7099609375</v>
      </c>
      <c r="D10817">
        <v>4025.260009765625</v>
      </c>
      <c r="E10817">
        <v>4033.169921875</v>
      </c>
      <c r="F10817">
        <v>4033.169921875</v>
      </c>
      <c r="G10817">
        <v>1880950000</v>
      </c>
    </row>
    <row r="10818" spans="1:7" ht="15">
      <c r="A10818" s="963">
        <v>41614</v>
      </c>
      <c r="B10818">
        <v>4069.860107421875</v>
      </c>
      <c r="C10818">
        <v>4069.860107421875</v>
      </c>
      <c r="D10818">
        <v>4042.35009765625</v>
      </c>
      <c r="E10818">
        <v>4062.52001953125</v>
      </c>
      <c r="F10818">
        <v>4062.52001953125</v>
      </c>
      <c r="G10818">
        <v>1727130000</v>
      </c>
    </row>
    <row r="10819" spans="1:7" ht="15">
      <c r="A10819" s="963">
        <v>41617</v>
      </c>
      <c r="B10819">
        <v>4073.75</v>
      </c>
      <c r="C10819">
        <v>4081.780029296875</v>
      </c>
      <c r="D10819">
        <v>4063.5</v>
      </c>
      <c r="E10819">
        <v>4068.75</v>
      </c>
      <c r="F10819">
        <v>4068.75</v>
      </c>
      <c r="G10819">
        <v>1717120000</v>
      </c>
    </row>
    <row r="10820" spans="1:7" ht="15">
      <c r="A10820" s="963">
        <v>41618</v>
      </c>
      <c r="B10820">
        <v>4061.169921875</v>
      </c>
      <c r="C10820">
        <v>4074.010009765625</v>
      </c>
      <c r="D10820">
        <v>4056.489990234375</v>
      </c>
      <c r="E10820">
        <v>4060.489990234375</v>
      </c>
      <c r="F10820">
        <v>4060.489990234375</v>
      </c>
      <c r="G10820">
        <v>1864860000</v>
      </c>
    </row>
    <row r="10821" spans="1:7" ht="15">
      <c r="A10821" s="963">
        <v>41619</v>
      </c>
      <c r="B10821">
        <v>4061.669921875</v>
      </c>
      <c r="C10821">
        <v>4065.080078125</v>
      </c>
      <c r="D10821">
        <v>3998.919921875</v>
      </c>
      <c r="E10821">
        <v>4003.81005859375</v>
      </c>
      <c r="F10821">
        <v>4003.81005859375</v>
      </c>
      <c r="G10821">
        <v>1923520000</v>
      </c>
    </row>
    <row r="10822" spans="1:7" ht="15">
      <c r="A10822" s="963">
        <v>41620</v>
      </c>
      <c r="B10822">
        <v>4004.75</v>
      </c>
      <c r="C10822">
        <v>4013.5400390625</v>
      </c>
      <c r="D10822">
        <v>3993.570068359375</v>
      </c>
      <c r="E10822">
        <v>3998.39990234375</v>
      </c>
      <c r="F10822">
        <v>3998.39990234375</v>
      </c>
      <c r="G10822">
        <v>1893270000</v>
      </c>
    </row>
    <row r="10823" spans="1:7" ht="15">
      <c r="A10823" s="963">
        <v>41621</v>
      </c>
      <c r="B10823">
        <v>4015.530029296875</v>
      </c>
      <c r="C10823">
        <v>4017.449951171875</v>
      </c>
      <c r="D10823">
        <v>3992.2900390625</v>
      </c>
      <c r="E10823">
        <v>4000.97998046875</v>
      </c>
      <c r="F10823">
        <v>4000.97998046875</v>
      </c>
      <c r="G10823">
        <v>1615340000</v>
      </c>
    </row>
    <row r="10824" spans="1:7" ht="15">
      <c r="A10824" s="963">
        <v>41624</v>
      </c>
      <c r="B10824">
        <v>4019.3701171875</v>
      </c>
      <c r="C10824">
        <v>4043</v>
      </c>
      <c r="D10824">
        <v>4019.139892578125</v>
      </c>
      <c r="E10824">
        <v>4029.52001953125</v>
      </c>
      <c r="F10824">
        <v>4029.52001953125</v>
      </c>
      <c r="G10824">
        <v>1943830000</v>
      </c>
    </row>
    <row r="10825" spans="1:7" ht="15">
      <c r="A10825" s="963">
        <v>41625</v>
      </c>
      <c r="B10825">
        <v>4028.8798828125</v>
      </c>
      <c r="C10825">
        <v>4034.68994140625</v>
      </c>
      <c r="D10825">
        <v>4011.580078125</v>
      </c>
      <c r="E10825">
        <v>4023.679931640625</v>
      </c>
      <c r="F10825">
        <v>4023.679931640625</v>
      </c>
      <c r="G10825">
        <v>1861130000</v>
      </c>
    </row>
    <row r="10826" spans="1:7" ht="15">
      <c r="A10826" s="963">
        <v>41626</v>
      </c>
      <c r="B10826">
        <v>4024.669921875</v>
      </c>
      <c r="C10826">
        <v>4070.3798828125</v>
      </c>
      <c r="D10826">
        <v>3979.590087890625</v>
      </c>
      <c r="E10826">
        <v>4070.06005859375</v>
      </c>
      <c r="F10826">
        <v>4070.06005859375</v>
      </c>
      <c r="G10826">
        <v>2178330000</v>
      </c>
    </row>
    <row r="10827" spans="1:7" ht="15">
      <c r="A10827" s="963">
        <v>41627</v>
      </c>
      <c r="B10827">
        <v>4059.340087890625</v>
      </c>
      <c r="C10827">
        <v>4063.699951171875</v>
      </c>
      <c r="D10827">
        <v>4045.409912109375</v>
      </c>
      <c r="E10827">
        <v>4058.139892578125</v>
      </c>
      <c r="F10827">
        <v>4058.139892578125</v>
      </c>
      <c r="G10827">
        <v>1813050000</v>
      </c>
    </row>
    <row r="10828" spans="1:7" ht="15">
      <c r="A10828" s="963">
        <v>41628</v>
      </c>
      <c r="B10828">
        <v>4064.889892578125</v>
      </c>
      <c r="C10828">
        <v>4111.93017578125</v>
      </c>
      <c r="D10828">
        <v>4064.72998046875</v>
      </c>
      <c r="E10828">
        <v>4104.740234375</v>
      </c>
      <c r="F10828">
        <v>4104.740234375</v>
      </c>
      <c r="G10828">
        <v>3510420000</v>
      </c>
    </row>
    <row r="10829" spans="1:7" ht="15">
      <c r="A10829" s="963">
        <v>41631</v>
      </c>
      <c r="B10829">
        <v>4136.14990234375</v>
      </c>
      <c r="C10829">
        <v>4149.31005859375</v>
      </c>
      <c r="D10829">
        <v>4127.72021484375</v>
      </c>
      <c r="E10829">
        <v>4148.89990234375</v>
      </c>
      <c r="F10829">
        <v>4148.89990234375</v>
      </c>
      <c r="G10829">
        <v>1779400000</v>
      </c>
    </row>
    <row r="10830" spans="1:7" ht="15">
      <c r="A10830" s="963">
        <v>41632</v>
      </c>
      <c r="B10830">
        <v>4150.64013671875</v>
      </c>
      <c r="C10830">
        <v>4155.6201171875</v>
      </c>
      <c r="D10830">
        <v>4147.14990234375</v>
      </c>
      <c r="E10830">
        <v>4155.419921875</v>
      </c>
      <c r="F10830">
        <v>4155.419921875</v>
      </c>
      <c r="G10830">
        <v>802270000</v>
      </c>
    </row>
    <row r="10831" spans="1:7" ht="15">
      <c r="A10831" s="963">
        <v>41634</v>
      </c>
      <c r="B10831">
        <v>4164.2099609375</v>
      </c>
      <c r="C10831">
        <v>4169.97021484375</v>
      </c>
      <c r="D10831">
        <v>4158.58984375</v>
      </c>
      <c r="E10831">
        <v>4167.18017578125</v>
      </c>
      <c r="F10831">
        <v>4167.18017578125</v>
      </c>
      <c r="G10831">
        <v>1180670000</v>
      </c>
    </row>
    <row r="10832" spans="1:7" ht="15">
      <c r="A10832" s="963">
        <v>41635</v>
      </c>
      <c r="B10832">
        <v>4173.35986328125</v>
      </c>
      <c r="C10832">
        <v>4175.35986328125</v>
      </c>
      <c r="D10832">
        <v>4153.64013671875</v>
      </c>
      <c r="E10832">
        <v>4156.58984375</v>
      </c>
      <c r="F10832">
        <v>4156.58984375</v>
      </c>
      <c r="G10832">
        <v>1255020000</v>
      </c>
    </row>
    <row r="10833" spans="1:7" ht="15">
      <c r="A10833" s="963">
        <v>41638</v>
      </c>
      <c r="B10833">
        <v>4153.580078125</v>
      </c>
      <c r="C10833">
        <v>4158.72998046875</v>
      </c>
      <c r="D10833">
        <v>4142.18017578125</v>
      </c>
      <c r="E10833">
        <v>4154.2001953125</v>
      </c>
      <c r="F10833">
        <v>4154.2001953125</v>
      </c>
      <c r="G10833">
        <v>1349470000</v>
      </c>
    </row>
    <row r="10834" spans="1:7" ht="15">
      <c r="A10834" s="963">
        <v>41639</v>
      </c>
      <c r="B10834">
        <v>4161.509765625</v>
      </c>
      <c r="C10834">
        <v>4177.72998046875</v>
      </c>
      <c r="D10834">
        <v>4160.77001953125</v>
      </c>
      <c r="E10834">
        <v>4176.58984375</v>
      </c>
      <c r="F10834">
        <v>4176.58984375</v>
      </c>
      <c r="G10834">
        <v>1401140000</v>
      </c>
    </row>
    <row r="10835" spans="1:7" ht="15">
      <c r="A10835" s="963">
        <v>41641</v>
      </c>
      <c r="B10835">
        <v>4160.02978515625</v>
      </c>
      <c r="C10835">
        <v>4160.9599609375</v>
      </c>
      <c r="D10835">
        <v>4131.7900390625</v>
      </c>
      <c r="E10835">
        <v>4143.06982421875</v>
      </c>
      <c r="F10835">
        <v>4143.06982421875</v>
      </c>
      <c r="G10835">
        <v>1738820000</v>
      </c>
    </row>
    <row r="10836" spans="1:7" ht="15">
      <c r="A10836" s="963">
        <v>41642</v>
      </c>
      <c r="B10836">
        <v>4148.56005859375</v>
      </c>
      <c r="C10836">
        <v>4152.9599609375</v>
      </c>
      <c r="D10836">
        <v>4124.9599609375</v>
      </c>
      <c r="E10836">
        <v>4131.91015625</v>
      </c>
      <c r="F10836">
        <v>4131.91015625</v>
      </c>
      <c r="G10836">
        <v>1667480000</v>
      </c>
    </row>
    <row r="10837" spans="1:7" ht="15">
      <c r="A10837" s="963">
        <v>41645</v>
      </c>
      <c r="B10837">
        <v>4137.02978515625</v>
      </c>
      <c r="C10837">
        <v>4139.77978515625</v>
      </c>
      <c r="D10837">
        <v>4103.75</v>
      </c>
      <c r="E10837">
        <v>4113.68017578125</v>
      </c>
      <c r="F10837">
        <v>4113.68017578125</v>
      </c>
      <c r="G10837">
        <v>2292840000</v>
      </c>
    </row>
    <row r="10838" spans="1:7" ht="15">
      <c r="A10838" s="963">
        <v>41646</v>
      </c>
      <c r="B10838">
        <v>4128.56982421875</v>
      </c>
      <c r="C10838">
        <v>4158.18017578125</v>
      </c>
      <c r="D10838">
        <v>4126.47998046875</v>
      </c>
      <c r="E10838">
        <v>4153.18017578125</v>
      </c>
      <c r="F10838">
        <v>4153.18017578125</v>
      </c>
      <c r="G10838">
        <v>2278220000</v>
      </c>
    </row>
    <row r="10839" spans="1:7" ht="15">
      <c r="A10839" s="963">
        <v>41647</v>
      </c>
      <c r="B10839">
        <v>4154.27978515625</v>
      </c>
      <c r="C10839">
        <v>4171.75</v>
      </c>
      <c r="D10839">
        <v>4145</v>
      </c>
      <c r="E10839">
        <v>4165.60986328125</v>
      </c>
      <c r="F10839">
        <v>4165.60986328125</v>
      </c>
      <c r="G10839">
        <v>2345220000</v>
      </c>
    </row>
    <row r="10840" spans="1:7" ht="15">
      <c r="A10840" s="963">
        <v>41648</v>
      </c>
      <c r="B10840">
        <v>4179.0400390625</v>
      </c>
      <c r="C10840">
        <v>4182.740234375</v>
      </c>
      <c r="D10840">
        <v>4142.7001953125</v>
      </c>
      <c r="E10840">
        <v>4156.18994140625</v>
      </c>
      <c r="F10840">
        <v>4156.18994140625</v>
      </c>
      <c r="G10840">
        <v>2214770000</v>
      </c>
    </row>
    <row r="10841" spans="1:7" ht="15">
      <c r="A10841" s="963">
        <v>41649</v>
      </c>
      <c r="B10841">
        <v>4168.93994140625</v>
      </c>
      <c r="C10841">
        <v>4174.68017578125</v>
      </c>
      <c r="D10841">
        <v>4142.2099609375</v>
      </c>
      <c r="E10841">
        <v>4174.669921875</v>
      </c>
      <c r="F10841">
        <v>4174.669921875</v>
      </c>
      <c r="G10841">
        <v>2143070000</v>
      </c>
    </row>
    <row r="10842" spans="1:7" ht="15">
      <c r="A10842" s="963">
        <v>41652</v>
      </c>
      <c r="B10842">
        <v>4167.41015625</v>
      </c>
      <c r="C10842">
        <v>4179.47021484375</v>
      </c>
      <c r="D10842">
        <v>4097.990234375</v>
      </c>
      <c r="E10842">
        <v>4113.2998046875</v>
      </c>
      <c r="F10842">
        <v>4113.2998046875</v>
      </c>
      <c r="G10842">
        <v>2322240000</v>
      </c>
    </row>
    <row r="10843" spans="1:7" ht="15">
      <c r="A10843" s="963">
        <v>41653</v>
      </c>
      <c r="B10843">
        <v>4129.60009765625</v>
      </c>
      <c r="C10843">
        <v>4183.83984375</v>
      </c>
      <c r="D10843">
        <v>4125.81005859375</v>
      </c>
      <c r="E10843">
        <v>4183.02001953125</v>
      </c>
      <c r="F10843">
        <v>4183.02001953125</v>
      </c>
      <c r="G10843">
        <v>2034180000</v>
      </c>
    </row>
    <row r="10844" spans="1:7" ht="15">
      <c r="A10844" s="963">
        <v>41654</v>
      </c>
      <c r="B10844">
        <v>4196.52978515625</v>
      </c>
      <c r="C10844">
        <v>4218.7900390625</v>
      </c>
      <c r="D10844">
        <v>4195.97998046875</v>
      </c>
      <c r="E10844">
        <v>4214.8798828125</v>
      </c>
      <c r="F10844">
        <v>4214.8798828125</v>
      </c>
      <c r="G10844">
        <v>2101870000</v>
      </c>
    </row>
    <row r="10845" spans="1:7" ht="15">
      <c r="A10845" s="963">
        <v>41655</v>
      </c>
      <c r="B10845">
        <v>4209.58984375</v>
      </c>
      <c r="C10845">
        <v>4219.27978515625</v>
      </c>
      <c r="D10845">
        <v>4204.16015625</v>
      </c>
      <c r="E10845">
        <v>4218.68994140625</v>
      </c>
      <c r="F10845">
        <v>4218.68994140625</v>
      </c>
      <c r="G10845">
        <v>2005850000</v>
      </c>
    </row>
    <row r="10846" spans="1:7" ht="15">
      <c r="A10846" s="963">
        <v>41656</v>
      </c>
      <c r="B10846">
        <v>4207.81982421875</v>
      </c>
      <c r="C10846">
        <v>4217.240234375</v>
      </c>
      <c r="D10846">
        <v>4187.31005859375</v>
      </c>
      <c r="E10846">
        <v>4197.580078125</v>
      </c>
      <c r="F10846">
        <v>4197.580078125</v>
      </c>
      <c r="G10846">
        <v>2150370000</v>
      </c>
    </row>
    <row r="10847" spans="1:7" ht="15">
      <c r="A10847" s="963">
        <v>41660</v>
      </c>
      <c r="B10847">
        <v>4222.97998046875</v>
      </c>
      <c r="C10847">
        <v>4227.93017578125</v>
      </c>
      <c r="D10847">
        <v>4193.169921875</v>
      </c>
      <c r="E10847">
        <v>4225.759765625</v>
      </c>
      <c r="F10847">
        <v>4225.759765625</v>
      </c>
      <c r="G10847">
        <v>2034030000</v>
      </c>
    </row>
    <row r="10848" spans="1:7" ht="15">
      <c r="A10848" s="963">
        <v>41661</v>
      </c>
      <c r="B10848">
        <v>4234.580078125</v>
      </c>
      <c r="C10848">
        <v>4246.5498046875</v>
      </c>
      <c r="D10848">
        <v>4225.52001953125</v>
      </c>
      <c r="E10848">
        <v>4243</v>
      </c>
      <c r="F10848">
        <v>4243</v>
      </c>
      <c r="G10848">
        <v>2026910000</v>
      </c>
    </row>
    <row r="10849" spans="1:7" ht="15">
      <c r="A10849" s="963">
        <v>41662</v>
      </c>
      <c r="B10849">
        <v>4224.35986328125</v>
      </c>
      <c r="C10849">
        <v>4224.43994140625</v>
      </c>
      <c r="D10849">
        <v>4192.27978515625</v>
      </c>
      <c r="E10849">
        <v>4218.8798828125</v>
      </c>
      <c r="F10849">
        <v>4218.8798828125</v>
      </c>
      <c r="G10849">
        <v>2191980000</v>
      </c>
    </row>
    <row r="10850" spans="1:7" ht="15">
      <c r="A10850" s="963">
        <v>41663</v>
      </c>
      <c r="B10850">
        <v>4194.97021484375</v>
      </c>
      <c r="C10850">
        <v>4197.93017578125</v>
      </c>
      <c r="D10850">
        <v>4128.169921875</v>
      </c>
      <c r="E10850">
        <v>4128.169921875</v>
      </c>
      <c r="F10850">
        <v>4128.169921875</v>
      </c>
      <c r="G10850">
        <v>2489470000</v>
      </c>
    </row>
    <row r="10851" spans="1:7" ht="15">
      <c r="A10851" s="963">
        <v>41666</v>
      </c>
      <c r="B10851">
        <v>4132.22021484375</v>
      </c>
      <c r="C10851">
        <v>4136.4599609375</v>
      </c>
      <c r="D10851">
        <v>4052.6298828125</v>
      </c>
      <c r="E10851">
        <v>4083.610107421875</v>
      </c>
      <c r="F10851">
        <v>4083.610107421875</v>
      </c>
      <c r="G10851">
        <v>2398280000</v>
      </c>
    </row>
    <row r="10852" spans="1:7" ht="15">
      <c r="A10852" s="963">
        <v>41667</v>
      </c>
      <c r="B10852">
        <v>4067.860107421875</v>
      </c>
      <c r="C10852">
        <v>4099.81005859375</v>
      </c>
      <c r="D10852">
        <v>4067.68994140625</v>
      </c>
      <c r="E10852">
        <v>4097.9599609375</v>
      </c>
      <c r="F10852">
        <v>4097.9599609375</v>
      </c>
      <c r="G10852">
        <v>2091180000</v>
      </c>
    </row>
    <row r="10853" spans="1:7" ht="15">
      <c r="A10853" s="963">
        <v>41668</v>
      </c>
      <c r="B10853">
        <v>4060.610107421875</v>
      </c>
      <c r="C10853">
        <v>4091.27001953125</v>
      </c>
      <c r="D10853">
        <v>4044.760009765625</v>
      </c>
      <c r="E10853">
        <v>4051.429931640625</v>
      </c>
      <c r="F10853">
        <v>4051.429931640625</v>
      </c>
      <c r="G10853">
        <v>2231850000</v>
      </c>
    </row>
    <row r="10854" spans="1:7" ht="15">
      <c r="A10854" s="963">
        <v>41669</v>
      </c>
      <c r="B10854">
        <v>4098.81005859375</v>
      </c>
      <c r="C10854">
        <v>4135.83984375</v>
      </c>
      <c r="D10854">
        <v>4094.169921875</v>
      </c>
      <c r="E10854">
        <v>4123.1298828125</v>
      </c>
      <c r="F10854">
        <v>4123.1298828125</v>
      </c>
      <c r="G10854">
        <v>2168410000</v>
      </c>
    </row>
    <row r="10855" spans="1:7" ht="15">
      <c r="A10855" s="963">
        <v>41670</v>
      </c>
      <c r="B10855">
        <v>4068.6298828125</v>
      </c>
      <c r="C10855">
        <v>4124.919921875</v>
      </c>
      <c r="D10855">
        <v>4067.610107421875</v>
      </c>
      <c r="E10855">
        <v>4103.8798828125</v>
      </c>
      <c r="F10855">
        <v>4103.8798828125</v>
      </c>
      <c r="G10855">
        <v>2300570000</v>
      </c>
    </row>
    <row r="10856" spans="1:7" ht="15">
      <c r="A10856" s="963">
        <v>41673</v>
      </c>
      <c r="B10856">
        <v>4105.06005859375</v>
      </c>
      <c r="C10856">
        <v>4113.5498046875</v>
      </c>
      <c r="D10856">
        <v>3989.949951171875</v>
      </c>
      <c r="E10856">
        <v>3996.9599609375</v>
      </c>
      <c r="F10856">
        <v>3996.9599609375</v>
      </c>
      <c r="G10856">
        <v>2617030000</v>
      </c>
    </row>
    <row r="10857" spans="1:7" ht="15">
      <c r="A10857" s="963">
        <v>41674</v>
      </c>
      <c r="B10857">
        <v>4019.43994140625</v>
      </c>
      <c r="C10857">
        <v>4044.199951171875</v>
      </c>
      <c r="D10857">
        <v>4004.580078125</v>
      </c>
      <c r="E10857">
        <v>4031.52001953125</v>
      </c>
      <c r="F10857">
        <v>4031.52001953125</v>
      </c>
      <c r="G10857">
        <v>2173360000</v>
      </c>
    </row>
    <row r="10858" spans="1:7" ht="15">
      <c r="A10858" s="963">
        <v>41675</v>
      </c>
      <c r="B10858">
        <v>4015.5</v>
      </c>
      <c r="C10858">
        <v>4026.280029296875</v>
      </c>
      <c r="D10858">
        <v>3968.18994140625</v>
      </c>
      <c r="E10858">
        <v>4011.550048828125</v>
      </c>
      <c r="F10858">
        <v>4011.550048828125</v>
      </c>
      <c r="G10858">
        <v>2168360000</v>
      </c>
    </row>
    <row r="10859" spans="1:7" ht="15">
      <c r="A10859" s="963">
        <v>41676</v>
      </c>
      <c r="B10859">
        <v>4022.659912109375</v>
      </c>
      <c r="C10859">
        <v>4064.06005859375</v>
      </c>
      <c r="D10859">
        <v>4022.169921875</v>
      </c>
      <c r="E10859">
        <v>4057.1201171875</v>
      </c>
      <c r="F10859">
        <v>4057.1201171875</v>
      </c>
      <c r="G10859">
        <v>1942700000</v>
      </c>
    </row>
    <row r="10860" spans="1:7" ht="15">
      <c r="A10860" s="963">
        <v>41677</v>
      </c>
      <c r="B10860">
        <v>4081.820068359375</v>
      </c>
      <c r="C10860">
        <v>4126.509765625</v>
      </c>
      <c r="D10860">
        <v>4069.929931640625</v>
      </c>
      <c r="E10860">
        <v>4125.85986328125</v>
      </c>
      <c r="F10860">
        <v>4125.85986328125</v>
      </c>
      <c r="G10860">
        <v>2055850000</v>
      </c>
    </row>
    <row r="10861" spans="1:7" ht="15">
      <c r="A10861" s="963">
        <v>41680</v>
      </c>
      <c r="B10861">
        <v>4125.1201171875</v>
      </c>
      <c r="C10861">
        <v>4148.2998046875</v>
      </c>
      <c r="D10861">
        <v>4122.60986328125</v>
      </c>
      <c r="E10861">
        <v>4148.169921875</v>
      </c>
      <c r="F10861">
        <v>4148.169921875</v>
      </c>
      <c r="G10861">
        <v>1811970000</v>
      </c>
    </row>
    <row r="10862" spans="1:7" ht="15">
      <c r="A10862" s="963">
        <v>41681</v>
      </c>
      <c r="B10862">
        <v>4154.66015625</v>
      </c>
      <c r="C10862">
        <v>4198.509765625</v>
      </c>
      <c r="D10862">
        <v>4153.10009765625</v>
      </c>
      <c r="E10862">
        <v>4191.0498046875</v>
      </c>
      <c r="F10862">
        <v>4191.0498046875</v>
      </c>
      <c r="G10862">
        <v>1993950000</v>
      </c>
    </row>
    <row r="10863" spans="1:7" ht="15">
      <c r="A10863" s="963">
        <v>41682</v>
      </c>
      <c r="B10863">
        <v>4196.85009765625</v>
      </c>
      <c r="C10863">
        <v>4212.60986328125</v>
      </c>
      <c r="D10863">
        <v>4190.39013671875</v>
      </c>
      <c r="E10863">
        <v>4201.2900390625</v>
      </c>
      <c r="F10863">
        <v>4201.2900390625</v>
      </c>
      <c r="G10863">
        <v>2035890000</v>
      </c>
    </row>
    <row r="10864" spans="1:7" ht="15">
      <c r="A10864" s="963">
        <v>41683</v>
      </c>
      <c r="B10864">
        <v>4171.580078125</v>
      </c>
      <c r="C10864">
        <v>4240.669921875</v>
      </c>
      <c r="D10864">
        <v>4170.47021484375</v>
      </c>
      <c r="E10864">
        <v>4240.669921875</v>
      </c>
      <c r="F10864">
        <v>4240.669921875</v>
      </c>
      <c r="G10864">
        <v>2249990000</v>
      </c>
    </row>
    <row r="10865" spans="1:7" ht="15">
      <c r="A10865" s="963">
        <v>41684</v>
      </c>
      <c r="B10865">
        <v>4237</v>
      </c>
      <c r="C10865">
        <v>4250.91015625</v>
      </c>
      <c r="D10865">
        <v>4225.75</v>
      </c>
      <c r="E10865">
        <v>4244.02001953125</v>
      </c>
      <c r="F10865">
        <v>4244.02001953125</v>
      </c>
      <c r="G10865">
        <v>1881510000</v>
      </c>
    </row>
    <row r="10866" spans="1:7" ht="15">
      <c r="A10866" s="963">
        <v>41688</v>
      </c>
      <c r="B10866">
        <v>4253.7099609375</v>
      </c>
      <c r="C10866">
        <v>4277.330078125</v>
      </c>
      <c r="D10866">
        <v>4243.56005859375</v>
      </c>
      <c r="E10866">
        <v>4272.77978515625</v>
      </c>
      <c r="F10866">
        <v>4272.77978515625</v>
      </c>
      <c r="G10866">
        <v>1886210000</v>
      </c>
    </row>
    <row r="10867" spans="1:7" ht="15">
      <c r="A10867" s="963">
        <v>41689</v>
      </c>
      <c r="B10867">
        <v>4260.740234375</v>
      </c>
      <c r="C10867">
        <v>4274.2900390625</v>
      </c>
      <c r="D10867">
        <v>4232.3798828125</v>
      </c>
      <c r="E10867">
        <v>4237.9501953125</v>
      </c>
      <c r="F10867">
        <v>4237.9501953125</v>
      </c>
      <c r="G10867">
        <v>1956720000</v>
      </c>
    </row>
    <row r="10868" spans="1:7" ht="15">
      <c r="A10868" s="963">
        <v>41690</v>
      </c>
      <c r="B10868">
        <v>4241.4599609375</v>
      </c>
      <c r="C10868">
        <v>4272.33984375</v>
      </c>
      <c r="D10868">
        <v>4226.75</v>
      </c>
      <c r="E10868">
        <v>4267.5498046875</v>
      </c>
      <c r="F10868">
        <v>4267.5498046875</v>
      </c>
      <c r="G10868">
        <v>1992780000</v>
      </c>
    </row>
    <row r="10869" spans="1:7" ht="15">
      <c r="A10869" s="963">
        <v>41691</v>
      </c>
      <c r="B10869">
        <v>4282.169921875</v>
      </c>
      <c r="C10869">
        <v>4284.85009765625</v>
      </c>
      <c r="D10869">
        <v>4261.6298828125</v>
      </c>
      <c r="E10869">
        <v>4263.41015625</v>
      </c>
      <c r="F10869">
        <v>4263.41015625</v>
      </c>
      <c r="G10869">
        <v>2138250000</v>
      </c>
    </row>
    <row r="10870" spans="1:7" ht="15">
      <c r="A10870" s="963">
        <v>41694</v>
      </c>
      <c r="B10870">
        <v>4273.31982421875</v>
      </c>
      <c r="C10870">
        <v>4311.1298828125</v>
      </c>
      <c r="D10870">
        <v>4272.10986328125</v>
      </c>
      <c r="E10870">
        <v>4292.97021484375</v>
      </c>
      <c r="F10870">
        <v>4292.97021484375</v>
      </c>
      <c r="G10870">
        <v>2161300000</v>
      </c>
    </row>
    <row r="10871" spans="1:7" ht="15">
      <c r="A10871" s="963">
        <v>41695</v>
      </c>
      <c r="B10871">
        <v>4298.47998046875</v>
      </c>
      <c r="C10871">
        <v>4307.509765625</v>
      </c>
      <c r="D10871">
        <v>4275.7998046875</v>
      </c>
      <c r="E10871">
        <v>4287.58984375</v>
      </c>
      <c r="F10871">
        <v>4287.58984375</v>
      </c>
      <c r="G10871">
        <v>2137150000</v>
      </c>
    </row>
    <row r="10872" spans="1:7" ht="15">
      <c r="A10872" s="963">
        <v>41696</v>
      </c>
      <c r="B10872">
        <v>4300.4501953125</v>
      </c>
      <c r="C10872">
        <v>4316.81982421875</v>
      </c>
      <c r="D10872">
        <v>4278.5400390625</v>
      </c>
      <c r="E10872">
        <v>4292.06005859375</v>
      </c>
      <c r="F10872">
        <v>4292.06005859375</v>
      </c>
      <c r="G10872">
        <v>2108270000</v>
      </c>
    </row>
    <row r="10873" spans="1:7" ht="15">
      <c r="A10873" s="963">
        <v>41697</v>
      </c>
      <c r="B10873">
        <v>4291.47021484375</v>
      </c>
      <c r="C10873">
        <v>4322.4599609375</v>
      </c>
      <c r="D10873">
        <v>4284.77978515625</v>
      </c>
      <c r="E10873">
        <v>4318.93017578125</v>
      </c>
      <c r="F10873">
        <v>4318.93017578125</v>
      </c>
      <c r="G10873">
        <v>2049160000</v>
      </c>
    </row>
    <row r="10874" spans="1:7" ht="15">
      <c r="A10874" s="963">
        <v>41698</v>
      </c>
      <c r="B10874">
        <v>4323.52001953125</v>
      </c>
      <c r="C10874">
        <v>4342.58984375</v>
      </c>
      <c r="D10874">
        <v>4275.60986328125</v>
      </c>
      <c r="E10874">
        <v>4308.1201171875</v>
      </c>
      <c r="F10874">
        <v>4308.1201171875</v>
      </c>
      <c r="G10874">
        <v>2617730000</v>
      </c>
    </row>
    <row r="10875" spans="1:7" ht="15">
      <c r="A10875" s="963">
        <v>41701</v>
      </c>
      <c r="B10875">
        <v>4261.419921875</v>
      </c>
      <c r="C10875">
        <v>4284.14990234375</v>
      </c>
      <c r="D10875">
        <v>4239.64990234375</v>
      </c>
      <c r="E10875">
        <v>4277.2998046875</v>
      </c>
      <c r="F10875">
        <v>4277.2998046875</v>
      </c>
      <c r="G10875">
        <v>2077500000</v>
      </c>
    </row>
    <row r="10876" spans="1:7" ht="15">
      <c r="A10876" s="963">
        <v>41702</v>
      </c>
      <c r="B10876">
        <v>4327.85009765625</v>
      </c>
      <c r="C10876">
        <v>4357.2099609375</v>
      </c>
      <c r="D10876">
        <v>4327.5400390625</v>
      </c>
      <c r="E10876">
        <v>4351.97021484375</v>
      </c>
      <c r="F10876">
        <v>4351.97021484375</v>
      </c>
      <c r="G10876">
        <v>2477850000</v>
      </c>
    </row>
    <row r="10877" spans="1:7" ht="15">
      <c r="A10877" s="963">
        <v>41703</v>
      </c>
      <c r="B10877">
        <v>4352.759765625</v>
      </c>
      <c r="C10877">
        <v>4362.5</v>
      </c>
      <c r="D10877">
        <v>4344.14990234375</v>
      </c>
      <c r="E10877">
        <v>4357.97021484375</v>
      </c>
      <c r="F10877">
        <v>4357.97021484375</v>
      </c>
      <c r="G10877">
        <v>2215980000</v>
      </c>
    </row>
    <row r="10878" spans="1:7" ht="15">
      <c r="A10878" s="963">
        <v>41704</v>
      </c>
      <c r="B10878">
        <v>4368.81005859375</v>
      </c>
      <c r="C10878">
        <v>4371.7099609375</v>
      </c>
      <c r="D10878">
        <v>4341</v>
      </c>
      <c r="E10878">
        <v>4352.1298828125</v>
      </c>
      <c r="F10878">
        <v>4352.1298828125</v>
      </c>
      <c r="G10878">
        <v>2136260000</v>
      </c>
    </row>
    <row r="10879" spans="1:7" ht="15">
      <c r="A10879" s="963">
        <v>41705</v>
      </c>
      <c r="B10879">
        <v>4370.97998046875</v>
      </c>
      <c r="C10879">
        <v>4371.39013671875</v>
      </c>
      <c r="D10879">
        <v>4319.14990234375</v>
      </c>
      <c r="E10879">
        <v>4336.22021484375</v>
      </c>
      <c r="F10879">
        <v>4336.22021484375</v>
      </c>
      <c r="G10879">
        <v>2175560000</v>
      </c>
    </row>
    <row r="10880" spans="1:7" ht="15">
      <c r="A10880" s="963">
        <v>41708</v>
      </c>
      <c r="B10880">
        <v>4332.6201171875</v>
      </c>
      <c r="C10880">
        <v>4339.93017578125</v>
      </c>
      <c r="D10880">
        <v>4307.83984375</v>
      </c>
      <c r="E10880">
        <v>4334.4501953125</v>
      </c>
      <c r="F10880">
        <v>4334.4501953125</v>
      </c>
      <c r="G10880">
        <v>2111610000</v>
      </c>
    </row>
    <row r="10881" spans="1:7" ht="15">
      <c r="A10881" s="963">
        <v>41709</v>
      </c>
      <c r="B10881">
        <v>4342.93017578125</v>
      </c>
      <c r="C10881">
        <v>4354.43017578125</v>
      </c>
      <c r="D10881">
        <v>4295.47021484375</v>
      </c>
      <c r="E10881">
        <v>4307.18994140625</v>
      </c>
      <c r="F10881">
        <v>4307.18994140625</v>
      </c>
      <c r="G10881">
        <v>2477780000</v>
      </c>
    </row>
    <row r="10882" spans="1:7" ht="15">
      <c r="A10882" s="963">
        <v>41710</v>
      </c>
      <c r="B10882">
        <v>4288.60009765625</v>
      </c>
      <c r="C10882">
        <v>4323.330078125</v>
      </c>
      <c r="D10882">
        <v>4270.22021484375</v>
      </c>
      <c r="E10882">
        <v>4323.330078125</v>
      </c>
      <c r="F10882">
        <v>4323.330078125</v>
      </c>
      <c r="G10882">
        <v>2131880000</v>
      </c>
    </row>
    <row r="10883" spans="1:7" ht="15">
      <c r="A10883" s="963">
        <v>41711</v>
      </c>
      <c r="B10883">
        <v>4338.259765625</v>
      </c>
      <c r="C10883">
        <v>4339.89990234375</v>
      </c>
      <c r="D10883">
        <v>4242.9501953125</v>
      </c>
      <c r="E10883">
        <v>4260.419921875</v>
      </c>
      <c r="F10883">
        <v>4260.419921875</v>
      </c>
      <c r="G10883">
        <v>2383600000</v>
      </c>
    </row>
    <row r="10884" spans="1:7" ht="15">
      <c r="A10884" s="963">
        <v>41712</v>
      </c>
      <c r="B10884">
        <v>4250.4501953125</v>
      </c>
      <c r="C10884">
        <v>4272.33984375</v>
      </c>
      <c r="D10884">
        <v>4241.93994140625</v>
      </c>
      <c r="E10884">
        <v>4245.39990234375</v>
      </c>
      <c r="F10884">
        <v>4245.39990234375</v>
      </c>
      <c r="G10884">
        <v>2196890000</v>
      </c>
    </row>
    <row r="10885" spans="1:7" ht="15">
      <c r="A10885" s="963">
        <v>41715</v>
      </c>
      <c r="B10885">
        <v>4274.22021484375</v>
      </c>
      <c r="C10885">
        <v>4301.27978515625</v>
      </c>
      <c r="D10885">
        <v>4273.009765625</v>
      </c>
      <c r="E10885">
        <v>4279.9501953125</v>
      </c>
      <c r="F10885">
        <v>4279.9501953125</v>
      </c>
      <c r="G10885">
        <v>1810410000</v>
      </c>
    </row>
    <row r="10886" spans="1:7" ht="15">
      <c r="A10886" s="963">
        <v>41716</v>
      </c>
      <c r="B10886">
        <v>4286.22021484375</v>
      </c>
      <c r="C10886">
        <v>4334.66015625</v>
      </c>
      <c r="D10886">
        <v>4284.10986328125</v>
      </c>
      <c r="E10886">
        <v>4333.31005859375</v>
      </c>
      <c r="F10886">
        <v>4333.31005859375</v>
      </c>
      <c r="G10886">
        <v>1962890000</v>
      </c>
    </row>
    <row r="10887" spans="1:7" ht="15">
      <c r="A10887" s="963">
        <v>41717</v>
      </c>
      <c r="B10887">
        <v>4331.4599609375</v>
      </c>
      <c r="C10887">
        <v>4334.2998046875</v>
      </c>
      <c r="D10887">
        <v>4283.5400390625</v>
      </c>
      <c r="E10887">
        <v>4307.60009765625</v>
      </c>
      <c r="F10887">
        <v>4307.60009765625</v>
      </c>
      <c r="G10887">
        <v>1992750000</v>
      </c>
    </row>
    <row r="10888" spans="1:7" ht="15">
      <c r="A10888" s="963">
        <v>41718</v>
      </c>
      <c r="B10888">
        <v>4297.990234375</v>
      </c>
      <c r="C10888">
        <v>4329.60986328125</v>
      </c>
      <c r="D10888">
        <v>4287.41015625</v>
      </c>
      <c r="E10888">
        <v>4319.2900390625</v>
      </c>
      <c r="F10888">
        <v>4319.2900390625</v>
      </c>
      <c r="G10888">
        <v>1847270000</v>
      </c>
    </row>
    <row r="10889" spans="1:7" ht="15">
      <c r="A10889" s="963">
        <v>41719</v>
      </c>
      <c r="B10889">
        <v>4339.89990234375</v>
      </c>
      <c r="C10889">
        <v>4344.39013671875</v>
      </c>
      <c r="D10889">
        <v>4268.33984375</v>
      </c>
      <c r="E10889">
        <v>4276.7900390625</v>
      </c>
      <c r="F10889">
        <v>4276.7900390625</v>
      </c>
      <c r="G10889">
        <v>3245740000</v>
      </c>
    </row>
    <row r="10890" spans="1:7" ht="15">
      <c r="A10890" s="963">
        <v>41722</v>
      </c>
      <c r="B10890">
        <v>4289.490234375</v>
      </c>
      <c r="C10890">
        <v>4289.490234375</v>
      </c>
      <c r="D10890">
        <v>4190.60986328125</v>
      </c>
      <c r="E10890">
        <v>4226.39013671875</v>
      </c>
      <c r="F10890">
        <v>4226.39013671875</v>
      </c>
      <c r="G10890">
        <v>2434650000</v>
      </c>
    </row>
    <row r="10891" spans="1:7" ht="15">
      <c r="A10891" s="963">
        <v>41723</v>
      </c>
      <c r="B10891">
        <v>4252.64990234375</v>
      </c>
      <c r="C10891">
        <v>4274.31982421875</v>
      </c>
      <c r="D10891">
        <v>4203.64013671875</v>
      </c>
      <c r="E10891">
        <v>4234.27001953125</v>
      </c>
      <c r="F10891">
        <v>4234.27001953125</v>
      </c>
      <c r="G10891">
        <v>2270760000</v>
      </c>
    </row>
    <row r="10892" spans="1:7" ht="15">
      <c r="A10892" s="963">
        <v>41724</v>
      </c>
      <c r="B10892">
        <v>4254.97998046875</v>
      </c>
      <c r="C10892">
        <v>4263.06982421875</v>
      </c>
      <c r="D10892">
        <v>4173.580078125</v>
      </c>
      <c r="E10892">
        <v>4173.580078125</v>
      </c>
      <c r="F10892">
        <v>4173.580078125</v>
      </c>
      <c r="G10892">
        <v>2455460000</v>
      </c>
    </row>
    <row r="10893" spans="1:7" ht="15">
      <c r="A10893" s="963">
        <v>41725</v>
      </c>
      <c r="B10893">
        <v>4169.35009765625</v>
      </c>
      <c r="C10893">
        <v>4186.1298828125</v>
      </c>
      <c r="D10893">
        <v>4131.81005859375</v>
      </c>
      <c r="E10893">
        <v>4151.22998046875</v>
      </c>
      <c r="F10893">
        <v>4151.22998046875</v>
      </c>
      <c r="G10893">
        <v>2270650000</v>
      </c>
    </row>
    <row r="10894" spans="1:7" ht="15">
      <c r="A10894" s="963">
        <v>41726</v>
      </c>
      <c r="B10894">
        <v>4163.18017578125</v>
      </c>
      <c r="C10894">
        <v>4203.490234375</v>
      </c>
      <c r="D10894">
        <v>4144.68994140625</v>
      </c>
      <c r="E10894">
        <v>4155.759765625</v>
      </c>
      <c r="F10894">
        <v>4155.759765625</v>
      </c>
      <c r="G10894">
        <v>2029840000</v>
      </c>
    </row>
    <row r="10895" spans="1:7" ht="15">
      <c r="A10895" s="963">
        <v>41729</v>
      </c>
      <c r="B10895">
        <v>4185.6298828125</v>
      </c>
      <c r="C10895">
        <v>4212.97021484375</v>
      </c>
      <c r="D10895">
        <v>4180.5400390625</v>
      </c>
      <c r="E10895">
        <v>4198.990234375</v>
      </c>
      <c r="F10895">
        <v>4198.990234375</v>
      </c>
      <c r="G10895">
        <v>2090850000</v>
      </c>
    </row>
    <row r="10896" spans="1:7" ht="15">
      <c r="A10896" s="963">
        <v>41730</v>
      </c>
      <c r="B10896">
        <v>4219.8701171875</v>
      </c>
      <c r="C10896">
        <v>4268.2001953125</v>
      </c>
      <c r="D10896">
        <v>4218.77001953125</v>
      </c>
      <c r="E10896">
        <v>4268.0400390625</v>
      </c>
      <c r="F10896">
        <v>4268.0400390625</v>
      </c>
      <c r="G10896">
        <v>2153130000</v>
      </c>
    </row>
    <row r="10897" spans="1:7" ht="15">
      <c r="A10897" s="963">
        <v>41731</v>
      </c>
      <c r="B10897">
        <v>4281.60986328125</v>
      </c>
      <c r="C10897">
        <v>4286.08984375</v>
      </c>
      <c r="D10897">
        <v>4258.85986328125</v>
      </c>
      <c r="E10897">
        <v>4276.4599609375</v>
      </c>
      <c r="F10897">
        <v>4276.4599609375</v>
      </c>
      <c r="G10897">
        <v>2187100000</v>
      </c>
    </row>
    <row r="10898" spans="1:7" ht="15">
      <c r="A10898" s="963">
        <v>41732</v>
      </c>
      <c r="B10898">
        <v>4282.18017578125</v>
      </c>
      <c r="C10898">
        <v>4284.68994140625</v>
      </c>
      <c r="D10898">
        <v>4216.56982421875</v>
      </c>
      <c r="E10898">
        <v>4237.740234375</v>
      </c>
      <c r="F10898">
        <v>4237.740234375</v>
      </c>
      <c r="G10898">
        <v>2067370000</v>
      </c>
    </row>
    <row r="10899" spans="1:7" ht="15">
      <c r="A10899" s="963">
        <v>41733</v>
      </c>
      <c r="B10899">
        <v>4263.93994140625</v>
      </c>
      <c r="C10899">
        <v>4267.06005859375</v>
      </c>
      <c r="D10899">
        <v>4118.7099609375</v>
      </c>
      <c r="E10899">
        <v>4127.72998046875</v>
      </c>
      <c r="F10899">
        <v>4127.72998046875</v>
      </c>
      <c r="G10899">
        <v>2621270000</v>
      </c>
    </row>
    <row r="10900" spans="1:7" ht="15">
      <c r="A10900" s="963">
        <v>41736</v>
      </c>
      <c r="B10900">
        <v>4110.919921875</v>
      </c>
      <c r="C10900">
        <v>4133.68017578125</v>
      </c>
      <c r="D10900">
        <v>4052.139892578125</v>
      </c>
      <c r="E10900">
        <v>4079.75</v>
      </c>
      <c r="F10900">
        <v>4079.75</v>
      </c>
      <c r="G10900">
        <v>2554680000</v>
      </c>
    </row>
    <row r="10901" spans="1:7" ht="15">
      <c r="A10901" s="963">
        <v>41737</v>
      </c>
      <c r="B10901">
        <v>4085.179931640625</v>
      </c>
      <c r="C10901">
        <v>4120.240234375</v>
      </c>
      <c r="D10901">
        <v>4066.110107421875</v>
      </c>
      <c r="E10901">
        <v>4112.990234375</v>
      </c>
      <c r="F10901">
        <v>4112.990234375</v>
      </c>
      <c r="G10901">
        <v>2198900000</v>
      </c>
    </row>
    <row r="10902" spans="1:7" ht="15">
      <c r="A10902" s="963">
        <v>41738</v>
      </c>
      <c r="B10902">
        <v>4129.6298828125</v>
      </c>
      <c r="C10902">
        <v>4185.18994140625</v>
      </c>
      <c r="D10902">
        <v>4121.169921875</v>
      </c>
      <c r="E10902">
        <v>4183.89990234375</v>
      </c>
      <c r="F10902">
        <v>4183.89990234375</v>
      </c>
      <c r="G10902">
        <v>1957560000</v>
      </c>
    </row>
    <row r="10903" spans="1:7" ht="15">
      <c r="A10903" s="963">
        <v>41739</v>
      </c>
      <c r="B10903">
        <v>4181.2099609375</v>
      </c>
      <c r="C10903">
        <v>4182.60986328125</v>
      </c>
      <c r="D10903">
        <v>4042.760009765625</v>
      </c>
      <c r="E10903">
        <v>4054.110107421875</v>
      </c>
      <c r="F10903">
        <v>4054.110107421875</v>
      </c>
      <c r="G10903">
        <v>2421210000</v>
      </c>
    </row>
    <row r="10904" spans="1:7" ht="15">
      <c r="A10904" s="963">
        <v>41740</v>
      </c>
      <c r="B10904">
        <v>4015.070068359375</v>
      </c>
      <c r="C10904">
        <v>4067.219970703125</v>
      </c>
      <c r="D10904">
        <v>3991.639892578125</v>
      </c>
      <c r="E10904">
        <v>3999.72998046875</v>
      </c>
      <c r="F10904">
        <v>3999.72998046875</v>
      </c>
      <c r="G10904">
        <v>2264480000</v>
      </c>
    </row>
    <row r="10905" spans="1:7" ht="15">
      <c r="A10905" s="963">
        <v>41743</v>
      </c>
      <c r="B10905">
        <v>4038.06005859375</v>
      </c>
      <c r="C10905">
        <v>4050.7900390625</v>
      </c>
      <c r="D10905">
        <v>3986.5</v>
      </c>
      <c r="E10905">
        <v>4022.68994140625</v>
      </c>
      <c r="F10905">
        <v>4022.68994140625</v>
      </c>
      <c r="G10905">
        <v>1890480000</v>
      </c>
    </row>
    <row r="10906" spans="1:7" ht="15">
      <c r="A10906" s="963">
        <v>41744</v>
      </c>
      <c r="B10906">
        <v>4032.6298828125</v>
      </c>
      <c r="C10906">
        <v>4054.800048828125</v>
      </c>
      <c r="D10906">
        <v>3946.030029296875</v>
      </c>
      <c r="E10906">
        <v>4034.159912109375</v>
      </c>
      <c r="F10906">
        <v>4034.159912109375</v>
      </c>
      <c r="G10906">
        <v>2413110000</v>
      </c>
    </row>
    <row r="10907" spans="1:7" ht="15">
      <c r="A10907" s="963">
        <v>41745</v>
      </c>
      <c r="B10907">
        <v>4066.820068359375</v>
      </c>
      <c r="C10907">
        <v>4086.280029296875</v>
      </c>
      <c r="D10907">
        <v>4038.81005859375</v>
      </c>
      <c r="E10907">
        <v>4086.22998046875</v>
      </c>
      <c r="F10907">
        <v>4086.22998046875</v>
      </c>
      <c r="G10907">
        <v>1863110000</v>
      </c>
    </row>
    <row r="10908" spans="1:7" ht="15">
      <c r="A10908" s="963">
        <v>41746</v>
      </c>
      <c r="B10908">
        <v>4080.300048828125</v>
      </c>
      <c r="C10908">
        <v>4110.4599609375</v>
      </c>
      <c r="D10908">
        <v>4064.699951171875</v>
      </c>
      <c r="E10908">
        <v>4095.52001953125</v>
      </c>
      <c r="F10908">
        <v>4095.52001953125</v>
      </c>
      <c r="G10908">
        <v>1954720000</v>
      </c>
    </row>
    <row r="10909" spans="1:7" ht="15">
      <c r="A10909" s="963">
        <v>41750</v>
      </c>
      <c r="B10909">
        <v>4105.3701171875</v>
      </c>
      <c r="C10909">
        <v>4121.5498046875</v>
      </c>
      <c r="D10909">
        <v>4081.909912109375</v>
      </c>
      <c r="E10909">
        <v>4121.5498046875</v>
      </c>
      <c r="F10909">
        <v>4121.5498046875</v>
      </c>
      <c r="G10909">
        <v>1544440000</v>
      </c>
    </row>
    <row r="10910" spans="1:7" ht="15">
      <c r="A10910" s="963">
        <v>41751</v>
      </c>
      <c r="B10910">
        <v>4132.06005859375</v>
      </c>
      <c r="C10910">
        <v>4170.72021484375</v>
      </c>
      <c r="D10910">
        <v>4131.60986328125</v>
      </c>
      <c r="E10910">
        <v>4161.4599609375</v>
      </c>
      <c r="F10910">
        <v>4161.4599609375</v>
      </c>
      <c r="G10910">
        <v>1875930000</v>
      </c>
    </row>
    <row r="10911" spans="1:7" ht="15">
      <c r="A10911" s="963">
        <v>41752</v>
      </c>
      <c r="B10911">
        <v>4160.89990234375</v>
      </c>
      <c r="C10911">
        <v>4161.43994140625</v>
      </c>
      <c r="D10911">
        <v>4125.41015625</v>
      </c>
      <c r="E10911">
        <v>4126.97021484375</v>
      </c>
      <c r="F10911">
        <v>4126.97021484375</v>
      </c>
      <c r="G10911">
        <v>1794760000</v>
      </c>
    </row>
    <row r="10912" spans="1:7" ht="15">
      <c r="A10912" s="963">
        <v>41753</v>
      </c>
      <c r="B10912">
        <v>4174.60986328125</v>
      </c>
      <c r="C10912">
        <v>4177.16015625</v>
      </c>
      <c r="D10912">
        <v>4107.52001953125</v>
      </c>
      <c r="E10912">
        <v>4148.33984375</v>
      </c>
      <c r="F10912">
        <v>4148.33984375</v>
      </c>
      <c r="G10912">
        <v>2130870000</v>
      </c>
    </row>
    <row r="10913" spans="1:7" ht="15">
      <c r="A10913" s="963">
        <v>41754</v>
      </c>
      <c r="B10913">
        <v>4125.16015625</v>
      </c>
      <c r="C10913">
        <v>4126.97998046875</v>
      </c>
      <c r="D10913">
        <v>4068.10009765625</v>
      </c>
      <c r="E10913">
        <v>4075.56005859375</v>
      </c>
      <c r="F10913">
        <v>4075.56005859375</v>
      </c>
      <c r="G10913">
        <v>2087140000</v>
      </c>
    </row>
    <row r="10914" spans="1:7" ht="15">
      <c r="A10914" s="963">
        <v>41757</v>
      </c>
      <c r="B10914">
        <v>4091.81005859375</v>
      </c>
      <c r="C10914">
        <v>4111.58984375</v>
      </c>
      <c r="D10914">
        <v>4014.169921875</v>
      </c>
      <c r="E10914">
        <v>4074.39990234375</v>
      </c>
      <c r="F10914">
        <v>4074.39990234375</v>
      </c>
      <c r="G10914">
        <v>2348320000</v>
      </c>
    </row>
    <row r="10915" spans="1:7" ht="15">
      <c r="A10915" s="963">
        <v>41758</v>
      </c>
      <c r="B10915">
        <v>4089.510009765625</v>
      </c>
      <c r="C10915">
        <v>4111.4501953125</v>
      </c>
      <c r="D10915">
        <v>4070.25</v>
      </c>
      <c r="E10915">
        <v>4103.5400390625</v>
      </c>
      <c r="F10915">
        <v>4103.5400390625</v>
      </c>
      <c r="G10915">
        <v>1911240000</v>
      </c>
    </row>
    <row r="10916" spans="1:7" ht="15">
      <c r="A10916" s="963">
        <v>41759</v>
      </c>
      <c r="B10916">
        <v>4085.18994140625</v>
      </c>
      <c r="C10916">
        <v>4116.14013671875</v>
      </c>
      <c r="D10916">
        <v>4070.6298828125</v>
      </c>
      <c r="E10916">
        <v>4114.56005859375</v>
      </c>
      <c r="F10916">
        <v>4114.56005859375</v>
      </c>
      <c r="G10916">
        <v>2151400000</v>
      </c>
    </row>
    <row r="10917" spans="1:7" ht="15">
      <c r="A10917" s="963">
        <v>41760</v>
      </c>
      <c r="B10917">
        <v>4121.25</v>
      </c>
      <c r="C10917">
        <v>4149.56005859375</v>
      </c>
      <c r="D10917">
        <v>4105.60986328125</v>
      </c>
      <c r="E10917">
        <v>4127.4501953125</v>
      </c>
      <c r="F10917">
        <v>4127.4501953125</v>
      </c>
      <c r="G10917">
        <v>2077040000</v>
      </c>
    </row>
    <row r="10918" spans="1:7" ht="15">
      <c r="A10918" s="963">
        <v>41761</v>
      </c>
      <c r="B10918">
        <v>4138.6298828125</v>
      </c>
      <c r="C10918">
        <v>4145.06005859375</v>
      </c>
      <c r="D10918">
        <v>4115.89013671875</v>
      </c>
      <c r="E10918">
        <v>4123.89990234375</v>
      </c>
      <c r="F10918">
        <v>4123.89990234375</v>
      </c>
      <c r="G10918">
        <v>1844790000</v>
      </c>
    </row>
    <row r="10919" spans="1:7" ht="15">
      <c r="A10919" s="963">
        <v>41764</v>
      </c>
      <c r="B10919">
        <v>4099.25</v>
      </c>
      <c r="C10919">
        <v>4138.33984375</v>
      </c>
      <c r="D10919">
        <v>4086.35009765625</v>
      </c>
      <c r="E10919">
        <v>4138.06005859375</v>
      </c>
      <c r="F10919">
        <v>4138.06005859375</v>
      </c>
      <c r="G10919">
        <v>1561170000</v>
      </c>
    </row>
    <row r="10920" spans="1:7" ht="15">
      <c r="A10920" s="963">
        <v>41765</v>
      </c>
      <c r="B10920">
        <v>4128.22021484375</v>
      </c>
      <c r="C10920">
        <v>4132.4599609375</v>
      </c>
      <c r="D10920">
        <v>4080.760009765625</v>
      </c>
      <c r="E10920">
        <v>4080.760009765625</v>
      </c>
      <c r="F10920">
        <v>4080.760009765625</v>
      </c>
      <c r="G10920">
        <v>1850610000</v>
      </c>
    </row>
    <row r="10921" spans="1:7" ht="15">
      <c r="A10921" s="963">
        <v>41766</v>
      </c>
      <c r="B10921">
        <v>4085.489990234375</v>
      </c>
      <c r="C10921">
        <v>4091.030029296875</v>
      </c>
      <c r="D10921">
        <v>4021.050048828125</v>
      </c>
      <c r="E10921">
        <v>4067.669921875</v>
      </c>
      <c r="F10921">
        <v>4067.669921875</v>
      </c>
      <c r="G10921">
        <v>2486030000</v>
      </c>
    </row>
    <row r="10922" spans="1:7" ht="15">
      <c r="A10922" s="963">
        <v>41767</v>
      </c>
      <c r="B10922">
        <v>4053.280029296875</v>
      </c>
      <c r="C10922">
        <v>4109.2001953125</v>
      </c>
      <c r="D10922">
        <v>4039.909912109375</v>
      </c>
      <c r="E10922">
        <v>4051.5</v>
      </c>
      <c r="F10922">
        <v>4051.5</v>
      </c>
      <c r="G10922">
        <v>2411940000</v>
      </c>
    </row>
    <row r="10923" spans="1:7" ht="15">
      <c r="A10923" s="963">
        <v>41768</v>
      </c>
      <c r="B10923">
        <v>4043.43994140625</v>
      </c>
      <c r="C10923">
        <v>4071.8701171875</v>
      </c>
      <c r="D10923">
        <v>4025.239990234375</v>
      </c>
      <c r="E10923">
        <v>4071.8701171875</v>
      </c>
      <c r="F10923">
        <v>4071.8701171875</v>
      </c>
      <c r="G10923">
        <v>1976160000</v>
      </c>
    </row>
    <row r="10924" spans="1:7" ht="15">
      <c r="A10924" s="963">
        <v>41771</v>
      </c>
      <c r="B10924">
        <v>4092.840087890625</v>
      </c>
      <c r="C10924">
        <v>4146.5400390625</v>
      </c>
      <c r="D10924">
        <v>4092.090087890625</v>
      </c>
      <c r="E10924">
        <v>4143.85986328125</v>
      </c>
      <c r="F10924">
        <v>4143.85986328125</v>
      </c>
      <c r="G10924">
        <v>1880020000</v>
      </c>
    </row>
    <row r="10925" spans="1:7" ht="15">
      <c r="A10925" s="963">
        <v>41772</v>
      </c>
      <c r="B10925">
        <v>4144.89990234375</v>
      </c>
      <c r="C10925">
        <v>4155.1298828125</v>
      </c>
      <c r="D10925">
        <v>4128.009765625</v>
      </c>
      <c r="E10925">
        <v>4130.169921875</v>
      </c>
      <c r="F10925">
        <v>4130.169921875</v>
      </c>
      <c r="G10925">
        <v>1923480000</v>
      </c>
    </row>
    <row r="10926" spans="1:7" ht="15">
      <c r="A10926" s="963">
        <v>41773</v>
      </c>
      <c r="B10926">
        <v>4122.080078125</v>
      </c>
      <c r="C10926">
        <v>4132.330078125</v>
      </c>
      <c r="D10926">
        <v>4093.830078125</v>
      </c>
      <c r="E10926">
        <v>4100.6298828125</v>
      </c>
      <c r="F10926">
        <v>4100.6298828125</v>
      </c>
      <c r="G10926">
        <v>1764430000</v>
      </c>
    </row>
    <row r="10927" spans="1:7" ht="15">
      <c r="A10927" s="963">
        <v>41774</v>
      </c>
      <c r="B10927">
        <v>4096.52978515625</v>
      </c>
      <c r="C10927">
        <v>4098.25</v>
      </c>
      <c r="D10927">
        <v>4035.9599609375</v>
      </c>
      <c r="E10927">
        <v>4069.2900390625</v>
      </c>
      <c r="F10927">
        <v>4069.2900390625</v>
      </c>
      <c r="G10927">
        <v>2083030000</v>
      </c>
    </row>
    <row r="10928" spans="1:7" ht="15">
      <c r="A10928" s="963">
        <v>41775</v>
      </c>
      <c r="B10928">
        <v>4070.35009765625</v>
      </c>
      <c r="C10928">
        <v>4091.159912109375</v>
      </c>
      <c r="D10928">
        <v>4044.27001953125</v>
      </c>
      <c r="E10928">
        <v>4090.590087890625</v>
      </c>
      <c r="F10928">
        <v>4090.590087890625</v>
      </c>
      <c r="G10928">
        <v>1741070000</v>
      </c>
    </row>
    <row r="10929" spans="1:7" ht="15">
      <c r="A10929" s="963">
        <v>41778</v>
      </c>
      <c r="B10929">
        <v>4080.330078125</v>
      </c>
      <c r="C10929">
        <v>4128.47021484375</v>
      </c>
      <c r="D10929">
        <v>4075.699951171875</v>
      </c>
      <c r="E10929">
        <v>4125.81005859375</v>
      </c>
      <c r="F10929">
        <v>4125.81005859375</v>
      </c>
      <c r="G10929">
        <v>1601400000</v>
      </c>
    </row>
    <row r="10930" spans="1:7" ht="15">
      <c r="A10930" s="963">
        <v>41779</v>
      </c>
      <c r="B10930">
        <v>4121.10986328125</v>
      </c>
      <c r="C10930">
        <v>4124.85986328125</v>
      </c>
      <c r="D10930">
        <v>4080.610107421875</v>
      </c>
      <c r="E10930">
        <v>4096.89013671875</v>
      </c>
      <c r="F10930">
        <v>4096.89013671875</v>
      </c>
      <c r="G10930">
        <v>1797910000</v>
      </c>
    </row>
    <row r="10931" spans="1:7" ht="15">
      <c r="A10931" s="963">
        <v>41780</v>
      </c>
      <c r="B10931">
        <v>4105.9599609375</v>
      </c>
      <c r="C10931">
        <v>4133.60986328125</v>
      </c>
      <c r="D10931">
        <v>4103.60986328125</v>
      </c>
      <c r="E10931">
        <v>4131.5400390625</v>
      </c>
      <c r="F10931">
        <v>4131.5400390625</v>
      </c>
      <c r="G10931">
        <v>1703500000</v>
      </c>
    </row>
    <row r="10932" spans="1:7" ht="15">
      <c r="A10932" s="963">
        <v>41781</v>
      </c>
      <c r="B10932">
        <v>4136.08984375</v>
      </c>
      <c r="C10932">
        <v>4164.85009765625</v>
      </c>
      <c r="D10932">
        <v>4131.47021484375</v>
      </c>
      <c r="E10932">
        <v>4154.33984375</v>
      </c>
      <c r="F10932">
        <v>4154.33984375</v>
      </c>
      <c r="G10932">
        <v>1835810000</v>
      </c>
    </row>
    <row r="10933" spans="1:7" ht="15">
      <c r="A10933" s="963">
        <v>41782</v>
      </c>
      <c r="B10933">
        <v>4159.77978515625</v>
      </c>
      <c r="C10933">
        <v>4186.580078125</v>
      </c>
      <c r="D10933">
        <v>4148.2998046875</v>
      </c>
      <c r="E10933">
        <v>4185.81005859375</v>
      </c>
      <c r="F10933">
        <v>4185.81005859375</v>
      </c>
      <c r="G10933">
        <v>1536610000</v>
      </c>
    </row>
    <row r="10934" spans="1:7" ht="15">
      <c r="A10934" s="963">
        <v>41786</v>
      </c>
      <c r="B10934">
        <v>4206.43994140625</v>
      </c>
      <c r="C10934">
        <v>4237.06982421875</v>
      </c>
      <c r="D10934">
        <v>4204.72021484375</v>
      </c>
      <c r="E10934">
        <v>4237.06982421875</v>
      </c>
      <c r="F10934">
        <v>4237.06982421875</v>
      </c>
      <c r="G10934">
        <v>1812330000</v>
      </c>
    </row>
    <row r="10935" spans="1:7" ht="15">
      <c r="A10935" s="963">
        <v>41787</v>
      </c>
      <c r="B10935">
        <v>4234.9599609375</v>
      </c>
      <c r="C10935">
        <v>4238.169921875</v>
      </c>
      <c r="D10935">
        <v>4216.89013671875</v>
      </c>
      <c r="E10935">
        <v>4225.080078125</v>
      </c>
      <c r="F10935">
        <v>4225.080078125</v>
      </c>
      <c r="G10935">
        <v>1785140000</v>
      </c>
    </row>
    <row r="10936" spans="1:7" ht="15">
      <c r="A10936" s="963">
        <v>41788</v>
      </c>
      <c r="B10936">
        <v>4238.0400390625</v>
      </c>
      <c r="C10936">
        <v>4247.9501953125</v>
      </c>
      <c r="D10936">
        <v>4228.9599609375</v>
      </c>
      <c r="E10936">
        <v>4247.9501953125</v>
      </c>
      <c r="F10936">
        <v>4247.9501953125</v>
      </c>
      <c r="G10936">
        <v>1714000000</v>
      </c>
    </row>
    <row r="10937" spans="1:7" ht="15">
      <c r="A10937" s="963">
        <v>41789</v>
      </c>
      <c r="B10937">
        <v>4251.490234375</v>
      </c>
      <c r="C10937">
        <v>4252.080078125</v>
      </c>
      <c r="D10937">
        <v>4221.9501953125</v>
      </c>
      <c r="E10937">
        <v>4242.6201171875</v>
      </c>
      <c r="F10937">
        <v>4242.6201171875</v>
      </c>
      <c r="G10937">
        <v>1903660000</v>
      </c>
    </row>
    <row r="10938" spans="1:7" ht="15">
      <c r="A10938" s="963">
        <v>41792</v>
      </c>
      <c r="B10938">
        <v>4247.9599609375</v>
      </c>
      <c r="C10938">
        <v>4247.9599609375</v>
      </c>
      <c r="D10938">
        <v>4207.60986328125</v>
      </c>
      <c r="E10938">
        <v>4237.2001953125</v>
      </c>
      <c r="F10938">
        <v>4237.2001953125</v>
      </c>
      <c r="G10938">
        <v>1631310000</v>
      </c>
    </row>
    <row r="10939" spans="1:7" ht="15">
      <c r="A10939" s="963">
        <v>41793</v>
      </c>
      <c r="B10939">
        <v>4222.0400390625</v>
      </c>
      <c r="C10939">
        <v>4240.35009765625</v>
      </c>
      <c r="D10939">
        <v>4215.7998046875</v>
      </c>
      <c r="E10939">
        <v>4234.080078125</v>
      </c>
      <c r="F10939">
        <v>4234.080078125</v>
      </c>
      <c r="G10939">
        <v>1718640000</v>
      </c>
    </row>
    <row r="10940" spans="1:7" ht="15">
      <c r="A10940" s="963">
        <v>41794</v>
      </c>
      <c r="B10940">
        <v>4222.2099609375</v>
      </c>
      <c r="C10940">
        <v>4256.18994140625</v>
      </c>
      <c r="D10940">
        <v>4216.22998046875</v>
      </c>
      <c r="E10940">
        <v>4251.64013671875</v>
      </c>
      <c r="F10940">
        <v>4251.64013671875</v>
      </c>
      <c r="G10940">
        <v>1610090000</v>
      </c>
    </row>
    <row r="10941" spans="1:7" ht="15">
      <c r="A10941" s="963">
        <v>41795</v>
      </c>
      <c r="B10941">
        <v>4259.1201171875</v>
      </c>
      <c r="C10941">
        <v>4299.5</v>
      </c>
      <c r="D10941">
        <v>4241.68017578125</v>
      </c>
      <c r="E10941">
        <v>4296.22998046875</v>
      </c>
      <c r="F10941">
        <v>4296.22998046875</v>
      </c>
      <c r="G10941">
        <v>1926750000</v>
      </c>
    </row>
    <row r="10942" spans="1:7" ht="15">
      <c r="A10942" s="963">
        <v>41796</v>
      </c>
      <c r="B10942">
        <v>4312.759765625</v>
      </c>
      <c r="C10942">
        <v>4322.509765625</v>
      </c>
      <c r="D10942">
        <v>4305.740234375</v>
      </c>
      <c r="E10942">
        <v>4321.39990234375</v>
      </c>
      <c r="F10942">
        <v>4321.39990234375</v>
      </c>
      <c r="G10942">
        <v>1616650000</v>
      </c>
    </row>
    <row r="10943" spans="1:7" ht="15">
      <c r="A10943" s="963">
        <v>41799</v>
      </c>
      <c r="B10943">
        <v>4324.35009765625</v>
      </c>
      <c r="C10943">
        <v>4346.740234375</v>
      </c>
      <c r="D10943">
        <v>4320.27978515625</v>
      </c>
      <c r="E10943">
        <v>4336.240234375</v>
      </c>
      <c r="F10943">
        <v>4336.240234375</v>
      </c>
      <c r="G10943">
        <v>1783060000</v>
      </c>
    </row>
    <row r="10944" spans="1:7" ht="15">
      <c r="A10944" s="963">
        <v>41800</v>
      </c>
      <c r="B10944">
        <v>4329.2001953125</v>
      </c>
      <c r="C10944">
        <v>4338.8701171875</v>
      </c>
      <c r="D10944">
        <v>4319.93017578125</v>
      </c>
      <c r="E10944">
        <v>4338</v>
      </c>
      <c r="F10944">
        <v>4338</v>
      </c>
      <c r="G10944">
        <v>1787120000</v>
      </c>
    </row>
    <row r="10945" spans="1:7" ht="15">
      <c r="A10945" s="963">
        <v>41801</v>
      </c>
      <c r="B10945">
        <v>4322.919921875</v>
      </c>
      <c r="C10945">
        <v>4338.2099609375</v>
      </c>
      <c r="D10945">
        <v>4315.490234375</v>
      </c>
      <c r="E10945">
        <v>4331.93017578125</v>
      </c>
      <c r="F10945">
        <v>4331.93017578125</v>
      </c>
      <c r="G10945">
        <v>1778460000</v>
      </c>
    </row>
    <row r="10946" spans="1:7" ht="15">
      <c r="A10946" s="963">
        <v>41802</v>
      </c>
      <c r="B10946">
        <v>4323.10986328125</v>
      </c>
      <c r="C10946">
        <v>4328.35009765625</v>
      </c>
      <c r="D10946">
        <v>4284.52978515625</v>
      </c>
      <c r="E10946">
        <v>4297.6298828125</v>
      </c>
      <c r="F10946">
        <v>4297.6298828125</v>
      </c>
      <c r="G10946">
        <v>1908190000</v>
      </c>
    </row>
    <row r="10947" spans="1:7" ht="15">
      <c r="A10947" s="963">
        <v>41803</v>
      </c>
      <c r="B10947">
        <v>4315.31005859375</v>
      </c>
      <c r="C10947">
        <v>4317.669921875</v>
      </c>
      <c r="D10947">
        <v>4288.41015625</v>
      </c>
      <c r="E10947">
        <v>4310.64990234375</v>
      </c>
      <c r="F10947">
        <v>4310.64990234375</v>
      </c>
      <c r="G10947">
        <v>1754560000</v>
      </c>
    </row>
    <row r="10948" spans="1:7" ht="15">
      <c r="A10948" s="963">
        <v>41806</v>
      </c>
      <c r="B10948">
        <v>4303.93017578125</v>
      </c>
      <c r="C10948">
        <v>4326.89013671875</v>
      </c>
      <c r="D10948">
        <v>4296.259765625</v>
      </c>
      <c r="E10948">
        <v>4321.10009765625</v>
      </c>
      <c r="F10948">
        <v>4321.10009765625</v>
      </c>
      <c r="G10948">
        <v>1675120000</v>
      </c>
    </row>
    <row r="10949" spans="1:7" ht="15">
      <c r="A10949" s="963">
        <v>41807</v>
      </c>
      <c r="B10949">
        <v>4316.009765625</v>
      </c>
      <c r="C10949">
        <v>4346.1201171875</v>
      </c>
      <c r="D10949">
        <v>4311.14990234375</v>
      </c>
      <c r="E10949">
        <v>4337.22998046875</v>
      </c>
      <c r="F10949">
        <v>4337.22998046875</v>
      </c>
      <c r="G10949">
        <v>1814360000</v>
      </c>
    </row>
    <row r="10950" spans="1:7" ht="15">
      <c r="A10950" s="963">
        <v>41808</v>
      </c>
      <c r="B10950">
        <v>4341.18017578125</v>
      </c>
      <c r="C10950">
        <v>4365.10009765625</v>
      </c>
      <c r="D10950">
        <v>4320.5400390625</v>
      </c>
      <c r="E10950">
        <v>4362.83984375</v>
      </c>
      <c r="F10950">
        <v>4362.83984375</v>
      </c>
      <c r="G10950">
        <v>1860660000</v>
      </c>
    </row>
    <row r="10951" spans="1:7" ht="15">
      <c r="A10951" s="963">
        <v>41809</v>
      </c>
      <c r="B10951">
        <v>4370.14013671875</v>
      </c>
      <c r="C10951">
        <v>4372.18017578125</v>
      </c>
      <c r="D10951">
        <v>4339.60986328125</v>
      </c>
      <c r="E10951">
        <v>4359.330078125</v>
      </c>
      <c r="F10951">
        <v>4359.330078125</v>
      </c>
      <c r="G10951">
        <v>1845460000</v>
      </c>
    </row>
    <row r="10952" spans="1:7" ht="15">
      <c r="A10952" s="963">
        <v>41810</v>
      </c>
      <c r="B10952">
        <v>4365.3701171875</v>
      </c>
      <c r="C10952">
        <v>4368.7998046875</v>
      </c>
      <c r="D10952">
        <v>4354.02978515625</v>
      </c>
      <c r="E10952">
        <v>4368.0400390625</v>
      </c>
      <c r="F10952">
        <v>4368.0400390625</v>
      </c>
      <c r="G10952">
        <v>2721380000</v>
      </c>
    </row>
    <row r="10953" spans="1:7" ht="15">
      <c r="A10953" s="963">
        <v>41813</v>
      </c>
      <c r="B10953">
        <v>4368.9599609375</v>
      </c>
      <c r="C10953">
        <v>4371.81005859375</v>
      </c>
      <c r="D10953">
        <v>4358.68017578125</v>
      </c>
      <c r="E10953">
        <v>4368.68017578125</v>
      </c>
      <c r="F10953">
        <v>4368.68017578125</v>
      </c>
      <c r="G10953">
        <v>1712930000</v>
      </c>
    </row>
    <row r="10954" spans="1:7" ht="15">
      <c r="A10954" s="963">
        <v>41814</v>
      </c>
      <c r="B10954">
        <v>4367.89990234375</v>
      </c>
      <c r="C10954">
        <v>4399.8701171875</v>
      </c>
      <c r="D10954">
        <v>4342.89990234375</v>
      </c>
      <c r="E10954">
        <v>4350.35009765625</v>
      </c>
      <c r="F10954">
        <v>4350.35009765625</v>
      </c>
      <c r="G10954">
        <v>2014700000</v>
      </c>
    </row>
    <row r="10955" spans="1:7" ht="15">
      <c r="A10955" s="963">
        <v>41815</v>
      </c>
      <c r="B10955">
        <v>4341.81982421875</v>
      </c>
      <c r="C10955">
        <v>4383.5498046875</v>
      </c>
      <c r="D10955">
        <v>4339.41015625</v>
      </c>
      <c r="E10955">
        <v>4379.759765625</v>
      </c>
      <c r="F10955">
        <v>4379.759765625</v>
      </c>
      <c r="G10955">
        <v>1722820000</v>
      </c>
    </row>
    <row r="10956" spans="1:7" ht="15">
      <c r="A10956" s="963">
        <v>41816</v>
      </c>
      <c r="B10956">
        <v>4379.43994140625</v>
      </c>
      <c r="C10956">
        <v>4379.7998046875</v>
      </c>
      <c r="D10956">
        <v>4347.4501953125</v>
      </c>
      <c r="E10956">
        <v>4379.0498046875</v>
      </c>
      <c r="F10956">
        <v>4379.0498046875</v>
      </c>
      <c r="G10956">
        <v>1554070000</v>
      </c>
    </row>
    <row r="10957" spans="1:7" ht="15">
      <c r="A10957" s="963">
        <v>41817</v>
      </c>
      <c r="B10957">
        <v>4371.7998046875</v>
      </c>
      <c r="C10957">
        <v>4398.85009765625</v>
      </c>
      <c r="D10957">
        <v>4371.60009765625</v>
      </c>
      <c r="E10957">
        <v>4397.93017578125</v>
      </c>
      <c r="F10957">
        <v>4397.93017578125</v>
      </c>
      <c r="G10957">
        <v>3964930000</v>
      </c>
    </row>
    <row r="10958" spans="1:7" ht="15">
      <c r="A10958" s="963">
        <v>41820</v>
      </c>
      <c r="B10958">
        <v>4398.3701171875</v>
      </c>
      <c r="C10958">
        <v>4417.4599609375</v>
      </c>
      <c r="D10958">
        <v>4396.58984375</v>
      </c>
      <c r="E10958">
        <v>4408.18017578125</v>
      </c>
      <c r="F10958">
        <v>4408.18017578125</v>
      </c>
      <c r="G10958">
        <v>1848110000</v>
      </c>
    </row>
    <row r="10959" spans="1:7" ht="15">
      <c r="A10959" s="963">
        <v>41821</v>
      </c>
      <c r="B10959">
        <v>4424.7099609375</v>
      </c>
      <c r="C10959">
        <v>4471.60009765625</v>
      </c>
      <c r="D10959">
        <v>4424.43017578125</v>
      </c>
      <c r="E10959">
        <v>4458.64990234375</v>
      </c>
      <c r="F10959">
        <v>4458.64990234375</v>
      </c>
      <c r="G10959">
        <v>1942550000</v>
      </c>
    </row>
    <row r="10960" spans="1:7" ht="15">
      <c r="A10960" s="963">
        <v>41822</v>
      </c>
      <c r="B10960">
        <v>4457.85986328125</v>
      </c>
      <c r="C10960">
        <v>4466.919921875</v>
      </c>
      <c r="D10960">
        <v>4450.8701171875</v>
      </c>
      <c r="E10960">
        <v>4457.72998046875</v>
      </c>
      <c r="F10960">
        <v>4457.72998046875</v>
      </c>
      <c r="G10960">
        <v>1599480000</v>
      </c>
    </row>
    <row r="10961" spans="1:7" ht="15">
      <c r="A10961" s="963">
        <v>41823</v>
      </c>
      <c r="B10961">
        <v>4472.89013671875</v>
      </c>
      <c r="C10961">
        <v>4485.93017578125</v>
      </c>
      <c r="D10961">
        <v>4463.85009765625</v>
      </c>
      <c r="E10961">
        <v>4485.93017578125</v>
      </c>
      <c r="F10961">
        <v>4485.93017578125</v>
      </c>
      <c r="G10961">
        <v>1001730000</v>
      </c>
    </row>
    <row r="10962" spans="1:7" ht="15">
      <c r="A10962" s="963">
        <v>41827</v>
      </c>
      <c r="B10962">
        <v>4477.740234375</v>
      </c>
      <c r="C10962">
        <v>4478.02001953125</v>
      </c>
      <c r="D10962">
        <v>4447.60009765625</v>
      </c>
      <c r="E10962">
        <v>4451.52978515625</v>
      </c>
      <c r="F10962">
        <v>4451.52978515625</v>
      </c>
      <c r="G10962">
        <v>1691390000</v>
      </c>
    </row>
    <row r="10963" spans="1:7" ht="15">
      <c r="A10963" s="963">
        <v>41828</v>
      </c>
      <c r="B10963">
        <v>4442.8701171875</v>
      </c>
      <c r="C10963">
        <v>4443.56005859375</v>
      </c>
      <c r="D10963">
        <v>4372.0400390625</v>
      </c>
      <c r="E10963">
        <v>4391.4599609375</v>
      </c>
      <c r="F10963">
        <v>4391.4599609375</v>
      </c>
      <c r="G10963">
        <v>2221820000</v>
      </c>
    </row>
    <row r="10964" spans="1:7" ht="15">
      <c r="A10964" s="963">
        <v>41829</v>
      </c>
      <c r="B10964">
        <v>4403.02978515625</v>
      </c>
      <c r="C10964">
        <v>4421.93017578125</v>
      </c>
      <c r="D10964">
        <v>4388.009765625</v>
      </c>
      <c r="E10964">
        <v>4419.02978515625</v>
      </c>
      <c r="F10964">
        <v>4419.02978515625</v>
      </c>
      <c r="G10964">
        <v>1736960000</v>
      </c>
    </row>
    <row r="10965" spans="1:7" ht="15">
      <c r="A10965" s="963">
        <v>41830</v>
      </c>
      <c r="B10965">
        <v>4352.0400390625</v>
      </c>
      <c r="C10965">
        <v>4415.85009765625</v>
      </c>
      <c r="D10965">
        <v>4351.0400390625</v>
      </c>
      <c r="E10965">
        <v>4396.2001953125</v>
      </c>
      <c r="F10965">
        <v>4396.2001953125</v>
      </c>
      <c r="G10965">
        <v>1682920000</v>
      </c>
    </row>
    <row r="10966" spans="1:7" ht="15">
      <c r="A10966" s="963">
        <v>41831</v>
      </c>
      <c r="B10966">
        <v>4401.0498046875</v>
      </c>
      <c r="C10966">
        <v>4417.16015625</v>
      </c>
      <c r="D10966">
        <v>4389.2900390625</v>
      </c>
      <c r="E10966">
        <v>4415.490234375</v>
      </c>
      <c r="F10966">
        <v>4415.490234375</v>
      </c>
      <c r="G10966">
        <v>1511250000</v>
      </c>
    </row>
    <row r="10967" spans="1:7" ht="15">
      <c r="A10967" s="963">
        <v>41834</v>
      </c>
      <c r="B10967">
        <v>4441.39013671875</v>
      </c>
      <c r="C10967">
        <v>4451.60009765625</v>
      </c>
      <c r="D10967">
        <v>4432.9501953125</v>
      </c>
      <c r="E10967">
        <v>4440.419921875</v>
      </c>
      <c r="F10967">
        <v>4440.419921875</v>
      </c>
      <c r="G10967">
        <v>1579660000</v>
      </c>
    </row>
    <row r="10968" spans="1:7" ht="15">
      <c r="A10968" s="963">
        <v>41835</v>
      </c>
      <c r="B10968">
        <v>4444.91015625</v>
      </c>
      <c r="C10968">
        <v>4451.93017578125</v>
      </c>
      <c r="D10968">
        <v>4389.7001953125</v>
      </c>
      <c r="E10968">
        <v>4416.39013671875</v>
      </c>
      <c r="F10968">
        <v>4416.39013671875</v>
      </c>
      <c r="G10968">
        <v>1772030000</v>
      </c>
    </row>
    <row r="10969" spans="1:7" ht="15">
      <c r="A10969" s="963">
        <v>41836</v>
      </c>
      <c r="B10969">
        <v>4446.169921875</v>
      </c>
      <c r="C10969">
        <v>4448.8701171875</v>
      </c>
      <c r="D10969">
        <v>4419.7099609375</v>
      </c>
      <c r="E10969">
        <v>4425.97021484375</v>
      </c>
      <c r="F10969">
        <v>4425.97021484375</v>
      </c>
      <c r="G10969">
        <v>2059340000</v>
      </c>
    </row>
    <row r="10970" spans="1:7" ht="15">
      <c r="A10970" s="963">
        <v>41837</v>
      </c>
      <c r="B10970">
        <v>4411.52001953125</v>
      </c>
      <c r="C10970">
        <v>4425.3798828125</v>
      </c>
      <c r="D10970">
        <v>4352.22998046875</v>
      </c>
      <c r="E10970">
        <v>4363.4501953125</v>
      </c>
      <c r="F10970">
        <v>4363.4501953125</v>
      </c>
      <c r="G10970">
        <v>2055240000</v>
      </c>
    </row>
    <row r="10971" spans="1:7" ht="15">
      <c r="A10971" s="963">
        <v>41838</v>
      </c>
      <c r="B10971">
        <v>4379.93994140625</v>
      </c>
      <c r="C10971">
        <v>4434.43994140625</v>
      </c>
      <c r="D10971">
        <v>4378.22021484375</v>
      </c>
      <c r="E10971">
        <v>4432.14990234375</v>
      </c>
      <c r="F10971">
        <v>4432.14990234375</v>
      </c>
      <c r="G10971">
        <v>1823580000</v>
      </c>
    </row>
    <row r="10972" spans="1:7" ht="15">
      <c r="A10972" s="963">
        <v>41841</v>
      </c>
      <c r="B10972">
        <v>4421.2001953125</v>
      </c>
      <c r="C10972">
        <v>4432.419921875</v>
      </c>
      <c r="D10972">
        <v>4404.509765625</v>
      </c>
      <c r="E10972">
        <v>4424.7001953125</v>
      </c>
      <c r="F10972">
        <v>4424.7001953125</v>
      </c>
      <c r="G10972">
        <v>1557820000</v>
      </c>
    </row>
    <row r="10973" spans="1:7" ht="15">
      <c r="A10973" s="963">
        <v>41842</v>
      </c>
      <c r="B10973">
        <v>4444.93994140625</v>
      </c>
      <c r="C10973">
        <v>4464.1298828125</v>
      </c>
      <c r="D10973">
        <v>4443.35009765625</v>
      </c>
      <c r="E10973">
        <v>4456.02001953125</v>
      </c>
      <c r="F10973">
        <v>4456.02001953125</v>
      </c>
      <c r="G10973">
        <v>1724440000</v>
      </c>
    </row>
    <row r="10974" spans="1:7" ht="15">
      <c r="A10974" s="963">
        <v>41843</v>
      </c>
      <c r="B10974">
        <v>4468.16015625</v>
      </c>
      <c r="C10974">
        <v>4480.72998046875</v>
      </c>
      <c r="D10974">
        <v>4457.9501953125</v>
      </c>
      <c r="E10974">
        <v>4473.7001953125</v>
      </c>
      <c r="F10974">
        <v>4473.7001953125</v>
      </c>
      <c r="G10974">
        <v>1909810000</v>
      </c>
    </row>
    <row r="10975" spans="1:7" ht="15">
      <c r="A10975" s="963">
        <v>41844</v>
      </c>
      <c r="B10975">
        <v>4481.60986328125</v>
      </c>
      <c r="C10975">
        <v>4485.5</v>
      </c>
      <c r="D10975">
        <v>4465.93994140625</v>
      </c>
      <c r="E10975">
        <v>4472.10986328125</v>
      </c>
      <c r="F10975">
        <v>4472.10986328125</v>
      </c>
      <c r="G10975">
        <v>1935090000</v>
      </c>
    </row>
    <row r="10976" spans="1:7" ht="15">
      <c r="A10976" s="963">
        <v>41845</v>
      </c>
      <c r="B10976">
        <v>4448.06005859375</v>
      </c>
      <c r="C10976">
        <v>4457.9501953125</v>
      </c>
      <c r="D10976">
        <v>4430.43017578125</v>
      </c>
      <c r="E10976">
        <v>4449.56005859375</v>
      </c>
      <c r="F10976">
        <v>4449.56005859375</v>
      </c>
      <c r="G10976">
        <v>1711430000</v>
      </c>
    </row>
    <row r="10977" spans="1:7" ht="15">
      <c r="A10977" s="963">
        <v>41848</v>
      </c>
      <c r="B10977">
        <v>4451.1201171875</v>
      </c>
      <c r="C10977">
        <v>4455.39013671875</v>
      </c>
      <c r="D10977">
        <v>4413.919921875</v>
      </c>
      <c r="E10977">
        <v>4444.91015625</v>
      </c>
      <c r="F10977">
        <v>4444.91015625</v>
      </c>
      <c r="G10977">
        <v>1783250000</v>
      </c>
    </row>
    <row r="10978" spans="1:7" ht="15">
      <c r="A10978" s="963">
        <v>41849</v>
      </c>
      <c r="B10978">
        <v>4456.06982421875</v>
      </c>
      <c r="C10978">
        <v>4470.97021484375</v>
      </c>
      <c r="D10978">
        <v>4441.02978515625</v>
      </c>
      <c r="E10978">
        <v>4442.7001953125</v>
      </c>
      <c r="F10978">
        <v>4442.7001953125</v>
      </c>
      <c r="G10978">
        <v>2090810000</v>
      </c>
    </row>
    <row r="10979" spans="1:7" ht="15">
      <c r="A10979" s="963">
        <v>41850</v>
      </c>
      <c r="B10979">
        <v>4468.43994140625</v>
      </c>
      <c r="C10979">
        <v>4476.06005859375</v>
      </c>
      <c r="D10979">
        <v>4444.509765625</v>
      </c>
      <c r="E10979">
        <v>4462.89990234375</v>
      </c>
      <c r="F10979">
        <v>4462.89990234375</v>
      </c>
      <c r="G10979">
        <v>1872430000</v>
      </c>
    </row>
    <row r="10980" spans="1:7" ht="15">
      <c r="A10980" s="963">
        <v>41851</v>
      </c>
      <c r="B10980">
        <v>4421.2900390625</v>
      </c>
      <c r="C10980">
        <v>4430.7998046875</v>
      </c>
      <c r="D10980">
        <v>4367.14990234375</v>
      </c>
      <c r="E10980">
        <v>4369.77001953125</v>
      </c>
      <c r="F10980">
        <v>4369.77001953125</v>
      </c>
      <c r="G10980">
        <v>2273380000</v>
      </c>
    </row>
    <row r="10981" spans="1:7" ht="15">
      <c r="A10981" s="963">
        <v>41852</v>
      </c>
      <c r="B10981">
        <v>4363.39013671875</v>
      </c>
      <c r="C10981">
        <v>4385.0498046875</v>
      </c>
      <c r="D10981">
        <v>4324.02001953125</v>
      </c>
      <c r="E10981">
        <v>4352.64013671875</v>
      </c>
      <c r="F10981">
        <v>4352.64013671875</v>
      </c>
      <c r="G10981">
        <v>2050340000</v>
      </c>
    </row>
    <row r="10982" spans="1:7" ht="15">
      <c r="A10982" s="963">
        <v>41855</v>
      </c>
      <c r="B10982">
        <v>4365.6201171875</v>
      </c>
      <c r="C10982">
        <v>4395.3798828125</v>
      </c>
      <c r="D10982">
        <v>4343.02978515625</v>
      </c>
      <c r="E10982">
        <v>4383.89013671875</v>
      </c>
      <c r="F10982">
        <v>4383.89013671875</v>
      </c>
      <c r="G10982">
        <v>1677400000</v>
      </c>
    </row>
    <row r="10983" spans="1:7" ht="15">
      <c r="A10983" s="963">
        <v>41856</v>
      </c>
      <c r="B10983">
        <v>4364.58984375</v>
      </c>
      <c r="C10983">
        <v>4383.02001953125</v>
      </c>
      <c r="D10983">
        <v>4333.580078125</v>
      </c>
      <c r="E10983">
        <v>4352.83984375</v>
      </c>
      <c r="F10983">
        <v>4352.83984375</v>
      </c>
      <c r="G10983">
        <v>1916180000</v>
      </c>
    </row>
    <row r="10984" spans="1:7" ht="15">
      <c r="A10984" s="963">
        <v>41857</v>
      </c>
      <c r="B10984">
        <v>4326.27978515625</v>
      </c>
      <c r="C10984">
        <v>4378.990234375</v>
      </c>
      <c r="D10984">
        <v>4325.0400390625</v>
      </c>
      <c r="E10984">
        <v>4355.0498046875</v>
      </c>
      <c r="F10984">
        <v>4355.0498046875</v>
      </c>
      <c r="G10984">
        <v>1819310000</v>
      </c>
    </row>
    <row r="10985" spans="1:7" ht="15">
      <c r="A10985" s="963">
        <v>41858</v>
      </c>
      <c r="B10985">
        <v>4373.25</v>
      </c>
      <c r="C10985">
        <v>4379.7001953125</v>
      </c>
      <c r="D10985">
        <v>4321.89013671875</v>
      </c>
      <c r="E10985">
        <v>4334.97021484375</v>
      </c>
      <c r="F10985">
        <v>4334.97021484375</v>
      </c>
      <c r="G10985">
        <v>1866330000</v>
      </c>
    </row>
    <row r="10986" spans="1:7" ht="15">
      <c r="A10986" s="963">
        <v>41859</v>
      </c>
      <c r="B10986">
        <v>4340.8798828125</v>
      </c>
      <c r="C10986">
        <v>4373.1201171875</v>
      </c>
      <c r="D10986">
        <v>4327.8701171875</v>
      </c>
      <c r="E10986">
        <v>4370.89990234375</v>
      </c>
      <c r="F10986">
        <v>4370.89990234375</v>
      </c>
      <c r="G10986">
        <v>1759060000</v>
      </c>
    </row>
    <row r="10987" spans="1:7" ht="15">
      <c r="A10987" s="963">
        <v>41862</v>
      </c>
      <c r="B10987">
        <v>4387.3798828125</v>
      </c>
      <c r="C10987">
        <v>4415.77978515625</v>
      </c>
      <c r="D10987">
        <v>4384.14990234375</v>
      </c>
      <c r="E10987">
        <v>4401.330078125</v>
      </c>
      <c r="F10987">
        <v>4401.330078125</v>
      </c>
      <c r="G10987">
        <v>1537880000</v>
      </c>
    </row>
    <row r="10988" spans="1:7" ht="15">
      <c r="A10988" s="963">
        <v>41863</v>
      </c>
      <c r="B10988">
        <v>4394.68994140625</v>
      </c>
      <c r="C10988">
        <v>4407.080078125</v>
      </c>
      <c r="D10988">
        <v>4371.83984375</v>
      </c>
      <c r="E10988">
        <v>4389.25</v>
      </c>
      <c r="F10988">
        <v>4389.25</v>
      </c>
      <c r="G10988">
        <v>1560220000</v>
      </c>
    </row>
    <row r="10989" spans="1:7" ht="15">
      <c r="A10989" s="963">
        <v>41864</v>
      </c>
      <c r="B10989">
        <v>4407.8701171875</v>
      </c>
      <c r="C10989">
        <v>4434.31005859375</v>
      </c>
      <c r="D10989">
        <v>4403.64013671875</v>
      </c>
      <c r="E10989">
        <v>4434.1298828125</v>
      </c>
      <c r="F10989">
        <v>4434.1298828125</v>
      </c>
      <c r="G10989">
        <v>1611690000</v>
      </c>
    </row>
    <row r="10990" spans="1:7" ht="15">
      <c r="A10990" s="963">
        <v>41865</v>
      </c>
      <c r="B10990">
        <v>4438.1298828125</v>
      </c>
      <c r="C10990">
        <v>4453</v>
      </c>
      <c r="D10990">
        <v>4433.93994140625</v>
      </c>
      <c r="E10990">
        <v>4453</v>
      </c>
      <c r="F10990">
        <v>4453</v>
      </c>
      <c r="G10990">
        <v>1549820000</v>
      </c>
    </row>
    <row r="10991" spans="1:7" ht="15">
      <c r="A10991" s="963">
        <v>41866</v>
      </c>
      <c r="B10991">
        <v>4479.64013671875</v>
      </c>
      <c r="C10991">
        <v>4482.47021484375</v>
      </c>
      <c r="D10991">
        <v>4427.1298828125</v>
      </c>
      <c r="E10991">
        <v>4464.93017578125</v>
      </c>
      <c r="F10991">
        <v>4464.93017578125</v>
      </c>
      <c r="G10991">
        <v>1799460000</v>
      </c>
    </row>
    <row r="10992" spans="1:7" ht="15">
      <c r="A10992" s="963">
        <v>41869</v>
      </c>
      <c r="B10992">
        <v>4490.52978515625</v>
      </c>
      <c r="C10992">
        <v>4509.16015625</v>
      </c>
      <c r="D10992">
        <v>4486.43994140625</v>
      </c>
      <c r="E10992">
        <v>4508.31005859375</v>
      </c>
      <c r="F10992">
        <v>4508.31005859375</v>
      </c>
      <c r="G10992">
        <v>1571100000</v>
      </c>
    </row>
    <row r="10993" spans="1:7" ht="15">
      <c r="A10993" s="963">
        <v>41870</v>
      </c>
      <c r="B10993">
        <v>4514.259765625</v>
      </c>
      <c r="C10993">
        <v>4528.91015625</v>
      </c>
      <c r="D10993">
        <v>4513.919921875</v>
      </c>
      <c r="E10993">
        <v>4527.509765625</v>
      </c>
      <c r="F10993">
        <v>4527.509765625</v>
      </c>
      <c r="G10993">
        <v>1556560000</v>
      </c>
    </row>
    <row r="10994" spans="1:7" ht="15">
      <c r="A10994" s="963">
        <v>41871</v>
      </c>
      <c r="B10994">
        <v>4517.75</v>
      </c>
      <c r="C10994">
        <v>4533.009765625</v>
      </c>
      <c r="D10994">
        <v>4515.72998046875</v>
      </c>
      <c r="E10994">
        <v>4526.47998046875</v>
      </c>
      <c r="F10994">
        <v>4526.47998046875</v>
      </c>
      <c r="G10994">
        <v>1502290000</v>
      </c>
    </row>
    <row r="10995" spans="1:7" ht="15">
      <c r="A10995" s="963">
        <v>41872</v>
      </c>
      <c r="B10995">
        <v>4526.72021484375</v>
      </c>
      <c r="C10995">
        <v>4534</v>
      </c>
      <c r="D10995">
        <v>4513.81005859375</v>
      </c>
      <c r="E10995">
        <v>4532.10009765625</v>
      </c>
      <c r="F10995">
        <v>4532.10009765625</v>
      </c>
      <c r="G10995">
        <v>1421730000</v>
      </c>
    </row>
    <row r="10996" spans="1:7" ht="15">
      <c r="A10996" s="963">
        <v>41873</v>
      </c>
      <c r="B10996">
        <v>4534.8701171875</v>
      </c>
      <c r="C10996">
        <v>4547.240234375</v>
      </c>
      <c r="D10996">
        <v>4521.77001953125</v>
      </c>
      <c r="E10996">
        <v>4538.5498046875</v>
      </c>
      <c r="F10996">
        <v>4538.5498046875</v>
      </c>
      <c r="G10996">
        <v>1311810000</v>
      </c>
    </row>
    <row r="10997" spans="1:7" ht="15">
      <c r="A10997" s="963">
        <v>41876</v>
      </c>
      <c r="B10997">
        <v>4563.72021484375</v>
      </c>
      <c r="C10997">
        <v>4571.14013671875</v>
      </c>
      <c r="D10997">
        <v>4547.77978515625</v>
      </c>
      <c r="E10997">
        <v>4557.35009765625</v>
      </c>
      <c r="F10997">
        <v>4557.35009765625</v>
      </c>
      <c r="G10997">
        <v>1384620000</v>
      </c>
    </row>
    <row r="10998" spans="1:7" ht="15">
      <c r="A10998" s="963">
        <v>41877</v>
      </c>
      <c r="B10998">
        <v>4563.81005859375</v>
      </c>
      <c r="C10998">
        <v>4575.58984375</v>
      </c>
      <c r="D10998">
        <v>4556.77978515625</v>
      </c>
      <c r="E10998">
        <v>4570.64013671875</v>
      </c>
      <c r="F10998">
        <v>4570.64013671875</v>
      </c>
      <c r="G10998">
        <v>1469620000</v>
      </c>
    </row>
    <row r="10999" spans="1:7" ht="15">
      <c r="A10999" s="963">
        <v>41878</v>
      </c>
      <c r="B10999">
        <v>4574.35009765625</v>
      </c>
      <c r="C10999">
        <v>4575.81005859375</v>
      </c>
      <c r="D10999">
        <v>4561.83984375</v>
      </c>
      <c r="E10999">
        <v>4569.6201171875</v>
      </c>
      <c r="F10999">
        <v>4569.6201171875</v>
      </c>
      <c r="G10999">
        <v>1389470000</v>
      </c>
    </row>
    <row r="11000" spans="1:7" ht="15">
      <c r="A11000" s="963">
        <v>41879</v>
      </c>
      <c r="B11000">
        <v>4552.5498046875</v>
      </c>
      <c r="C11000">
        <v>4565.9599609375</v>
      </c>
      <c r="D11000">
        <v>4546.6201171875</v>
      </c>
      <c r="E11000">
        <v>4557.7001953125</v>
      </c>
      <c r="F11000">
        <v>4557.7001953125</v>
      </c>
      <c r="G11000">
        <v>1309580000</v>
      </c>
    </row>
    <row r="11001" spans="1:7" ht="15">
      <c r="A11001" s="963">
        <v>41880</v>
      </c>
      <c r="B11001">
        <v>4571.759765625</v>
      </c>
      <c r="C11001">
        <v>4580.27001953125</v>
      </c>
      <c r="D11001">
        <v>4553.77978515625</v>
      </c>
      <c r="E11001">
        <v>4580.27001953125</v>
      </c>
      <c r="F11001">
        <v>4580.27001953125</v>
      </c>
      <c r="G11001">
        <v>1352830000</v>
      </c>
    </row>
    <row r="11002" spans="1:7" ht="15">
      <c r="A11002" s="963">
        <v>41884</v>
      </c>
      <c r="B11002">
        <v>4592.419921875</v>
      </c>
      <c r="C11002">
        <v>4598.64013671875</v>
      </c>
      <c r="D11002">
        <v>4576.81005859375</v>
      </c>
      <c r="E11002">
        <v>4598.18994140625</v>
      </c>
      <c r="F11002">
        <v>4598.18994140625</v>
      </c>
      <c r="G11002">
        <v>1859080000</v>
      </c>
    </row>
    <row r="11003" spans="1:7" ht="15">
      <c r="A11003" s="963">
        <v>41885</v>
      </c>
      <c r="B11003">
        <v>4610.14013671875</v>
      </c>
      <c r="C11003">
        <v>4610.14013671875</v>
      </c>
      <c r="D11003">
        <v>4565.3798828125</v>
      </c>
      <c r="E11003">
        <v>4572.56005859375</v>
      </c>
      <c r="F11003">
        <v>4572.56005859375</v>
      </c>
      <c r="G11003">
        <v>1897450000</v>
      </c>
    </row>
    <row r="11004" spans="1:7" ht="15">
      <c r="A11004" s="963">
        <v>41886</v>
      </c>
      <c r="B11004">
        <v>4581.52001953125</v>
      </c>
      <c r="C11004">
        <v>4603.14990234375</v>
      </c>
      <c r="D11004">
        <v>4553.31005859375</v>
      </c>
      <c r="E11004">
        <v>4562.2900390625</v>
      </c>
      <c r="F11004">
        <v>4562.2900390625</v>
      </c>
      <c r="G11004">
        <v>1728700000</v>
      </c>
    </row>
    <row r="11005" spans="1:7" ht="15">
      <c r="A11005" s="963">
        <v>41887</v>
      </c>
      <c r="B11005">
        <v>4560.6298828125</v>
      </c>
      <c r="C11005">
        <v>4583</v>
      </c>
      <c r="D11005">
        <v>4542.740234375</v>
      </c>
      <c r="E11005">
        <v>4582.89990234375</v>
      </c>
      <c r="F11005">
        <v>4582.89990234375</v>
      </c>
      <c r="G11005">
        <v>1641830000</v>
      </c>
    </row>
    <row r="11006" spans="1:7" ht="15">
      <c r="A11006" s="963">
        <v>41890</v>
      </c>
      <c r="B11006">
        <v>4579.06005859375</v>
      </c>
      <c r="C11006">
        <v>4600.39990234375</v>
      </c>
      <c r="D11006">
        <v>4570.22998046875</v>
      </c>
      <c r="E11006">
        <v>4592.2900390625</v>
      </c>
      <c r="F11006">
        <v>4592.2900390625</v>
      </c>
      <c r="G11006">
        <v>1670210000</v>
      </c>
    </row>
    <row r="11007" spans="1:7" ht="15">
      <c r="A11007" s="963">
        <v>41891</v>
      </c>
      <c r="B11007">
        <v>4588.830078125</v>
      </c>
      <c r="C11007">
        <v>4599.02978515625</v>
      </c>
      <c r="D11007">
        <v>4544.43994140625</v>
      </c>
      <c r="E11007">
        <v>4552.2900390625</v>
      </c>
      <c r="F11007">
        <v>4552.2900390625</v>
      </c>
      <c r="G11007">
        <v>1956550000</v>
      </c>
    </row>
    <row r="11008" spans="1:7" ht="15">
      <c r="A11008" s="963">
        <v>41892</v>
      </c>
      <c r="B11008">
        <v>4554.14990234375</v>
      </c>
      <c r="C11008">
        <v>4587.10009765625</v>
      </c>
      <c r="D11008">
        <v>4544.83984375</v>
      </c>
      <c r="E11008">
        <v>4586.52001953125</v>
      </c>
      <c r="F11008">
        <v>4586.52001953125</v>
      </c>
      <c r="G11008">
        <v>1808650000</v>
      </c>
    </row>
    <row r="11009" spans="1:7" ht="15">
      <c r="A11009" s="963">
        <v>41893</v>
      </c>
      <c r="B11009">
        <v>4567.64013671875</v>
      </c>
      <c r="C11009">
        <v>4591.81005859375</v>
      </c>
      <c r="D11009">
        <v>4559.75</v>
      </c>
      <c r="E11009">
        <v>4591.81005859375</v>
      </c>
      <c r="F11009">
        <v>4591.81005859375</v>
      </c>
      <c r="G11009">
        <v>1704850000</v>
      </c>
    </row>
    <row r="11010" spans="1:7" ht="15">
      <c r="A11010" s="963">
        <v>41894</v>
      </c>
      <c r="B11010">
        <v>4588.77001953125</v>
      </c>
      <c r="C11010">
        <v>4590.080078125</v>
      </c>
      <c r="D11010">
        <v>4555.68017578125</v>
      </c>
      <c r="E11010">
        <v>4567.60009765625</v>
      </c>
      <c r="F11010">
        <v>4567.60009765625</v>
      </c>
      <c r="G11010">
        <v>1784170000</v>
      </c>
    </row>
    <row r="11011" spans="1:7" ht="15">
      <c r="A11011" s="963">
        <v>41897</v>
      </c>
      <c r="B11011">
        <v>4567.4501953125</v>
      </c>
      <c r="C11011">
        <v>4567.47021484375</v>
      </c>
      <c r="D11011">
        <v>4506.72998046875</v>
      </c>
      <c r="E11011">
        <v>4518.89990234375</v>
      </c>
      <c r="F11011">
        <v>4518.89990234375</v>
      </c>
      <c r="G11011">
        <v>1940520000</v>
      </c>
    </row>
    <row r="11012" spans="1:7" ht="15">
      <c r="A11012" s="963">
        <v>41898</v>
      </c>
      <c r="B11012">
        <v>4502.10986328125</v>
      </c>
      <c r="C11012">
        <v>4558.240234375</v>
      </c>
      <c r="D11012">
        <v>4499.8701171875</v>
      </c>
      <c r="E11012">
        <v>4552.759765625</v>
      </c>
      <c r="F11012">
        <v>4552.759765625</v>
      </c>
      <c r="G11012">
        <v>1879350000</v>
      </c>
    </row>
    <row r="11013" spans="1:7" ht="15">
      <c r="A11013" s="963">
        <v>41899</v>
      </c>
      <c r="B11013">
        <v>4553.9599609375</v>
      </c>
      <c r="C11013">
        <v>4582.39990234375</v>
      </c>
      <c r="D11013">
        <v>4539.35986328125</v>
      </c>
      <c r="E11013">
        <v>4562.18994140625</v>
      </c>
      <c r="F11013">
        <v>4562.18994140625</v>
      </c>
      <c r="G11013">
        <v>1796710000</v>
      </c>
    </row>
    <row r="11014" spans="1:7" ht="15">
      <c r="A11014" s="963">
        <v>41900</v>
      </c>
      <c r="B11014">
        <v>4575.740234375</v>
      </c>
      <c r="C11014">
        <v>4593.97998046875</v>
      </c>
      <c r="D11014">
        <v>4572.6201171875</v>
      </c>
      <c r="E11014">
        <v>4593.43017578125</v>
      </c>
      <c r="F11014">
        <v>4593.43017578125</v>
      </c>
      <c r="G11014">
        <v>1774840000</v>
      </c>
    </row>
    <row r="11015" spans="1:7" ht="15">
      <c r="A11015" s="963">
        <v>41901</v>
      </c>
      <c r="B11015">
        <v>4606.1298828125</v>
      </c>
      <c r="C11015">
        <v>4610.56982421875</v>
      </c>
      <c r="D11015">
        <v>4563.43994140625</v>
      </c>
      <c r="E11015">
        <v>4579.7900390625</v>
      </c>
      <c r="F11015">
        <v>4579.7900390625</v>
      </c>
      <c r="G11015">
        <v>3178490000</v>
      </c>
    </row>
    <row r="11016" spans="1:7" ht="15">
      <c r="A11016" s="963">
        <v>41904</v>
      </c>
      <c r="B11016">
        <v>4568.4501953125</v>
      </c>
      <c r="C11016">
        <v>4568.8701171875</v>
      </c>
      <c r="D11016">
        <v>4513.1201171875</v>
      </c>
      <c r="E11016">
        <v>4527.68994140625</v>
      </c>
      <c r="F11016">
        <v>4527.68994140625</v>
      </c>
      <c r="G11016">
        <v>1881520000</v>
      </c>
    </row>
    <row r="11017" spans="1:7" ht="15">
      <c r="A11017" s="963">
        <v>41905</v>
      </c>
      <c r="B11017">
        <v>4511.31982421875</v>
      </c>
      <c r="C11017">
        <v>4536.02978515625</v>
      </c>
      <c r="D11017">
        <v>4508.419921875</v>
      </c>
      <c r="E11017">
        <v>4508.68994140625</v>
      </c>
      <c r="F11017">
        <v>4508.68994140625</v>
      </c>
      <c r="G11017">
        <v>1847730000</v>
      </c>
    </row>
    <row r="11018" spans="1:7" ht="15">
      <c r="A11018" s="963">
        <v>41906</v>
      </c>
      <c r="B11018">
        <v>4514.919921875</v>
      </c>
      <c r="C11018">
        <v>4557.27001953125</v>
      </c>
      <c r="D11018">
        <v>4500.1298828125</v>
      </c>
      <c r="E11018">
        <v>4555.22021484375</v>
      </c>
      <c r="F11018">
        <v>4555.22021484375</v>
      </c>
      <c r="G11018">
        <v>1765260000</v>
      </c>
    </row>
    <row r="11019" spans="1:7" ht="15">
      <c r="A11019" s="963">
        <v>41907</v>
      </c>
      <c r="B11019">
        <v>4540.81982421875</v>
      </c>
      <c r="C11019">
        <v>4546.93017578125</v>
      </c>
      <c r="D11019">
        <v>4466.64013671875</v>
      </c>
      <c r="E11019">
        <v>4466.75</v>
      </c>
      <c r="F11019">
        <v>4466.75</v>
      </c>
      <c r="G11019">
        <v>1939610000</v>
      </c>
    </row>
    <row r="11020" spans="1:7" ht="15">
      <c r="A11020" s="963">
        <v>41908</v>
      </c>
      <c r="B11020">
        <v>4476.47998046875</v>
      </c>
      <c r="C11020">
        <v>4515.75</v>
      </c>
      <c r="D11020">
        <v>4475.47998046875</v>
      </c>
      <c r="E11020">
        <v>4512.18994140625</v>
      </c>
      <c r="F11020">
        <v>4512.18994140625</v>
      </c>
      <c r="G11020">
        <v>1637480000</v>
      </c>
    </row>
    <row r="11021" spans="1:7" ht="15">
      <c r="A11021" s="963">
        <v>41911</v>
      </c>
      <c r="B11021">
        <v>4465.83984375</v>
      </c>
      <c r="C11021">
        <v>4515.240234375</v>
      </c>
      <c r="D11021">
        <v>4464.43994140625</v>
      </c>
      <c r="E11021">
        <v>4505.85009765625</v>
      </c>
      <c r="F11021">
        <v>4505.85009765625</v>
      </c>
      <c r="G11021">
        <v>1737750000</v>
      </c>
    </row>
    <row r="11022" spans="1:7" ht="15">
      <c r="A11022" s="963">
        <v>41912</v>
      </c>
      <c r="B11022">
        <v>4512.64013671875</v>
      </c>
      <c r="C11022">
        <v>4522.06005859375</v>
      </c>
      <c r="D11022">
        <v>4483.91015625</v>
      </c>
      <c r="E11022">
        <v>4493.39013671875</v>
      </c>
      <c r="F11022">
        <v>4493.39013671875</v>
      </c>
      <c r="G11022">
        <v>2200380000</v>
      </c>
    </row>
    <row r="11023" spans="1:7" ht="15">
      <c r="A11023" s="963">
        <v>41913</v>
      </c>
      <c r="B11023">
        <v>4486.64990234375</v>
      </c>
      <c r="C11023">
        <v>4486.7900390625</v>
      </c>
      <c r="D11023">
        <v>4409.2998046875</v>
      </c>
      <c r="E11023">
        <v>4422.08984375</v>
      </c>
      <c r="F11023">
        <v>4422.08984375</v>
      </c>
      <c r="G11023">
        <v>2312630000</v>
      </c>
    </row>
    <row r="11024" spans="1:7" ht="15">
      <c r="A11024" s="963">
        <v>41914</v>
      </c>
      <c r="B11024">
        <v>4421.25</v>
      </c>
      <c r="C11024">
        <v>4441.9501953125</v>
      </c>
      <c r="D11024">
        <v>4367.740234375</v>
      </c>
      <c r="E11024">
        <v>4430.2001953125</v>
      </c>
      <c r="F11024">
        <v>4430.2001953125</v>
      </c>
      <c r="G11024">
        <v>2165500000</v>
      </c>
    </row>
    <row r="11025" spans="1:7" ht="15">
      <c r="A11025" s="963">
        <v>41915</v>
      </c>
      <c r="B11025">
        <v>4456.81005859375</v>
      </c>
      <c r="C11025">
        <v>4488.06982421875</v>
      </c>
      <c r="D11025">
        <v>4445.72021484375</v>
      </c>
      <c r="E11025">
        <v>4475.6201171875</v>
      </c>
      <c r="F11025">
        <v>4475.6201171875</v>
      </c>
      <c r="G11025">
        <v>1777640000</v>
      </c>
    </row>
    <row r="11026" spans="1:7" ht="15">
      <c r="A11026" s="963">
        <v>41918</v>
      </c>
      <c r="B11026">
        <v>4492.39990234375</v>
      </c>
      <c r="C11026">
        <v>4496.259765625</v>
      </c>
      <c r="D11026">
        <v>4444.10009765625</v>
      </c>
      <c r="E11026">
        <v>4454.7998046875</v>
      </c>
      <c r="F11026">
        <v>4454.7998046875</v>
      </c>
      <c r="G11026">
        <v>1828240000</v>
      </c>
    </row>
    <row r="11027" spans="1:7" ht="15">
      <c r="A11027" s="963">
        <v>41919</v>
      </c>
      <c r="B11027">
        <v>4433.91015625</v>
      </c>
      <c r="C11027">
        <v>4441.759765625</v>
      </c>
      <c r="D11027">
        <v>4385.14990234375</v>
      </c>
      <c r="E11027">
        <v>4385.2001953125</v>
      </c>
      <c r="F11027">
        <v>4385.2001953125</v>
      </c>
      <c r="G11027">
        <v>2111360000</v>
      </c>
    </row>
    <row r="11028" spans="1:7" ht="15">
      <c r="A11028" s="963">
        <v>41920</v>
      </c>
      <c r="B11028">
        <v>4385.7001953125</v>
      </c>
      <c r="C11028">
        <v>4473.72998046875</v>
      </c>
      <c r="D11028">
        <v>4355.33984375</v>
      </c>
      <c r="E11028">
        <v>4468.58984375</v>
      </c>
      <c r="F11028">
        <v>4468.58984375</v>
      </c>
      <c r="G11028">
        <v>2451630000</v>
      </c>
    </row>
    <row r="11029" spans="1:7" ht="15">
      <c r="A11029" s="963">
        <v>41921</v>
      </c>
      <c r="B11029">
        <v>4458.2900390625</v>
      </c>
      <c r="C11029">
        <v>4464.1298828125</v>
      </c>
      <c r="D11029">
        <v>4377.27978515625</v>
      </c>
      <c r="E11029">
        <v>4378.33984375</v>
      </c>
      <c r="F11029">
        <v>4378.33984375</v>
      </c>
      <c r="G11029">
        <v>2264220000</v>
      </c>
    </row>
    <row r="11030" spans="1:7" ht="15">
      <c r="A11030" s="963">
        <v>41922</v>
      </c>
      <c r="B11030">
        <v>4354.6298828125</v>
      </c>
      <c r="C11030">
        <v>4380.509765625</v>
      </c>
      <c r="D11030">
        <v>4276.240234375</v>
      </c>
      <c r="E11030">
        <v>4276.240234375</v>
      </c>
      <c r="F11030">
        <v>4276.240234375</v>
      </c>
      <c r="G11030">
        <v>2765750000</v>
      </c>
    </row>
    <row r="11031" spans="1:7" ht="15">
      <c r="A11031" s="963">
        <v>41925</v>
      </c>
      <c r="B11031">
        <v>4274.91015625</v>
      </c>
      <c r="C11031">
        <v>4303.81982421875</v>
      </c>
      <c r="D11031">
        <v>4212.8701171875</v>
      </c>
      <c r="E11031">
        <v>4213.66015625</v>
      </c>
      <c r="F11031">
        <v>4213.66015625</v>
      </c>
      <c r="G11031">
        <v>2467830000</v>
      </c>
    </row>
    <row r="11032" spans="1:7" ht="15">
      <c r="A11032" s="963">
        <v>41926</v>
      </c>
      <c r="B11032">
        <v>4246.22998046875</v>
      </c>
      <c r="C11032">
        <v>4281.33984375</v>
      </c>
      <c r="D11032">
        <v>4212.81982421875</v>
      </c>
      <c r="E11032">
        <v>4227.169921875</v>
      </c>
      <c r="F11032">
        <v>4227.169921875</v>
      </c>
      <c r="G11032">
        <v>2496120000</v>
      </c>
    </row>
    <row r="11033" spans="1:7" ht="15">
      <c r="A11033" s="963">
        <v>41927</v>
      </c>
      <c r="B11033">
        <v>4154.10009765625</v>
      </c>
      <c r="C11033">
        <v>4231.5400390625</v>
      </c>
      <c r="D11033">
        <v>4116.60009765625</v>
      </c>
      <c r="E11033">
        <v>4215.31982421875</v>
      </c>
      <c r="F11033">
        <v>4215.31982421875</v>
      </c>
      <c r="G11033">
        <v>3058740000</v>
      </c>
    </row>
    <row r="11034" spans="1:7" ht="15">
      <c r="A11034" s="963">
        <v>41928</v>
      </c>
      <c r="B11034">
        <v>4133.25</v>
      </c>
      <c r="C11034">
        <v>4246.009765625</v>
      </c>
      <c r="D11034">
        <v>4131.64990234375</v>
      </c>
      <c r="E11034">
        <v>4217.39013671875</v>
      </c>
      <c r="F11034">
        <v>4217.39013671875</v>
      </c>
      <c r="G11034">
        <v>2591940000</v>
      </c>
    </row>
    <row r="11035" spans="1:7" ht="15">
      <c r="A11035" s="963">
        <v>41929</v>
      </c>
      <c r="B11035">
        <v>4275.08984375</v>
      </c>
      <c r="C11035">
        <v>4296.10986328125</v>
      </c>
      <c r="D11035">
        <v>4241.669921875</v>
      </c>
      <c r="E11035">
        <v>4258.43994140625</v>
      </c>
      <c r="F11035">
        <v>4258.43994140625</v>
      </c>
      <c r="G11035">
        <v>2260070000</v>
      </c>
    </row>
    <row r="11036" spans="1:7" ht="15">
      <c r="A11036" s="963">
        <v>41932</v>
      </c>
      <c r="B11036">
        <v>4254.16015625</v>
      </c>
      <c r="C11036">
        <v>4316.8701171875</v>
      </c>
      <c r="D11036">
        <v>4248.22021484375</v>
      </c>
      <c r="E11036">
        <v>4316.06982421875</v>
      </c>
      <c r="F11036">
        <v>4316.06982421875</v>
      </c>
      <c r="G11036">
        <v>1717370000</v>
      </c>
    </row>
    <row r="11037" spans="1:7" ht="15">
      <c r="A11037" s="963">
        <v>41933</v>
      </c>
      <c r="B11037">
        <v>4359.169921875</v>
      </c>
      <c r="C11037">
        <v>4419.47998046875</v>
      </c>
      <c r="D11037">
        <v>4356.10009765625</v>
      </c>
      <c r="E11037">
        <v>4419.47998046875</v>
      </c>
      <c r="F11037">
        <v>4419.47998046875</v>
      </c>
      <c r="G11037">
        <v>1997580000</v>
      </c>
    </row>
    <row r="11038" spans="1:7" ht="15">
      <c r="A11038" s="963">
        <v>41934</v>
      </c>
      <c r="B11038">
        <v>4429.16015625</v>
      </c>
      <c r="C11038">
        <v>4435.85986328125</v>
      </c>
      <c r="D11038">
        <v>4381.27978515625</v>
      </c>
      <c r="E11038">
        <v>4382.85009765625</v>
      </c>
      <c r="F11038">
        <v>4382.85009765625</v>
      </c>
      <c r="G11038">
        <v>1967020000</v>
      </c>
    </row>
    <row r="11039" spans="1:7" ht="15">
      <c r="A11039" s="963">
        <v>41935</v>
      </c>
      <c r="B11039">
        <v>4427.43994140625</v>
      </c>
      <c r="C11039">
        <v>4475.5498046875</v>
      </c>
      <c r="D11039">
        <v>4421.56005859375</v>
      </c>
      <c r="E11039">
        <v>4452.7900390625</v>
      </c>
      <c r="F11039">
        <v>4452.7900390625</v>
      </c>
      <c r="G11039">
        <v>1952380000</v>
      </c>
    </row>
    <row r="11040" spans="1:7" ht="15">
      <c r="A11040" s="963">
        <v>41936</v>
      </c>
      <c r="B11040">
        <v>4459.4599609375</v>
      </c>
      <c r="C11040">
        <v>4486.259765625</v>
      </c>
      <c r="D11040">
        <v>4445.85009765625</v>
      </c>
      <c r="E11040">
        <v>4483.72021484375</v>
      </c>
      <c r="F11040">
        <v>4483.72021484375</v>
      </c>
      <c r="G11040">
        <v>1754300000</v>
      </c>
    </row>
    <row r="11041" spans="1:7" ht="15">
      <c r="A11041" s="963">
        <v>41939</v>
      </c>
      <c r="B11041">
        <v>4469.02001953125</v>
      </c>
      <c r="C11041">
        <v>4489.60009765625</v>
      </c>
      <c r="D11041">
        <v>4450.2900390625</v>
      </c>
      <c r="E11041">
        <v>4485.93017578125</v>
      </c>
      <c r="F11041">
        <v>4485.93017578125</v>
      </c>
      <c r="G11041">
        <v>1585580000</v>
      </c>
    </row>
    <row r="11042" spans="1:7" ht="15">
      <c r="A11042" s="963">
        <v>41940</v>
      </c>
      <c r="B11042">
        <v>4505.72998046875</v>
      </c>
      <c r="C11042">
        <v>4564.2900390625</v>
      </c>
      <c r="D11042">
        <v>4505.10986328125</v>
      </c>
      <c r="E11042">
        <v>4564.2900390625</v>
      </c>
      <c r="F11042">
        <v>4564.2900390625</v>
      </c>
      <c r="G11042">
        <v>1966920000</v>
      </c>
    </row>
    <row r="11043" spans="1:7" ht="15">
      <c r="A11043" s="963">
        <v>41941</v>
      </c>
      <c r="B11043">
        <v>4551.3701171875</v>
      </c>
      <c r="C11043">
        <v>4564.43994140625</v>
      </c>
      <c r="D11043">
        <v>4517.02001953125</v>
      </c>
      <c r="E11043">
        <v>4549.22998046875</v>
      </c>
      <c r="F11043">
        <v>4549.22998046875</v>
      </c>
      <c r="G11043">
        <v>2184050000</v>
      </c>
    </row>
    <row r="11044" spans="1:7" ht="15">
      <c r="A11044" s="963">
        <v>41942</v>
      </c>
      <c r="B11044">
        <v>4532.10009765625</v>
      </c>
      <c r="C11044">
        <v>4575.5</v>
      </c>
      <c r="D11044">
        <v>4521.7900390625</v>
      </c>
      <c r="E11044">
        <v>4566.14013671875</v>
      </c>
      <c r="F11044">
        <v>4566.14013671875</v>
      </c>
      <c r="G11044">
        <v>2034960000</v>
      </c>
    </row>
    <row r="11045" spans="1:7" ht="15">
      <c r="A11045" s="963">
        <v>41943</v>
      </c>
      <c r="B11045">
        <v>4639.4501953125</v>
      </c>
      <c r="C11045">
        <v>4641.509765625</v>
      </c>
      <c r="D11045">
        <v>4616.580078125</v>
      </c>
      <c r="E11045">
        <v>4630.740234375</v>
      </c>
      <c r="F11045">
        <v>4630.740234375</v>
      </c>
      <c r="G11045">
        <v>2424360000</v>
      </c>
    </row>
    <row r="11046" spans="1:7" ht="15">
      <c r="A11046" s="963">
        <v>41946</v>
      </c>
      <c r="B11046">
        <v>4633.7099609375</v>
      </c>
      <c r="C11046">
        <v>4654.18994140625</v>
      </c>
      <c r="D11046">
        <v>4627.419921875</v>
      </c>
      <c r="E11046">
        <v>4638.91015625</v>
      </c>
      <c r="F11046">
        <v>4638.91015625</v>
      </c>
      <c r="G11046">
        <v>2033000000</v>
      </c>
    </row>
    <row r="11047" spans="1:7" ht="15">
      <c r="A11047" s="963">
        <v>41947</v>
      </c>
      <c r="B11047">
        <v>4623.77001953125</v>
      </c>
      <c r="C11047">
        <v>4635.9501953125</v>
      </c>
      <c r="D11047">
        <v>4594.919921875</v>
      </c>
      <c r="E11047">
        <v>4623.64013671875</v>
      </c>
      <c r="F11047">
        <v>4623.64013671875</v>
      </c>
      <c r="G11047">
        <v>1939320000</v>
      </c>
    </row>
    <row r="11048" spans="1:7" ht="15">
      <c r="A11048" s="963">
        <v>41948</v>
      </c>
      <c r="B11048">
        <v>4649.47021484375</v>
      </c>
      <c r="C11048">
        <v>4650.39013671875</v>
      </c>
      <c r="D11048">
        <v>4607.72998046875</v>
      </c>
      <c r="E11048">
        <v>4620.72021484375</v>
      </c>
      <c r="F11048">
        <v>4620.72021484375</v>
      </c>
      <c r="G11048">
        <v>2001870000</v>
      </c>
    </row>
    <row r="11049" spans="1:7" ht="15">
      <c r="A11049" s="963">
        <v>41949</v>
      </c>
      <c r="B11049">
        <v>4616.77978515625</v>
      </c>
      <c r="C11049">
        <v>4639.169921875</v>
      </c>
      <c r="D11049">
        <v>4604.759765625</v>
      </c>
      <c r="E11049">
        <v>4638.47021484375</v>
      </c>
      <c r="F11049">
        <v>4638.47021484375</v>
      </c>
      <c r="G11049">
        <v>1986820000</v>
      </c>
    </row>
    <row r="11050" spans="1:7" ht="15">
      <c r="A11050" s="963">
        <v>41950</v>
      </c>
      <c r="B11050">
        <v>4636.89013671875</v>
      </c>
      <c r="C11050">
        <v>4638.7998046875</v>
      </c>
      <c r="D11050">
        <v>4606.81005859375</v>
      </c>
      <c r="E11050">
        <v>4632.52978515625</v>
      </c>
      <c r="F11050">
        <v>4632.52978515625</v>
      </c>
      <c r="G11050">
        <v>1978830000</v>
      </c>
    </row>
    <row r="11051" spans="1:7" ht="15">
      <c r="A11051" s="963">
        <v>41953</v>
      </c>
      <c r="B11051">
        <v>4635.10009765625</v>
      </c>
      <c r="C11051">
        <v>4653.3798828125</v>
      </c>
      <c r="D11051">
        <v>4626.490234375</v>
      </c>
      <c r="E11051">
        <v>4651.6201171875</v>
      </c>
      <c r="F11051">
        <v>4651.6201171875</v>
      </c>
      <c r="G11051">
        <v>1830010000</v>
      </c>
    </row>
    <row r="11052" spans="1:7" ht="15">
      <c r="A11052" s="963">
        <v>41954</v>
      </c>
      <c r="B11052">
        <v>4649.18994140625</v>
      </c>
      <c r="C11052">
        <v>4661.22998046875</v>
      </c>
      <c r="D11052">
        <v>4640.240234375</v>
      </c>
      <c r="E11052">
        <v>4660.56005859375</v>
      </c>
      <c r="F11052">
        <v>4660.56005859375</v>
      </c>
      <c r="G11052">
        <v>1663690000</v>
      </c>
    </row>
    <row r="11053" spans="1:7" ht="15">
      <c r="A11053" s="963">
        <v>41955</v>
      </c>
      <c r="B11053">
        <v>4644.6298828125</v>
      </c>
      <c r="C11053">
        <v>4678.580078125</v>
      </c>
      <c r="D11053">
        <v>4643.77978515625</v>
      </c>
      <c r="E11053">
        <v>4675.14013671875</v>
      </c>
      <c r="F11053">
        <v>4675.14013671875</v>
      </c>
      <c r="G11053">
        <v>1773060000</v>
      </c>
    </row>
    <row r="11054" spans="1:7" ht="15">
      <c r="A11054" s="963">
        <v>41956</v>
      </c>
      <c r="B11054">
        <v>4681.56005859375</v>
      </c>
      <c r="C11054">
        <v>4703.10009765625</v>
      </c>
      <c r="D11054">
        <v>4664.27001953125</v>
      </c>
      <c r="E11054">
        <v>4680.14013671875</v>
      </c>
      <c r="F11054">
        <v>4680.14013671875</v>
      </c>
      <c r="G11054">
        <v>1857580000</v>
      </c>
    </row>
    <row r="11055" spans="1:7" ht="15">
      <c r="A11055" s="963">
        <v>41957</v>
      </c>
      <c r="B11055">
        <v>4679.85009765625</v>
      </c>
      <c r="C11055">
        <v>4688.740234375</v>
      </c>
      <c r="D11055">
        <v>4664.31005859375</v>
      </c>
      <c r="E11055">
        <v>4688.5400390625</v>
      </c>
      <c r="F11055">
        <v>4688.5400390625</v>
      </c>
      <c r="G11055">
        <v>1739950000</v>
      </c>
    </row>
    <row r="11056" spans="1:7" ht="15">
      <c r="A11056" s="963">
        <v>41960</v>
      </c>
      <c r="B11056">
        <v>4678.43994140625</v>
      </c>
      <c r="C11056">
        <v>4689.52978515625</v>
      </c>
      <c r="D11056">
        <v>4655.2001953125</v>
      </c>
      <c r="E11056">
        <v>4671</v>
      </c>
      <c r="F11056">
        <v>4671</v>
      </c>
      <c r="G11056">
        <v>1695070000</v>
      </c>
    </row>
    <row r="11057" spans="1:7" ht="15">
      <c r="A11057" s="963">
        <v>41961</v>
      </c>
      <c r="B11057">
        <v>4674.83984375</v>
      </c>
      <c r="C11057">
        <v>4709.830078125</v>
      </c>
      <c r="D11057">
        <v>4674.2998046875</v>
      </c>
      <c r="E11057">
        <v>4702.43994140625</v>
      </c>
      <c r="F11057">
        <v>4702.43994140625</v>
      </c>
      <c r="G11057">
        <v>1655760000</v>
      </c>
    </row>
    <row r="11058" spans="1:7" ht="15">
      <c r="A11058" s="963">
        <v>41962</v>
      </c>
      <c r="B11058">
        <v>4694.77978515625</v>
      </c>
      <c r="C11058">
        <v>4696.2001953125</v>
      </c>
      <c r="D11058">
        <v>4655.72021484375</v>
      </c>
      <c r="E11058">
        <v>4675.7099609375</v>
      </c>
      <c r="F11058">
        <v>4675.7099609375</v>
      </c>
      <c r="G11058">
        <v>1641560000</v>
      </c>
    </row>
    <row r="11059" spans="1:7" ht="15">
      <c r="A11059" s="963">
        <v>41963</v>
      </c>
      <c r="B11059">
        <v>4655.2001953125</v>
      </c>
      <c r="C11059">
        <v>4702.97021484375</v>
      </c>
      <c r="D11059">
        <v>4653.330078125</v>
      </c>
      <c r="E11059">
        <v>4701.8701171875</v>
      </c>
      <c r="F11059">
        <v>4701.8701171875</v>
      </c>
      <c r="G11059">
        <v>1667330000</v>
      </c>
    </row>
    <row r="11060" spans="1:7" ht="15">
      <c r="A11060" s="963">
        <v>41964</v>
      </c>
      <c r="B11060">
        <v>4751.009765625</v>
      </c>
      <c r="C11060">
        <v>4751.60009765625</v>
      </c>
      <c r="D11060">
        <v>4700.72998046875</v>
      </c>
      <c r="E11060">
        <v>4712.97021484375</v>
      </c>
      <c r="F11060">
        <v>4712.97021484375</v>
      </c>
      <c r="G11060">
        <v>1854340000</v>
      </c>
    </row>
    <row r="11061" spans="1:7" ht="15">
      <c r="A11061" s="963">
        <v>41967</v>
      </c>
      <c r="B11061">
        <v>4725.169921875</v>
      </c>
      <c r="C11061">
        <v>4755.02001953125</v>
      </c>
      <c r="D11061">
        <v>4723.6201171875</v>
      </c>
      <c r="E11061">
        <v>4754.89013671875</v>
      </c>
      <c r="F11061">
        <v>4754.89013671875</v>
      </c>
      <c r="G11061">
        <v>1568130000</v>
      </c>
    </row>
    <row r="11062" spans="1:7" ht="15">
      <c r="A11062" s="963">
        <v>41968</v>
      </c>
      <c r="B11062">
        <v>4762.39013671875</v>
      </c>
      <c r="C11062">
        <v>4774.52001953125</v>
      </c>
      <c r="D11062">
        <v>4749.919921875</v>
      </c>
      <c r="E11062">
        <v>4758.25</v>
      </c>
      <c r="F11062">
        <v>4758.25</v>
      </c>
      <c r="G11062">
        <v>1720140000</v>
      </c>
    </row>
    <row r="11063" spans="1:7" ht="15">
      <c r="A11063" s="963">
        <v>41969</v>
      </c>
      <c r="B11063">
        <v>4760.22998046875</v>
      </c>
      <c r="C11063">
        <v>4788</v>
      </c>
      <c r="D11063">
        <v>4757.47998046875</v>
      </c>
      <c r="E11063">
        <v>4787.31982421875</v>
      </c>
      <c r="F11063">
        <v>4787.31982421875</v>
      </c>
      <c r="G11063">
        <v>1362930000</v>
      </c>
    </row>
    <row r="11064" spans="1:7" ht="15">
      <c r="A11064" s="963">
        <v>41971</v>
      </c>
      <c r="B11064">
        <v>4797.10009765625</v>
      </c>
      <c r="C11064">
        <v>4810.85986328125</v>
      </c>
      <c r="D11064">
        <v>4786.72021484375</v>
      </c>
      <c r="E11064">
        <v>4791.6298828125</v>
      </c>
      <c r="F11064">
        <v>4791.6298828125</v>
      </c>
      <c r="G11064">
        <v>998600000</v>
      </c>
    </row>
    <row r="11065" spans="1:7" ht="15">
      <c r="A11065" s="963">
        <v>41974</v>
      </c>
      <c r="B11065">
        <v>4777.72998046875</v>
      </c>
      <c r="C11065">
        <v>4782.06982421875</v>
      </c>
      <c r="D11065">
        <v>4724.6201171875</v>
      </c>
      <c r="E11065">
        <v>4727.35009765625</v>
      </c>
      <c r="F11065">
        <v>4727.35009765625</v>
      </c>
      <c r="G11065">
        <v>1893600000</v>
      </c>
    </row>
    <row r="11066" spans="1:7" ht="15">
      <c r="A11066" s="963">
        <v>41975</v>
      </c>
      <c r="B11066">
        <v>4732.97021484375</v>
      </c>
      <c r="C11066">
        <v>4761.6298828125</v>
      </c>
      <c r="D11066">
        <v>4729.759765625</v>
      </c>
      <c r="E11066">
        <v>4755.81005859375</v>
      </c>
      <c r="F11066">
        <v>4755.81005859375</v>
      </c>
      <c r="G11066">
        <v>1839170000</v>
      </c>
    </row>
    <row r="11067" spans="1:7" ht="15">
      <c r="A11067" s="963">
        <v>41976</v>
      </c>
      <c r="B11067">
        <v>4761.31005859375</v>
      </c>
      <c r="C11067">
        <v>4781.3701171875</v>
      </c>
      <c r="D11067">
        <v>4745.14013671875</v>
      </c>
      <c r="E11067">
        <v>4774.47021484375</v>
      </c>
      <c r="F11067">
        <v>4774.47021484375</v>
      </c>
      <c r="G11067">
        <v>1734510000</v>
      </c>
    </row>
    <row r="11068" spans="1:7" ht="15">
      <c r="A11068" s="963">
        <v>41977</v>
      </c>
      <c r="B11068">
        <v>4772</v>
      </c>
      <c r="C11068">
        <v>4785.41015625</v>
      </c>
      <c r="D11068">
        <v>4753.7099609375</v>
      </c>
      <c r="E11068">
        <v>4769.43994140625</v>
      </c>
      <c r="F11068">
        <v>4769.43994140625</v>
      </c>
      <c r="G11068">
        <v>1724090000</v>
      </c>
    </row>
    <row r="11069" spans="1:7" ht="15">
      <c r="A11069" s="963">
        <v>41978</v>
      </c>
      <c r="B11069">
        <v>4776.580078125</v>
      </c>
      <c r="C11069">
        <v>4788.97998046875</v>
      </c>
      <c r="D11069">
        <v>4769.64013671875</v>
      </c>
      <c r="E11069">
        <v>4780.759765625</v>
      </c>
      <c r="F11069">
        <v>4780.759765625</v>
      </c>
      <c r="G11069">
        <v>1767100000</v>
      </c>
    </row>
    <row r="11070" spans="1:7" ht="15">
      <c r="A11070" s="963">
        <v>41981</v>
      </c>
      <c r="B11070">
        <v>4769.759765625</v>
      </c>
      <c r="C11070">
        <v>4793.240234375</v>
      </c>
      <c r="D11070">
        <v>4722.91015625</v>
      </c>
      <c r="E11070">
        <v>4740.68994140625</v>
      </c>
      <c r="F11070">
        <v>4740.68994140625</v>
      </c>
      <c r="G11070">
        <v>1966770000</v>
      </c>
    </row>
    <row r="11071" spans="1:7" ht="15">
      <c r="A11071" s="963">
        <v>41982</v>
      </c>
      <c r="B11071">
        <v>4685.2001953125</v>
      </c>
      <c r="C11071">
        <v>4768.41015625</v>
      </c>
      <c r="D11071">
        <v>4674.3798828125</v>
      </c>
      <c r="E11071">
        <v>4766.47021484375</v>
      </c>
      <c r="F11071">
        <v>4766.47021484375</v>
      </c>
      <c r="G11071">
        <v>1950330000</v>
      </c>
    </row>
    <row r="11072" spans="1:7" ht="15">
      <c r="A11072" s="963">
        <v>41983</v>
      </c>
      <c r="B11072">
        <v>4754.419921875</v>
      </c>
      <c r="C11072">
        <v>4766.64013671875</v>
      </c>
      <c r="D11072">
        <v>4679.25</v>
      </c>
      <c r="E11072">
        <v>4684.02001953125</v>
      </c>
      <c r="F11072">
        <v>4684.02001953125</v>
      </c>
      <c r="G11072">
        <v>1850810000</v>
      </c>
    </row>
    <row r="11073" spans="1:7" ht="15">
      <c r="A11073" s="963">
        <v>41984</v>
      </c>
      <c r="B11073">
        <v>4704.64990234375</v>
      </c>
      <c r="C11073">
        <v>4759.8798828125</v>
      </c>
      <c r="D11073">
        <v>4699.43017578125</v>
      </c>
      <c r="E11073">
        <v>4708.16015625</v>
      </c>
      <c r="F11073">
        <v>4708.16015625</v>
      </c>
      <c r="G11073">
        <v>1873050000</v>
      </c>
    </row>
    <row r="11074" spans="1:7" ht="15">
      <c r="A11074" s="963">
        <v>41985</v>
      </c>
      <c r="B11074">
        <v>4665.35009765625</v>
      </c>
      <c r="C11074">
        <v>4707.919921875</v>
      </c>
      <c r="D11074">
        <v>4653.60009765625</v>
      </c>
      <c r="E11074">
        <v>4653.60009765625</v>
      </c>
      <c r="F11074">
        <v>4653.60009765625</v>
      </c>
      <c r="G11074">
        <v>1888870000</v>
      </c>
    </row>
    <row r="11075" spans="1:7" ht="15">
      <c r="A11075" s="963">
        <v>41988</v>
      </c>
      <c r="B11075">
        <v>4679.669921875</v>
      </c>
      <c r="C11075">
        <v>4690.580078125</v>
      </c>
      <c r="D11075">
        <v>4592.43017578125</v>
      </c>
      <c r="E11075">
        <v>4605.16015625</v>
      </c>
      <c r="F11075">
        <v>4605.16015625</v>
      </c>
      <c r="G11075">
        <v>2143610000</v>
      </c>
    </row>
    <row r="11076" spans="1:7" ht="15">
      <c r="A11076" s="963">
        <v>41989</v>
      </c>
      <c r="B11076">
        <v>4572.7900390625</v>
      </c>
      <c r="C11076">
        <v>4645.18994140625</v>
      </c>
      <c r="D11076">
        <v>4547.31005859375</v>
      </c>
      <c r="E11076">
        <v>4547.830078125</v>
      </c>
      <c r="F11076">
        <v>4547.830078125</v>
      </c>
      <c r="G11076">
        <v>2231670000</v>
      </c>
    </row>
    <row r="11077" spans="1:7" ht="15">
      <c r="A11077" s="963">
        <v>41990</v>
      </c>
      <c r="B11077">
        <v>4556.89990234375</v>
      </c>
      <c r="C11077">
        <v>4651.89990234375</v>
      </c>
      <c r="D11077">
        <v>4550.7001953125</v>
      </c>
      <c r="E11077">
        <v>4644.31005859375</v>
      </c>
      <c r="F11077">
        <v>4644.31005859375</v>
      </c>
      <c r="G11077">
        <v>2279930000</v>
      </c>
    </row>
    <row r="11078" spans="1:7" ht="15">
      <c r="A11078" s="963">
        <v>41991</v>
      </c>
      <c r="B11078">
        <v>4712.39013671875</v>
      </c>
      <c r="C11078">
        <v>4748.39990234375</v>
      </c>
      <c r="D11078">
        <v>4697.08984375</v>
      </c>
      <c r="E11078">
        <v>4748.39990234375</v>
      </c>
      <c r="F11078">
        <v>4748.39990234375</v>
      </c>
      <c r="G11078">
        <v>2172260000</v>
      </c>
    </row>
    <row r="11079" spans="1:7" ht="15">
      <c r="A11079" s="963">
        <v>41992</v>
      </c>
      <c r="B11079">
        <v>4752.60009765625</v>
      </c>
      <c r="C11079">
        <v>4782.1298828125</v>
      </c>
      <c r="D11079">
        <v>4738.2900390625</v>
      </c>
      <c r="E11079">
        <v>4765.3798828125</v>
      </c>
      <c r="F11079">
        <v>4765.3798828125</v>
      </c>
      <c r="G11079">
        <v>3287920000</v>
      </c>
    </row>
    <row r="11080" spans="1:7" ht="15">
      <c r="A11080" s="963">
        <v>41995</v>
      </c>
      <c r="B11080">
        <v>4759.0400390625</v>
      </c>
      <c r="C11080">
        <v>4781.93017578125</v>
      </c>
      <c r="D11080">
        <v>4757.7998046875</v>
      </c>
      <c r="E11080">
        <v>4781.419921875</v>
      </c>
      <c r="F11080">
        <v>4781.419921875</v>
      </c>
      <c r="G11080">
        <v>1720070000</v>
      </c>
    </row>
    <row r="11081" spans="1:7" ht="15">
      <c r="A11081" s="963">
        <v>41996</v>
      </c>
      <c r="B11081">
        <v>4798.02978515625</v>
      </c>
      <c r="C11081">
        <v>4798.06005859375</v>
      </c>
      <c r="D11081">
        <v>4761.39013671875</v>
      </c>
      <c r="E11081">
        <v>4765.419921875</v>
      </c>
      <c r="F11081">
        <v>4765.419921875</v>
      </c>
      <c r="G11081">
        <v>1590820000</v>
      </c>
    </row>
    <row r="11082" spans="1:7" ht="15">
      <c r="A11082" s="963">
        <v>41997</v>
      </c>
      <c r="B11082">
        <v>4770.1201171875</v>
      </c>
      <c r="C11082">
        <v>4787.56982421875</v>
      </c>
      <c r="D11082">
        <v>4768.669921875</v>
      </c>
      <c r="E11082">
        <v>4773.47021484375</v>
      </c>
      <c r="F11082">
        <v>4773.47021484375</v>
      </c>
      <c r="G11082">
        <v>729750000</v>
      </c>
    </row>
    <row r="11083" spans="1:7" ht="15">
      <c r="A11083" s="963">
        <v>41999</v>
      </c>
      <c r="B11083">
        <v>4788.06005859375</v>
      </c>
      <c r="C11083">
        <v>4814.9501953125</v>
      </c>
      <c r="D11083">
        <v>4787.85009765625</v>
      </c>
      <c r="E11083">
        <v>4806.85986328125</v>
      </c>
      <c r="F11083">
        <v>4806.85986328125</v>
      </c>
      <c r="G11083">
        <v>930220000</v>
      </c>
    </row>
    <row r="11084" spans="1:7" ht="15">
      <c r="A11084" s="963">
        <v>42002</v>
      </c>
      <c r="B11084">
        <v>4801.259765625</v>
      </c>
      <c r="C11084">
        <v>4813.72021484375</v>
      </c>
      <c r="D11084">
        <v>4798.89990234375</v>
      </c>
      <c r="E11084">
        <v>4806.91015625</v>
      </c>
      <c r="F11084">
        <v>4806.91015625</v>
      </c>
      <c r="G11084">
        <v>1227740000</v>
      </c>
    </row>
    <row r="11085" spans="1:7" ht="15">
      <c r="A11085" s="963">
        <v>42003</v>
      </c>
      <c r="B11085">
        <v>4793.60986328125</v>
      </c>
      <c r="C11085">
        <v>4803.89013671875</v>
      </c>
      <c r="D11085">
        <v>4772.8798828125</v>
      </c>
      <c r="E11085">
        <v>4777.43994140625</v>
      </c>
      <c r="F11085">
        <v>4777.43994140625</v>
      </c>
      <c r="G11085">
        <v>1269200000</v>
      </c>
    </row>
    <row r="11086" spans="1:7" ht="15">
      <c r="A11086" s="963">
        <v>42004</v>
      </c>
      <c r="B11086">
        <v>4790.52978515625</v>
      </c>
      <c r="C11086">
        <v>4806.43017578125</v>
      </c>
      <c r="D11086">
        <v>4734.10986328125</v>
      </c>
      <c r="E11086">
        <v>4736.0498046875</v>
      </c>
      <c r="F11086">
        <v>4736.0498046875</v>
      </c>
      <c r="G11086">
        <v>1515600000</v>
      </c>
    </row>
    <row r="11087" spans="1:7" ht="15">
      <c r="A11087" s="963">
        <v>42006</v>
      </c>
      <c r="B11087">
        <v>4760.240234375</v>
      </c>
      <c r="C11087">
        <v>4777.009765625</v>
      </c>
      <c r="D11087">
        <v>4698.10986328125</v>
      </c>
      <c r="E11087">
        <v>4726.81005859375</v>
      </c>
      <c r="F11087">
        <v>4726.81005859375</v>
      </c>
      <c r="G11087">
        <v>1435150000</v>
      </c>
    </row>
    <row r="11088" spans="1:7" ht="15">
      <c r="A11088" s="963">
        <v>42009</v>
      </c>
      <c r="B11088">
        <v>4700.33984375</v>
      </c>
      <c r="C11088">
        <v>4702.77001953125</v>
      </c>
      <c r="D11088">
        <v>4641.4599609375</v>
      </c>
      <c r="E11088">
        <v>4652.56982421875</v>
      </c>
      <c r="F11088">
        <v>4652.56982421875</v>
      </c>
      <c r="G11088">
        <v>1794470000</v>
      </c>
    </row>
    <row r="11089" spans="1:7" ht="15">
      <c r="A11089" s="963">
        <v>42010</v>
      </c>
      <c r="B11089">
        <v>4666.85009765625</v>
      </c>
      <c r="C11089">
        <v>4667.330078125</v>
      </c>
      <c r="D11089">
        <v>4567.58984375</v>
      </c>
      <c r="E11089">
        <v>4592.740234375</v>
      </c>
      <c r="F11089">
        <v>4592.740234375</v>
      </c>
      <c r="G11089">
        <v>2167320000</v>
      </c>
    </row>
    <row r="11090" spans="1:7" ht="15">
      <c r="A11090" s="963">
        <v>42011</v>
      </c>
      <c r="B11090">
        <v>4626.83984375</v>
      </c>
      <c r="C11090">
        <v>4652.72021484375</v>
      </c>
      <c r="D11090">
        <v>4613.89990234375</v>
      </c>
      <c r="E11090">
        <v>4650.47021484375</v>
      </c>
      <c r="F11090">
        <v>4650.47021484375</v>
      </c>
      <c r="G11090">
        <v>1957950000</v>
      </c>
    </row>
    <row r="11091" spans="1:7" ht="15">
      <c r="A11091" s="963">
        <v>42012</v>
      </c>
      <c r="B11091">
        <v>4689.5400390625</v>
      </c>
      <c r="C11091">
        <v>4741.3798828125</v>
      </c>
      <c r="D11091">
        <v>4688.02001953125</v>
      </c>
      <c r="E11091">
        <v>4736.18994140625</v>
      </c>
      <c r="F11091">
        <v>4736.18994140625</v>
      </c>
      <c r="G11091">
        <v>2105450000</v>
      </c>
    </row>
    <row r="11092" spans="1:7" ht="15">
      <c r="A11092" s="963">
        <v>42013</v>
      </c>
      <c r="B11092">
        <v>4744.47021484375</v>
      </c>
      <c r="C11092">
        <v>4744.7099609375</v>
      </c>
      <c r="D11092">
        <v>4681.240234375</v>
      </c>
      <c r="E11092">
        <v>4704.06982421875</v>
      </c>
      <c r="F11092">
        <v>4704.06982421875</v>
      </c>
      <c r="G11092">
        <v>1715830000</v>
      </c>
    </row>
    <row r="11093" spans="1:7" ht="15">
      <c r="A11093" s="963">
        <v>42016</v>
      </c>
      <c r="B11093">
        <v>4714.06982421875</v>
      </c>
      <c r="C11093">
        <v>4715.81005859375</v>
      </c>
      <c r="D11093">
        <v>4650.64990234375</v>
      </c>
      <c r="E11093">
        <v>4664.7099609375</v>
      </c>
      <c r="F11093">
        <v>4664.7099609375</v>
      </c>
      <c r="G11093">
        <v>1861960000</v>
      </c>
    </row>
    <row r="11094" spans="1:7" ht="15">
      <c r="A11094" s="963">
        <v>42017</v>
      </c>
      <c r="B11094">
        <v>4708.740234375</v>
      </c>
      <c r="C11094">
        <v>4751.33984375</v>
      </c>
      <c r="D11094">
        <v>4624.27978515625</v>
      </c>
      <c r="E11094">
        <v>4661.5</v>
      </c>
      <c r="F11094">
        <v>4661.5</v>
      </c>
      <c r="G11094">
        <v>2162180000</v>
      </c>
    </row>
    <row r="11095" spans="1:7" ht="15">
      <c r="A11095" s="963">
        <v>42018</v>
      </c>
      <c r="B11095">
        <v>4610.759765625</v>
      </c>
      <c r="C11095">
        <v>4655.3701171875</v>
      </c>
      <c r="D11095">
        <v>4595.97998046875</v>
      </c>
      <c r="E11095">
        <v>4639.31982421875</v>
      </c>
      <c r="F11095">
        <v>4639.31982421875</v>
      </c>
      <c r="G11095">
        <v>2073810000</v>
      </c>
    </row>
    <row r="11096" spans="1:7" ht="15">
      <c r="A11096" s="963">
        <v>42019</v>
      </c>
      <c r="B11096">
        <v>4657.4599609375</v>
      </c>
      <c r="C11096">
        <v>4663.9599609375</v>
      </c>
      <c r="D11096">
        <v>4567.39013671875</v>
      </c>
      <c r="E11096">
        <v>4570.81982421875</v>
      </c>
      <c r="F11096">
        <v>4570.81982421875</v>
      </c>
      <c r="G11096">
        <v>1976260000</v>
      </c>
    </row>
    <row r="11097" spans="1:7" ht="15">
      <c r="A11097" s="963">
        <v>42020</v>
      </c>
      <c r="B11097">
        <v>4566.3798828125</v>
      </c>
      <c r="C11097">
        <v>4635.81982421875</v>
      </c>
      <c r="D11097">
        <v>4563.10986328125</v>
      </c>
      <c r="E11097">
        <v>4634.3798828125</v>
      </c>
      <c r="F11097">
        <v>4634.3798828125</v>
      </c>
      <c r="G11097">
        <v>1970520000</v>
      </c>
    </row>
    <row r="11098" spans="1:7" ht="15">
      <c r="A11098" s="963">
        <v>42024</v>
      </c>
      <c r="B11098">
        <v>4655.83984375</v>
      </c>
      <c r="C11098">
        <v>4665.64990234375</v>
      </c>
      <c r="D11098">
        <v>4601.10009765625</v>
      </c>
      <c r="E11098">
        <v>4654.85009765625</v>
      </c>
      <c r="F11098">
        <v>4654.85009765625</v>
      </c>
      <c r="G11098">
        <v>1835040000</v>
      </c>
    </row>
    <row r="11099" spans="1:7" ht="15">
      <c r="A11099" s="963">
        <v>42025</v>
      </c>
      <c r="B11099">
        <v>4641.9501953125</v>
      </c>
      <c r="C11099">
        <v>4692.4599609375</v>
      </c>
      <c r="D11099">
        <v>4629.58984375</v>
      </c>
      <c r="E11099">
        <v>4667.419921875</v>
      </c>
      <c r="F11099">
        <v>4667.419921875</v>
      </c>
      <c r="G11099">
        <v>1847420000</v>
      </c>
    </row>
    <row r="11100" spans="1:7" ht="15">
      <c r="A11100" s="963">
        <v>42026</v>
      </c>
      <c r="B11100">
        <v>4690.93017578125</v>
      </c>
      <c r="C11100">
        <v>4752.60009765625</v>
      </c>
      <c r="D11100">
        <v>4644.56982421875</v>
      </c>
      <c r="E11100">
        <v>4750.39990234375</v>
      </c>
      <c r="F11100">
        <v>4750.39990234375</v>
      </c>
      <c r="G11100">
        <v>1996550000</v>
      </c>
    </row>
    <row r="11101" spans="1:7" ht="15">
      <c r="A11101" s="963">
        <v>42027</v>
      </c>
      <c r="B11101">
        <v>4748.18994140625</v>
      </c>
      <c r="C11101">
        <v>4771.18017578125</v>
      </c>
      <c r="D11101">
        <v>4737.9501953125</v>
      </c>
      <c r="E11101">
        <v>4757.8798828125</v>
      </c>
      <c r="F11101">
        <v>4757.8798828125</v>
      </c>
      <c r="G11101">
        <v>1653830000</v>
      </c>
    </row>
    <row r="11102" spans="1:7" ht="15">
      <c r="A11102" s="963">
        <v>42030</v>
      </c>
      <c r="B11102">
        <v>4752.35986328125</v>
      </c>
      <c r="C11102">
        <v>4774.18017578125</v>
      </c>
      <c r="D11102">
        <v>4734.2001953125</v>
      </c>
      <c r="E11102">
        <v>4771.759765625</v>
      </c>
      <c r="F11102">
        <v>4771.759765625</v>
      </c>
      <c r="G11102">
        <v>1717510000</v>
      </c>
    </row>
    <row r="11103" spans="1:7" ht="15">
      <c r="A11103" s="963">
        <v>42031</v>
      </c>
      <c r="B11103">
        <v>4698.22998046875</v>
      </c>
      <c r="C11103">
        <v>4721.8701171875</v>
      </c>
      <c r="D11103">
        <v>4659.830078125</v>
      </c>
      <c r="E11103">
        <v>4681.5</v>
      </c>
      <c r="F11103">
        <v>4681.5</v>
      </c>
      <c r="G11103">
        <v>1954160000</v>
      </c>
    </row>
    <row r="11104" spans="1:7" ht="15">
      <c r="A11104" s="963">
        <v>42032</v>
      </c>
      <c r="B11104">
        <v>4740.68994140625</v>
      </c>
      <c r="C11104">
        <v>4742.06005859375</v>
      </c>
      <c r="D11104">
        <v>4637.47998046875</v>
      </c>
      <c r="E11104">
        <v>4637.990234375</v>
      </c>
      <c r="F11104">
        <v>4637.990234375</v>
      </c>
      <c r="G11104">
        <v>2118680000</v>
      </c>
    </row>
    <row r="11105" spans="1:7" ht="15">
      <c r="A11105" s="963">
        <v>42033</v>
      </c>
      <c r="B11105">
        <v>4635.72998046875</v>
      </c>
      <c r="C11105">
        <v>4688.41015625</v>
      </c>
      <c r="D11105">
        <v>4601.759765625</v>
      </c>
      <c r="E11105">
        <v>4683.41015625</v>
      </c>
      <c r="F11105">
        <v>4683.41015625</v>
      </c>
      <c r="G11105">
        <v>2110710000</v>
      </c>
    </row>
    <row r="11106" spans="1:7" ht="15">
      <c r="A11106" s="963">
        <v>42034</v>
      </c>
      <c r="B11106">
        <v>4671.2099609375</v>
      </c>
      <c r="C11106">
        <v>4703.81005859375</v>
      </c>
      <c r="D11106">
        <v>4631.10009765625</v>
      </c>
      <c r="E11106">
        <v>4635.240234375</v>
      </c>
      <c r="F11106">
        <v>4635.240234375</v>
      </c>
      <c r="G11106">
        <v>2264230000</v>
      </c>
    </row>
    <row r="11107" spans="1:7" ht="15">
      <c r="A11107" s="963">
        <v>42037</v>
      </c>
      <c r="B11107">
        <v>4650.60009765625</v>
      </c>
      <c r="C11107">
        <v>4676.68994140625</v>
      </c>
      <c r="D11107">
        <v>4580.4599609375</v>
      </c>
      <c r="E11107">
        <v>4676.68994140625</v>
      </c>
      <c r="F11107">
        <v>4676.68994140625</v>
      </c>
      <c r="G11107">
        <v>2006450000</v>
      </c>
    </row>
    <row r="11108" spans="1:7" ht="15">
      <c r="A11108" s="963">
        <v>42038</v>
      </c>
      <c r="B11108">
        <v>4693.25</v>
      </c>
      <c r="C11108">
        <v>4727.740234375</v>
      </c>
      <c r="D11108">
        <v>4670.81982421875</v>
      </c>
      <c r="E11108">
        <v>4727.740234375</v>
      </c>
      <c r="F11108">
        <v>4727.740234375</v>
      </c>
      <c r="G11108">
        <v>2153520000</v>
      </c>
    </row>
    <row r="11109" spans="1:7" ht="15">
      <c r="A11109" s="963">
        <v>42039</v>
      </c>
      <c r="B11109">
        <v>4699.81005859375</v>
      </c>
      <c r="C11109">
        <v>4744.330078125</v>
      </c>
      <c r="D11109">
        <v>4697.7900390625</v>
      </c>
      <c r="E11109">
        <v>4716.7001953125</v>
      </c>
      <c r="F11109">
        <v>4716.7001953125</v>
      </c>
      <c r="G11109">
        <v>2212960000</v>
      </c>
    </row>
    <row r="11110" spans="1:7" ht="15">
      <c r="A11110" s="963">
        <v>42040</v>
      </c>
      <c r="B11110">
        <v>4729.64990234375</v>
      </c>
      <c r="C11110">
        <v>4767.3798828125</v>
      </c>
      <c r="D11110">
        <v>4722.7998046875</v>
      </c>
      <c r="E11110">
        <v>4765.10009765625</v>
      </c>
      <c r="F11110">
        <v>4765.10009765625</v>
      </c>
      <c r="G11110">
        <v>2036590000</v>
      </c>
    </row>
    <row r="11111" spans="1:7" ht="15">
      <c r="A11111" s="963">
        <v>42041</v>
      </c>
      <c r="B11111">
        <v>4768.83984375</v>
      </c>
      <c r="C11111">
        <v>4787.18017578125</v>
      </c>
      <c r="D11111">
        <v>4731.22021484375</v>
      </c>
      <c r="E11111">
        <v>4744.39990234375</v>
      </c>
      <c r="F11111">
        <v>4744.39990234375</v>
      </c>
      <c r="G11111">
        <v>2034060000</v>
      </c>
    </row>
    <row r="11112" spans="1:7" ht="15">
      <c r="A11112" s="963">
        <v>42044</v>
      </c>
      <c r="B11112">
        <v>4723.72998046875</v>
      </c>
      <c r="C11112">
        <v>4749.47021484375</v>
      </c>
      <c r="D11112">
        <v>4719.60986328125</v>
      </c>
      <c r="E11112">
        <v>4726.009765625</v>
      </c>
      <c r="F11112">
        <v>4726.009765625</v>
      </c>
      <c r="G11112">
        <v>1654680000</v>
      </c>
    </row>
    <row r="11113" spans="1:7" ht="15">
      <c r="A11113" s="963">
        <v>42045</v>
      </c>
      <c r="B11113">
        <v>4754.6298828125</v>
      </c>
      <c r="C11113">
        <v>4793.27001953125</v>
      </c>
      <c r="D11113">
        <v>4737.1201171875</v>
      </c>
      <c r="E11113">
        <v>4787.64013671875</v>
      </c>
      <c r="F11113">
        <v>4787.64013671875</v>
      </c>
      <c r="G11113">
        <v>1773730000</v>
      </c>
    </row>
    <row r="11114" spans="1:7" ht="15">
      <c r="A11114" s="963">
        <v>42046</v>
      </c>
      <c r="B11114">
        <v>4788.3701171875</v>
      </c>
      <c r="C11114">
        <v>4810.35986328125</v>
      </c>
      <c r="D11114">
        <v>4780.1298828125</v>
      </c>
      <c r="E11114">
        <v>4801.18017578125</v>
      </c>
      <c r="F11114">
        <v>4801.18017578125</v>
      </c>
      <c r="G11114">
        <v>1793630000</v>
      </c>
    </row>
    <row r="11115" spans="1:7" ht="15">
      <c r="A11115" s="963">
        <v>42047</v>
      </c>
      <c r="B11115">
        <v>4828.080078125</v>
      </c>
      <c r="C11115">
        <v>4857.60986328125</v>
      </c>
      <c r="D11115">
        <v>4823.56982421875</v>
      </c>
      <c r="E11115">
        <v>4857.60986328125</v>
      </c>
      <c r="F11115">
        <v>4857.60986328125</v>
      </c>
      <c r="G11115">
        <v>2075470000</v>
      </c>
    </row>
    <row r="11116" spans="1:7" ht="15">
      <c r="A11116" s="963">
        <v>42048</v>
      </c>
      <c r="B11116">
        <v>4869.72998046875</v>
      </c>
      <c r="C11116">
        <v>4893.83984375</v>
      </c>
      <c r="D11116">
        <v>4860.1201171875</v>
      </c>
      <c r="E11116">
        <v>4893.83984375</v>
      </c>
      <c r="F11116">
        <v>4893.83984375</v>
      </c>
      <c r="G11116">
        <v>1942240000</v>
      </c>
    </row>
    <row r="11117" spans="1:7" ht="15">
      <c r="A11117" s="963">
        <v>42052</v>
      </c>
      <c r="B11117">
        <v>4889.990234375</v>
      </c>
      <c r="C11117">
        <v>4901.89013671875</v>
      </c>
      <c r="D11117">
        <v>4880.64013671875</v>
      </c>
      <c r="E11117">
        <v>4899.27001953125</v>
      </c>
      <c r="F11117">
        <v>4899.27001953125</v>
      </c>
      <c r="G11117">
        <v>1751490000</v>
      </c>
    </row>
    <row r="11118" spans="1:7" ht="15">
      <c r="A11118" s="963">
        <v>42053</v>
      </c>
      <c r="B11118">
        <v>4890.83984375</v>
      </c>
      <c r="C11118">
        <v>4907.5</v>
      </c>
      <c r="D11118">
        <v>4885.60009765625</v>
      </c>
      <c r="E11118">
        <v>4906.35986328125</v>
      </c>
      <c r="F11118">
        <v>4906.35986328125</v>
      </c>
      <c r="G11118">
        <v>1684800000</v>
      </c>
    </row>
    <row r="11119" spans="1:7" ht="15">
      <c r="A11119" s="963">
        <v>42054</v>
      </c>
      <c r="B11119">
        <v>4901.509765625</v>
      </c>
      <c r="C11119">
        <v>4929.52978515625</v>
      </c>
      <c r="D11119">
        <v>4900.6298828125</v>
      </c>
      <c r="E11119">
        <v>4924.7001953125</v>
      </c>
      <c r="F11119">
        <v>4924.7001953125</v>
      </c>
      <c r="G11119">
        <v>1592890000</v>
      </c>
    </row>
    <row r="11120" spans="1:7" ht="15">
      <c r="A11120" s="963">
        <v>42055</v>
      </c>
      <c r="B11120">
        <v>4919.77978515625</v>
      </c>
      <c r="C11120">
        <v>4957.02001953125</v>
      </c>
      <c r="D11120">
        <v>4905.58984375</v>
      </c>
      <c r="E11120">
        <v>4955.97021484375</v>
      </c>
      <c r="F11120">
        <v>4955.97021484375</v>
      </c>
      <c r="G11120">
        <v>1761140000</v>
      </c>
    </row>
    <row r="11121" spans="1:7" ht="15">
      <c r="A11121" s="963">
        <v>42058</v>
      </c>
      <c r="B11121">
        <v>4953.10009765625</v>
      </c>
      <c r="C11121">
        <v>4960.97021484375</v>
      </c>
      <c r="D11121">
        <v>4939.56005859375</v>
      </c>
      <c r="E11121">
        <v>4960.97021484375</v>
      </c>
      <c r="F11121">
        <v>4960.97021484375</v>
      </c>
      <c r="G11121">
        <v>1754850000</v>
      </c>
    </row>
    <row r="11122" spans="1:7" ht="15">
      <c r="A11122" s="963">
        <v>42059</v>
      </c>
      <c r="B11122">
        <v>4956.2099609375</v>
      </c>
      <c r="C11122">
        <v>4971.18017578125</v>
      </c>
      <c r="D11122">
        <v>4945.14013671875</v>
      </c>
      <c r="E11122">
        <v>4968.1201171875</v>
      </c>
      <c r="F11122">
        <v>4968.1201171875</v>
      </c>
      <c r="G11122">
        <v>1834890000</v>
      </c>
    </row>
    <row r="11123" spans="1:7" ht="15">
      <c r="A11123" s="963">
        <v>42060</v>
      </c>
      <c r="B11123">
        <v>4960.35986328125</v>
      </c>
      <c r="C11123">
        <v>4984.240234375</v>
      </c>
      <c r="D11123">
        <v>4956</v>
      </c>
      <c r="E11123">
        <v>4967.14013671875</v>
      </c>
      <c r="F11123">
        <v>4967.14013671875</v>
      </c>
      <c r="G11123">
        <v>1848560000</v>
      </c>
    </row>
    <row r="11124" spans="1:7" ht="15">
      <c r="A11124" s="963">
        <v>42061</v>
      </c>
      <c r="B11124">
        <v>4969.27001953125</v>
      </c>
      <c r="C11124">
        <v>4989.10986328125</v>
      </c>
      <c r="D11124">
        <v>4955.509765625</v>
      </c>
      <c r="E11124">
        <v>4987.89013671875</v>
      </c>
      <c r="F11124">
        <v>4987.89013671875</v>
      </c>
      <c r="G11124">
        <v>1905550000</v>
      </c>
    </row>
    <row r="11125" spans="1:7" ht="15">
      <c r="A11125" s="963">
        <v>42062</v>
      </c>
      <c r="B11125">
        <v>4985.02978515625</v>
      </c>
      <c r="C11125">
        <v>4989.25</v>
      </c>
      <c r="D11125">
        <v>4960.8701171875</v>
      </c>
      <c r="E11125">
        <v>4963.52978515625</v>
      </c>
      <c r="F11125">
        <v>4963.52978515625</v>
      </c>
      <c r="G11125">
        <v>1955590000</v>
      </c>
    </row>
    <row r="11126" spans="1:7" ht="15">
      <c r="A11126" s="963">
        <v>42065</v>
      </c>
      <c r="B11126">
        <v>4973.43017578125</v>
      </c>
      <c r="C11126">
        <v>5008.56982421875</v>
      </c>
      <c r="D11126">
        <v>4972.009765625</v>
      </c>
      <c r="E11126">
        <v>5008.10009765625</v>
      </c>
      <c r="F11126">
        <v>5008.10009765625</v>
      </c>
      <c r="G11126">
        <v>1931110000</v>
      </c>
    </row>
    <row r="11127" spans="1:7" ht="15">
      <c r="A11127" s="963">
        <v>42066</v>
      </c>
      <c r="B11127">
        <v>4990.7001953125</v>
      </c>
      <c r="C11127">
        <v>4996.66015625</v>
      </c>
      <c r="D11127">
        <v>4956.06982421875</v>
      </c>
      <c r="E11127">
        <v>4979.89990234375</v>
      </c>
      <c r="F11127">
        <v>4979.89990234375</v>
      </c>
      <c r="G11127">
        <v>2018900000</v>
      </c>
    </row>
    <row r="11128" spans="1:7" ht="15">
      <c r="A11128" s="963">
        <v>42067</v>
      </c>
      <c r="B11128">
        <v>4961.240234375</v>
      </c>
      <c r="C11128">
        <v>4973.31982421875</v>
      </c>
      <c r="D11128">
        <v>4938.89990234375</v>
      </c>
      <c r="E11128">
        <v>4967.14013671875</v>
      </c>
      <c r="F11128">
        <v>4967.14013671875</v>
      </c>
      <c r="G11128">
        <v>1824830000</v>
      </c>
    </row>
    <row r="11129" spans="1:7" ht="15">
      <c r="A11129" s="963">
        <v>42068</v>
      </c>
      <c r="B11129">
        <v>4979.9501953125</v>
      </c>
      <c r="C11129">
        <v>4993.52001953125</v>
      </c>
      <c r="D11129">
        <v>4963.10009765625</v>
      </c>
      <c r="E11129">
        <v>4982.81005859375</v>
      </c>
      <c r="F11129">
        <v>4982.81005859375</v>
      </c>
      <c r="G11129">
        <v>1724200000</v>
      </c>
    </row>
    <row r="11130" spans="1:7" ht="15">
      <c r="A11130" s="963">
        <v>42069</v>
      </c>
      <c r="B11130">
        <v>4967.240234375</v>
      </c>
      <c r="C11130">
        <v>4982.93017578125</v>
      </c>
      <c r="D11130">
        <v>4918.6298828125</v>
      </c>
      <c r="E11130">
        <v>4927.3701171875</v>
      </c>
      <c r="F11130">
        <v>4927.3701171875</v>
      </c>
      <c r="G11130">
        <v>1918220000</v>
      </c>
    </row>
    <row r="11131" spans="1:7" ht="15">
      <c r="A11131" s="963">
        <v>42072</v>
      </c>
      <c r="B11131">
        <v>4936.080078125</v>
      </c>
      <c r="C11131">
        <v>4950.47021484375</v>
      </c>
      <c r="D11131">
        <v>4920.81982421875</v>
      </c>
      <c r="E11131">
        <v>4942.43994140625</v>
      </c>
      <c r="F11131">
        <v>4942.43994140625</v>
      </c>
      <c r="G11131">
        <v>1696510000</v>
      </c>
    </row>
    <row r="11132" spans="1:7" ht="15">
      <c r="A11132" s="963">
        <v>42073</v>
      </c>
      <c r="B11132">
        <v>4899.509765625</v>
      </c>
      <c r="C11132">
        <v>4903.43994140625</v>
      </c>
      <c r="D11132">
        <v>4859.7900390625</v>
      </c>
      <c r="E11132">
        <v>4859.7900390625</v>
      </c>
      <c r="F11132">
        <v>4859.7900390625</v>
      </c>
      <c r="G11132">
        <v>1876010000</v>
      </c>
    </row>
    <row r="11133" spans="1:7" ht="15">
      <c r="A11133" s="963">
        <v>42074</v>
      </c>
      <c r="B11133">
        <v>4866.93994140625</v>
      </c>
      <c r="C11133">
        <v>4876.08984375</v>
      </c>
      <c r="D11133">
        <v>4846.7900390625</v>
      </c>
      <c r="E11133">
        <v>4849.93994140625</v>
      </c>
      <c r="F11133">
        <v>4849.93994140625</v>
      </c>
      <c r="G11133">
        <v>1846020000</v>
      </c>
    </row>
    <row r="11134" spans="1:7" ht="15">
      <c r="A11134" s="963">
        <v>42075</v>
      </c>
      <c r="B11134">
        <v>4853.97998046875</v>
      </c>
      <c r="C11134">
        <v>4895.7998046875</v>
      </c>
      <c r="D11134">
        <v>4853.2001953125</v>
      </c>
      <c r="E11134">
        <v>4893.2900390625</v>
      </c>
      <c r="F11134">
        <v>4893.2900390625</v>
      </c>
      <c r="G11134">
        <v>1855110000</v>
      </c>
    </row>
    <row r="11135" spans="1:7" ht="15">
      <c r="A11135" s="963">
        <v>42076</v>
      </c>
      <c r="B11135">
        <v>4885.5400390625</v>
      </c>
      <c r="C11135">
        <v>4904.47021484375</v>
      </c>
      <c r="D11135">
        <v>4842.7998046875</v>
      </c>
      <c r="E11135">
        <v>4871.759765625</v>
      </c>
      <c r="F11135">
        <v>4871.759765625</v>
      </c>
      <c r="G11135">
        <v>1851410000</v>
      </c>
    </row>
    <row r="11136" spans="1:7" ht="15">
      <c r="A11136" s="963">
        <v>42079</v>
      </c>
      <c r="B11136">
        <v>4897.27001953125</v>
      </c>
      <c r="C11136">
        <v>4929.93994140625</v>
      </c>
      <c r="D11136">
        <v>4889.08984375</v>
      </c>
      <c r="E11136">
        <v>4929.509765625</v>
      </c>
      <c r="F11136">
        <v>4929.509765625</v>
      </c>
      <c r="G11136">
        <v>1713480000</v>
      </c>
    </row>
    <row r="11137" spans="1:7" ht="15">
      <c r="A11137" s="963">
        <v>42080</v>
      </c>
      <c r="B11137">
        <v>4912.64990234375</v>
      </c>
      <c r="C11137">
        <v>4944.91015625</v>
      </c>
      <c r="D11137">
        <v>4907.02001953125</v>
      </c>
      <c r="E11137">
        <v>4937.43017578125</v>
      </c>
      <c r="F11137">
        <v>4937.43017578125</v>
      </c>
      <c r="G11137">
        <v>1724370000</v>
      </c>
    </row>
    <row r="11138" spans="1:7" ht="15">
      <c r="A11138" s="963">
        <v>42081</v>
      </c>
      <c r="B11138">
        <v>4926.830078125</v>
      </c>
      <c r="C11138">
        <v>5001.56982421875</v>
      </c>
      <c r="D11138">
        <v>4907.72021484375</v>
      </c>
      <c r="E11138">
        <v>4982.830078125</v>
      </c>
      <c r="F11138">
        <v>4982.830078125</v>
      </c>
      <c r="G11138">
        <v>1983570000</v>
      </c>
    </row>
    <row r="11139" spans="1:7" ht="15">
      <c r="A11139" s="963">
        <v>42082</v>
      </c>
      <c r="B11139">
        <v>4982.02001953125</v>
      </c>
      <c r="C11139">
        <v>5000.02001953125</v>
      </c>
      <c r="D11139">
        <v>4979.93994140625</v>
      </c>
      <c r="E11139">
        <v>4992.3798828125</v>
      </c>
      <c r="F11139">
        <v>4992.3798828125</v>
      </c>
      <c r="G11139">
        <v>1674970000</v>
      </c>
    </row>
    <row r="11140" spans="1:7" ht="15">
      <c r="A11140" s="963">
        <v>42083</v>
      </c>
      <c r="B11140">
        <v>5033.47021484375</v>
      </c>
      <c r="C11140">
        <v>5042.14013671875</v>
      </c>
      <c r="D11140">
        <v>5020.06982421875</v>
      </c>
      <c r="E11140">
        <v>5026.419921875</v>
      </c>
      <c r="F11140">
        <v>5026.419921875</v>
      </c>
      <c r="G11140">
        <v>2825670000</v>
      </c>
    </row>
    <row r="11141" spans="1:7" ht="15">
      <c r="A11141" s="963">
        <v>42086</v>
      </c>
      <c r="B11141">
        <v>5020.60009765625</v>
      </c>
      <c r="C11141">
        <v>5031.39013671875</v>
      </c>
      <c r="D11141">
        <v>5010.97021484375</v>
      </c>
      <c r="E11141">
        <v>5010.97021484375</v>
      </c>
      <c r="F11141">
        <v>5010.97021484375</v>
      </c>
      <c r="G11141">
        <v>1608880000</v>
      </c>
    </row>
    <row r="11142" spans="1:7" ht="15">
      <c r="A11142" s="963">
        <v>42087</v>
      </c>
      <c r="B11142">
        <v>5010.10009765625</v>
      </c>
      <c r="C11142">
        <v>5032.47998046875</v>
      </c>
      <c r="D11142">
        <v>4994.56005859375</v>
      </c>
      <c r="E11142">
        <v>4994.72998046875</v>
      </c>
      <c r="F11142">
        <v>4994.72998046875</v>
      </c>
      <c r="G11142">
        <v>1611670000</v>
      </c>
    </row>
    <row r="11143" spans="1:7" ht="15">
      <c r="A11143" s="963">
        <v>42088</v>
      </c>
      <c r="B11143">
        <v>5002.830078125</v>
      </c>
      <c r="C11143">
        <v>5006.759765625</v>
      </c>
      <c r="D11143">
        <v>4876.52001953125</v>
      </c>
      <c r="E11143">
        <v>4876.52001953125</v>
      </c>
      <c r="F11143">
        <v>4876.52001953125</v>
      </c>
      <c r="G11143">
        <v>2219520000</v>
      </c>
    </row>
    <row r="11144" spans="1:7" ht="15">
      <c r="A11144" s="963">
        <v>42089</v>
      </c>
      <c r="B11144">
        <v>4835.7099609375</v>
      </c>
      <c r="C11144">
        <v>4889.2099609375</v>
      </c>
      <c r="D11144">
        <v>4825.93017578125</v>
      </c>
      <c r="E11144">
        <v>4863.35986328125</v>
      </c>
      <c r="F11144">
        <v>4863.35986328125</v>
      </c>
      <c r="G11144">
        <v>2004960000</v>
      </c>
    </row>
    <row r="11145" spans="1:7" ht="15">
      <c r="A11145" s="963">
        <v>42090</v>
      </c>
      <c r="B11145">
        <v>4863.740234375</v>
      </c>
      <c r="C11145">
        <v>4899.259765625</v>
      </c>
      <c r="D11145">
        <v>4859.66015625</v>
      </c>
      <c r="E11145">
        <v>4891.22021484375</v>
      </c>
      <c r="F11145">
        <v>4891.22021484375</v>
      </c>
      <c r="G11145">
        <v>1678650000</v>
      </c>
    </row>
    <row r="11146" spans="1:7" ht="15">
      <c r="A11146" s="963">
        <v>42093</v>
      </c>
      <c r="B11146">
        <v>4921.77978515625</v>
      </c>
      <c r="C11146">
        <v>4948.4599609375</v>
      </c>
      <c r="D11146">
        <v>4921.1201171875</v>
      </c>
      <c r="E11146">
        <v>4947.43994140625</v>
      </c>
      <c r="F11146">
        <v>4947.43994140625</v>
      </c>
      <c r="G11146">
        <v>1778520000</v>
      </c>
    </row>
    <row r="11147" spans="1:7" ht="15">
      <c r="A11147" s="963">
        <v>42094</v>
      </c>
      <c r="B11147">
        <v>4925.91015625</v>
      </c>
      <c r="C11147">
        <v>4940.8701171875</v>
      </c>
      <c r="D11147">
        <v>4899.31005859375</v>
      </c>
      <c r="E11147">
        <v>4900.8798828125</v>
      </c>
      <c r="F11147">
        <v>4900.8798828125</v>
      </c>
      <c r="G11147">
        <v>1837660000</v>
      </c>
    </row>
    <row r="11148" spans="1:7" ht="15">
      <c r="A11148" s="963">
        <v>42095</v>
      </c>
      <c r="B11148">
        <v>4894.35986328125</v>
      </c>
      <c r="C11148">
        <v>4899.3798828125</v>
      </c>
      <c r="D11148">
        <v>4844.39013671875</v>
      </c>
      <c r="E11148">
        <v>4880.22998046875</v>
      </c>
      <c r="F11148">
        <v>4880.22998046875</v>
      </c>
      <c r="G11148">
        <v>1874960000</v>
      </c>
    </row>
    <row r="11149" spans="1:7" ht="15">
      <c r="A11149" s="963">
        <v>42096</v>
      </c>
      <c r="B11149">
        <v>4885.41015625</v>
      </c>
      <c r="C11149">
        <v>4901.330078125</v>
      </c>
      <c r="D11149">
        <v>4872.9599609375</v>
      </c>
      <c r="E11149">
        <v>4886.93994140625</v>
      </c>
      <c r="F11149">
        <v>4886.93994140625</v>
      </c>
      <c r="G11149">
        <v>1563670000</v>
      </c>
    </row>
    <row r="11150" spans="1:7" ht="15">
      <c r="A11150" s="963">
        <v>42100</v>
      </c>
      <c r="B11150">
        <v>4855.93994140625</v>
      </c>
      <c r="C11150">
        <v>4929.6201171875</v>
      </c>
      <c r="D11150">
        <v>4852.91015625</v>
      </c>
      <c r="E11150">
        <v>4917.31982421875</v>
      </c>
      <c r="F11150">
        <v>4917.31982421875</v>
      </c>
      <c r="G11150">
        <v>1737560000</v>
      </c>
    </row>
    <row r="11151" spans="1:7" ht="15">
      <c r="A11151" s="963">
        <v>42101</v>
      </c>
      <c r="B11151">
        <v>4917.5</v>
      </c>
      <c r="C11151">
        <v>4948.8798828125</v>
      </c>
      <c r="D11151">
        <v>4909.77001953125</v>
      </c>
      <c r="E11151">
        <v>4910.22998046875</v>
      </c>
      <c r="F11151">
        <v>4910.22998046875</v>
      </c>
      <c r="G11151">
        <v>1572940000</v>
      </c>
    </row>
    <row r="11152" spans="1:7" ht="15">
      <c r="A11152" s="963">
        <v>42102</v>
      </c>
      <c r="B11152">
        <v>4914.14990234375</v>
      </c>
      <c r="C11152">
        <v>4956.72021484375</v>
      </c>
      <c r="D11152">
        <v>4914.14990234375</v>
      </c>
      <c r="E11152">
        <v>4950.81982421875</v>
      </c>
      <c r="F11152">
        <v>4950.81982421875</v>
      </c>
      <c r="G11152">
        <v>1714210000</v>
      </c>
    </row>
    <row r="11153" spans="1:7" ht="15">
      <c r="A11153" s="963">
        <v>42103</v>
      </c>
      <c r="B11153">
        <v>4950.83984375</v>
      </c>
      <c r="C11153">
        <v>4975.93017578125</v>
      </c>
      <c r="D11153">
        <v>4928.10986328125</v>
      </c>
      <c r="E11153">
        <v>4974.56005859375</v>
      </c>
      <c r="F11153">
        <v>4974.56005859375</v>
      </c>
      <c r="G11153">
        <v>1729750000</v>
      </c>
    </row>
    <row r="11154" spans="1:7" ht="15">
      <c r="A11154" s="963">
        <v>42104</v>
      </c>
      <c r="B11154">
        <v>4977.02978515625</v>
      </c>
      <c r="C11154">
        <v>4996.080078125</v>
      </c>
      <c r="D11154">
        <v>4970.02001953125</v>
      </c>
      <c r="E11154">
        <v>4995.97998046875</v>
      </c>
      <c r="F11154">
        <v>4995.97998046875</v>
      </c>
      <c r="G11154">
        <v>1494240000</v>
      </c>
    </row>
    <row r="11155" spans="1:7" ht="15">
      <c r="A11155" s="963">
        <v>42107</v>
      </c>
      <c r="B11155">
        <v>5001.5498046875</v>
      </c>
      <c r="C11155">
        <v>5024.25</v>
      </c>
      <c r="D11155">
        <v>4985.9599609375</v>
      </c>
      <c r="E11155">
        <v>4988.25</v>
      </c>
      <c r="F11155">
        <v>4988.25</v>
      </c>
      <c r="G11155">
        <v>1544190000</v>
      </c>
    </row>
    <row r="11156" spans="1:7" ht="15">
      <c r="A11156" s="963">
        <v>42108</v>
      </c>
      <c r="B11156">
        <v>4988.81982421875</v>
      </c>
      <c r="C11156">
        <v>4996.81982421875</v>
      </c>
      <c r="D11156">
        <v>4952.009765625</v>
      </c>
      <c r="E11156">
        <v>4977.2900390625</v>
      </c>
      <c r="F11156">
        <v>4977.2900390625</v>
      </c>
      <c r="G11156">
        <v>1571360000</v>
      </c>
    </row>
    <row r="11157" spans="1:7" ht="15">
      <c r="A11157" s="963">
        <v>42109</v>
      </c>
      <c r="B11157">
        <v>4992.6201171875</v>
      </c>
      <c r="C11157">
        <v>5021.18994140625</v>
      </c>
      <c r="D11157">
        <v>4989.240234375</v>
      </c>
      <c r="E11157">
        <v>5011.02001953125</v>
      </c>
      <c r="F11157">
        <v>5011.02001953125</v>
      </c>
      <c r="G11157">
        <v>1795530000</v>
      </c>
    </row>
    <row r="11158" spans="1:7" ht="15">
      <c r="A11158" s="963">
        <v>42110</v>
      </c>
      <c r="B11158">
        <v>4999.35986328125</v>
      </c>
      <c r="C11158">
        <v>5016</v>
      </c>
      <c r="D11158">
        <v>4996</v>
      </c>
      <c r="E11158">
        <v>5007.7900390625</v>
      </c>
      <c r="F11158">
        <v>5007.7900390625</v>
      </c>
      <c r="G11158">
        <v>1662850000</v>
      </c>
    </row>
    <row r="11159" spans="1:7" ht="15">
      <c r="A11159" s="963">
        <v>42111</v>
      </c>
      <c r="B11159">
        <v>4966.10986328125</v>
      </c>
      <c r="C11159">
        <v>4974.08984375</v>
      </c>
      <c r="D11159">
        <v>4912.330078125</v>
      </c>
      <c r="E11159">
        <v>4931.81005859375</v>
      </c>
      <c r="F11159">
        <v>4931.81005859375</v>
      </c>
      <c r="G11159">
        <v>1985190000</v>
      </c>
    </row>
    <row r="11160" spans="1:7" ht="15">
      <c r="A11160" s="963">
        <v>42114</v>
      </c>
      <c r="B11160">
        <v>4958.06982421875</v>
      </c>
      <c r="C11160">
        <v>5000.2001953125</v>
      </c>
      <c r="D11160">
        <v>4952.68017578125</v>
      </c>
      <c r="E11160">
        <v>4994.60009765625</v>
      </c>
      <c r="F11160">
        <v>4994.60009765625</v>
      </c>
      <c r="G11160">
        <v>1646340000</v>
      </c>
    </row>
    <row r="11161" spans="1:7" ht="15">
      <c r="A11161" s="963">
        <v>42115</v>
      </c>
      <c r="B11161">
        <v>5023.9599609375</v>
      </c>
      <c r="C11161">
        <v>5028.22021484375</v>
      </c>
      <c r="D11161">
        <v>5009.509765625</v>
      </c>
      <c r="E11161">
        <v>5014.10009765625</v>
      </c>
      <c r="F11161">
        <v>5014.10009765625</v>
      </c>
      <c r="G11161">
        <v>1721260000</v>
      </c>
    </row>
    <row r="11162" spans="1:7" ht="15">
      <c r="A11162" s="963">
        <v>42116</v>
      </c>
      <c r="B11162">
        <v>5026.56982421875</v>
      </c>
      <c r="C11162">
        <v>5040.64990234375</v>
      </c>
      <c r="D11162">
        <v>4992.6201171875</v>
      </c>
      <c r="E11162">
        <v>5035.169921875</v>
      </c>
      <c r="F11162">
        <v>5035.169921875</v>
      </c>
      <c r="G11162">
        <v>1696380000</v>
      </c>
    </row>
    <row r="11163" spans="1:7" ht="15">
      <c r="A11163" s="963">
        <v>42117</v>
      </c>
      <c r="B11163">
        <v>5020.22021484375</v>
      </c>
      <c r="C11163">
        <v>5073.08984375</v>
      </c>
      <c r="D11163">
        <v>5019.2900390625</v>
      </c>
      <c r="E11163">
        <v>5056.06005859375</v>
      </c>
      <c r="F11163">
        <v>5056.06005859375</v>
      </c>
      <c r="G11163">
        <v>1858620000</v>
      </c>
    </row>
    <row r="11164" spans="1:7" ht="15">
      <c r="A11164" s="963">
        <v>42118</v>
      </c>
      <c r="B11164">
        <v>5096.33984375</v>
      </c>
      <c r="C11164">
        <v>5100.3701171875</v>
      </c>
      <c r="D11164">
        <v>5081.2099609375</v>
      </c>
      <c r="E11164">
        <v>5092.080078125</v>
      </c>
      <c r="F11164">
        <v>5092.080078125</v>
      </c>
      <c r="G11164">
        <v>1895150000</v>
      </c>
    </row>
    <row r="11165" spans="1:7" ht="15">
      <c r="A11165" s="963">
        <v>42121</v>
      </c>
      <c r="B11165">
        <v>5104.35986328125</v>
      </c>
      <c r="C11165">
        <v>5119.830078125</v>
      </c>
      <c r="D11165">
        <v>5053.5400390625</v>
      </c>
      <c r="E11165">
        <v>5060.25</v>
      </c>
      <c r="F11165">
        <v>5060.25</v>
      </c>
      <c r="G11165">
        <v>2172470000</v>
      </c>
    </row>
    <row r="11166" spans="1:7" ht="15">
      <c r="A11166" s="963">
        <v>42122</v>
      </c>
      <c r="B11166">
        <v>5063.259765625</v>
      </c>
      <c r="C11166">
        <v>5075.2998046875</v>
      </c>
      <c r="D11166">
        <v>5006.27978515625</v>
      </c>
      <c r="E11166">
        <v>5055.419921875</v>
      </c>
      <c r="F11166">
        <v>5055.419921875</v>
      </c>
      <c r="G11166">
        <v>2032500000</v>
      </c>
    </row>
    <row r="11167" spans="1:7" ht="15">
      <c r="A11167" s="963">
        <v>42123</v>
      </c>
      <c r="B11167">
        <v>5028.4501953125</v>
      </c>
      <c r="C11167">
        <v>5053.83984375</v>
      </c>
      <c r="D11167">
        <v>4999.830078125</v>
      </c>
      <c r="E11167">
        <v>5023.64013671875</v>
      </c>
      <c r="F11167">
        <v>5023.64013671875</v>
      </c>
      <c r="G11167">
        <v>1871300000</v>
      </c>
    </row>
    <row r="11168" spans="1:7" ht="15">
      <c r="A11168" s="963">
        <v>42124</v>
      </c>
      <c r="B11168">
        <v>4996.990234375</v>
      </c>
      <c r="C11168">
        <v>5015.9599609375</v>
      </c>
      <c r="D11168">
        <v>4921.5498046875</v>
      </c>
      <c r="E11168">
        <v>4941.419921875</v>
      </c>
      <c r="F11168">
        <v>4941.419921875</v>
      </c>
      <c r="G11168">
        <v>2269290000</v>
      </c>
    </row>
    <row r="11169" spans="1:7" ht="15">
      <c r="A11169" s="963">
        <v>42125</v>
      </c>
      <c r="B11169">
        <v>4966.31982421875</v>
      </c>
      <c r="C11169">
        <v>5005.39013671875</v>
      </c>
      <c r="D11169">
        <v>4962.740234375</v>
      </c>
      <c r="E11169">
        <v>5005.39013671875</v>
      </c>
      <c r="F11169">
        <v>5005.39013671875</v>
      </c>
      <c r="G11169">
        <v>1854400000</v>
      </c>
    </row>
    <row r="11170" spans="1:7" ht="15">
      <c r="A11170" s="963">
        <v>42128</v>
      </c>
      <c r="B11170">
        <v>5018.35009765625</v>
      </c>
      <c r="C11170">
        <v>5043.6201171875</v>
      </c>
      <c r="D11170">
        <v>5013.02001953125</v>
      </c>
      <c r="E11170">
        <v>5016.93017578125</v>
      </c>
      <c r="F11170">
        <v>5016.93017578125</v>
      </c>
      <c r="G11170">
        <v>1668200000</v>
      </c>
    </row>
    <row r="11171" spans="1:7" ht="15">
      <c r="A11171" s="963">
        <v>42129</v>
      </c>
      <c r="B11171">
        <v>5000.2001953125</v>
      </c>
      <c r="C11171">
        <v>5008.27001953125</v>
      </c>
      <c r="D11171">
        <v>4934.33984375</v>
      </c>
      <c r="E11171">
        <v>4939.330078125</v>
      </c>
      <c r="F11171">
        <v>4939.330078125</v>
      </c>
      <c r="G11171">
        <v>2069490000</v>
      </c>
    </row>
    <row r="11172" spans="1:7" ht="15">
      <c r="A11172" s="963">
        <v>42130</v>
      </c>
      <c r="B11172">
        <v>4956.7001953125</v>
      </c>
      <c r="C11172">
        <v>4965.10009765625</v>
      </c>
      <c r="D11172">
        <v>4888.169921875</v>
      </c>
      <c r="E11172">
        <v>4919.64013671875</v>
      </c>
      <c r="F11172">
        <v>4919.64013671875</v>
      </c>
      <c r="G11172">
        <v>2144620000</v>
      </c>
    </row>
    <row r="11173" spans="1:7" ht="15">
      <c r="A11173" s="963">
        <v>42131</v>
      </c>
      <c r="B11173">
        <v>4917.75</v>
      </c>
      <c r="C11173">
        <v>4957.1201171875</v>
      </c>
      <c r="D11173">
        <v>4914.52978515625</v>
      </c>
      <c r="E11173">
        <v>4945.5400390625</v>
      </c>
      <c r="F11173">
        <v>4945.5400390625</v>
      </c>
      <c r="G11173">
        <v>2042960000</v>
      </c>
    </row>
    <row r="11174" spans="1:7" ht="15">
      <c r="A11174" s="963">
        <v>42132</v>
      </c>
      <c r="B11174">
        <v>4991.6298828125</v>
      </c>
      <c r="C11174">
        <v>5014.330078125</v>
      </c>
      <c r="D11174">
        <v>4989.259765625</v>
      </c>
      <c r="E11174">
        <v>5003.5498046875</v>
      </c>
      <c r="F11174">
        <v>5003.5498046875</v>
      </c>
      <c r="G11174">
        <v>1978760000</v>
      </c>
    </row>
    <row r="11175" spans="1:7" ht="15">
      <c r="A11175" s="963">
        <v>42135</v>
      </c>
      <c r="B11175">
        <v>5003.259765625</v>
      </c>
      <c r="C11175">
        <v>5017.3798828125</v>
      </c>
      <c r="D11175">
        <v>4992.02001953125</v>
      </c>
      <c r="E11175">
        <v>4993.56982421875</v>
      </c>
      <c r="F11175">
        <v>4993.56982421875</v>
      </c>
      <c r="G11175">
        <v>1731390000</v>
      </c>
    </row>
    <row r="11176" spans="1:7" ht="15">
      <c r="A11176" s="963">
        <v>42136</v>
      </c>
      <c r="B11176">
        <v>4966.43994140625</v>
      </c>
      <c r="C11176">
        <v>4995.5</v>
      </c>
      <c r="D11176">
        <v>4931.60009765625</v>
      </c>
      <c r="E11176">
        <v>4976.18994140625</v>
      </c>
      <c r="F11176">
        <v>4976.18994140625</v>
      </c>
      <c r="G11176">
        <v>1705870000</v>
      </c>
    </row>
    <row r="11177" spans="1:7" ht="15">
      <c r="A11177" s="963">
        <v>42137</v>
      </c>
      <c r="B11177">
        <v>4991.419921875</v>
      </c>
      <c r="C11177">
        <v>5012.97021484375</v>
      </c>
      <c r="D11177">
        <v>4977.490234375</v>
      </c>
      <c r="E11177">
        <v>4981.68994140625</v>
      </c>
      <c r="F11177">
        <v>4981.68994140625</v>
      </c>
      <c r="G11177">
        <v>1672260000</v>
      </c>
    </row>
    <row r="11178" spans="1:7" ht="15">
      <c r="A11178" s="963">
        <v>42138</v>
      </c>
      <c r="B11178">
        <v>5016.68017578125</v>
      </c>
      <c r="C11178">
        <v>5051.72021484375</v>
      </c>
      <c r="D11178">
        <v>4999.64990234375</v>
      </c>
      <c r="E11178">
        <v>5050.7998046875</v>
      </c>
      <c r="F11178">
        <v>5050.7998046875</v>
      </c>
      <c r="G11178">
        <v>1741970000</v>
      </c>
    </row>
    <row r="11179" spans="1:7" ht="15">
      <c r="A11179" s="963">
        <v>42139</v>
      </c>
      <c r="B11179">
        <v>5059.14990234375</v>
      </c>
      <c r="C11179">
        <v>5062.64990234375</v>
      </c>
      <c r="D11179">
        <v>5034.83984375</v>
      </c>
      <c r="E11179">
        <v>5048.2900390625</v>
      </c>
      <c r="F11179">
        <v>5048.2900390625</v>
      </c>
      <c r="G11179">
        <v>1667260000</v>
      </c>
    </row>
    <row r="11180" spans="1:7" ht="15">
      <c r="A11180" s="963">
        <v>42142</v>
      </c>
      <c r="B11180">
        <v>5040.919921875</v>
      </c>
      <c r="C11180">
        <v>5084.5</v>
      </c>
      <c r="D11180">
        <v>5037.5400390625</v>
      </c>
      <c r="E11180">
        <v>5078.43994140625</v>
      </c>
      <c r="F11180">
        <v>5078.43994140625</v>
      </c>
      <c r="G11180">
        <v>1643870000</v>
      </c>
    </row>
    <row r="11181" spans="1:7" ht="15">
      <c r="A11181" s="963">
        <v>42143</v>
      </c>
      <c r="B11181">
        <v>5080.43994140625</v>
      </c>
      <c r="C11181">
        <v>5087.35009765625</v>
      </c>
      <c r="D11181">
        <v>5062.7998046875</v>
      </c>
      <c r="E11181">
        <v>5070.02978515625</v>
      </c>
      <c r="F11181">
        <v>5070.02978515625</v>
      </c>
      <c r="G11181">
        <v>1750980000</v>
      </c>
    </row>
    <row r="11182" spans="1:7" ht="15">
      <c r="A11182" s="963">
        <v>42144</v>
      </c>
      <c r="B11182">
        <v>5072.43994140625</v>
      </c>
      <c r="C11182">
        <v>5097.52001953125</v>
      </c>
      <c r="D11182">
        <v>5050.2099609375</v>
      </c>
      <c r="E11182">
        <v>5071.740234375</v>
      </c>
      <c r="F11182">
        <v>5071.740234375</v>
      </c>
      <c r="G11182">
        <v>1786830000</v>
      </c>
    </row>
    <row r="11183" spans="1:7" ht="15">
      <c r="A11183" s="963">
        <v>42145</v>
      </c>
      <c r="B11183">
        <v>5065.93994140625</v>
      </c>
      <c r="C11183">
        <v>5098.22998046875</v>
      </c>
      <c r="D11183">
        <v>5062.509765625</v>
      </c>
      <c r="E11183">
        <v>5090.7900390625</v>
      </c>
      <c r="F11183">
        <v>5090.7900390625</v>
      </c>
      <c r="G11183">
        <v>1683670000</v>
      </c>
    </row>
    <row r="11184" spans="1:7" ht="15">
      <c r="A11184" s="963">
        <v>42146</v>
      </c>
      <c r="B11184">
        <v>5085.39013671875</v>
      </c>
      <c r="C11184">
        <v>5103.83984375</v>
      </c>
      <c r="D11184">
        <v>5085.18994140625</v>
      </c>
      <c r="E11184">
        <v>5089.35986328125</v>
      </c>
      <c r="F11184">
        <v>5089.35986328125</v>
      </c>
      <c r="G11184">
        <v>1544920000</v>
      </c>
    </row>
    <row r="11185" spans="1:7" ht="15">
      <c r="A11185" s="963">
        <v>42150</v>
      </c>
      <c r="B11185">
        <v>5076.91015625</v>
      </c>
      <c r="C11185">
        <v>5081.169921875</v>
      </c>
      <c r="D11185">
        <v>5016.740234375</v>
      </c>
      <c r="E11185">
        <v>5032.75</v>
      </c>
      <c r="F11185">
        <v>5032.75</v>
      </c>
      <c r="G11185">
        <v>1731950000</v>
      </c>
    </row>
    <row r="11186" spans="1:7" ht="15">
      <c r="A11186" s="963">
        <v>42151</v>
      </c>
      <c r="B11186">
        <v>5047.85986328125</v>
      </c>
      <c r="C11186">
        <v>5111.5400390625</v>
      </c>
      <c r="D11186">
        <v>5039.3701171875</v>
      </c>
      <c r="E11186">
        <v>5106.58984375</v>
      </c>
      <c r="F11186">
        <v>5106.58984375</v>
      </c>
      <c r="G11186">
        <v>1809550000</v>
      </c>
    </row>
    <row r="11187" spans="1:7" ht="15">
      <c r="A11187" s="963">
        <v>42152</v>
      </c>
      <c r="B11187">
        <v>5096.33984375</v>
      </c>
      <c r="C11187">
        <v>5106.64990234375</v>
      </c>
      <c r="D11187">
        <v>5080.25</v>
      </c>
      <c r="E11187">
        <v>5097.97998046875</v>
      </c>
      <c r="F11187">
        <v>5097.97998046875</v>
      </c>
      <c r="G11187">
        <v>1741420000</v>
      </c>
    </row>
    <row r="11188" spans="1:7" ht="15">
      <c r="A11188" s="963">
        <v>42153</v>
      </c>
      <c r="B11188">
        <v>5093.10009765625</v>
      </c>
      <c r="C11188">
        <v>5099.39990234375</v>
      </c>
      <c r="D11188">
        <v>5057.58984375</v>
      </c>
      <c r="E11188">
        <v>5070.02978515625</v>
      </c>
      <c r="F11188">
        <v>5070.02978515625</v>
      </c>
      <c r="G11188">
        <v>2024170000</v>
      </c>
    </row>
    <row r="11189" spans="1:7" ht="15">
      <c r="A11189" s="963">
        <v>42156</v>
      </c>
      <c r="B11189">
        <v>5094.93994140625</v>
      </c>
      <c r="C11189">
        <v>5099.009765625</v>
      </c>
      <c r="D11189">
        <v>5045.669921875</v>
      </c>
      <c r="E11189">
        <v>5082.93017578125</v>
      </c>
      <c r="F11189">
        <v>5082.93017578125</v>
      </c>
      <c r="G11189">
        <v>1902120000</v>
      </c>
    </row>
    <row r="11190" spans="1:7" ht="15">
      <c r="A11190" s="963">
        <v>42157</v>
      </c>
      <c r="B11190">
        <v>5063.47021484375</v>
      </c>
      <c r="C11190">
        <v>5100.02001953125</v>
      </c>
      <c r="D11190">
        <v>5047.35009765625</v>
      </c>
      <c r="E11190">
        <v>5076.52001953125</v>
      </c>
      <c r="F11190">
        <v>5076.52001953125</v>
      </c>
      <c r="G11190">
        <v>1729750000</v>
      </c>
    </row>
    <row r="11191" spans="1:7" ht="15">
      <c r="A11191" s="963">
        <v>42158</v>
      </c>
      <c r="B11191">
        <v>5098.47998046875</v>
      </c>
      <c r="C11191">
        <v>5114.60009765625</v>
      </c>
      <c r="D11191">
        <v>5084.990234375</v>
      </c>
      <c r="E11191">
        <v>5099.22998046875</v>
      </c>
      <c r="F11191">
        <v>5099.22998046875</v>
      </c>
      <c r="G11191">
        <v>1852680000</v>
      </c>
    </row>
    <row r="11192" spans="1:7" ht="15">
      <c r="A11192" s="963">
        <v>42159</v>
      </c>
      <c r="B11192">
        <v>5078.22021484375</v>
      </c>
      <c r="C11192">
        <v>5101.10986328125</v>
      </c>
      <c r="D11192">
        <v>5046.2900390625</v>
      </c>
      <c r="E11192">
        <v>5059.1201171875</v>
      </c>
      <c r="F11192">
        <v>5059.1201171875</v>
      </c>
      <c r="G11192">
        <v>1813960000</v>
      </c>
    </row>
    <row r="11193" spans="1:7" ht="15">
      <c r="A11193" s="963">
        <v>42160</v>
      </c>
      <c r="B11193">
        <v>5057.0400390625</v>
      </c>
      <c r="C11193">
        <v>5074.97998046875</v>
      </c>
      <c r="D11193">
        <v>5025.52001953125</v>
      </c>
      <c r="E11193">
        <v>5068.4599609375</v>
      </c>
      <c r="F11193">
        <v>5068.4599609375</v>
      </c>
      <c r="G11193">
        <v>1842890000</v>
      </c>
    </row>
    <row r="11194" spans="1:7" ht="15">
      <c r="A11194" s="963">
        <v>42163</v>
      </c>
      <c r="B11194">
        <v>5066.64990234375</v>
      </c>
      <c r="C11194">
        <v>5069</v>
      </c>
      <c r="D11194">
        <v>5014.06005859375</v>
      </c>
      <c r="E11194">
        <v>5021.6298828125</v>
      </c>
      <c r="F11194">
        <v>5021.6298828125</v>
      </c>
      <c r="G11194">
        <v>1712210000</v>
      </c>
    </row>
    <row r="11195" spans="1:7" ht="15">
      <c r="A11195" s="963">
        <v>42164</v>
      </c>
      <c r="B11195">
        <v>5013.1298828125</v>
      </c>
      <c r="C11195">
        <v>5027.02001953125</v>
      </c>
      <c r="D11195">
        <v>4974.6201171875</v>
      </c>
      <c r="E11195">
        <v>5013.8701171875</v>
      </c>
      <c r="F11195">
        <v>5013.8701171875</v>
      </c>
      <c r="G11195">
        <v>1754340000</v>
      </c>
    </row>
    <row r="11196" spans="1:7" ht="15">
      <c r="A11196" s="963">
        <v>42165</v>
      </c>
      <c r="B11196">
        <v>5029.41015625</v>
      </c>
      <c r="C11196">
        <v>5086.66015625</v>
      </c>
      <c r="D11196">
        <v>5024.169921875</v>
      </c>
      <c r="E11196">
        <v>5076.68994140625</v>
      </c>
      <c r="F11196">
        <v>5076.68994140625</v>
      </c>
      <c r="G11196">
        <v>1792980000</v>
      </c>
    </row>
    <row r="11197" spans="1:7" ht="15">
      <c r="A11197" s="963">
        <v>42166</v>
      </c>
      <c r="B11197">
        <v>5088.259765625</v>
      </c>
      <c r="C11197">
        <v>5101.39013671875</v>
      </c>
      <c r="D11197">
        <v>5075.0498046875</v>
      </c>
      <c r="E11197">
        <v>5082.509765625</v>
      </c>
      <c r="F11197">
        <v>5082.509765625</v>
      </c>
      <c r="G11197">
        <v>1623950000</v>
      </c>
    </row>
    <row r="11198" spans="1:7" ht="15">
      <c r="A11198" s="963">
        <v>42167</v>
      </c>
      <c r="B11198">
        <v>5060.240234375</v>
      </c>
      <c r="C11198">
        <v>5067.9599609375</v>
      </c>
      <c r="D11198">
        <v>5043.240234375</v>
      </c>
      <c r="E11198">
        <v>5051.10009765625</v>
      </c>
      <c r="F11198">
        <v>5051.10009765625</v>
      </c>
      <c r="G11198">
        <v>1428900000</v>
      </c>
    </row>
    <row r="11199" spans="1:7" ht="15">
      <c r="A11199" s="963">
        <v>42170</v>
      </c>
      <c r="B11199">
        <v>5011.7900390625</v>
      </c>
      <c r="C11199">
        <v>5035.3701171875</v>
      </c>
      <c r="D11199">
        <v>4985.93994140625</v>
      </c>
      <c r="E11199">
        <v>5029.97021484375</v>
      </c>
      <c r="F11199">
        <v>5029.97021484375</v>
      </c>
      <c r="G11199">
        <v>1790280000</v>
      </c>
    </row>
    <row r="11200" spans="1:7" ht="15">
      <c r="A11200" s="963">
        <v>42171</v>
      </c>
      <c r="B11200">
        <v>5023.580078125</v>
      </c>
      <c r="C11200">
        <v>5063.06005859375</v>
      </c>
      <c r="D11200">
        <v>5022.56005859375</v>
      </c>
      <c r="E11200">
        <v>5055.5498046875</v>
      </c>
      <c r="F11200">
        <v>5055.5498046875</v>
      </c>
      <c r="G11200">
        <v>1654820000</v>
      </c>
    </row>
    <row r="11201" spans="1:7" ht="15">
      <c r="A11201" s="963">
        <v>42172</v>
      </c>
      <c r="B11201">
        <v>5067.68017578125</v>
      </c>
      <c r="C11201">
        <v>5080.10986328125</v>
      </c>
      <c r="D11201">
        <v>5042.25</v>
      </c>
      <c r="E11201">
        <v>5064.8798828125</v>
      </c>
      <c r="F11201">
        <v>5064.8798828125</v>
      </c>
      <c r="G11201">
        <v>1712820000</v>
      </c>
    </row>
    <row r="11202" spans="1:7" ht="15">
      <c r="A11202" s="963">
        <v>42173</v>
      </c>
      <c r="B11202">
        <v>5082.06005859375</v>
      </c>
      <c r="C11202">
        <v>5143.31982421875</v>
      </c>
      <c r="D11202">
        <v>5082.02978515625</v>
      </c>
      <c r="E11202">
        <v>5132.9501953125</v>
      </c>
      <c r="F11202">
        <v>5132.9501953125</v>
      </c>
      <c r="G11202">
        <v>1877920000</v>
      </c>
    </row>
    <row r="11203" spans="1:7" ht="15">
      <c r="A11203" s="963">
        <v>42174</v>
      </c>
      <c r="B11203">
        <v>5139.77001953125</v>
      </c>
      <c r="C11203">
        <v>5140.169921875</v>
      </c>
      <c r="D11203">
        <v>5113.93994140625</v>
      </c>
      <c r="E11203">
        <v>5117</v>
      </c>
      <c r="F11203">
        <v>5117</v>
      </c>
      <c r="G11203">
        <v>2468310000</v>
      </c>
    </row>
    <row r="11204" spans="1:7" ht="15">
      <c r="A11204" s="963">
        <v>42177</v>
      </c>
      <c r="B11204">
        <v>5147.8701171875</v>
      </c>
      <c r="C11204">
        <v>5162.1298828125</v>
      </c>
      <c r="D11204">
        <v>5142.77978515625</v>
      </c>
      <c r="E11204">
        <v>5153.97021484375</v>
      </c>
      <c r="F11204">
        <v>5153.97021484375</v>
      </c>
      <c r="G11204">
        <v>1619970000</v>
      </c>
    </row>
    <row r="11205" spans="1:7" ht="15">
      <c r="A11205" s="963">
        <v>42178</v>
      </c>
      <c r="B11205">
        <v>5161.68017578125</v>
      </c>
      <c r="C11205">
        <v>5163.41015625</v>
      </c>
      <c r="D11205">
        <v>5139.330078125</v>
      </c>
      <c r="E11205">
        <v>5160.08984375</v>
      </c>
      <c r="F11205">
        <v>5160.08984375</v>
      </c>
      <c r="G11205">
        <v>1613540000</v>
      </c>
    </row>
    <row r="11206" spans="1:7" ht="15">
      <c r="A11206" s="963">
        <v>42179</v>
      </c>
      <c r="B11206">
        <v>5151.3798828125</v>
      </c>
      <c r="C11206">
        <v>5164.35986328125</v>
      </c>
      <c r="D11206">
        <v>5121.64013671875</v>
      </c>
      <c r="E11206">
        <v>5122.41015625</v>
      </c>
      <c r="F11206">
        <v>5122.41015625</v>
      </c>
      <c r="G11206">
        <v>1628800000</v>
      </c>
    </row>
    <row r="11207" spans="1:7" ht="15">
      <c r="A11207" s="963">
        <v>42180</v>
      </c>
      <c r="B11207">
        <v>5139.47998046875</v>
      </c>
      <c r="C11207">
        <v>5141.7099609375</v>
      </c>
      <c r="D11207">
        <v>5102.16015625</v>
      </c>
      <c r="E11207">
        <v>5112.18994140625</v>
      </c>
      <c r="F11207">
        <v>5112.18994140625</v>
      </c>
      <c r="G11207">
        <v>1614760000</v>
      </c>
    </row>
    <row r="11208" spans="1:7" ht="15">
      <c r="A11208" s="963">
        <v>42181</v>
      </c>
      <c r="B11208">
        <v>5113.259765625</v>
      </c>
      <c r="C11208">
        <v>5121.47021484375</v>
      </c>
      <c r="D11208">
        <v>5060.81982421875</v>
      </c>
      <c r="E11208">
        <v>5080.509765625</v>
      </c>
      <c r="F11208">
        <v>5080.509765625</v>
      </c>
      <c r="G11208">
        <v>3843810000</v>
      </c>
    </row>
    <row r="11209" spans="1:7" ht="15">
      <c r="A11209" s="963">
        <v>42184</v>
      </c>
      <c r="B11209">
        <v>5021.2099609375</v>
      </c>
      <c r="C11209">
        <v>5051.009765625</v>
      </c>
      <c r="D11209">
        <v>4956.22998046875</v>
      </c>
      <c r="E11209">
        <v>4958.47021484375</v>
      </c>
      <c r="F11209">
        <v>4958.47021484375</v>
      </c>
      <c r="G11209">
        <v>2025580000</v>
      </c>
    </row>
    <row r="11210" spans="1:7" ht="15">
      <c r="A11210" s="963">
        <v>42185</v>
      </c>
      <c r="B11210">
        <v>5000.14990234375</v>
      </c>
      <c r="C11210">
        <v>5008.759765625</v>
      </c>
      <c r="D11210">
        <v>4968.259765625</v>
      </c>
      <c r="E11210">
        <v>4986.8701171875</v>
      </c>
      <c r="F11210">
        <v>4986.8701171875</v>
      </c>
      <c r="G11210">
        <v>2034430000</v>
      </c>
    </row>
    <row r="11211" spans="1:7" ht="15">
      <c r="A11211" s="963">
        <v>42186</v>
      </c>
      <c r="B11211">
        <v>5029.0498046875</v>
      </c>
      <c r="C11211">
        <v>5038.5498046875</v>
      </c>
      <c r="D11211">
        <v>4994.4599609375</v>
      </c>
      <c r="E11211">
        <v>5013.1201171875</v>
      </c>
      <c r="F11211">
        <v>5013.1201171875</v>
      </c>
      <c r="G11211">
        <v>1814560000</v>
      </c>
    </row>
    <row r="11212" spans="1:7" ht="15">
      <c r="A11212" s="963">
        <v>42187</v>
      </c>
      <c r="B11212">
        <v>5024.2998046875</v>
      </c>
      <c r="C11212">
        <v>5027.47021484375</v>
      </c>
      <c r="D11212">
        <v>4990.740234375</v>
      </c>
      <c r="E11212">
        <v>5009.2099609375</v>
      </c>
      <c r="F11212">
        <v>5009.2099609375</v>
      </c>
      <c r="G11212">
        <v>1490810000</v>
      </c>
    </row>
    <row r="11213" spans="1:7" ht="15">
      <c r="A11213" s="963">
        <v>42191</v>
      </c>
      <c r="B11213">
        <v>4963.7998046875</v>
      </c>
      <c r="C11213">
        <v>5020.7099609375</v>
      </c>
      <c r="D11213">
        <v>4960.93017578125</v>
      </c>
      <c r="E11213">
        <v>4991.93994140625</v>
      </c>
      <c r="F11213">
        <v>4991.93994140625</v>
      </c>
      <c r="G11213">
        <v>1741500000</v>
      </c>
    </row>
    <row r="11214" spans="1:7" ht="15">
      <c r="A11214" s="963">
        <v>42192</v>
      </c>
      <c r="B11214">
        <v>4993.759765625</v>
      </c>
      <c r="C11214">
        <v>5001.990234375</v>
      </c>
      <c r="D11214">
        <v>4902.2099609375</v>
      </c>
      <c r="E11214">
        <v>4997.4599609375</v>
      </c>
      <c r="F11214">
        <v>4997.4599609375</v>
      </c>
      <c r="G11214">
        <v>2132080000</v>
      </c>
    </row>
    <row r="11215" spans="1:7" ht="15">
      <c r="A11215" s="963">
        <v>42193</v>
      </c>
      <c r="B11215">
        <v>4953.97998046875</v>
      </c>
      <c r="C11215">
        <v>4965.4501953125</v>
      </c>
      <c r="D11215">
        <v>4901.509765625</v>
      </c>
      <c r="E11215">
        <v>4909.759765625</v>
      </c>
      <c r="F11215">
        <v>4909.759765625</v>
      </c>
      <c r="G11215">
        <v>1931520000</v>
      </c>
    </row>
    <row r="11216" spans="1:7" ht="15">
      <c r="A11216" s="963">
        <v>42194</v>
      </c>
      <c r="B11216">
        <v>4976.14990234375</v>
      </c>
      <c r="C11216">
        <v>4982.18994140625</v>
      </c>
      <c r="D11216">
        <v>4920.39990234375</v>
      </c>
      <c r="E11216">
        <v>4922.39990234375</v>
      </c>
      <c r="F11216">
        <v>4922.39990234375</v>
      </c>
      <c r="G11216">
        <v>1861600000</v>
      </c>
    </row>
    <row r="11217" spans="1:7" ht="15">
      <c r="A11217" s="963">
        <v>42195</v>
      </c>
      <c r="B11217">
        <v>4981.240234375</v>
      </c>
      <c r="C11217">
        <v>5008.0498046875</v>
      </c>
      <c r="D11217">
        <v>4966.509765625</v>
      </c>
      <c r="E11217">
        <v>4997.7001953125</v>
      </c>
      <c r="F11217">
        <v>4997.7001953125</v>
      </c>
      <c r="G11217">
        <v>1590230000</v>
      </c>
    </row>
    <row r="11218" spans="1:7" ht="15">
      <c r="A11218" s="963">
        <v>42198</v>
      </c>
      <c r="B11218">
        <v>5037.27001953125</v>
      </c>
      <c r="C11218">
        <v>5074.81005859375</v>
      </c>
      <c r="D11218">
        <v>5036.68017578125</v>
      </c>
      <c r="E11218">
        <v>5071.509765625</v>
      </c>
      <c r="F11218">
        <v>5071.509765625</v>
      </c>
      <c r="G11218">
        <v>1694140000</v>
      </c>
    </row>
    <row r="11219" spans="1:7" ht="15">
      <c r="A11219" s="963">
        <v>42199</v>
      </c>
      <c r="B11219">
        <v>5077.1201171875</v>
      </c>
      <c r="C11219">
        <v>5116.52001953125</v>
      </c>
      <c r="D11219">
        <v>5075.1201171875</v>
      </c>
      <c r="E11219">
        <v>5104.89013671875</v>
      </c>
      <c r="F11219">
        <v>5104.89013671875</v>
      </c>
      <c r="G11219">
        <v>1682660000</v>
      </c>
    </row>
    <row r="11220" spans="1:7" ht="15">
      <c r="A11220" s="963">
        <v>42200</v>
      </c>
      <c r="B11220">
        <v>5111.10986328125</v>
      </c>
      <c r="C11220">
        <v>5125.31982421875</v>
      </c>
      <c r="D11220">
        <v>5088.1201171875</v>
      </c>
      <c r="E11220">
        <v>5098.93994140625</v>
      </c>
      <c r="F11220">
        <v>5098.93994140625</v>
      </c>
      <c r="G11220">
        <v>1691350000</v>
      </c>
    </row>
    <row r="11221" spans="1:7" ht="15">
      <c r="A11221" s="963">
        <v>42201</v>
      </c>
      <c r="B11221">
        <v>5138.18017578125</v>
      </c>
      <c r="C11221">
        <v>5163.18017578125</v>
      </c>
      <c r="D11221">
        <v>5128.56005859375</v>
      </c>
      <c r="E11221">
        <v>5163.18017578125</v>
      </c>
      <c r="F11221">
        <v>5163.18017578125</v>
      </c>
      <c r="G11221">
        <v>1823530000</v>
      </c>
    </row>
    <row r="11222" spans="1:7" ht="15">
      <c r="A11222" s="963">
        <v>42202</v>
      </c>
      <c r="B11222">
        <v>5196.10986328125</v>
      </c>
      <c r="C11222">
        <v>5210.16015625</v>
      </c>
      <c r="D11222">
        <v>5183.22998046875</v>
      </c>
      <c r="E11222">
        <v>5210.14013671875</v>
      </c>
      <c r="F11222">
        <v>5210.14013671875</v>
      </c>
      <c r="G11222">
        <v>1854450000</v>
      </c>
    </row>
    <row r="11223" spans="1:7" ht="15">
      <c r="A11223" s="963">
        <v>42205</v>
      </c>
      <c r="B11223">
        <v>5223.18017578125</v>
      </c>
      <c r="C11223">
        <v>5231.93994140625</v>
      </c>
      <c r="D11223">
        <v>5201.490234375</v>
      </c>
      <c r="E11223">
        <v>5218.85986328125</v>
      </c>
      <c r="F11223">
        <v>5218.85986328125</v>
      </c>
      <c r="G11223">
        <v>1814180000</v>
      </c>
    </row>
    <row r="11224" spans="1:7" ht="15">
      <c r="A11224" s="963">
        <v>42206</v>
      </c>
      <c r="B11224">
        <v>5219.2001953125</v>
      </c>
      <c r="C11224">
        <v>5229</v>
      </c>
      <c r="D11224">
        <v>5196.2998046875</v>
      </c>
      <c r="E11224">
        <v>5208.1201171875</v>
      </c>
      <c r="F11224">
        <v>5208.1201171875</v>
      </c>
      <c r="G11224">
        <v>1774570000</v>
      </c>
    </row>
    <row r="11225" spans="1:7" ht="15">
      <c r="A11225" s="963">
        <v>42207</v>
      </c>
      <c r="B11225">
        <v>5146.02978515625</v>
      </c>
      <c r="C11225">
        <v>5184.740234375</v>
      </c>
      <c r="D11225">
        <v>5145.77978515625</v>
      </c>
      <c r="E11225">
        <v>5171.77001953125</v>
      </c>
      <c r="F11225">
        <v>5171.77001953125</v>
      </c>
      <c r="G11225">
        <v>2035730000</v>
      </c>
    </row>
    <row r="11226" spans="1:7" ht="15">
      <c r="A11226" s="963">
        <v>42208</v>
      </c>
      <c r="B11226">
        <v>5180.330078125</v>
      </c>
      <c r="C11226">
        <v>5197</v>
      </c>
      <c r="D11226">
        <v>5137.64013671875</v>
      </c>
      <c r="E11226">
        <v>5146.41015625</v>
      </c>
      <c r="F11226">
        <v>5146.41015625</v>
      </c>
      <c r="G11226">
        <v>2003310000</v>
      </c>
    </row>
    <row r="11227" spans="1:7" ht="15">
      <c r="A11227" s="963">
        <v>42209</v>
      </c>
      <c r="B11227">
        <v>5166.91015625</v>
      </c>
      <c r="C11227">
        <v>5167.5400390625</v>
      </c>
      <c r="D11227">
        <v>5084.509765625</v>
      </c>
      <c r="E11227">
        <v>5088.6298828125</v>
      </c>
      <c r="F11227">
        <v>5088.6298828125</v>
      </c>
      <c r="G11227">
        <v>2004380000</v>
      </c>
    </row>
    <row r="11228" spans="1:7" ht="15">
      <c r="A11228" s="963">
        <v>42212</v>
      </c>
      <c r="B11228">
        <v>5055.919921875</v>
      </c>
      <c r="C11228">
        <v>5072.8798828125</v>
      </c>
      <c r="D11228">
        <v>5032.68994140625</v>
      </c>
      <c r="E11228">
        <v>5039.77978515625</v>
      </c>
      <c r="F11228">
        <v>5039.77978515625</v>
      </c>
      <c r="G11228">
        <v>1942520000</v>
      </c>
    </row>
    <row r="11229" spans="1:7" ht="15">
      <c r="A11229" s="963">
        <v>42213</v>
      </c>
      <c r="B11229">
        <v>5063.43994140625</v>
      </c>
      <c r="C11229">
        <v>5097.68994140625</v>
      </c>
      <c r="D11229">
        <v>5025.60986328125</v>
      </c>
      <c r="E11229">
        <v>5089.2099609375</v>
      </c>
      <c r="F11229">
        <v>5089.2099609375</v>
      </c>
      <c r="G11229">
        <v>2025110000</v>
      </c>
    </row>
    <row r="11230" spans="1:7" ht="15">
      <c r="A11230" s="963">
        <v>42214</v>
      </c>
      <c r="B11230">
        <v>5097.85986328125</v>
      </c>
      <c r="C11230">
        <v>5117.83984375</v>
      </c>
      <c r="D11230">
        <v>5080.0400390625</v>
      </c>
      <c r="E11230">
        <v>5111.72998046875</v>
      </c>
      <c r="F11230">
        <v>5111.72998046875</v>
      </c>
      <c r="G11230">
        <v>1890350000</v>
      </c>
    </row>
    <row r="11231" spans="1:7" ht="15">
      <c r="A11231" s="963">
        <v>42215</v>
      </c>
      <c r="B11231">
        <v>5100.2998046875</v>
      </c>
      <c r="C11231">
        <v>5135.64990234375</v>
      </c>
      <c r="D11231">
        <v>5070.6201171875</v>
      </c>
      <c r="E11231">
        <v>5128.77978515625</v>
      </c>
      <c r="F11231">
        <v>5128.77978515625</v>
      </c>
      <c r="G11231">
        <v>1908480000</v>
      </c>
    </row>
    <row r="11232" spans="1:7" ht="15">
      <c r="A11232" s="963">
        <v>42216</v>
      </c>
      <c r="B11232">
        <v>5148.18017578125</v>
      </c>
      <c r="C11232">
        <v>5155.02001953125</v>
      </c>
      <c r="D11232">
        <v>5122.3701171875</v>
      </c>
      <c r="E11232">
        <v>5128.27978515625</v>
      </c>
      <c r="F11232">
        <v>5128.27978515625</v>
      </c>
      <c r="G11232">
        <v>1926360000</v>
      </c>
    </row>
    <row r="11233" spans="1:7" ht="15">
      <c r="A11233" s="963">
        <v>42219</v>
      </c>
      <c r="B11233">
        <v>5134.33984375</v>
      </c>
      <c r="C11233">
        <v>5143.080078125</v>
      </c>
      <c r="D11233">
        <v>5082.31982421875</v>
      </c>
      <c r="E11233">
        <v>5115.3798828125</v>
      </c>
      <c r="F11233">
        <v>5115.3798828125</v>
      </c>
      <c r="G11233">
        <v>1790080000</v>
      </c>
    </row>
    <row r="11234" spans="1:7" ht="15">
      <c r="A11234" s="963">
        <v>42220</v>
      </c>
      <c r="B11234">
        <v>5110.9599609375</v>
      </c>
      <c r="C11234">
        <v>5125.89990234375</v>
      </c>
      <c r="D11234">
        <v>5092.4599609375</v>
      </c>
      <c r="E11234">
        <v>5105.5498046875</v>
      </c>
      <c r="F11234">
        <v>5105.5498046875</v>
      </c>
      <c r="G11234">
        <v>1819700000</v>
      </c>
    </row>
    <row r="11235" spans="1:7" ht="15">
      <c r="A11235" s="963">
        <v>42221</v>
      </c>
      <c r="B11235">
        <v>5132.77001953125</v>
      </c>
      <c r="C11235">
        <v>5175.259765625</v>
      </c>
      <c r="D11235">
        <v>5131.85986328125</v>
      </c>
      <c r="E11235">
        <v>5139.93994140625</v>
      </c>
      <c r="F11235">
        <v>5139.93994140625</v>
      </c>
      <c r="G11235">
        <v>2041490000</v>
      </c>
    </row>
    <row r="11236" spans="1:7" ht="15">
      <c r="A11236" s="963">
        <v>42222</v>
      </c>
      <c r="B11236">
        <v>5146.6298828125</v>
      </c>
      <c r="C11236">
        <v>5149.93017578125</v>
      </c>
      <c r="D11236">
        <v>5035.41015625</v>
      </c>
      <c r="E11236">
        <v>5056.43994140625</v>
      </c>
      <c r="F11236">
        <v>5056.43994140625</v>
      </c>
      <c r="G11236">
        <v>2290950000</v>
      </c>
    </row>
    <row r="11237" spans="1:7" ht="15">
      <c r="A11237" s="963">
        <v>42223</v>
      </c>
      <c r="B11237">
        <v>5043.97021484375</v>
      </c>
      <c r="C11237">
        <v>5055.56005859375</v>
      </c>
      <c r="D11237">
        <v>5006.14990234375</v>
      </c>
      <c r="E11237">
        <v>5043.5400390625</v>
      </c>
      <c r="F11237">
        <v>5043.5400390625</v>
      </c>
      <c r="G11237">
        <v>2008360000</v>
      </c>
    </row>
    <row r="11238" spans="1:7" ht="15">
      <c r="A11238" s="963">
        <v>42226</v>
      </c>
      <c r="B11238">
        <v>5081.72021484375</v>
      </c>
      <c r="C11238">
        <v>5112.47021484375</v>
      </c>
      <c r="D11238">
        <v>5081.10986328125</v>
      </c>
      <c r="E11238">
        <v>5101.7998046875</v>
      </c>
      <c r="F11238">
        <v>5101.7998046875</v>
      </c>
      <c r="G11238">
        <v>1784930000</v>
      </c>
    </row>
    <row r="11239" spans="1:7" ht="15">
      <c r="A11239" s="963">
        <v>42227</v>
      </c>
      <c r="B11239">
        <v>5069.16015625</v>
      </c>
      <c r="C11239">
        <v>5089.330078125</v>
      </c>
      <c r="D11239">
        <v>5013.4501953125</v>
      </c>
      <c r="E11239">
        <v>5036.7900390625</v>
      </c>
      <c r="F11239">
        <v>5036.7900390625</v>
      </c>
      <c r="G11239">
        <v>1912340000</v>
      </c>
    </row>
    <row r="11240" spans="1:7" ht="15">
      <c r="A11240" s="963">
        <v>42228</v>
      </c>
      <c r="B11240">
        <v>4994.52001953125</v>
      </c>
      <c r="C11240">
        <v>5055.75</v>
      </c>
      <c r="D11240">
        <v>4945.7900390625</v>
      </c>
      <c r="E11240">
        <v>5044.39013671875</v>
      </c>
      <c r="F11240">
        <v>5044.39013671875</v>
      </c>
      <c r="G11240">
        <v>2089460000</v>
      </c>
    </row>
    <row r="11241" spans="1:7" ht="15">
      <c r="A11241" s="963">
        <v>42229</v>
      </c>
      <c r="B11241">
        <v>5050.93994140625</v>
      </c>
      <c r="C11241">
        <v>5071.4599609375</v>
      </c>
      <c r="D11241">
        <v>5029.60986328125</v>
      </c>
      <c r="E11241">
        <v>5033.56005859375</v>
      </c>
      <c r="F11241">
        <v>5033.56005859375</v>
      </c>
      <c r="G11241">
        <v>1632340000</v>
      </c>
    </row>
    <row r="11242" spans="1:7" ht="15">
      <c r="A11242" s="963">
        <v>42230</v>
      </c>
      <c r="B11242">
        <v>5025.919921875</v>
      </c>
      <c r="C11242">
        <v>5051.89013671875</v>
      </c>
      <c r="D11242">
        <v>5012.60986328125</v>
      </c>
      <c r="E11242">
        <v>5048.240234375</v>
      </c>
      <c r="F11242">
        <v>5048.240234375</v>
      </c>
      <c r="G11242">
        <v>1487630000</v>
      </c>
    </row>
    <row r="11243" spans="1:7" ht="15">
      <c r="A11243" s="963">
        <v>42233</v>
      </c>
      <c r="B11243">
        <v>5032.33984375</v>
      </c>
      <c r="C11243">
        <v>5092.68994140625</v>
      </c>
      <c r="D11243">
        <v>5022.419921875</v>
      </c>
      <c r="E11243">
        <v>5091.7001953125</v>
      </c>
      <c r="F11243">
        <v>5091.7001953125</v>
      </c>
      <c r="G11243">
        <v>1510790000</v>
      </c>
    </row>
    <row r="11244" spans="1:7" ht="15">
      <c r="A11244" s="963">
        <v>42234</v>
      </c>
      <c r="B11244">
        <v>5082.169921875</v>
      </c>
      <c r="C11244">
        <v>5085.14013671875</v>
      </c>
      <c r="D11244">
        <v>5054.97021484375</v>
      </c>
      <c r="E11244">
        <v>5059.35009765625</v>
      </c>
      <c r="F11244">
        <v>5059.35009765625</v>
      </c>
      <c r="G11244">
        <v>1501540000</v>
      </c>
    </row>
    <row r="11245" spans="1:7" ht="15">
      <c r="A11245" s="963">
        <v>42235</v>
      </c>
      <c r="B11245">
        <v>5039.02978515625</v>
      </c>
      <c r="C11245">
        <v>5060.93017578125</v>
      </c>
      <c r="D11245">
        <v>4992.85009765625</v>
      </c>
      <c r="E11245">
        <v>5019.0498046875</v>
      </c>
      <c r="F11245">
        <v>5019.0498046875</v>
      </c>
      <c r="G11245">
        <v>1785420000</v>
      </c>
    </row>
    <row r="11246" spans="1:7" ht="15">
      <c r="A11246" s="963">
        <v>42236</v>
      </c>
      <c r="B11246">
        <v>4973.490234375</v>
      </c>
      <c r="C11246">
        <v>4986.509765625</v>
      </c>
      <c r="D11246">
        <v>4877.490234375</v>
      </c>
      <c r="E11246">
        <v>4877.490234375</v>
      </c>
      <c r="F11246">
        <v>4877.490234375</v>
      </c>
      <c r="G11246">
        <v>2087000000</v>
      </c>
    </row>
    <row r="11247" spans="1:7" ht="15">
      <c r="A11247" s="963">
        <v>42237</v>
      </c>
      <c r="B11247">
        <v>4801.0400390625</v>
      </c>
      <c r="C11247">
        <v>4856.75</v>
      </c>
      <c r="D11247">
        <v>4706.0400390625</v>
      </c>
      <c r="E11247">
        <v>4706.0400390625</v>
      </c>
      <c r="F11247">
        <v>4706.0400390625</v>
      </c>
      <c r="G11247">
        <v>2768540000</v>
      </c>
    </row>
    <row r="11248" spans="1:7" ht="15">
      <c r="A11248" s="963">
        <v>42240</v>
      </c>
      <c r="B11248">
        <v>4351.60986328125</v>
      </c>
      <c r="C11248">
        <v>4694.89990234375</v>
      </c>
      <c r="D11248">
        <v>4292.14013671875</v>
      </c>
      <c r="E11248">
        <v>4526.25</v>
      </c>
      <c r="F11248">
        <v>4526.25</v>
      </c>
      <c r="G11248">
        <v>3508840000</v>
      </c>
    </row>
    <row r="11249" spans="1:7" ht="15">
      <c r="A11249" s="963">
        <v>42241</v>
      </c>
      <c r="B11249">
        <v>4687.27001953125</v>
      </c>
      <c r="C11249">
        <v>4689.5400390625</v>
      </c>
      <c r="D11249">
        <v>4506.10009765625</v>
      </c>
      <c r="E11249">
        <v>4506.490234375</v>
      </c>
      <c r="F11249">
        <v>4506.490234375</v>
      </c>
      <c r="G11249">
        <v>2612800000</v>
      </c>
    </row>
    <row r="11250" spans="1:7" ht="15">
      <c r="A11250" s="963">
        <v>42242</v>
      </c>
      <c r="B11250">
        <v>4633.509765625</v>
      </c>
      <c r="C11250">
        <v>4703.97021484375</v>
      </c>
      <c r="D11250">
        <v>4530.02978515625</v>
      </c>
      <c r="E11250">
        <v>4697.5400390625</v>
      </c>
      <c r="F11250">
        <v>4697.5400390625</v>
      </c>
      <c r="G11250">
        <v>2631660000</v>
      </c>
    </row>
    <row r="11251" spans="1:7" ht="15">
      <c r="A11251" s="963">
        <v>42243</v>
      </c>
      <c r="B11251">
        <v>4761.0498046875</v>
      </c>
      <c r="C11251">
        <v>4818.7099609375</v>
      </c>
      <c r="D11251">
        <v>4721.7900390625</v>
      </c>
      <c r="E11251">
        <v>4812.7099609375</v>
      </c>
      <c r="F11251">
        <v>4812.7099609375</v>
      </c>
      <c r="G11251">
        <v>2368880000</v>
      </c>
    </row>
    <row r="11252" spans="1:7" ht="15">
      <c r="A11252" s="963">
        <v>42244</v>
      </c>
      <c r="B11252">
        <v>4792.10986328125</v>
      </c>
      <c r="C11252">
        <v>4836.77978515625</v>
      </c>
      <c r="D11252">
        <v>4788.3798828125</v>
      </c>
      <c r="E11252">
        <v>4828.31982421875</v>
      </c>
      <c r="F11252">
        <v>4828.31982421875</v>
      </c>
      <c r="G11252">
        <v>1936540000</v>
      </c>
    </row>
    <row r="11253" spans="1:7" ht="15">
      <c r="A11253" s="963">
        <v>42247</v>
      </c>
      <c r="B11253">
        <v>4798.68017578125</v>
      </c>
      <c r="C11253">
        <v>4824.60986328125</v>
      </c>
      <c r="D11253">
        <v>4763.419921875</v>
      </c>
      <c r="E11253">
        <v>4776.509765625</v>
      </c>
      <c r="F11253">
        <v>4776.509765625</v>
      </c>
      <c r="G11253">
        <v>1839010000</v>
      </c>
    </row>
    <row r="11254" spans="1:7" ht="15">
      <c r="A11254" s="963">
        <v>42248</v>
      </c>
      <c r="B11254">
        <v>4673.60986328125</v>
      </c>
      <c r="C11254">
        <v>4722.1298828125</v>
      </c>
      <c r="D11254">
        <v>4614.91015625</v>
      </c>
      <c r="E11254">
        <v>4636.10009765625</v>
      </c>
      <c r="F11254">
        <v>4636.10009765625</v>
      </c>
      <c r="G11254">
        <v>2253750000</v>
      </c>
    </row>
    <row r="11255" spans="1:7" ht="15">
      <c r="A11255" s="963">
        <v>42249</v>
      </c>
      <c r="B11255">
        <v>4704.419921875</v>
      </c>
      <c r="C11255">
        <v>4749.97998046875</v>
      </c>
      <c r="D11255">
        <v>4659.41015625</v>
      </c>
      <c r="E11255">
        <v>4749.97998046875</v>
      </c>
      <c r="F11255">
        <v>4749.97998046875</v>
      </c>
      <c r="G11255">
        <v>1929080000</v>
      </c>
    </row>
    <row r="11256" spans="1:7" ht="15">
      <c r="A11256" s="963">
        <v>42250</v>
      </c>
      <c r="B11256">
        <v>4763.10009765625</v>
      </c>
      <c r="C11256">
        <v>4800.18017578125</v>
      </c>
      <c r="D11256">
        <v>4721.91015625</v>
      </c>
      <c r="E11256">
        <v>4733.5</v>
      </c>
      <c r="F11256">
        <v>4733.5</v>
      </c>
      <c r="G11256">
        <v>1803320000</v>
      </c>
    </row>
    <row r="11257" spans="1:7" ht="15">
      <c r="A11257" s="963">
        <v>42251</v>
      </c>
      <c r="B11257">
        <v>4670.35009765625</v>
      </c>
      <c r="C11257">
        <v>4712.669921875</v>
      </c>
      <c r="D11257">
        <v>4657.81982421875</v>
      </c>
      <c r="E11257">
        <v>4683.919921875</v>
      </c>
      <c r="F11257">
        <v>4683.919921875</v>
      </c>
      <c r="G11257">
        <v>1574720000</v>
      </c>
    </row>
    <row r="11258" spans="1:7" ht="15">
      <c r="A11258" s="963">
        <v>42255</v>
      </c>
      <c r="B11258">
        <v>4769.72021484375</v>
      </c>
      <c r="C11258">
        <v>4815.0400390625</v>
      </c>
      <c r="D11258">
        <v>4754.89013671875</v>
      </c>
      <c r="E11258">
        <v>4811.93017578125</v>
      </c>
      <c r="F11258">
        <v>4811.93017578125</v>
      </c>
      <c r="G11258">
        <v>1765600000</v>
      </c>
    </row>
    <row r="11259" spans="1:7" ht="15">
      <c r="A11259" s="963">
        <v>42256</v>
      </c>
      <c r="B11259">
        <v>4856.27001953125</v>
      </c>
      <c r="C11259">
        <v>4862.8798828125</v>
      </c>
      <c r="D11259">
        <v>4746.72998046875</v>
      </c>
      <c r="E11259">
        <v>4756.52978515625</v>
      </c>
      <c r="F11259">
        <v>4756.52978515625</v>
      </c>
      <c r="G11259">
        <v>1963750000</v>
      </c>
    </row>
    <row r="11260" spans="1:7" ht="15">
      <c r="A11260" s="963">
        <v>42257</v>
      </c>
      <c r="B11260">
        <v>4749.9599609375</v>
      </c>
      <c r="C11260">
        <v>4826.330078125</v>
      </c>
      <c r="D11260">
        <v>4746.52001953125</v>
      </c>
      <c r="E11260">
        <v>4796.25</v>
      </c>
      <c r="F11260">
        <v>4796.25</v>
      </c>
      <c r="G11260">
        <v>1845770000</v>
      </c>
    </row>
    <row r="11261" spans="1:7" ht="15">
      <c r="A11261" s="963">
        <v>42258</v>
      </c>
      <c r="B11261">
        <v>4770.72998046875</v>
      </c>
      <c r="C11261">
        <v>4822.33984375</v>
      </c>
      <c r="D11261">
        <v>4763.14990234375</v>
      </c>
      <c r="E11261">
        <v>4822.33984375</v>
      </c>
      <c r="F11261">
        <v>4822.33984375</v>
      </c>
      <c r="G11261">
        <v>1686190000</v>
      </c>
    </row>
    <row r="11262" spans="1:7" ht="15">
      <c r="A11262" s="963">
        <v>42261</v>
      </c>
      <c r="B11262">
        <v>4831.97998046875</v>
      </c>
      <c r="C11262">
        <v>4832</v>
      </c>
      <c r="D11262">
        <v>4791.080078125</v>
      </c>
      <c r="E11262">
        <v>4805.759765625</v>
      </c>
      <c r="F11262">
        <v>4805.759765625</v>
      </c>
      <c r="G11262">
        <v>1467740000</v>
      </c>
    </row>
    <row r="11263" spans="1:7" ht="15">
      <c r="A11263" s="963">
        <v>42262</v>
      </c>
      <c r="B11263">
        <v>4819.31982421875</v>
      </c>
      <c r="C11263">
        <v>4872.35009765625</v>
      </c>
      <c r="D11263">
        <v>4802.08984375</v>
      </c>
      <c r="E11263">
        <v>4860.52001953125</v>
      </c>
      <c r="F11263">
        <v>4860.52001953125</v>
      </c>
      <c r="G11263">
        <v>1587460000</v>
      </c>
    </row>
    <row r="11264" spans="1:7" ht="15">
      <c r="A11264" s="963">
        <v>42263</v>
      </c>
      <c r="B11264">
        <v>4860.43017578125</v>
      </c>
      <c r="C11264">
        <v>4893.43994140625</v>
      </c>
      <c r="D11264">
        <v>4848.14990234375</v>
      </c>
      <c r="E11264">
        <v>4889.240234375</v>
      </c>
      <c r="F11264">
        <v>4889.240234375</v>
      </c>
      <c r="G11264">
        <v>1666380000</v>
      </c>
    </row>
    <row r="11265" spans="1:7" ht="15">
      <c r="A11265" s="963">
        <v>42264</v>
      </c>
      <c r="B11265">
        <v>4884.10986328125</v>
      </c>
      <c r="C11265">
        <v>4960.8701171875</v>
      </c>
      <c r="D11265">
        <v>4880.5</v>
      </c>
      <c r="E11265">
        <v>4893.9501953125</v>
      </c>
      <c r="F11265">
        <v>4893.9501953125</v>
      </c>
      <c r="G11265">
        <v>1891510000</v>
      </c>
    </row>
    <row r="11266" spans="1:7" ht="15">
      <c r="A11266" s="963">
        <v>42265</v>
      </c>
      <c r="B11266">
        <v>4828.7099609375</v>
      </c>
      <c r="C11266">
        <v>4878.7099609375</v>
      </c>
      <c r="D11266">
        <v>4819.08984375</v>
      </c>
      <c r="E11266">
        <v>4827.22998046875</v>
      </c>
      <c r="F11266">
        <v>4827.22998046875</v>
      </c>
      <c r="G11266">
        <v>3272150000</v>
      </c>
    </row>
    <row r="11267" spans="1:7" ht="15">
      <c r="A11267" s="963">
        <v>42268</v>
      </c>
      <c r="B11267">
        <v>4851.97998046875</v>
      </c>
      <c r="C11267">
        <v>4881.4599609375</v>
      </c>
      <c r="D11267">
        <v>4795.91015625</v>
      </c>
      <c r="E11267">
        <v>4828.9501953125</v>
      </c>
      <c r="F11267">
        <v>4828.9501953125</v>
      </c>
      <c r="G11267">
        <v>2021530000</v>
      </c>
    </row>
    <row r="11268" spans="1:7" ht="15">
      <c r="A11268" s="963">
        <v>42269</v>
      </c>
      <c r="B11268">
        <v>4762.2900390625</v>
      </c>
      <c r="C11268">
        <v>4776.27978515625</v>
      </c>
      <c r="D11268">
        <v>4716.91015625</v>
      </c>
      <c r="E11268">
        <v>4756.72021484375</v>
      </c>
      <c r="F11268">
        <v>4756.72021484375</v>
      </c>
      <c r="G11268">
        <v>2042880000</v>
      </c>
    </row>
    <row r="11269" spans="1:7" ht="15">
      <c r="A11269" s="963">
        <v>42270</v>
      </c>
      <c r="B11269">
        <v>4764.68994140625</v>
      </c>
      <c r="C11269">
        <v>4780.64013671875</v>
      </c>
      <c r="D11269">
        <v>4735.1298828125</v>
      </c>
      <c r="E11269">
        <v>4752.740234375</v>
      </c>
      <c r="F11269">
        <v>4752.740234375</v>
      </c>
      <c r="G11269">
        <v>1606330000</v>
      </c>
    </row>
    <row r="11270" spans="1:7" ht="15">
      <c r="A11270" s="963">
        <v>42271</v>
      </c>
      <c r="B11270">
        <v>4717.89013671875</v>
      </c>
      <c r="C11270">
        <v>4746.2099609375</v>
      </c>
      <c r="D11270">
        <v>4670.1201171875</v>
      </c>
      <c r="E11270">
        <v>4734.47998046875</v>
      </c>
      <c r="F11270">
        <v>4734.47998046875</v>
      </c>
      <c r="G11270">
        <v>1995820000</v>
      </c>
    </row>
    <row r="11271" spans="1:7" ht="15">
      <c r="A11271" s="963">
        <v>42272</v>
      </c>
      <c r="B11271">
        <v>4782.41015625</v>
      </c>
      <c r="C11271">
        <v>4785.22021484375</v>
      </c>
      <c r="D11271">
        <v>4659.47998046875</v>
      </c>
      <c r="E11271">
        <v>4686.5</v>
      </c>
      <c r="F11271">
        <v>4686.5</v>
      </c>
      <c r="G11271">
        <v>2050530000</v>
      </c>
    </row>
    <row r="11272" spans="1:7" ht="15">
      <c r="A11272" s="963">
        <v>42275</v>
      </c>
      <c r="B11272">
        <v>4665.06005859375</v>
      </c>
      <c r="C11272">
        <v>4665.2099609375</v>
      </c>
      <c r="D11272">
        <v>4529.41015625</v>
      </c>
      <c r="E11272">
        <v>4543.97021484375</v>
      </c>
      <c r="F11272">
        <v>4543.97021484375</v>
      </c>
      <c r="G11272">
        <v>2387610000</v>
      </c>
    </row>
    <row r="11273" spans="1:7" ht="15">
      <c r="A11273" s="963">
        <v>42276</v>
      </c>
      <c r="B11273">
        <v>4551.0400390625</v>
      </c>
      <c r="C11273">
        <v>4596.06005859375</v>
      </c>
      <c r="D11273">
        <v>4487.06005859375</v>
      </c>
      <c r="E11273">
        <v>4517.31982421875</v>
      </c>
      <c r="F11273">
        <v>4517.31982421875</v>
      </c>
      <c r="G11273">
        <v>2293450000</v>
      </c>
    </row>
    <row r="11274" spans="1:7" ht="15">
      <c r="A11274" s="963">
        <v>42277</v>
      </c>
      <c r="B11274">
        <v>4574.3798828125</v>
      </c>
      <c r="C11274">
        <v>4620.16015625</v>
      </c>
      <c r="D11274">
        <v>4559.18017578125</v>
      </c>
      <c r="E11274">
        <v>4620.16015625</v>
      </c>
      <c r="F11274">
        <v>4620.16015625</v>
      </c>
      <c r="G11274">
        <v>2398350000</v>
      </c>
    </row>
    <row r="11275" spans="1:7" ht="15">
      <c r="A11275" s="963">
        <v>42278</v>
      </c>
      <c r="B11275">
        <v>4624.4599609375</v>
      </c>
      <c r="C11275">
        <v>4628.22998046875</v>
      </c>
      <c r="D11275">
        <v>4559.2099609375</v>
      </c>
      <c r="E11275">
        <v>4627.080078125</v>
      </c>
      <c r="F11275">
        <v>4627.080078125</v>
      </c>
      <c r="G11275">
        <v>2133990000</v>
      </c>
    </row>
    <row r="11276" spans="1:7" ht="15">
      <c r="A11276" s="963">
        <v>42279</v>
      </c>
      <c r="B11276">
        <v>4566.1298828125</v>
      </c>
      <c r="C11276">
        <v>4707.77978515625</v>
      </c>
      <c r="D11276">
        <v>4552.33984375</v>
      </c>
      <c r="E11276">
        <v>4707.77978515625</v>
      </c>
      <c r="F11276">
        <v>4707.77978515625</v>
      </c>
      <c r="G11276">
        <v>2183320000</v>
      </c>
    </row>
    <row r="11277" spans="1:7" ht="15">
      <c r="A11277" s="963">
        <v>42282</v>
      </c>
      <c r="B11277">
        <v>4742.1298828125</v>
      </c>
      <c r="C11277">
        <v>4785.91015625</v>
      </c>
      <c r="D11277">
        <v>4740.240234375</v>
      </c>
      <c r="E11277">
        <v>4781.259765625</v>
      </c>
      <c r="F11277">
        <v>4781.259765625</v>
      </c>
      <c r="G11277">
        <v>2005320000</v>
      </c>
    </row>
    <row r="11278" spans="1:7" ht="15">
      <c r="A11278" s="963">
        <v>42283</v>
      </c>
      <c r="B11278">
        <v>4767.6298828125</v>
      </c>
      <c r="C11278">
        <v>4783.3701171875</v>
      </c>
      <c r="D11278">
        <v>4711.7900390625</v>
      </c>
      <c r="E11278">
        <v>4748.35986328125</v>
      </c>
      <c r="F11278">
        <v>4748.35986328125</v>
      </c>
      <c r="G11278">
        <v>2085020000</v>
      </c>
    </row>
    <row r="11279" spans="1:7" ht="15">
      <c r="A11279" s="963">
        <v>42284</v>
      </c>
      <c r="B11279">
        <v>4775.0498046875</v>
      </c>
      <c r="C11279">
        <v>4791.14990234375</v>
      </c>
      <c r="D11279">
        <v>4728.7099609375</v>
      </c>
      <c r="E11279">
        <v>4791.14990234375</v>
      </c>
      <c r="F11279">
        <v>4791.14990234375</v>
      </c>
      <c r="G11279">
        <v>2149890000</v>
      </c>
    </row>
    <row r="11280" spans="1:7" ht="15">
      <c r="A11280" s="963">
        <v>42285</v>
      </c>
      <c r="B11280">
        <v>4775.06005859375</v>
      </c>
      <c r="C11280">
        <v>4819.06982421875</v>
      </c>
      <c r="D11280">
        <v>4737.93017578125</v>
      </c>
      <c r="E11280">
        <v>4810.7900390625</v>
      </c>
      <c r="F11280">
        <v>4810.7900390625</v>
      </c>
      <c r="G11280">
        <v>1984230000</v>
      </c>
    </row>
    <row r="11281" spans="1:7" ht="15">
      <c r="A11281" s="963">
        <v>42286</v>
      </c>
      <c r="B11281">
        <v>4817.27978515625</v>
      </c>
      <c r="C11281">
        <v>4841.3798828125</v>
      </c>
      <c r="D11281">
        <v>4804.58984375</v>
      </c>
      <c r="E11281">
        <v>4830.47021484375</v>
      </c>
      <c r="F11281">
        <v>4830.47021484375</v>
      </c>
      <c r="G11281">
        <v>1804260000</v>
      </c>
    </row>
    <row r="11282" spans="1:7" ht="15">
      <c r="A11282" s="963">
        <v>42289</v>
      </c>
      <c r="B11282">
        <v>4839.7900390625</v>
      </c>
      <c r="C11282">
        <v>4846.740234375</v>
      </c>
      <c r="D11282">
        <v>4818.169921875</v>
      </c>
      <c r="E11282">
        <v>4838.64013671875</v>
      </c>
      <c r="F11282">
        <v>4838.64013671875</v>
      </c>
      <c r="G11282">
        <v>1343820000</v>
      </c>
    </row>
    <row r="11283" spans="1:7" ht="15">
      <c r="A11283" s="963">
        <v>42290</v>
      </c>
      <c r="B11283">
        <v>4809.240234375</v>
      </c>
      <c r="C11283">
        <v>4858.27978515625</v>
      </c>
      <c r="D11283">
        <v>4793.919921875</v>
      </c>
      <c r="E11283">
        <v>4796.60986328125</v>
      </c>
      <c r="F11283">
        <v>4796.60986328125</v>
      </c>
      <c r="G11283">
        <v>1565060000</v>
      </c>
    </row>
    <row r="11284" spans="1:7" ht="15">
      <c r="A11284" s="963">
        <v>42291</v>
      </c>
      <c r="B11284">
        <v>4801.35009765625</v>
      </c>
      <c r="C11284">
        <v>4820.08984375</v>
      </c>
      <c r="D11284">
        <v>4771.6201171875</v>
      </c>
      <c r="E11284">
        <v>4782.85009765625</v>
      </c>
      <c r="F11284">
        <v>4782.85009765625</v>
      </c>
      <c r="G11284">
        <v>1902460000</v>
      </c>
    </row>
    <row r="11285" spans="1:7" ht="15">
      <c r="A11285" s="963">
        <v>42292</v>
      </c>
      <c r="B11285">
        <v>4799.43017578125</v>
      </c>
      <c r="C11285">
        <v>4870.10009765625</v>
      </c>
      <c r="D11285">
        <v>4795.2900390625</v>
      </c>
      <c r="E11285">
        <v>4870.10009765625</v>
      </c>
      <c r="F11285">
        <v>4870.10009765625</v>
      </c>
      <c r="G11285">
        <v>1942900000</v>
      </c>
    </row>
    <row r="11286" spans="1:7" ht="15">
      <c r="A11286" s="963">
        <v>42293</v>
      </c>
      <c r="B11286">
        <v>4872.35986328125</v>
      </c>
      <c r="C11286">
        <v>4886.9501953125</v>
      </c>
      <c r="D11286">
        <v>4851.27978515625</v>
      </c>
      <c r="E11286">
        <v>4886.68994140625</v>
      </c>
      <c r="F11286">
        <v>4886.68994140625</v>
      </c>
      <c r="G11286">
        <v>1855290000</v>
      </c>
    </row>
    <row r="11287" spans="1:7" ht="15">
      <c r="A11287" s="963">
        <v>42296</v>
      </c>
      <c r="B11287">
        <v>4873.5400390625</v>
      </c>
      <c r="C11287">
        <v>4915.490234375</v>
      </c>
      <c r="D11287">
        <v>4865.830078125</v>
      </c>
      <c r="E11287">
        <v>4905.47021484375</v>
      </c>
      <c r="F11287">
        <v>4905.47021484375</v>
      </c>
      <c r="G11287">
        <v>1619920000</v>
      </c>
    </row>
    <row r="11288" spans="1:7" ht="15">
      <c r="A11288" s="963">
        <v>42297</v>
      </c>
      <c r="B11288">
        <v>4900.02001953125</v>
      </c>
      <c r="C11288">
        <v>4909.3701171875</v>
      </c>
      <c r="D11288">
        <v>4866.60009765625</v>
      </c>
      <c r="E11288">
        <v>4880.97021484375</v>
      </c>
      <c r="F11288">
        <v>4880.97021484375</v>
      </c>
      <c r="G11288">
        <v>1711700000</v>
      </c>
    </row>
    <row r="11289" spans="1:7" ht="15">
      <c r="A11289" s="963">
        <v>42298</v>
      </c>
      <c r="B11289">
        <v>4903.97998046875</v>
      </c>
      <c r="C11289">
        <v>4904.85009765625</v>
      </c>
      <c r="D11289">
        <v>4836.4599609375</v>
      </c>
      <c r="E11289">
        <v>4840.1201171875</v>
      </c>
      <c r="F11289">
        <v>4840.1201171875</v>
      </c>
      <c r="G11289">
        <v>1895390000</v>
      </c>
    </row>
    <row r="11290" spans="1:7" ht="15">
      <c r="A11290" s="963">
        <v>42299</v>
      </c>
      <c r="B11290">
        <v>4875.9599609375</v>
      </c>
      <c r="C11290">
        <v>4926.990234375</v>
      </c>
      <c r="D11290">
        <v>4861.7998046875</v>
      </c>
      <c r="E11290">
        <v>4920.0498046875</v>
      </c>
      <c r="F11290">
        <v>4920.0498046875</v>
      </c>
      <c r="G11290">
        <v>2156040000</v>
      </c>
    </row>
    <row r="11291" spans="1:7" ht="15">
      <c r="A11291" s="963">
        <v>42300</v>
      </c>
      <c r="B11291">
        <v>5024.3798828125</v>
      </c>
      <c r="C11291">
        <v>5048.5498046875</v>
      </c>
      <c r="D11291">
        <v>4999.5400390625</v>
      </c>
      <c r="E11291">
        <v>5031.85986328125</v>
      </c>
      <c r="F11291">
        <v>5031.85986328125</v>
      </c>
      <c r="G11291">
        <v>2178270000</v>
      </c>
    </row>
    <row r="11292" spans="1:7" ht="15">
      <c r="A11292" s="963">
        <v>42303</v>
      </c>
      <c r="B11292">
        <v>5030.7998046875</v>
      </c>
      <c r="C11292">
        <v>5045.16015625</v>
      </c>
      <c r="D11292">
        <v>5012.740234375</v>
      </c>
      <c r="E11292">
        <v>5034.7001953125</v>
      </c>
      <c r="F11292">
        <v>5034.7001953125</v>
      </c>
      <c r="G11292">
        <v>1758690000</v>
      </c>
    </row>
    <row r="11293" spans="1:7" ht="15">
      <c r="A11293" s="963">
        <v>42304</v>
      </c>
      <c r="B11293">
        <v>5018.990234375</v>
      </c>
      <c r="C11293">
        <v>5040.080078125</v>
      </c>
      <c r="D11293">
        <v>5009.06982421875</v>
      </c>
      <c r="E11293">
        <v>5030.14990234375</v>
      </c>
      <c r="F11293">
        <v>5030.14990234375</v>
      </c>
      <c r="G11293">
        <v>1986840000</v>
      </c>
    </row>
    <row r="11294" spans="1:7" ht="15">
      <c r="A11294" s="963">
        <v>42305</v>
      </c>
      <c r="B11294">
        <v>5040.3798828125</v>
      </c>
      <c r="C11294">
        <v>5095.68994140625</v>
      </c>
      <c r="D11294">
        <v>5019.60009765625</v>
      </c>
      <c r="E11294">
        <v>5095.68994140625</v>
      </c>
      <c r="F11294">
        <v>5095.68994140625</v>
      </c>
      <c r="G11294">
        <v>2141130000</v>
      </c>
    </row>
    <row r="11295" spans="1:7" ht="15">
      <c r="A11295" s="963">
        <v>42306</v>
      </c>
      <c r="B11295">
        <v>5071.0400390625</v>
      </c>
      <c r="C11295">
        <v>5084.6298828125</v>
      </c>
      <c r="D11295">
        <v>5066.89013671875</v>
      </c>
      <c r="E11295">
        <v>5074.27001953125</v>
      </c>
      <c r="F11295">
        <v>5074.27001953125</v>
      </c>
      <c r="G11295">
        <v>1928310000</v>
      </c>
    </row>
    <row r="11296" spans="1:7" ht="15">
      <c r="A11296" s="963">
        <v>42307</v>
      </c>
      <c r="B11296">
        <v>5079.759765625</v>
      </c>
      <c r="C11296">
        <v>5085.22021484375</v>
      </c>
      <c r="D11296">
        <v>5053.75</v>
      </c>
      <c r="E11296">
        <v>5053.75</v>
      </c>
      <c r="F11296">
        <v>5053.75</v>
      </c>
      <c r="G11296">
        <v>2016390000</v>
      </c>
    </row>
    <row r="11297" spans="1:7" ht="15">
      <c r="A11297" s="963">
        <v>42310</v>
      </c>
      <c r="B11297">
        <v>5065.64013671875</v>
      </c>
      <c r="C11297">
        <v>5130.509765625</v>
      </c>
      <c r="D11297">
        <v>5061.47021484375</v>
      </c>
      <c r="E11297">
        <v>5127.14990234375</v>
      </c>
      <c r="F11297">
        <v>5127.14990234375</v>
      </c>
      <c r="G11297">
        <v>1888180000</v>
      </c>
    </row>
    <row r="11298" spans="1:7" ht="15">
      <c r="A11298" s="963">
        <v>42311</v>
      </c>
      <c r="B11298">
        <v>5114.31005859375</v>
      </c>
      <c r="C11298">
        <v>5163.47021484375</v>
      </c>
      <c r="D11298">
        <v>5109.68017578125</v>
      </c>
      <c r="E11298">
        <v>5145.1298828125</v>
      </c>
      <c r="F11298">
        <v>5145.1298828125</v>
      </c>
      <c r="G11298">
        <v>2028630000</v>
      </c>
    </row>
    <row r="11299" spans="1:7" ht="15">
      <c r="A11299" s="963">
        <v>42312</v>
      </c>
      <c r="B11299">
        <v>5155.6201171875</v>
      </c>
      <c r="C11299">
        <v>5162.56982421875</v>
      </c>
      <c r="D11299">
        <v>5122.77978515625</v>
      </c>
      <c r="E11299">
        <v>5142.47998046875</v>
      </c>
      <c r="F11299">
        <v>5142.47998046875</v>
      </c>
      <c r="G11299">
        <v>2096110000</v>
      </c>
    </row>
    <row r="11300" spans="1:7" ht="15">
      <c r="A11300" s="963">
        <v>42313</v>
      </c>
      <c r="B11300">
        <v>5144.14990234375</v>
      </c>
      <c r="C11300">
        <v>5154.85986328125</v>
      </c>
      <c r="D11300">
        <v>5098.490234375</v>
      </c>
      <c r="E11300">
        <v>5127.740234375</v>
      </c>
      <c r="F11300">
        <v>5127.740234375</v>
      </c>
      <c r="G11300">
        <v>2054490000</v>
      </c>
    </row>
    <row r="11301" spans="1:7" ht="15">
      <c r="A11301" s="963">
        <v>42314</v>
      </c>
      <c r="B11301">
        <v>5124.0400390625</v>
      </c>
      <c r="C11301">
        <v>5147.1201171875</v>
      </c>
      <c r="D11301">
        <v>5092.8701171875</v>
      </c>
      <c r="E11301">
        <v>5147.1201171875</v>
      </c>
      <c r="F11301">
        <v>5147.1201171875</v>
      </c>
      <c r="G11301">
        <v>2066430000</v>
      </c>
    </row>
    <row r="11302" spans="1:7" ht="15">
      <c r="A11302" s="963">
        <v>42317</v>
      </c>
      <c r="B11302">
        <v>5128.93994140625</v>
      </c>
      <c r="C11302">
        <v>5133.43994140625</v>
      </c>
      <c r="D11302">
        <v>5066.10009765625</v>
      </c>
      <c r="E11302">
        <v>5095.2998046875</v>
      </c>
      <c r="F11302">
        <v>5095.2998046875</v>
      </c>
      <c r="G11302">
        <v>1850770000</v>
      </c>
    </row>
    <row r="11303" spans="1:7" ht="15">
      <c r="A11303" s="963">
        <v>42318</v>
      </c>
      <c r="B11303">
        <v>5068.5498046875</v>
      </c>
      <c r="C11303">
        <v>5086.8798828125</v>
      </c>
      <c r="D11303">
        <v>5051.22021484375</v>
      </c>
      <c r="E11303">
        <v>5083.240234375</v>
      </c>
      <c r="F11303">
        <v>5083.240234375</v>
      </c>
      <c r="G11303">
        <v>1906120000</v>
      </c>
    </row>
    <row r="11304" spans="1:7" ht="15">
      <c r="A11304" s="963">
        <v>42319</v>
      </c>
      <c r="B11304">
        <v>5098.1298828125</v>
      </c>
      <c r="C11304">
        <v>5111.18994140625</v>
      </c>
      <c r="D11304">
        <v>5066.68017578125</v>
      </c>
      <c r="E11304">
        <v>5067.02001953125</v>
      </c>
      <c r="F11304">
        <v>5067.02001953125</v>
      </c>
      <c r="G11304">
        <v>1672340000</v>
      </c>
    </row>
    <row r="11305" spans="1:7" ht="15">
      <c r="A11305" s="963">
        <v>42320</v>
      </c>
      <c r="B11305">
        <v>5043.10009765625</v>
      </c>
      <c r="C11305">
        <v>5062.490234375</v>
      </c>
      <c r="D11305">
        <v>5004.4599609375</v>
      </c>
      <c r="E11305">
        <v>5005.080078125</v>
      </c>
      <c r="F11305">
        <v>5005.080078125</v>
      </c>
      <c r="G11305">
        <v>1820930000</v>
      </c>
    </row>
    <row r="11306" spans="1:7" ht="15">
      <c r="A11306" s="963">
        <v>42321</v>
      </c>
      <c r="B11306">
        <v>4980.85986328125</v>
      </c>
      <c r="C11306">
        <v>4989.06005859375</v>
      </c>
      <c r="D11306">
        <v>4925.35009765625</v>
      </c>
      <c r="E11306">
        <v>4927.8798828125</v>
      </c>
      <c r="F11306">
        <v>4927.8798828125</v>
      </c>
      <c r="G11306">
        <v>2001050000</v>
      </c>
    </row>
    <row r="11307" spans="1:7" ht="15">
      <c r="A11307" s="963">
        <v>42324</v>
      </c>
      <c r="B11307">
        <v>4916.14013671875</v>
      </c>
      <c r="C11307">
        <v>4984.91015625</v>
      </c>
      <c r="D11307">
        <v>4908.66015625</v>
      </c>
      <c r="E11307">
        <v>4984.6201171875</v>
      </c>
      <c r="F11307">
        <v>4984.6201171875</v>
      </c>
      <c r="G11307">
        <v>1819190000</v>
      </c>
    </row>
    <row r="11308" spans="1:7" ht="15">
      <c r="A11308" s="963">
        <v>42325</v>
      </c>
      <c r="B11308">
        <v>4991.7099609375</v>
      </c>
      <c r="C11308">
        <v>5023.4501953125</v>
      </c>
      <c r="D11308">
        <v>4975.740234375</v>
      </c>
      <c r="E11308">
        <v>4986.02001953125</v>
      </c>
      <c r="F11308">
        <v>4986.02001953125</v>
      </c>
      <c r="G11308">
        <v>1861710000</v>
      </c>
    </row>
    <row r="11309" spans="1:7" ht="15">
      <c r="A11309" s="963">
        <v>42326</v>
      </c>
      <c r="B11309">
        <v>5004.60009765625</v>
      </c>
      <c r="C11309">
        <v>5078.7998046875</v>
      </c>
      <c r="D11309">
        <v>5001.669921875</v>
      </c>
      <c r="E11309">
        <v>5075.2001953125</v>
      </c>
      <c r="F11309">
        <v>5075.2001953125</v>
      </c>
      <c r="G11309">
        <v>2017390000</v>
      </c>
    </row>
    <row r="11310" spans="1:7" ht="15">
      <c r="A11310" s="963">
        <v>42327</v>
      </c>
      <c r="B11310">
        <v>5078.669921875</v>
      </c>
      <c r="C11310">
        <v>5092.4599609375</v>
      </c>
      <c r="D11310">
        <v>5067.27001953125</v>
      </c>
      <c r="E11310">
        <v>5073.64013671875</v>
      </c>
      <c r="F11310">
        <v>5073.64013671875</v>
      </c>
      <c r="G11310">
        <v>1794110000</v>
      </c>
    </row>
    <row r="11311" spans="1:7" ht="15">
      <c r="A11311" s="963">
        <v>42328</v>
      </c>
      <c r="B11311">
        <v>5096.9599609375</v>
      </c>
      <c r="C11311">
        <v>5112.4599609375</v>
      </c>
      <c r="D11311">
        <v>5094.31982421875</v>
      </c>
      <c r="E11311">
        <v>5104.919921875</v>
      </c>
      <c r="F11311">
        <v>5104.919921875</v>
      </c>
      <c r="G11311">
        <v>1766630000</v>
      </c>
    </row>
    <row r="11312" spans="1:7" ht="15">
      <c r="A11312" s="963">
        <v>42331</v>
      </c>
      <c r="B11312">
        <v>5106.72021484375</v>
      </c>
      <c r="C11312">
        <v>5128.080078125</v>
      </c>
      <c r="D11312">
        <v>5084.85009765625</v>
      </c>
      <c r="E11312">
        <v>5102.47998046875</v>
      </c>
      <c r="F11312">
        <v>5102.47998046875</v>
      </c>
      <c r="G11312">
        <v>1668280000</v>
      </c>
    </row>
    <row r="11313" spans="1:7" ht="15">
      <c r="A11313" s="963">
        <v>42332</v>
      </c>
      <c r="B11313">
        <v>5070.66015625</v>
      </c>
      <c r="C11313">
        <v>5110.75</v>
      </c>
      <c r="D11313">
        <v>5050.14013671875</v>
      </c>
      <c r="E11313">
        <v>5102.81005859375</v>
      </c>
      <c r="F11313">
        <v>5102.81005859375</v>
      </c>
      <c r="G11313">
        <v>1956920000</v>
      </c>
    </row>
    <row r="11314" spans="1:7" ht="15">
      <c r="A11314" s="963">
        <v>42333</v>
      </c>
      <c r="B11314">
        <v>5106.8701171875</v>
      </c>
      <c r="C11314">
        <v>5124.08984375</v>
      </c>
      <c r="D11314">
        <v>5101.18017578125</v>
      </c>
      <c r="E11314">
        <v>5116.14013671875</v>
      </c>
      <c r="F11314">
        <v>5116.14013671875</v>
      </c>
      <c r="G11314">
        <v>1539300000</v>
      </c>
    </row>
    <row r="11315" spans="1:7" ht="15">
      <c r="A11315" s="963">
        <v>42335</v>
      </c>
      <c r="B11315">
        <v>5121.93017578125</v>
      </c>
      <c r="C11315">
        <v>5134.35009765625</v>
      </c>
      <c r="D11315">
        <v>5108.509765625</v>
      </c>
      <c r="E11315">
        <v>5127.52001953125</v>
      </c>
      <c r="F11315">
        <v>5127.52001953125</v>
      </c>
      <c r="G11315">
        <v>781730000</v>
      </c>
    </row>
    <row r="11316" spans="1:7" ht="15">
      <c r="A11316" s="963">
        <v>42338</v>
      </c>
      <c r="B11316">
        <v>5139.580078125</v>
      </c>
      <c r="C11316">
        <v>5141.35986328125</v>
      </c>
      <c r="D11316">
        <v>5098.7001953125</v>
      </c>
      <c r="E11316">
        <v>5108.669921875</v>
      </c>
      <c r="F11316">
        <v>5108.669921875</v>
      </c>
      <c r="G11316">
        <v>2244550000</v>
      </c>
    </row>
    <row r="11317" spans="1:7" ht="15">
      <c r="A11317" s="963">
        <v>42339</v>
      </c>
      <c r="B11317">
        <v>5129.64013671875</v>
      </c>
      <c r="C11317">
        <v>5156.31005859375</v>
      </c>
      <c r="D11317">
        <v>5120.169921875</v>
      </c>
      <c r="E11317">
        <v>5156.31005859375</v>
      </c>
      <c r="F11317">
        <v>5156.31005859375</v>
      </c>
      <c r="G11317">
        <v>2035570000</v>
      </c>
    </row>
    <row r="11318" spans="1:7" ht="15">
      <c r="A11318" s="963">
        <v>42340</v>
      </c>
      <c r="B11318">
        <v>5158.81982421875</v>
      </c>
      <c r="C11318">
        <v>5176.77001953125</v>
      </c>
      <c r="D11318">
        <v>5117.14990234375</v>
      </c>
      <c r="E11318">
        <v>5123.22021484375</v>
      </c>
      <c r="F11318">
        <v>5123.22021484375</v>
      </c>
      <c r="G11318">
        <v>2060340000</v>
      </c>
    </row>
    <row r="11319" spans="1:7" ht="15">
      <c r="A11319" s="963">
        <v>42341</v>
      </c>
      <c r="B11319">
        <v>5143.16015625</v>
      </c>
      <c r="C11319">
        <v>5144.60009765625</v>
      </c>
      <c r="D11319">
        <v>5011.72021484375</v>
      </c>
      <c r="E11319">
        <v>5037.52978515625</v>
      </c>
      <c r="F11319">
        <v>5037.52978515625</v>
      </c>
      <c r="G11319">
        <v>2088100000</v>
      </c>
    </row>
    <row r="11320" spans="1:7" ht="15">
      <c r="A11320" s="963">
        <v>42342</v>
      </c>
      <c r="B11320">
        <v>5050.93017578125</v>
      </c>
      <c r="C11320">
        <v>5147</v>
      </c>
      <c r="D11320">
        <v>5043.490234375</v>
      </c>
      <c r="E11320">
        <v>5142.27001953125</v>
      </c>
      <c r="F11320">
        <v>5142.27001953125</v>
      </c>
      <c r="G11320">
        <v>1897490000</v>
      </c>
    </row>
    <row r="11321" spans="1:7" ht="15">
      <c r="A11321" s="963">
        <v>42345</v>
      </c>
      <c r="B11321">
        <v>5139.4599609375</v>
      </c>
      <c r="C11321">
        <v>5139.77978515625</v>
      </c>
      <c r="D11321">
        <v>5082.22998046875</v>
      </c>
      <c r="E11321">
        <v>5101.81005859375</v>
      </c>
      <c r="F11321">
        <v>5101.81005859375</v>
      </c>
      <c r="G11321">
        <v>1952690000</v>
      </c>
    </row>
    <row r="11322" spans="1:7" ht="15">
      <c r="A11322" s="963">
        <v>42346</v>
      </c>
      <c r="B11322">
        <v>5050.52001953125</v>
      </c>
      <c r="C11322">
        <v>5111.72998046875</v>
      </c>
      <c r="D11322">
        <v>5045.72998046875</v>
      </c>
      <c r="E11322">
        <v>5098.240234375</v>
      </c>
      <c r="F11322">
        <v>5098.240234375</v>
      </c>
      <c r="G11322">
        <v>1871450000</v>
      </c>
    </row>
    <row r="11323" spans="1:7" ht="15">
      <c r="A11323" s="963">
        <v>42347</v>
      </c>
      <c r="B11323">
        <v>5077.2099609375</v>
      </c>
      <c r="C11323">
        <v>5106.3701171875</v>
      </c>
      <c r="D11323">
        <v>5000.1201171875</v>
      </c>
      <c r="E11323">
        <v>5022.8701171875</v>
      </c>
      <c r="F11323">
        <v>5022.8701171875</v>
      </c>
      <c r="G11323">
        <v>2003450000</v>
      </c>
    </row>
    <row r="11324" spans="1:7" ht="15">
      <c r="A11324" s="963">
        <v>42348</v>
      </c>
      <c r="B11324">
        <v>5026.2998046875</v>
      </c>
      <c r="C11324">
        <v>5075.64990234375</v>
      </c>
      <c r="D11324">
        <v>5019.31005859375</v>
      </c>
      <c r="E11324">
        <v>5045.169921875</v>
      </c>
      <c r="F11324">
        <v>5045.169921875</v>
      </c>
      <c r="G11324">
        <v>1746520000</v>
      </c>
    </row>
    <row r="11325" spans="1:7" ht="15">
      <c r="A11325" s="963">
        <v>42349</v>
      </c>
      <c r="B11325">
        <v>4979.77001953125</v>
      </c>
      <c r="C11325">
        <v>4996.18994140625</v>
      </c>
      <c r="D11325">
        <v>4928.669921875</v>
      </c>
      <c r="E11325">
        <v>4933.47021484375</v>
      </c>
      <c r="F11325">
        <v>4933.47021484375</v>
      </c>
      <c r="G11325">
        <v>2084950000</v>
      </c>
    </row>
    <row r="11326" spans="1:7" ht="15">
      <c r="A11326" s="963">
        <v>42352</v>
      </c>
      <c r="B11326">
        <v>4932.60986328125</v>
      </c>
      <c r="C11326">
        <v>4953.60009765625</v>
      </c>
      <c r="D11326">
        <v>4871.58984375</v>
      </c>
      <c r="E11326">
        <v>4952.22998046875</v>
      </c>
      <c r="F11326">
        <v>4952.22998046875</v>
      </c>
      <c r="G11326">
        <v>2216060000</v>
      </c>
    </row>
    <row r="11327" spans="1:7" ht="15">
      <c r="A11327" s="963">
        <v>42353</v>
      </c>
      <c r="B11327">
        <v>4991.2099609375</v>
      </c>
      <c r="C11327">
        <v>5026.5400390625</v>
      </c>
      <c r="D11327">
        <v>4986.990234375</v>
      </c>
      <c r="E11327">
        <v>4995.35986328125</v>
      </c>
      <c r="F11327">
        <v>4995.35986328125</v>
      </c>
      <c r="G11327">
        <v>2054710000</v>
      </c>
    </row>
    <row r="11328" spans="1:7" ht="15">
      <c r="A11328" s="963">
        <v>42354</v>
      </c>
      <c r="B11328">
        <v>5033.47998046875</v>
      </c>
      <c r="C11328">
        <v>5078.990234375</v>
      </c>
      <c r="D11328">
        <v>4992.6298828125</v>
      </c>
      <c r="E11328">
        <v>5071.1298828125</v>
      </c>
      <c r="F11328">
        <v>5071.1298828125</v>
      </c>
      <c r="G11328">
        <v>2036610000</v>
      </c>
    </row>
    <row r="11329" spans="1:7" ht="15">
      <c r="A11329" s="963">
        <v>42355</v>
      </c>
      <c r="B11329">
        <v>5087.169921875</v>
      </c>
      <c r="C11329">
        <v>5088.580078125</v>
      </c>
      <c r="D11329">
        <v>5002.5498046875</v>
      </c>
      <c r="E11329">
        <v>5002.5498046875</v>
      </c>
      <c r="F11329">
        <v>5002.5498046875</v>
      </c>
      <c r="G11329">
        <v>1897220000</v>
      </c>
    </row>
    <row r="11330" spans="1:7" ht="15">
      <c r="A11330" s="963">
        <v>42356</v>
      </c>
      <c r="B11330">
        <v>4982.580078125</v>
      </c>
      <c r="C11330">
        <v>4996.490234375</v>
      </c>
      <c r="D11330">
        <v>4921.330078125</v>
      </c>
      <c r="E11330">
        <v>4923.080078125</v>
      </c>
      <c r="F11330">
        <v>4923.080078125</v>
      </c>
      <c r="G11330">
        <v>3765210000</v>
      </c>
    </row>
    <row r="11331" spans="1:7" ht="15">
      <c r="A11331" s="963">
        <v>42359</v>
      </c>
      <c r="B11331">
        <v>4957.52978515625</v>
      </c>
      <c r="C11331">
        <v>4968.919921875</v>
      </c>
      <c r="D11331">
        <v>4928.93017578125</v>
      </c>
      <c r="E11331">
        <v>4968.919921875</v>
      </c>
      <c r="F11331">
        <v>4968.919921875</v>
      </c>
      <c r="G11331">
        <v>1673400000</v>
      </c>
    </row>
    <row r="11332" spans="1:7" ht="15">
      <c r="A11332" s="963">
        <v>42360</v>
      </c>
      <c r="B11332">
        <v>4988.68017578125</v>
      </c>
      <c r="C11332">
        <v>5007.77001953125</v>
      </c>
      <c r="D11332">
        <v>4964.080078125</v>
      </c>
      <c r="E11332">
        <v>5001.10986328125</v>
      </c>
      <c r="F11332">
        <v>5001.10986328125</v>
      </c>
      <c r="G11332">
        <v>1556670000</v>
      </c>
    </row>
    <row r="11333" spans="1:7" ht="15">
      <c r="A11333" s="963">
        <v>42361</v>
      </c>
      <c r="B11333">
        <v>5025.5498046875</v>
      </c>
      <c r="C11333">
        <v>5046.08984375</v>
      </c>
      <c r="D11333">
        <v>5020.43994140625</v>
      </c>
      <c r="E11333">
        <v>5045.93017578125</v>
      </c>
      <c r="F11333">
        <v>5045.93017578125</v>
      </c>
      <c r="G11333">
        <v>1591490000</v>
      </c>
    </row>
    <row r="11334" spans="1:7" ht="15">
      <c r="A11334" s="963">
        <v>42362</v>
      </c>
      <c r="B11334">
        <v>5046.18994140625</v>
      </c>
      <c r="C11334">
        <v>5063.27978515625</v>
      </c>
      <c r="D11334">
        <v>5043.64990234375</v>
      </c>
      <c r="E11334">
        <v>5048.490234375</v>
      </c>
      <c r="F11334">
        <v>5048.490234375</v>
      </c>
      <c r="G11334">
        <v>706880000</v>
      </c>
    </row>
    <row r="11335" spans="1:7" ht="15">
      <c r="A11335" s="963">
        <v>42366</v>
      </c>
      <c r="B11335">
        <v>5032.2900390625</v>
      </c>
      <c r="C11335">
        <v>5041.27001953125</v>
      </c>
      <c r="D11335">
        <v>4999.06982421875</v>
      </c>
      <c r="E11335">
        <v>5040.990234375</v>
      </c>
      <c r="F11335">
        <v>5040.990234375</v>
      </c>
      <c r="G11335">
        <v>1310650000</v>
      </c>
    </row>
    <row r="11336" spans="1:7" ht="15">
      <c r="A11336" s="963">
        <v>42367</v>
      </c>
      <c r="B11336">
        <v>5066.52001953125</v>
      </c>
      <c r="C11336">
        <v>5116.990234375</v>
      </c>
      <c r="D11336">
        <v>5065.89013671875</v>
      </c>
      <c r="E11336">
        <v>5107.93994140625</v>
      </c>
      <c r="F11336">
        <v>5107.93994140625</v>
      </c>
      <c r="G11336">
        <v>1383470000</v>
      </c>
    </row>
    <row r="11337" spans="1:7" ht="15">
      <c r="A11337" s="963">
        <v>42368</v>
      </c>
      <c r="B11337">
        <v>5101.18017578125</v>
      </c>
      <c r="C11337">
        <v>5102.35009765625</v>
      </c>
      <c r="D11337">
        <v>5065.68017578125</v>
      </c>
      <c r="E11337">
        <v>5065.85009765625</v>
      </c>
      <c r="F11337">
        <v>5065.85009765625</v>
      </c>
      <c r="G11337">
        <v>1247530000</v>
      </c>
    </row>
    <row r="11338" spans="1:7" ht="15">
      <c r="A11338" s="963">
        <v>42369</v>
      </c>
      <c r="B11338">
        <v>5047.0400390625</v>
      </c>
      <c r="C11338">
        <v>5058.06005859375</v>
      </c>
      <c r="D11338">
        <v>5007.009765625</v>
      </c>
      <c r="E11338">
        <v>5007.41015625</v>
      </c>
      <c r="F11338">
        <v>5007.41015625</v>
      </c>
      <c r="G11338">
        <v>1437480000</v>
      </c>
    </row>
    <row r="11339" spans="1:7" ht="15">
      <c r="A11339" s="963">
        <v>42373</v>
      </c>
      <c r="B11339">
        <v>4897.64990234375</v>
      </c>
      <c r="C11339">
        <v>4903.08984375</v>
      </c>
      <c r="D11339">
        <v>4846.97998046875</v>
      </c>
      <c r="E11339">
        <v>4903.08984375</v>
      </c>
      <c r="F11339">
        <v>4903.08984375</v>
      </c>
      <c r="G11339">
        <v>2218420000</v>
      </c>
    </row>
    <row r="11340" spans="1:7" ht="15">
      <c r="A11340" s="963">
        <v>42374</v>
      </c>
      <c r="B11340">
        <v>4917.83984375</v>
      </c>
      <c r="C11340">
        <v>4926.72998046875</v>
      </c>
      <c r="D11340">
        <v>4872.740234375</v>
      </c>
      <c r="E11340">
        <v>4891.43017578125</v>
      </c>
      <c r="F11340">
        <v>4891.43017578125</v>
      </c>
      <c r="G11340">
        <v>1927380000</v>
      </c>
    </row>
    <row r="11341" spans="1:7" ht="15">
      <c r="A11341" s="963">
        <v>42375</v>
      </c>
      <c r="B11341">
        <v>4813.759765625</v>
      </c>
      <c r="C11341">
        <v>4866.0400390625</v>
      </c>
      <c r="D11341">
        <v>4804.68994140625</v>
      </c>
      <c r="E11341">
        <v>4835.759765625</v>
      </c>
      <c r="F11341">
        <v>4835.759765625</v>
      </c>
      <c r="G11341">
        <v>2168620000</v>
      </c>
    </row>
    <row r="11342" spans="1:7" ht="15">
      <c r="A11342" s="963">
        <v>42376</v>
      </c>
      <c r="B11342">
        <v>4736.39990234375</v>
      </c>
      <c r="C11342">
        <v>4788.02001953125</v>
      </c>
      <c r="D11342">
        <v>4688.169921875</v>
      </c>
      <c r="E11342">
        <v>4689.43017578125</v>
      </c>
      <c r="F11342">
        <v>4689.43017578125</v>
      </c>
      <c r="G11342">
        <v>2552590000</v>
      </c>
    </row>
    <row r="11343" spans="1:7" ht="15">
      <c r="A11343" s="963">
        <v>42377</v>
      </c>
      <c r="B11343">
        <v>4722.02001953125</v>
      </c>
      <c r="C11343">
        <v>4742.56982421875</v>
      </c>
      <c r="D11343">
        <v>4637.85009765625</v>
      </c>
      <c r="E11343">
        <v>4643.6298828125</v>
      </c>
      <c r="F11343">
        <v>4643.6298828125</v>
      </c>
      <c r="G11343">
        <v>2288750000</v>
      </c>
    </row>
    <row r="11344" spans="1:7" ht="15">
      <c r="A11344" s="963">
        <v>42380</v>
      </c>
      <c r="B11344">
        <v>4673.43994140625</v>
      </c>
      <c r="C11344">
        <v>4683.02001953125</v>
      </c>
      <c r="D11344">
        <v>4573.77978515625</v>
      </c>
      <c r="E11344">
        <v>4637.990234375</v>
      </c>
      <c r="F11344">
        <v>4637.990234375</v>
      </c>
      <c r="G11344">
        <v>2391110000</v>
      </c>
    </row>
    <row r="11345" spans="1:7" ht="15">
      <c r="A11345" s="963">
        <v>42381</v>
      </c>
      <c r="B11345">
        <v>4681.5400390625</v>
      </c>
      <c r="C11345">
        <v>4714.7998046875</v>
      </c>
      <c r="D11345">
        <v>4618.02978515625</v>
      </c>
      <c r="E11345">
        <v>4685.919921875</v>
      </c>
      <c r="F11345">
        <v>4685.919921875</v>
      </c>
      <c r="G11345">
        <v>2147470000</v>
      </c>
    </row>
    <row r="11346" spans="1:7" ht="15">
      <c r="A11346" s="963">
        <v>42382</v>
      </c>
      <c r="B11346">
        <v>4706.02001953125</v>
      </c>
      <c r="C11346">
        <v>4713.97998046875</v>
      </c>
      <c r="D11346">
        <v>4517.56005859375</v>
      </c>
      <c r="E11346">
        <v>4526.06005859375</v>
      </c>
      <c r="F11346">
        <v>4526.06005859375</v>
      </c>
      <c r="G11346">
        <v>2533200000</v>
      </c>
    </row>
    <row r="11347" spans="1:7" ht="15">
      <c r="A11347" s="963">
        <v>42383</v>
      </c>
      <c r="B11347">
        <v>4545.3701171875</v>
      </c>
      <c r="C11347">
        <v>4650.5498046875</v>
      </c>
      <c r="D11347">
        <v>4470.58984375</v>
      </c>
      <c r="E11347">
        <v>4615</v>
      </c>
      <c r="F11347">
        <v>4615</v>
      </c>
      <c r="G11347">
        <v>2565560000</v>
      </c>
    </row>
    <row r="11348" spans="1:7" ht="15">
      <c r="A11348" s="963">
        <v>42384</v>
      </c>
      <c r="B11348">
        <v>4464.3701171875</v>
      </c>
      <c r="C11348">
        <v>4520.4501953125</v>
      </c>
      <c r="D11348">
        <v>4419.41015625</v>
      </c>
      <c r="E11348">
        <v>4488.419921875</v>
      </c>
      <c r="F11348">
        <v>4488.419921875</v>
      </c>
      <c r="G11348">
        <v>2818630000</v>
      </c>
    </row>
    <row r="11349" spans="1:7" ht="15">
      <c r="A11349" s="963">
        <v>42388</v>
      </c>
      <c r="B11349">
        <v>4548.0498046875</v>
      </c>
      <c r="C11349">
        <v>4550.56982421875</v>
      </c>
      <c r="D11349">
        <v>4430.77001953125</v>
      </c>
      <c r="E11349">
        <v>4476.9501953125</v>
      </c>
      <c r="F11349">
        <v>4476.9501953125</v>
      </c>
      <c r="G11349">
        <v>2394550000</v>
      </c>
    </row>
    <row r="11350" spans="1:7" ht="15">
      <c r="A11350" s="963">
        <v>42389</v>
      </c>
      <c r="B11350">
        <v>4405.22021484375</v>
      </c>
      <c r="C11350">
        <v>4514.919921875</v>
      </c>
      <c r="D11350">
        <v>4313.39013671875</v>
      </c>
      <c r="E11350">
        <v>4471.68994140625</v>
      </c>
      <c r="F11350">
        <v>4471.68994140625</v>
      </c>
      <c r="G11350">
        <v>3204130000</v>
      </c>
    </row>
    <row r="11351" spans="1:7" ht="15">
      <c r="A11351" s="963">
        <v>42390</v>
      </c>
      <c r="B11351">
        <v>4480.7001953125</v>
      </c>
      <c r="C11351">
        <v>4537.14990234375</v>
      </c>
      <c r="D11351">
        <v>4432.02001953125</v>
      </c>
      <c r="E11351">
        <v>4472.06005859375</v>
      </c>
      <c r="F11351">
        <v>4472.06005859375</v>
      </c>
      <c r="G11351">
        <v>2447750000</v>
      </c>
    </row>
    <row r="11352" spans="1:7" ht="15">
      <c r="A11352" s="963">
        <v>42391</v>
      </c>
      <c r="B11352">
        <v>4557.39013671875</v>
      </c>
      <c r="C11352">
        <v>4591.18017578125</v>
      </c>
      <c r="D11352">
        <v>4540.27001953125</v>
      </c>
      <c r="E11352">
        <v>4591.18017578125</v>
      </c>
      <c r="F11352">
        <v>4591.18017578125</v>
      </c>
      <c r="G11352">
        <v>2153340000</v>
      </c>
    </row>
    <row r="11353" spans="1:7" ht="15">
      <c r="A11353" s="963">
        <v>42394</v>
      </c>
      <c r="B11353">
        <v>4574.58984375</v>
      </c>
      <c r="C11353">
        <v>4590.43994140625</v>
      </c>
      <c r="D11353">
        <v>4514.77978515625</v>
      </c>
      <c r="E11353">
        <v>4518.490234375</v>
      </c>
      <c r="F11353">
        <v>4518.490234375</v>
      </c>
      <c r="G11353">
        <v>2028880000</v>
      </c>
    </row>
    <row r="11354" spans="1:7" ht="15">
      <c r="A11354" s="963">
        <v>42395</v>
      </c>
      <c r="B11354">
        <v>4537.0400390625</v>
      </c>
      <c r="C11354">
        <v>4583.2099609375</v>
      </c>
      <c r="D11354">
        <v>4503.52978515625</v>
      </c>
      <c r="E11354">
        <v>4567.669921875</v>
      </c>
      <c r="F11354">
        <v>4567.669921875</v>
      </c>
      <c r="G11354">
        <v>1981180000</v>
      </c>
    </row>
    <row r="11355" spans="1:7" ht="15">
      <c r="A11355" s="963">
        <v>42396</v>
      </c>
      <c r="B11355">
        <v>4548.8701171875</v>
      </c>
      <c r="C11355">
        <v>4568.85009765625</v>
      </c>
      <c r="D11355">
        <v>4450.830078125</v>
      </c>
      <c r="E11355">
        <v>4468.169921875</v>
      </c>
      <c r="F11355">
        <v>4468.169921875</v>
      </c>
      <c r="G11355">
        <v>2115710000</v>
      </c>
    </row>
    <row r="11356" spans="1:7" ht="15">
      <c r="A11356" s="963">
        <v>42397</v>
      </c>
      <c r="B11356">
        <v>4533.81005859375</v>
      </c>
      <c r="C11356">
        <v>4533.81005859375</v>
      </c>
      <c r="D11356">
        <v>4447.5</v>
      </c>
      <c r="E11356">
        <v>4506.68017578125</v>
      </c>
      <c r="F11356">
        <v>4506.68017578125</v>
      </c>
      <c r="G11356">
        <v>2322310000</v>
      </c>
    </row>
    <row r="11357" spans="1:7" ht="15">
      <c r="A11357" s="963">
        <v>42398</v>
      </c>
      <c r="B11357">
        <v>4512.08984375</v>
      </c>
      <c r="C11357">
        <v>4613.9501953125</v>
      </c>
      <c r="D11357">
        <v>4511.2998046875</v>
      </c>
      <c r="E11357">
        <v>4613.9501953125</v>
      </c>
      <c r="F11357">
        <v>4613.9501953125</v>
      </c>
      <c r="G11357">
        <v>2617550000</v>
      </c>
    </row>
    <row r="11358" spans="1:7" ht="15">
      <c r="A11358" s="963">
        <v>42401</v>
      </c>
      <c r="B11358">
        <v>4587.58984375</v>
      </c>
      <c r="C11358">
        <v>4636.93017578125</v>
      </c>
      <c r="D11358">
        <v>4565.3701171875</v>
      </c>
      <c r="E11358">
        <v>4620.3701171875</v>
      </c>
      <c r="F11358">
        <v>4620.3701171875</v>
      </c>
      <c r="G11358">
        <v>1983340000</v>
      </c>
    </row>
    <row r="11359" spans="1:7" ht="15">
      <c r="A11359" s="963">
        <v>42402</v>
      </c>
      <c r="B11359">
        <v>4588.68994140625</v>
      </c>
      <c r="C11359">
        <v>4589.89990234375</v>
      </c>
      <c r="D11359">
        <v>4503.1201171875</v>
      </c>
      <c r="E11359">
        <v>4516.9501953125</v>
      </c>
      <c r="F11359">
        <v>4516.9501953125</v>
      </c>
      <c r="G11359">
        <v>2185180000</v>
      </c>
    </row>
    <row r="11360" spans="1:7" ht="15">
      <c r="A11360" s="963">
        <v>42403</v>
      </c>
      <c r="B11360">
        <v>4543.81982421875</v>
      </c>
      <c r="C11360">
        <v>4547.31982421875</v>
      </c>
      <c r="D11360">
        <v>4424.47021484375</v>
      </c>
      <c r="E11360">
        <v>4504.240234375</v>
      </c>
      <c r="F11360">
        <v>4504.240234375</v>
      </c>
      <c r="G11360">
        <v>2466190000</v>
      </c>
    </row>
    <row r="11361" spans="1:7" ht="15">
      <c r="A11361" s="963">
        <v>42404</v>
      </c>
      <c r="B11361">
        <v>4492.47998046875</v>
      </c>
      <c r="C11361">
        <v>4545.52001953125</v>
      </c>
      <c r="D11361">
        <v>4463.990234375</v>
      </c>
      <c r="E11361">
        <v>4509.56005859375</v>
      </c>
      <c r="F11361">
        <v>4509.56005859375</v>
      </c>
      <c r="G11361">
        <v>2200930000</v>
      </c>
    </row>
    <row r="11362" spans="1:7" ht="15">
      <c r="A11362" s="963">
        <v>42405</v>
      </c>
      <c r="B11362">
        <v>4491.47998046875</v>
      </c>
      <c r="C11362">
        <v>4493.18994140625</v>
      </c>
      <c r="D11362">
        <v>4350.3701171875</v>
      </c>
      <c r="E11362">
        <v>4363.14013671875</v>
      </c>
      <c r="F11362">
        <v>4363.14013671875</v>
      </c>
      <c r="G11362">
        <v>2489280000</v>
      </c>
    </row>
    <row r="11363" spans="1:7" ht="15">
      <c r="A11363" s="963">
        <v>42408</v>
      </c>
      <c r="B11363">
        <v>4288.02001953125</v>
      </c>
      <c r="C11363">
        <v>4301.52978515625</v>
      </c>
      <c r="D11363">
        <v>4212.81005859375</v>
      </c>
      <c r="E11363">
        <v>4283.75</v>
      </c>
      <c r="F11363">
        <v>4283.75</v>
      </c>
      <c r="G11363">
        <v>2702070000</v>
      </c>
    </row>
    <row r="11364" spans="1:7" ht="15">
      <c r="A11364" s="963">
        <v>42409</v>
      </c>
      <c r="B11364">
        <v>4224.8701171875</v>
      </c>
      <c r="C11364">
        <v>4329.60986328125</v>
      </c>
      <c r="D11364">
        <v>4222.47998046875</v>
      </c>
      <c r="E11364">
        <v>4268.759765625</v>
      </c>
      <c r="F11364">
        <v>4268.759765625</v>
      </c>
      <c r="G11364">
        <v>2465790000</v>
      </c>
    </row>
    <row r="11365" spans="1:7" ht="15">
      <c r="A11365" s="963">
        <v>42410</v>
      </c>
      <c r="B11365">
        <v>4318.27978515625</v>
      </c>
      <c r="C11365">
        <v>4369.6201171875</v>
      </c>
      <c r="D11365">
        <v>4280.72998046875</v>
      </c>
      <c r="E11365">
        <v>4283.58984375</v>
      </c>
      <c r="F11365">
        <v>4283.58984375</v>
      </c>
      <c r="G11365">
        <v>2448380000</v>
      </c>
    </row>
    <row r="11366" spans="1:7" ht="15">
      <c r="A11366" s="963">
        <v>42411</v>
      </c>
      <c r="B11366">
        <v>4218.81005859375</v>
      </c>
      <c r="C11366">
        <v>4293.22021484375</v>
      </c>
      <c r="D11366">
        <v>4209.759765625</v>
      </c>
      <c r="E11366">
        <v>4266.83984375</v>
      </c>
      <c r="F11366">
        <v>4266.83984375</v>
      </c>
      <c r="G11366">
        <v>2812330000</v>
      </c>
    </row>
    <row r="11367" spans="1:7" ht="15">
      <c r="A11367" s="963">
        <v>42412</v>
      </c>
      <c r="B11367">
        <v>4307.2900390625</v>
      </c>
      <c r="C11367">
        <v>4340.1298828125</v>
      </c>
      <c r="D11367">
        <v>4274.14990234375</v>
      </c>
      <c r="E11367">
        <v>4337.509765625</v>
      </c>
      <c r="F11367">
        <v>4337.509765625</v>
      </c>
      <c r="G11367">
        <v>1983190000</v>
      </c>
    </row>
    <row r="11368" spans="1:7" ht="15">
      <c r="A11368" s="963">
        <v>42416</v>
      </c>
      <c r="B11368">
        <v>4397.9501953125</v>
      </c>
      <c r="C11368">
        <v>4435.9599609375</v>
      </c>
      <c r="D11368">
        <v>4376.52001953125</v>
      </c>
      <c r="E11368">
        <v>4435.9599609375</v>
      </c>
      <c r="F11368">
        <v>4435.9599609375</v>
      </c>
      <c r="G11368">
        <v>2117920000</v>
      </c>
    </row>
    <row r="11369" spans="1:7" ht="15">
      <c r="A11369" s="963">
        <v>42417</v>
      </c>
      <c r="B11369">
        <v>4471.66015625</v>
      </c>
      <c r="C11369">
        <v>4540.77978515625</v>
      </c>
      <c r="D11369">
        <v>4463.509765625</v>
      </c>
      <c r="E11369">
        <v>4534.06005859375</v>
      </c>
      <c r="F11369">
        <v>4534.06005859375</v>
      </c>
      <c r="G11369">
        <v>2296440000</v>
      </c>
    </row>
    <row r="11370" spans="1:7" ht="15">
      <c r="A11370" s="963">
        <v>42418</v>
      </c>
      <c r="B11370">
        <v>4548.10009765625</v>
      </c>
      <c r="C11370">
        <v>4548.47021484375</v>
      </c>
      <c r="D11370">
        <v>4482.77001953125</v>
      </c>
      <c r="E11370">
        <v>4487.5400390625</v>
      </c>
      <c r="F11370">
        <v>4487.5400390625</v>
      </c>
      <c r="G11370">
        <v>1955870000</v>
      </c>
    </row>
    <row r="11371" spans="1:7" ht="15">
      <c r="A11371" s="963">
        <v>42419</v>
      </c>
      <c r="B11371">
        <v>4464.669921875</v>
      </c>
      <c r="C11371">
        <v>4513.14990234375</v>
      </c>
      <c r="D11371">
        <v>4455.10009765625</v>
      </c>
      <c r="E11371">
        <v>4504.43017578125</v>
      </c>
      <c r="F11371">
        <v>4504.43017578125</v>
      </c>
      <c r="G11371">
        <v>1903770000</v>
      </c>
    </row>
    <row r="11372" spans="1:7" ht="15">
      <c r="A11372" s="963">
        <v>42422</v>
      </c>
      <c r="B11372">
        <v>4548.31005859375</v>
      </c>
      <c r="C11372">
        <v>4576.47021484375</v>
      </c>
      <c r="D11372">
        <v>4546.5498046875</v>
      </c>
      <c r="E11372">
        <v>4570.60986328125</v>
      </c>
      <c r="F11372">
        <v>4570.60986328125</v>
      </c>
      <c r="G11372">
        <v>1794020000</v>
      </c>
    </row>
    <row r="11373" spans="1:7" ht="15">
      <c r="A11373" s="963">
        <v>42423</v>
      </c>
      <c r="B11373">
        <v>4550.0498046875</v>
      </c>
      <c r="C11373">
        <v>4558.06005859375</v>
      </c>
      <c r="D11373">
        <v>4500.93994140625</v>
      </c>
      <c r="E11373">
        <v>4503.580078125</v>
      </c>
      <c r="F11373">
        <v>4503.580078125</v>
      </c>
      <c r="G11373">
        <v>1777750000</v>
      </c>
    </row>
    <row r="11374" spans="1:7" ht="15">
      <c r="A11374" s="963">
        <v>42424</v>
      </c>
      <c r="B11374">
        <v>4453.93017578125</v>
      </c>
      <c r="C11374">
        <v>4547.64013671875</v>
      </c>
      <c r="D11374">
        <v>4425.72021484375</v>
      </c>
      <c r="E11374">
        <v>4542.60986328125</v>
      </c>
      <c r="F11374">
        <v>4542.60986328125</v>
      </c>
      <c r="G11374">
        <v>1978180000</v>
      </c>
    </row>
    <row r="11375" spans="1:7" ht="15">
      <c r="A11375" s="963">
        <v>42425</v>
      </c>
      <c r="B11375">
        <v>4554.72998046875</v>
      </c>
      <c r="C11375">
        <v>4582.2001953125</v>
      </c>
      <c r="D11375">
        <v>4516.89013671875</v>
      </c>
      <c r="E11375">
        <v>4582.2001953125</v>
      </c>
      <c r="F11375">
        <v>4582.2001953125</v>
      </c>
      <c r="G11375">
        <v>1667840000</v>
      </c>
    </row>
    <row r="11376" spans="1:7" ht="15">
      <c r="A11376" s="963">
        <v>42426</v>
      </c>
      <c r="B11376">
        <v>4615.14013671875</v>
      </c>
      <c r="C11376">
        <v>4618.85009765625</v>
      </c>
      <c r="D11376">
        <v>4580.77978515625</v>
      </c>
      <c r="E11376">
        <v>4590.47021484375</v>
      </c>
      <c r="F11376">
        <v>4590.47021484375</v>
      </c>
      <c r="G11376">
        <v>1814920000</v>
      </c>
    </row>
    <row r="11377" spans="1:7" ht="15">
      <c r="A11377" s="963">
        <v>42429</v>
      </c>
      <c r="B11377">
        <v>4585.2998046875</v>
      </c>
      <c r="C11377">
        <v>4619.89990234375</v>
      </c>
      <c r="D11377">
        <v>4557.4599609375</v>
      </c>
      <c r="E11377">
        <v>4557.9501953125</v>
      </c>
      <c r="F11377">
        <v>4557.9501953125</v>
      </c>
      <c r="G11377">
        <v>2065260000</v>
      </c>
    </row>
    <row r="11378" spans="1:7" ht="15">
      <c r="A11378" s="963">
        <v>42430</v>
      </c>
      <c r="B11378">
        <v>4596.009765625</v>
      </c>
      <c r="C11378">
        <v>4689.60009765625</v>
      </c>
      <c r="D11378">
        <v>4581.75</v>
      </c>
      <c r="E11378">
        <v>4689.60009765625</v>
      </c>
      <c r="F11378">
        <v>4689.60009765625</v>
      </c>
      <c r="G11378">
        <v>2080150000</v>
      </c>
    </row>
    <row r="11379" spans="1:7" ht="15">
      <c r="A11379" s="963">
        <v>42431</v>
      </c>
      <c r="B11379">
        <v>4683.7998046875</v>
      </c>
      <c r="C11379">
        <v>4703.580078125</v>
      </c>
      <c r="D11379">
        <v>4665.93017578125</v>
      </c>
      <c r="E11379">
        <v>4703.419921875</v>
      </c>
      <c r="F11379">
        <v>4703.419921875</v>
      </c>
      <c r="G11379">
        <v>1912510000</v>
      </c>
    </row>
    <row r="11380" spans="1:7" ht="15">
      <c r="A11380" s="963">
        <v>42432</v>
      </c>
      <c r="B11380">
        <v>4698.3798828125</v>
      </c>
      <c r="C11380">
        <v>4707.72021484375</v>
      </c>
      <c r="D11380">
        <v>4674.4599609375</v>
      </c>
      <c r="E11380">
        <v>4707.419921875</v>
      </c>
      <c r="F11380">
        <v>4707.419921875</v>
      </c>
      <c r="G11380">
        <v>1936290000</v>
      </c>
    </row>
    <row r="11381" spans="1:7" ht="15">
      <c r="A11381" s="963">
        <v>42433</v>
      </c>
      <c r="B11381">
        <v>4715.759765625</v>
      </c>
      <c r="C11381">
        <v>4746.64990234375</v>
      </c>
      <c r="D11381">
        <v>4687.93994140625</v>
      </c>
      <c r="E11381">
        <v>4717.02001953125</v>
      </c>
      <c r="F11381">
        <v>4717.02001953125</v>
      </c>
      <c r="G11381">
        <v>2171230000</v>
      </c>
    </row>
    <row r="11382" spans="1:7" ht="15">
      <c r="A11382" s="963">
        <v>42436</v>
      </c>
      <c r="B11382">
        <v>4690.8798828125</v>
      </c>
      <c r="C11382">
        <v>4731.18994140625</v>
      </c>
      <c r="D11382">
        <v>4674.81982421875</v>
      </c>
      <c r="E11382">
        <v>4708.25</v>
      </c>
      <c r="F11382">
        <v>4708.25</v>
      </c>
      <c r="G11382">
        <v>2084390000</v>
      </c>
    </row>
    <row r="11383" spans="1:7" ht="15">
      <c r="A11383" s="963">
        <v>42437</v>
      </c>
      <c r="B11383">
        <v>4676.22021484375</v>
      </c>
      <c r="C11383">
        <v>4695.0400390625</v>
      </c>
      <c r="D11383">
        <v>4642.85986328125</v>
      </c>
      <c r="E11383">
        <v>4648.81982421875</v>
      </c>
      <c r="F11383">
        <v>4648.81982421875</v>
      </c>
      <c r="G11383">
        <v>1993060000</v>
      </c>
    </row>
    <row r="11384" spans="1:7" ht="15">
      <c r="A11384" s="963">
        <v>42438</v>
      </c>
      <c r="B11384">
        <v>4666.419921875</v>
      </c>
      <c r="C11384">
        <v>4676.47021484375</v>
      </c>
      <c r="D11384">
        <v>4642.419921875</v>
      </c>
      <c r="E11384">
        <v>4674.3798828125</v>
      </c>
      <c r="F11384">
        <v>4674.3798828125</v>
      </c>
      <c r="G11384">
        <v>1789550000</v>
      </c>
    </row>
    <row r="11385" spans="1:7" ht="15">
      <c r="A11385" s="963">
        <v>42439</v>
      </c>
      <c r="B11385">
        <v>4691.2001953125</v>
      </c>
      <c r="C11385">
        <v>4716.14013671875</v>
      </c>
      <c r="D11385">
        <v>4607.990234375</v>
      </c>
      <c r="E11385">
        <v>4662.16015625</v>
      </c>
      <c r="F11385">
        <v>4662.16015625</v>
      </c>
      <c r="G11385">
        <v>1936470000</v>
      </c>
    </row>
    <row r="11386" spans="1:7" ht="15">
      <c r="A11386" s="963">
        <v>42440</v>
      </c>
      <c r="B11386">
        <v>4712.3798828125</v>
      </c>
      <c r="C11386">
        <v>4748.7900390625</v>
      </c>
      <c r="D11386">
        <v>4700.91015625</v>
      </c>
      <c r="E11386">
        <v>4748.47021484375</v>
      </c>
      <c r="F11386">
        <v>4748.47021484375</v>
      </c>
      <c r="G11386">
        <v>1801790000</v>
      </c>
    </row>
    <row r="11387" spans="1:7" ht="15">
      <c r="A11387" s="963">
        <v>42443</v>
      </c>
      <c r="B11387">
        <v>4733.39013671875</v>
      </c>
      <c r="C11387">
        <v>4762.27001953125</v>
      </c>
      <c r="D11387">
        <v>4731.509765625</v>
      </c>
      <c r="E11387">
        <v>4750.27978515625</v>
      </c>
      <c r="F11387">
        <v>4750.27978515625</v>
      </c>
      <c r="G11387">
        <v>1615100000</v>
      </c>
    </row>
    <row r="11388" spans="1:7" ht="15">
      <c r="A11388" s="963">
        <v>42444</v>
      </c>
      <c r="B11388">
        <v>4731.14013671875</v>
      </c>
      <c r="C11388">
        <v>4735.27001953125</v>
      </c>
      <c r="D11388">
        <v>4712.06982421875</v>
      </c>
      <c r="E11388">
        <v>4728.669921875</v>
      </c>
      <c r="F11388">
        <v>4728.669921875</v>
      </c>
      <c r="G11388">
        <v>1692420000</v>
      </c>
    </row>
    <row r="11389" spans="1:7" ht="15">
      <c r="A11389" s="963">
        <v>42445</v>
      </c>
      <c r="B11389">
        <v>4717.8798828125</v>
      </c>
      <c r="C11389">
        <v>4774.77978515625</v>
      </c>
      <c r="D11389">
        <v>4716.4501953125</v>
      </c>
      <c r="E11389">
        <v>4763.97021484375</v>
      </c>
      <c r="F11389">
        <v>4763.97021484375</v>
      </c>
      <c r="G11389">
        <v>1781060000</v>
      </c>
    </row>
    <row r="11390" spans="1:7" ht="15">
      <c r="A11390" s="963">
        <v>42446</v>
      </c>
      <c r="B11390">
        <v>4752.6201171875</v>
      </c>
      <c r="C11390">
        <v>4788.08984375</v>
      </c>
      <c r="D11390">
        <v>4737.97021484375</v>
      </c>
      <c r="E11390">
        <v>4774.990234375</v>
      </c>
      <c r="F11390">
        <v>4774.990234375</v>
      </c>
      <c r="G11390">
        <v>1907190000</v>
      </c>
    </row>
    <row r="11391" spans="1:7" ht="15">
      <c r="A11391" s="963">
        <v>42447</v>
      </c>
      <c r="B11391">
        <v>4784.6298828125</v>
      </c>
      <c r="C11391">
        <v>4804.580078125</v>
      </c>
      <c r="D11391">
        <v>4772.41015625</v>
      </c>
      <c r="E11391">
        <v>4795.64990234375</v>
      </c>
      <c r="F11391">
        <v>4795.64990234375</v>
      </c>
      <c r="G11391">
        <v>2829040000</v>
      </c>
    </row>
    <row r="11392" spans="1:7" ht="15">
      <c r="A11392" s="963">
        <v>42450</v>
      </c>
      <c r="B11392">
        <v>4787.31005859375</v>
      </c>
      <c r="C11392">
        <v>4814.85009765625</v>
      </c>
      <c r="D11392">
        <v>4785.3798828125</v>
      </c>
      <c r="E11392">
        <v>4808.8701171875</v>
      </c>
      <c r="F11392">
        <v>4808.8701171875</v>
      </c>
      <c r="G11392">
        <v>1609230000</v>
      </c>
    </row>
    <row r="11393" spans="1:7" ht="15">
      <c r="A11393" s="963">
        <v>42451</v>
      </c>
      <c r="B11393">
        <v>4783.60009765625</v>
      </c>
      <c r="C11393">
        <v>4835.60009765625</v>
      </c>
      <c r="D11393">
        <v>4781.7099609375</v>
      </c>
      <c r="E11393">
        <v>4821.66015625</v>
      </c>
      <c r="F11393">
        <v>4821.66015625</v>
      </c>
      <c r="G11393">
        <v>1596200000</v>
      </c>
    </row>
    <row r="11394" spans="1:7" ht="15">
      <c r="A11394" s="963">
        <v>42452</v>
      </c>
      <c r="B11394">
        <v>4813.8701171875</v>
      </c>
      <c r="C11394">
        <v>4816.669921875</v>
      </c>
      <c r="D11394">
        <v>4765.3701171875</v>
      </c>
      <c r="E11394">
        <v>4768.85986328125</v>
      </c>
      <c r="F11394">
        <v>4768.85986328125</v>
      </c>
      <c r="G11394">
        <v>1732630000</v>
      </c>
    </row>
    <row r="11395" spans="1:7" ht="15">
      <c r="A11395" s="963">
        <v>42453</v>
      </c>
      <c r="B11395">
        <v>4743.35986328125</v>
      </c>
      <c r="C11395">
        <v>4773.5</v>
      </c>
      <c r="D11395">
        <v>4734.77001953125</v>
      </c>
      <c r="E11395">
        <v>4773.5</v>
      </c>
      <c r="F11395">
        <v>4773.5</v>
      </c>
      <c r="G11395">
        <v>1590990000</v>
      </c>
    </row>
    <row r="11396" spans="1:7" ht="15">
      <c r="A11396" s="963">
        <v>42457</v>
      </c>
      <c r="B11396">
        <v>4785.25</v>
      </c>
      <c r="C11396">
        <v>4787.39013671875</v>
      </c>
      <c r="D11396">
        <v>4760.009765625</v>
      </c>
      <c r="E11396">
        <v>4766.7900390625</v>
      </c>
      <c r="F11396">
        <v>4766.7900390625</v>
      </c>
      <c r="G11396">
        <v>1381000000</v>
      </c>
    </row>
    <row r="11397" spans="1:7" ht="15">
      <c r="A11397" s="963">
        <v>42458</v>
      </c>
      <c r="B11397">
        <v>4756.5498046875</v>
      </c>
      <c r="C11397">
        <v>4849.31005859375</v>
      </c>
      <c r="D11397">
        <v>4749.77978515625</v>
      </c>
      <c r="E11397">
        <v>4846.6201171875</v>
      </c>
      <c r="F11397">
        <v>4846.6201171875</v>
      </c>
      <c r="G11397">
        <v>1806490000</v>
      </c>
    </row>
    <row r="11398" spans="1:7" ht="15">
      <c r="A11398" s="963">
        <v>42459</v>
      </c>
      <c r="B11398">
        <v>4875.4599609375</v>
      </c>
      <c r="C11398">
        <v>4899.14013671875</v>
      </c>
      <c r="D11398">
        <v>4859.35009765625</v>
      </c>
      <c r="E11398">
        <v>4869.2900390625</v>
      </c>
      <c r="F11398">
        <v>4869.2900390625</v>
      </c>
      <c r="G11398">
        <v>1717820000</v>
      </c>
    </row>
    <row r="11399" spans="1:7" ht="15">
      <c r="A11399" s="963">
        <v>42460</v>
      </c>
      <c r="B11399">
        <v>4869.56982421875</v>
      </c>
      <c r="C11399">
        <v>4891.2998046875</v>
      </c>
      <c r="D11399">
        <v>4864.41015625</v>
      </c>
      <c r="E11399">
        <v>4869.85009765625</v>
      </c>
      <c r="F11399">
        <v>4869.85009765625</v>
      </c>
      <c r="G11399">
        <v>1774270000</v>
      </c>
    </row>
    <row r="11400" spans="1:7" ht="15">
      <c r="A11400" s="963">
        <v>42461</v>
      </c>
      <c r="B11400">
        <v>4842.5498046875</v>
      </c>
      <c r="C11400">
        <v>4917.08984375</v>
      </c>
      <c r="D11400">
        <v>4832.06005859375</v>
      </c>
      <c r="E11400">
        <v>4914.5400390625</v>
      </c>
      <c r="F11400">
        <v>4914.5400390625</v>
      </c>
      <c r="G11400">
        <v>1812250000</v>
      </c>
    </row>
    <row r="11401" spans="1:7" ht="15">
      <c r="A11401" s="963">
        <v>42464</v>
      </c>
      <c r="B11401">
        <v>4911.2099609375</v>
      </c>
      <c r="C11401">
        <v>4917.75</v>
      </c>
      <c r="D11401">
        <v>4885.169921875</v>
      </c>
      <c r="E11401">
        <v>4891.7998046875</v>
      </c>
      <c r="F11401">
        <v>4891.7998046875</v>
      </c>
      <c r="G11401">
        <v>1705730000</v>
      </c>
    </row>
    <row r="11402" spans="1:7" ht="15">
      <c r="A11402" s="963">
        <v>42465</v>
      </c>
      <c r="B11402">
        <v>4855.89990234375</v>
      </c>
      <c r="C11402">
        <v>4872.7001953125</v>
      </c>
      <c r="D11402">
        <v>4838.6201171875</v>
      </c>
      <c r="E11402">
        <v>4843.93017578125</v>
      </c>
      <c r="F11402">
        <v>4843.93017578125</v>
      </c>
      <c r="G11402">
        <v>1726010000</v>
      </c>
    </row>
    <row r="11403" spans="1:7" ht="15">
      <c r="A11403" s="963">
        <v>42466</v>
      </c>
      <c r="B11403">
        <v>4849.580078125</v>
      </c>
      <c r="C11403">
        <v>4921.509765625</v>
      </c>
      <c r="D11403">
        <v>4849.27978515625</v>
      </c>
      <c r="E11403">
        <v>4920.72021484375</v>
      </c>
      <c r="F11403">
        <v>4920.72021484375</v>
      </c>
      <c r="G11403">
        <v>1761770000</v>
      </c>
    </row>
    <row r="11404" spans="1:7" ht="15">
      <c r="A11404" s="963">
        <v>42467</v>
      </c>
      <c r="B11404">
        <v>4893.56982421875</v>
      </c>
      <c r="C11404">
        <v>4901.490234375</v>
      </c>
      <c r="D11404">
        <v>4831.490234375</v>
      </c>
      <c r="E11404">
        <v>4848.3701171875</v>
      </c>
      <c r="F11404">
        <v>4848.3701171875</v>
      </c>
      <c r="G11404">
        <v>1908940000</v>
      </c>
    </row>
    <row r="11405" spans="1:7" ht="15">
      <c r="A11405" s="963">
        <v>42468</v>
      </c>
      <c r="B11405">
        <v>4883.990234375</v>
      </c>
      <c r="C11405">
        <v>4892.60009765625</v>
      </c>
      <c r="D11405">
        <v>4835.35986328125</v>
      </c>
      <c r="E11405">
        <v>4850.68994140625</v>
      </c>
      <c r="F11405">
        <v>4850.68994140625</v>
      </c>
      <c r="G11405">
        <v>1588830000</v>
      </c>
    </row>
    <row r="11406" spans="1:7" ht="15">
      <c r="A11406" s="963">
        <v>42471</v>
      </c>
      <c r="B11406">
        <v>4873.39013671875</v>
      </c>
      <c r="C11406">
        <v>4897.5498046875</v>
      </c>
      <c r="D11406">
        <v>4833.39990234375</v>
      </c>
      <c r="E11406">
        <v>4833.39990234375</v>
      </c>
      <c r="F11406">
        <v>4833.39990234375</v>
      </c>
      <c r="G11406">
        <v>1545540000</v>
      </c>
    </row>
    <row r="11407" spans="1:7" ht="15">
      <c r="A11407" s="963">
        <v>42472</v>
      </c>
      <c r="B11407">
        <v>4838.81982421875</v>
      </c>
      <c r="C11407">
        <v>4879.60009765625</v>
      </c>
      <c r="D11407">
        <v>4808.91015625</v>
      </c>
      <c r="E11407">
        <v>4872.08984375</v>
      </c>
      <c r="F11407">
        <v>4872.08984375</v>
      </c>
      <c r="G11407">
        <v>1759280000</v>
      </c>
    </row>
    <row r="11408" spans="1:7" ht="15">
      <c r="A11408" s="963">
        <v>42473</v>
      </c>
      <c r="B11408">
        <v>4904.7900390625</v>
      </c>
      <c r="C11408">
        <v>4951.91015625</v>
      </c>
      <c r="D11408">
        <v>4903.60009765625</v>
      </c>
      <c r="E11408">
        <v>4947.419921875</v>
      </c>
      <c r="F11408">
        <v>4947.419921875</v>
      </c>
      <c r="G11408">
        <v>1936450000</v>
      </c>
    </row>
    <row r="11409" spans="1:7" ht="15">
      <c r="A11409" s="963">
        <v>42474</v>
      </c>
      <c r="B11409">
        <v>4947.6201171875</v>
      </c>
      <c r="C11409">
        <v>4961.2998046875</v>
      </c>
      <c r="D11409">
        <v>4931.81005859375</v>
      </c>
      <c r="E11409">
        <v>4945.89013671875</v>
      </c>
      <c r="F11409">
        <v>4945.89013671875</v>
      </c>
      <c r="G11409">
        <v>1645810000</v>
      </c>
    </row>
    <row r="11410" spans="1:7" ht="15">
      <c r="A11410" s="963">
        <v>42475</v>
      </c>
      <c r="B11410">
        <v>4938.830078125</v>
      </c>
      <c r="C11410">
        <v>4950.43017578125</v>
      </c>
      <c r="D11410">
        <v>4925.4599609375</v>
      </c>
      <c r="E11410">
        <v>4938.22021484375</v>
      </c>
      <c r="F11410">
        <v>4938.22021484375</v>
      </c>
      <c r="G11410">
        <v>1684790000</v>
      </c>
    </row>
    <row r="11411" spans="1:7" ht="15">
      <c r="A11411" s="963">
        <v>42478</v>
      </c>
      <c r="B11411">
        <v>4919.35986328125</v>
      </c>
      <c r="C11411">
        <v>4960.7900390625</v>
      </c>
      <c r="D11411">
        <v>4915.6298828125</v>
      </c>
      <c r="E11411">
        <v>4960.02001953125</v>
      </c>
      <c r="F11411">
        <v>4960.02001953125</v>
      </c>
      <c r="G11411">
        <v>1672260000</v>
      </c>
    </row>
    <row r="11412" spans="1:7" ht="15">
      <c r="A11412" s="963">
        <v>42479</v>
      </c>
      <c r="B11412">
        <v>4968.2998046875</v>
      </c>
      <c r="C11412">
        <v>4968.669921875</v>
      </c>
      <c r="D11412">
        <v>4915.52001953125</v>
      </c>
      <c r="E11412">
        <v>4940.330078125</v>
      </c>
      <c r="F11412">
        <v>4940.330078125</v>
      </c>
      <c r="G11412">
        <v>1824250000</v>
      </c>
    </row>
    <row r="11413" spans="1:7" ht="15">
      <c r="A11413" s="963">
        <v>42480</v>
      </c>
      <c r="B11413">
        <v>4941.990234375</v>
      </c>
      <c r="C11413">
        <v>4969.31982421875</v>
      </c>
      <c r="D11413">
        <v>4928.2900390625</v>
      </c>
      <c r="E11413">
        <v>4948.1298828125</v>
      </c>
      <c r="F11413">
        <v>4948.1298828125</v>
      </c>
      <c r="G11413">
        <v>1781340000</v>
      </c>
    </row>
    <row r="11414" spans="1:7" ht="15">
      <c r="A11414" s="963">
        <v>42481</v>
      </c>
      <c r="B11414">
        <v>4949.1201171875</v>
      </c>
      <c r="C11414">
        <v>4966.60986328125</v>
      </c>
      <c r="D11414">
        <v>4932.64013671875</v>
      </c>
      <c r="E11414">
        <v>4945.89013671875</v>
      </c>
      <c r="F11414">
        <v>4945.89013671875</v>
      </c>
      <c r="G11414">
        <v>1758190000</v>
      </c>
    </row>
    <row r="11415" spans="1:7" ht="15">
      <c r="A11415" s="963">
        <v>42482</v>
      </c>
      <c r="B11415">
        <v>4898.240234375</v>
      </c>
      <c r="C11415">
        <v>4921.66015625</v>
      </c>
      <c r="D11415">
        <v>4872.02001953125</v>
      </c>
      <c r="E11415">
        <v>4906.22998046875</v>
      </c>
      <c r="F11415">
        <v>4906.22998046875</v>
      </c>
      <c r="G11415">
        <v>2018930000</v>
      </c>
    </row>
    <row r="11416" spans="1:7" ht="15">
      <c r="A11416" s="963">
        <v>42485</v>
      </c>
      <c r="B11416">
        <v>4891.47998046875</v>
      </c>
      <c r="C11416">
        <v>4904.8701171875</v>
      </c>
      <c r="D11416">
        <v>4878.3701171875</v>
      </c>
      <c r="E11416">
        <v>4895.7900390625</v>
      </c>
      <c r="F11416">
        <v>4895.7900390625</v>
      </c>
      <c r="G11416">
        <v>1582270000</v>
      </c>
    </row>
    <row r="11417" spans="1:7" ht="15">
      <c r="A11417" s="963">
        <v>42486</v>
      </c>
      <c r="B11417">
        <v>4903.81005859375</v>
      </c>
      <c r="C11417">
        <v>4915</v>
      </c>
      <c r="D11417">
        <v>4875.419921875</v>
      </c>
      <c r="E11417">
        <v>4888.27978515625</v>
      </c>
      <c r="F11417">
        <v>4888.27978515625</v>
      </c>
      <c r="G11417">
        <v>1825020000</v>
      </c>
    </row>
    <row r="11418" spans="1:7" ht="15">
      <c r="A11418" s="963">
        <v>42487</v>
      </c>
      <c r="B11418">
        <v>4855.3798828125</v>
      </c>
      <c r="C11418">
        <v>4872.91015625</v>
      </c>
      <c r="D11418">
        <v>4826.3798828125</v>
      </c>
      <c r="E11418">
        <v>4863.14013671875</v>
      </c>
      <c r="F11418">
        <v>4863.14013671875</v>
      </c>
      <c r="G11418">
        <v>1938780000</v>
      </c>
    </row>
    <row r="11419" spans="1:7" ht="15">
      <c r="A11419" s="963">
        <v>42488</v>
      </c>
      <c r="B11419">
        <v>4857.60009765625</v>
      </c>
      <c r="C11419">
        <v>4889.16015625</v>
      </c>
      <c r="D11419">
        <v>4796.31982421875</v>
      </c>
      <c r="E11419">
        <v>4805.2900390625</v>
      </c>
      <c r="F11419">
        <v>4805.2900390625</v>
      </c>
      <c r="G11419">
        <v>2161400000</v>
      </c>
    </row>
    <row r="11420" spans="1:7" ht="15">
      <c r="A11420" s="963">
        <v>42489</v>
      </c>
      <c r="B11420">
        <v>4805.7900390625</v>
      </c>
      <c r="C11420">
        <v>4807.89013671875</v>
      </c>
      <c r="D11420">
        <v>4740.83984375</v>
      </c>
      <c r="E11420">
        <v>4775.35986328125</v>
      </c>
      <c r="F11420">
        <v>4775.35986328125</v>
      </c>
      <c r="G11420">
        <v>2376460000</v>
      </c>
    </row>
    <row r="11421" spans="1:7" ht="15">
      <c r="A11421" s="963">
        <v>42492</v>
      </c>
      <c r="B11421">
        <v>4786.5498046875</v>
      </c>
      <c r="C11421">
        <v>4821.56982421875</v>
      </c>
      <c r="D11421">
        <v>4768.27978515625</v>
      </c>
      <c r="E11421">
        <v>4817.58984375</v>
      </c>
      <c r="F11421">
        <v>4817.58984375</v>
      </c>
      <c r="G11421">
        <v>1880460000</v>
      </c>
    </row>
    <row r="11422" spans="1:7" ht="15">
      <c r="A11422" s="963">
        <v>42493</v>
      </c>
      <c r="B11422">
        <v>4780.8798828125</v>
      </c>
      <c r="C11422">
        <v>4791.43017578125</v>
      </c>
      <c r="D11422">
        <v>4749.7099609375</v>
      </c>
      <c r="E11422">
        <v>4763.22021484375</v>
      </c>
      <c r="F11422">
        <v>4763.22021484375</v>
      </c>
      <c r="G11422">
        <v>1984340000</v>
      </c>
    </row>
    <row r="11423" spans="1:7" ht="15">
      <c r="A11423" s="963">
        <v>42494</v>
      </c>
      <c r="B11423">
        <v>4735.27978515625</v>
      </c>
      <c r="C11423">
        <v>4751.64013671875</v>
      </c>
      <c r="D11423">
        <v>4713.91015625</v>
      </c>
      <c r="E11423">
        <v>4725.64013671875</v>
      </c>
      <c r="F11423">
        <v>4725.64013671875</v>
      </c>
      <c r="G11423">
        <v>1950800000</v>
      </c>
    </row>
    <row r="11424" spans="1:7" ht="15">
      <c r="A11424" s="963">
        <v>42495</v>
      </c>
      <c r="B11424">
        <v>4742.419921875</v>
      </c>
      <c r="C11424">
        <v>4744.5498046875</v>
      </c>
      <c r="D11424">
        <v>4709.75</v>
      </c>
      <c r="E11424">
        <v>4717.08984375</v>
      </c>
      <c r="F11424">
        <v>4717.08984375</v>
      </c>
      <c r="G11424">
        <v>1888350000</v>
      </c>
    </row>
    <row r="11425" spans="1:7" ht="15">
      <c r="A11425" s="963">
        <v>42496</v>
      </c>
      <c r="B11425">
        <v>4695.89990234375</v>
      </c>
      <c r="C11425">
        <v>4736.16015625</v>
      </c>
      <c r="D11425">
        <v>4684.27978515625</v>
      </c>
      <c r="E11425">
        <v>4736.16015625</v>
      </c>
      <c r="F11425">
        <v>4736.16015625</v>
      </c>
      <c r="G11425">
        <v>1860800000</v>
      </c>
    </row>
    <row r="11426" spans="1:7" ht="15">
      <c r="A11426" s="963">
        <v>42499</v>
      </c>
      <c r="B11426">
        <v>4736.35009765625</v>
      </c>
      <c r="C11426">
        <v>4771.93994140625</v>
      </c>
      <c r="D11426">
        <v>4735.06005859375</v>
      </c>
      <c r="E11426">
        <v>4750.2099609375</v>
      </c>
      <c r="F11426">
        <v>4750.2099609375</v>
      </c>
      <c r="G11426">
        <v>1625100000</v>
      </c>
    </row>
    <row r="11427" spans="1:7" ht="15">
      <c r="A11427" s="963">
        <v>42500</v>
      </c>
      <c r="B11427">
        <v>4768.91015625</v>
      </c>
      <c r="C11427">
        <v>4811.2998046875</v>
      </c>
      <c r="D11427">
        <v>4758.2001953125</v>
      </c>
      <c r="E11427">
        <v>4809.8798828125</v>
      </c>
      <c r="F11427">
        <v>4809.8798828125</v>
      </c>
      <c r="G11427">
        <v>1760120000</v>
      </c>
    </row>
    <row r="11428" spans="1:7" ht="15">
      <c r="A11428" s="963">
        <v>42501</v>
      </c>
      <c r="B11428">
        <v>4799.2998046875</v>
      </c>
      <c r="C11428">
        <v>4812.18994140625</v>
      </c>
      <c r="D11428">
        <v>4760.35986328125</v>
      </c>
      <c r="E11428">
        <v>4760.68994140625</v>
      </c>
      <c r="F11428">
        <v>4760.68994140625</v>
      </c>
      <c r="G11428">
        <v>1859110000</v>
      </c>
    </row>
    <row r="11429" spans="1:7" ht="15">
      <c r="A11429" s="963">
        <v>42502</v>
      </c>
      <c r="B11429">
        <v>4778.18994140625</v>
      </c>
      <c r="C11429">
        <v>4779.4599609375</v>
      </c>
      <c r="D11429">
        <v>4710.169921875</v>
      </c>
      <c r="E11429">
        <v>4737.330078125</v>
      </c>
      <c r="F11429">
        <v>4737.330078125</v>
      </c>
      <c r="G11429">
        <v>1930450000</v>
      </c>
    </row>
    <row r="11430" spans="1:7" ht="15">
      <c r="A11430" s="963">
        <v>42503</v>
      </c>
      <c r="B11430">
        <v>4731.06982421875</v>
      </c>
      <c r="C11430">
        <v>4759.2900390625</v>
      </c>
      <c r="D11430">
        <v>4708.259765625</v>
      </c>
      <c r="E11430">
        <v>4717.68017578125</v>
      </c>
      <c r="F11430">
        <v>4717.68017578125</v>
      </c>
      <c r="G11430">
        <v>1698030000</v>
      </c>
    </row>
    <row r="11431" spans="1:7" ht="15">
      <c r="A11431" s="963">
        <v>42506</v>
      </c>
      <c r="B11431">
        <v>4728.85986328125</v>
      </c>
      <c r="C11431">
        <v>4791.25</v>
      </c>
      <c r="D11431">
        <v>4724.72998046875</v>
      </c>
      <c r="E11431">
        <v>4775.4599609375</v>
      </c>
      <c r="F11431">
        <v>4775.4599609375</v>
      </c>
      <c r="G11431">
        <v>1741510000</v>
      </c>
    </row>
    <row r="11432" spans="1:7" ht="15">
      <c r="A11432" s="963">
        <v>42507</v>
      </c>
      <c r="B11432">
        <v>4768.85009765625</v>
      </c>
      <c r="C11432">
        <v>4776.14990234375</v>
      </c>
      <c r="D11432">
        <v>4703.39013671875</v>
      </c>
      <c r="E11432">
        <v>4715.72998046875</v>
      </c>
      <c r="F11432">
        <v>4715.72998046875</v>
      </c>
      <c r="G11432">
        <v>1925230000</v>
      </c>
    </row>
    <row r="11433" spans="1:7" ht="15">
      <c r="A11433" s="963">
        <v>42508</v>
      </c>
      <c r="B11433">
        <v>4705.77978515625</v>
      </c>
      <c r="C11433">
        <v>4762.27978515625</v>
      </c>
      <c r="D11433">
        <v>4704.490234375</v>
      </c>
      <c r="E11433">
        <v>4739.1201171875</v>
      </c>
      <c r="F11433">
        <v>4739.1201171875</v>
      </c>
      <c r="G11433">
        <v>1934100000</v>
      </c>
    </row>
    <row r="11434" spans="1:7" ht="15">
      <c r="A11434" s="963">
        <v>42509</v>
      </c>
      <c r="B11434">
        <v>4717.35986328125</v>
      </c>
      <c r="C11434">
        <v>4735.27001953125</v>
      </c>
      <c r="D11434">
        <v>4678.3798828125</v>
      </c>
      <c r="E11434">
        <v>4712.52978515625</v>
      </c>
      <c r="F11434">
        <v>4712.52978515625</v>
      </c>
      <c r="G11434">
        <v>1805890000</v>
      </c>
    </row>
    <row r="11435" spans="1:7" ht="15">
      <c r="A11435" s="963">
        <v>42510</v>
      </c>
      <c r="B11435">
        <v>4729.43994140625</v>
      </c>
      <c r="C11435">
        <v>4781.7001953125</v>
      </c>
      <c r="D11435">
        <v>4729</v>
      </c>
      <c r="E11435">
        <v>4769.56005859375</v>
      </c>
      <c r="F11435">
        <v>4769.56005859375</v>
      </c>
      <c r="G11435">
        <v>1970520000</v>
      </c>
    </row>
    <row r="11436" spans="1:7" ht="15">
      <c r="A11436" s="963">
        <v>42513</v>
      </c>
      <c r="B11436">
        <v>4771.56982421875</v>
      </c>
      <c r="C11436">
        <v>4792.64013671875</v>
      </c>
      <c r="D11436">
        <v>4763.91015625</v>
      </c>
      <c r="E11436">
        <v>4765.77978515625</v>
      </c>
      <c r="F11436">
        <v>4765.77978515625</v>
      </c>
      <c r="G11436">
        <v>1865110000</v>
      </c>
    </row>
    <row r="11437" spans="1:7" ht="15">
      <c r="A11437" s="963">
        <v>42514</v>
      </c>
      <c r="B11437">
        <v>4792.85009765625</v>
      </c>
      <c r="C11437">
        <v>4865.990234375</v>
      </c>
      <c r="D11437">
        <v>4792.6298828125</v>
      </c>
      <c r="E11437">
        <v>4861.06005859375</v>
      </c>
      <c r="F11437">
        <v>4861.06005859375</v>
      </c>
      <c r="G11437">
        <v>1942280000</v>
      </c>
    </row>
    <row r="11438" spans="1:7" ht="15">
      <c r="A11438" s="963">
        <v>42515</v>
      </c>
      <c r="B11438">
        <v>4877.18017578125</v>
      </c>
      <c r="C11438">
        <v>4905.4501953125</v>
      </c>
      <c r="D11438">
        <v>4872.419921875</v>
      </c>
      <c r="E11438">
        <v>4894.89013671875</v>
      </c>
      <c r="F11438">
        <v>4894.89013671875</v>
      </c>
      <c r="G11438">
        <v>1784420000</v>
      </c>
    </row>
    <row r="11439" spans="1:7" ht="15">
      <c r="A11439" s="963">
        <v>42516</v>
      </c>
      <c r="B11439">
        <v>4897.77978515625</v>
      </c>
      <c r="C11439">
        <v>4909.3798828125</v>
      </c>
      <c r="D11439">
        <v>4887.27001953125</v>
      </c>
      <c r="E11439">
        <v>4901.77001953125</v>
      </c>
      <c r="F11439">
        <v>4901.77001953125</v>
      </c>
      <c r="G11439">
        <v>1606250000</v>
      </c>
    </row>
    <row r="11440" spans="1:7" ht="15">
      <c r="A11440" s="963">
        <v>42517</v>
      </c>
      <c r="B11440">
        <v>4904.0498046875</v>
      </c>
      <c r="C11440">
        <v>4933.5</v>
      </c>
      <c r="D11440">
        <v>4902.5</v>
      </c>
      <c r="E11440">
        <v>4933.5</v>
      </c>
      <c r="F11440">
        <v>4933.5</v>
      </c>
      <c r="G11440">
        <v>1505020000</v>
      </c>
    </row>
    <row r="11441" spans="1:7" ht="15">
      <c r="A11441" s="963">
        <v>42521</v>
      </c>
      <c r="B11441">
        <v>4938.47998046875</v>
      </c>
      <c r="C11441">
        <v>4951.4501953125</v>
      </c>
      <c r="D11441">
        <v>4923.02978515625</v>
      </c>
      <c r="E11441">
        <v>4948.0498046875</v>
      </c>
      <c r="F11441">
        <v>4948.0498046875</v>
      </c>
      <c r="G11441">
        <v>2285350000</v>
      </c>
    </row>
    <row r="11442" spans="1:7" ht="15">
      <c r="A11442" s="963">
        <v>42522</v>
      </c>
      <c r="B11442">
        <v>4928.97021484375</v>
      </c>
      <c r="C11442">
        <v>4958.97998046875</v>
      </c>
      <c r="D11442">
        <v>4923.2001953125</v>
      </c>
      <c r="E11442">
        <v>4952.25</v>
      </c>
      <c r="F11442">
        <v>4952.25</v>
      </c>
      <c r="G11442">
        <v>1797090000</v>
      </c>
    </row>
    <row r="11443" spans="1:7" ht="15">
      <c r="A11443" s="963">
        <v>42523</v>
      </c>
      <c r="B11443">
        <v>4941.25</v>
      </c>
      <c r="C11443">
        <v>4971.35986328125</v>
      </c>
      <c r="D11443">
        <v>4924.22998046875</v>
      </c>
      <c r="E11443">
        <v>4971.35986328125</v>
      </c>
      <c r="F11443">
        <v>4971.35986328125</v>
      </c>
      <c r="G11443">
        <v>1729050000</v>
      </c>
    </row>
    <row r="11444" spans="1:7" ht="15">
      <c r="A11444" s="963">
        <v>42524</v>
      </c>
      <c r="B11444">
        <v>4958.10009765625</v>
      </c>
      <c r="C11444">
        <v>4958.64990234375</v>
      </c>
      <c r="D11444">
        <v>4909.2099609375</v>
      </c>
      <c r="E11444">
        <v>4942.52001953125</v>
      </c>
      <c r="F11444">
        <v>4942.52001953125</v>
      </c>
      <c r="G11444">
        <v>1697840000</v>
      </c>
    </row>
    <row r="11445" spans="1:7" ht="15">
      <c r="A11445" s="963">
        <v>42527</v>
      </c>
      <c r="B11445">
        <v>4950.4599609375</v>
      </c>
      <c r="C11445">
        <v>4980.14013671875</v>
      </c>
      <c r="D11445">
        <v>4944.8701171875</v>
      </c>
      <c r="E11445">
        <v>4968.7099609375</v>
      </c>
      <c r="F11445">
        <v>4968.7099609375</v>
      </c>
      <c r="G11445">
        <v>1663840000</v>
      </c>
    </row>
    <row r="11446" spans="1:7" ht="15">
      <c r="A11446" s="963">
        <v>42528</v>
      </c>
      <c r="B11446">
        <v>4972.1298828125</v>
      </c>
      <c r="C11446">
        <v>4979.3798828125</v>
      </c>
      <c r="D11446">
        <v>4960.27978515625</v>
      </c>
      <c r="E11446">
        <v>4961.75</v>
      </c>
      <c r="F11446">
        <v>4961.75</v>
      </c>
      <c r="G11446">
        <v>1747760000</v>
      </c>
    </row>
    <row r="11447" spans="1:7" ht="15">
      <c r="A11447" s="963">
        <v>42529</v>
      </c>
      <c r="B11447">
        <v>4970.009765625</v>
      </c>
      <c r="C11447">
        <v>4979.66015625</v>
      </c>
      <c r="D11447">
        <v>4956.7900390625</v>
      </c>
      <c r="E11447">
        <v>4974.64013671875</v>
      </c>
      <c r="F11447">
        <v>4974.64013671875</v>
      </c>
      <c r="G11447">
        <v>1692640000</v>
      </c>
    </row>
    <row r="11448" spans="1:7" ht="15">
      <c r="A11448" s="963">
        <v>42530</v>
      </c>
      <c r="B11448">
        <v>4954.14990234375</v>
      </c>
      <c r="C11448">
        <v>4965.490234375</v>
      </c>
      <c r="D11448">
        <v>4940.5498046875</v>
      </c>
      <c r="E11448">
        <v>4958.6201171875</v>
      </c>
      <c r="F11448">
        <v>4958.6201171875</v>
      </c>
      <c r="G11448">
        <v>1632340000</v>
      </c>
    </row>
    <row r="11449" spans="1:7" ht="15">
      <c r="A11449" s="963">
        <v>42531</v>
      </c>
      <c r="B11449">
        <v>4915.14990234375</v>
      </c>
      <c r="C11449">
        <v>4917.919921875</v>
      </c>
      <c r="D11449">
        <v>4880.60986328125</v>
      </c>
      <c r="E11449">
        <v>4894.5498046875</v>
      </c>
      <c r="F11449">
        <v>4894.5498046875</v>
      </c>
      <c r="G11449">
        <v>1822200000</v>
      </c>
    </row>
    <row r="11450" spans="1:7" ht="15">
      <c r="A11450" s="963">
        <v>42534</v>
      </c>
      <c r="B11450">
        <v>4868.509765625</v>
      </c>
      <c r="C11450">
        <v>4894.85009765625</v>
      </c>
      <c r="D11450">
        <v>4844.93994140625</v>
      </c>
      <c r="E11450">
        <v>4848.43994140625</v>
      </c>
      <c r="F11450">
        <v>4848.43994140625</v>
      </c>
      <c r="G11450">
        <v>1888300000</v>
      </c>
    </row>
    <row r="11451" spans="1:7" ht="15">
      <c r="A11451" s="963">
        <v>42535</v>
      </c>
      <c r="B11451">
        <v>4836.669921875</v>
      </c>
      <c r="C11451">
        <v>4863.009765625</v>
      </c>
      <c r="D11451">
        <v>4811.93017578125</v>
      </c>
      <c r="E11451">
        <v>4843.5498046875</v>
      </c>
      <c r="F11451">
        <v>4843.5498046875</v>
      </c>
      <c r="G11451">
        <v>1919710000</v>
      </c>
    </row>
    <row r="11452" spans="1:7" ht="15">
      <c r="A11452" s="963">
        <v>42536</v>
      </c>
      <c r="B11452">
        <v>4855.080078125</v>
      </c>
      <c r="C11452">
        <v>4868.16015625</v>
      </c>
      <c r="D11452">
        <v>4830.330078125</v>
      </c>
      <c r="E11452">
        <v>4834.93017578125</v>
      </c>
      <c r="F11452">
        <v>4834.93017578125</v>
      </c>
      <c r="G11452">
        <v>1802200000</v>
      </c>
    </row>
    <row r="11453" spans="1:7" ht="15">
      <c r="A11453" s="963">
        <v>42537</v>
      </c>
      <c r="B11453">
        <v>4809.68994140625</v>
      </c>
      <c r="C11453">
        <v>4847.85986328125</v>
      </c>
      <c r="D11453">
        <v>4778.77978515625</v>
      </c>
      <c r="E11453">
        <v>4844.919921875</v>
      </c>
      <c r="F11453">
        <v>4844.919921875</v>
      </c>
      <c r="G11453">
        <v>1851770000</v>
      </c>
    </row>
    <row r="11454" spans="1:7" ht="15">
      <c r="A11454" s="963">
        <v>42538</v>
      </c>
      <c r="B11454">
        <v>4835.02001953125</v>
      </c>
      <c r="C11454">
        <v>4835.02001953125</v>
      </c>
      <c r="D11454">
        <v>4792.33984375</v>
      </c>
      <c r="E11454">
        <v>4800.33984375</v>
      </c>
      <c r="F11454">
        <v>4800.33984375</v>
      </c>
      <c r="G11454">
        <v>2638220000</v>
      </c>
    </row>
    <row r="11455" spans="1:7" ht="15">
      <c r="A11455" s="963">
        <v>42541</v>
      </c>
      <c r="B11455">
        <v>4856.68994140625</v>
      </c>
      <c r="C11455">
        <v>4882.14990234375</v>
      </c>
      <c r="D11455">
        <v>4834.509765625</v>
      </c>
      <c r="E11455">
        <v>4837.2099609375</v>
      </c>
      <c r="F11455">
        <v>4837.2099609375</v>
      </c>
      <c r="G11455">
        <v>1779560000</v>
      </c>
    </row>
    <row r="11456" spans="1:7" ht="15">
      <c r="A11456" s="963">
        <v>42542</v>
      </c>
      <c r="B11456">
        <v>4845.080078125</v>
      </c>
      <c r="C11456">
        <v>4852.18994140625</v>
      </c>
      <c r="D11456">
        <v>4826.58984375</v>
      </c>
      <c r="E11456">
        <v>4843.759765625</v>
      </c>
      <c r="F11456">
        <v>4843.759765625</v>
      </c>
      <c r="G11456">
        <v>1698080000</v>
      </c>
    </row>
    <row r="11457" spans="1:7" ht="15">
      <c r="A11457" s="963">
        <v>42543</v>
      </c>
      <c r="B11457">
        <v>4846.68017578125</v>
      </c>
      <c r="C11457">
        <v>4875.93017578125</v>
      </c>
      <c r="D11457">
        <v>4830</v>
      </c>
      <c r="E11457">
        <v>4833.31982421875</v>
      </c>
      <c r="F11457">
        <v>4833.31982421875</v>
      </c>
      <c r="G11457">
        <v>1682220000</v>
      </c>
    </row>
    <row r="11458" spans="1:7" ht="15">
      <c r="A11458" s="963">
        <v>42544</v>
      </c>
      <c r="B11458">
        <v>4872.18994140625</v>
      </c>
      <c r="C11458">
        <v>4910.0400390625</v>
      </c>
      <c r="D11458">
        <v>4859.39990234375</v>
      </c>
      <c r="E11458">
        <v>4910.0400390625</v>
      </c>
      <c r="F11458">
        <v>4910.0400390625</v>
      </c>
      <c r="G11458">
        <v>1738570000</v>
      </c>
    </row>
    <row r="11459" spans="1:7" ht="15">
      <c r="A11459" s="963">
        <v>42545</v>
      </c>
      <c r="B11459">
        <v>4715.7900390625</v>
      </c>
      <c r="C11459">
        <v>4798.22021484375</v>
      </c>
      <c r="D11459">
        <v>4698.419921875</v>
      </c>
      <c r="E11459">
        <v>4707.97998046875</v>
      </c>
      <c r="F11459">
        <v>4707.97998046875</v>
      </c>
      <c r="G11459">
        <v>4411040000</v>
      </c>
    </row>
    <row r="11460" spans="1:7" ht="15">
      <c r="A11460" s="963">
        <v>42548</v>
      </c>
      <c r="B11460">
        <v>4664.43017578125</v>
      </c>
      <c r="C11460">
        <v>4665.0400390625</v>
      </c>
      <c r="D11460">
        <v>4574.25</v>
      </c>
      <c r="E11460">
        <v>4594.43994140625</v>
      </c>
      <c r="F11460">
        <v>4594.43994140625</v>
      </c>
      <c r="G11460">
        <v>2659650000</v>
      </c>
    </row>
    <row r="11461" spans="1:7" ht="15">
      <c r="A11461" s="963">
        <v>42549</v>
      </c>
      <c r="B11461">
        <v>4643.93017578125</v>
      </c>
      <c r="C11461">
        <v>4692.97998046875</v>
      </c>
      <c r="D11461">
        <v>4643.93017578125</v>
      </c>
      <c r="E11461">
        <v>4691.8701171875</v>
      </c>
      <c r="F11461">
        <v>4691.8701171875</v>
      </c>
      <c r="G11461">
        <v>2074090000</v>
      </c>
    </row>
    <row r="11462" spans="1:7" ht="15">
      <c r="A11462" s="963">
        <v>42550</v>
      </c>
      <c r="B11462">
        <v>4732.93017578125</v>
      </c>
      <c r="C11462">
        <v>4787.58984375</v>
      </c>
      <c r="D11462">
        <v>4732.33984375</v>
      </c>
      <c r="E11462">
        <v>4779.25</v>
      </c>
      <c r="F11462">
        <v>4779.25</v>
      </c>
      <c r="G11462">
        <v>2116550000</v>
      </c>
    </row>
    <row r="11463" spans="1:7" ht="15">
      <c r="A11463" s="963">
        <v>42551</v>
      </c>
      <c r="B11463">
        <v>4793.75</v>
      </c>
      <c r="C11463">
        <v>4843.10986328125</v>
      </c>
      <c r="D11463">
        <v>4774.52001953125</v>
      </c>
      <c r="E11463">
        <v>4842.669921875</v>
      </c>
      <c r="F11463">
        <v>4842.669921875</v>
      </c>
      <c r="G11463">
        <v>2171180000</v>
      </c>
    </row>
    <row r="11464" spans="1:7" ht="15">
      <c r="A11464" s="963">
        <v>42552</v>
      </c>
      <c r="B11464">
        <v>4837.18017578125</v>
      </c>
      <c r="C11464">
        <v>4880.169921875</v>
      </c>
      <c r="D11464">
        <v>4837.169921875</v>
      </c>
      <c r="E11464">
        <v>4862.56982421875</v>
      </c>
      <c r="F11464">
        <v>4862.56982421875</v>
      </c>
      <c r="G11464">
        <v>1745130000</v>
      </c>
    </row>
    <row r="11465" spans="1:7" ht="15">
      <c r="A11465" s="963">
        <v>42556</v>
      </c>
      <c r="B11465">
        <v>4837.06005859375</v>
      </c>
      <c r="C11465">
        <v>4839.1298828125</v>
      </c>
      <c r="D11465">
        <v>4797.2900390625</v>
      </c>
      <c r="E11465">
        <v>4822.89990234375</v>
      </c>
      <c r="F11465">
        <v>4822.89990234375</v>
      </c>
      <c r="G11465">
        <v>1690340000</v>
      </c>
    </row>
    <row r="11466" spans="1:7" ht="15">
      <c r="A11466" s="963">
        <v>42557</v>
      </c>
      <c r="B11466">
        <v>4799.31982421875</v>
      </c>
      <c r="C11466">
        <v>4861.0498046875</v>
      </c>
      <c r="D11466">
        <v>4786.009765625</v>
      </c>
      <c r="E11466">
        <v>4859.16015625</v>
      </c>
      <c r="F11466">
        <v>4859.16015625</v>
      </c>
      <c r="G11466">
        <v>1876090000</v>
      </c>
    </row>
    <row r="11467" spans="1:7" ht="15">
      <c r="A11467" s="963">
        <v>42558</v>
      </c>
      <c r="B11467">
        <v>4867.47021484375</v>
      </c>
      <c r="C11467">
        <v>4889.009765625</v>
      </c>
      <c r="D11467">
        <v>4853.68017578125</v>
      </c>
      <c r="E11467">
        <v>4876.81005859375</v>
      </c>
      <c r="F11467">
        <v>4876.81005859375</v>
      </c>
      <c r="G11467">
        <v>1672770000</v>
      </c>
    </row>
    <row r="11468" spans="1:7" ht="15">
      <c r="A11468" s="963">
        <v>42559</v>
      </c>
      <c r="B11468">
        <v>4906.66015625</v>
      </c>
      <c r="C11468">
        <v>4959</v>
      </c>
      <c r="D11468">
        <v>4901.27001953125</v>
      </c>
      <c r="E11468">
        <v>4956.759765625</v>
      </c>
      <c r="F11468">
        <v>4956.759765625</v>
      </c>
      <c r="G11468">
        <v>1947260000</v>
      </c>
    </row>
    <row r="11469" spans="1:7" ht="15">
      <c r="A11469" s="963">
        <v>42562</v>
      </c>
      <c r="B11469">
        <v>4976.5400390625</v>
      </c>
      <c r="C11469">
        <v>5002.5</v>
      </c>
      <c r="D11469">
        <v>4976.5400390625</v>
      </c>
      <c r="E11469">
        <v>4988.64013671875</v>
      </c>
      <c r="F11469">
        <v>4988.64013671875</v>
      </c>
      <c r="G11469">
        <v>1718450000</v>
      </c>
    </row>
    <row r="11470" spans="1:7" ht="15">
      <c r="A11470" s="963">
        <v>42563</v>
      </c>
      <c r="B11470">
        <v>5017.990234375</v>
      </c>
      <c r="C11470">
        <v>5032.10009765625</v>
      </c>
      <c r="D11470">
        <v>5009.68017578125</v>
      </c>
      <c r="E11470">
        <v>5022.81982421875</v>
      </c>
      <c r="F11470">
        <v>5022.81982421875</v>
      </c>
      <c r="G11470">
        <v>1866280000</v>
      </c>
    </row>
    <row r="11471" spans="1:7" ht="15">
      <c r="A11471" s="963">
        <v>42564</v>
      </c>
      <c r="B11471">
        <v>5036.31982421875</v>
      </c>
      <c r="C11471">
        <v>5036.3798828125</v>
      </c>
      <c r="D11471">
        <v>5002.81982421875</v>
      </c>
      <c r="E11471">
        <v>5005.72998046875</v>
      </c>
      <c r="F11471">
        <v>5005.72998046875</v>
      </c>
      <c r="G11471">
        <v>1650820000</v>
      </c>
    </row>
    <row r="11472" spans="1:7" ht="15">
      <c r="A11472" s="963">
        <v>42565</v>
      </c>
      <c r="B11472">
        <v>5041.9501953125</v>
      </c>
      <c r="C11472">
        <v>5045.18017578125</v>
      </c>
      <c r="D11472">
        <v>5025.14990234375</v>
      </c>
      <c r="E11472">
        <v>5034.06005859375</v>
      </c>
      <c r="F11472">
        <v>5034.06005859375</v>
      </c>
      <c r="G11472">
        <v>1641170000</v>
      </c>
    </row>
    <row r="11473" spans="1:7" ht="15">
      <c r="A11473" s="963">
        <v>42566</v>
      </c>
      <c r="B11473">
        <v>5041.18994140625</v>
      </c>
      <c r="C11473">
        <v>5044.81005859375</v>
      </c>
      <c r="D11473">
        <v>5018.52001953125</v>
      </c>
      <c r="E11473">
        <v>5029.58984375</v>
      </c>
      <c r="F11473">
        <v>5029.58984375</v>
      </c>
      <c r="G11473">
        <v>1610300000</v>
      </c>
    </row>
    <row r="11474" spans="1:7" ht="15">
      <c r="A11474" s="963">
        <v>42569</v>
      </c>
      <c r="B11474">
        <v>5034.990234375</v>
      </c>
      <c r="C11474">
        <v>5063.52978515625</v>
      </c>
      <c r="D11474">
        <v>5030.1298828125</v>
      </c>
      <c r="E11474">
        <v>5055.77978515625</v>
      </c>
      <c r="F11474">
        <v>5055.77978515625</v>
      </c>
      <c r="G11474">
        <v>1585570000</v>
      </c>
    </row>
    <row r="11475" spans="1:7" ht="15">
      <c r="A11475" s="963">
        <v>42570</v>
      </c>
      <c r="B11475">
        <v>5038.22021484375</v>
      </c>
      <c r="C11475">
        <v>5052.240234375</v>
      </c>
      <c r="D11475">
        <v>5028.240234375</v>
      </c>
      <c r="E11475">
        <v>5036.3701171875</v>
      </c>
      <c r="F11475">
        <v>5036.3701171875</v>
      </c>
      <c r="G11475">
        <v>1694740000</v>
      </c>
    </row>
    <row r="11476" spans="1:7" ht="15">
      <c r="A11476" s="963">
        <v>42571</v>
      </c>
      <c r="B11476">
        <v>5061.60009765625</v>
      </c>
      <c r="C11476">
        <v>5098.25</v>
      </c>
      <c r="D11476">
        <v>5053.919921875</v>
      </c>
      <c r="E11476">
        <v>5089.93017578125</v>
      </c>
      <c r="F11476">
        <v>5089.93017578125</v>
      </c>
      <c r="G11476">
        <v>1877330000</v>
      </c>
    </row>
    <row r="11477" spans="1:7" ht="15">
      <c r="A11477" s="963">
        <v>42572</v>
      </c>
      <c r="B11477">
        <v>5093.97021484375</v>
      </c>
      <c r="C11477">
        <v>5102.77978515625</v>
      </c>
      <c r="D11477">
        <v>5061.10986328125</v>
      </c>
      <c r="E11477">
        <v>5073.89990234375</v>
      </c>
      <c r="F11477">
        <v>5073.89990234375</v>
      </c>
      <c r="G11477">
        <v>1880310000</v>
      </c>
    </row>
    <row r="11478" spans="1:7" ht="15">
      <c r="A11478" s="963">
        <v>42573</v>
      </c>
      <c r="B11478">
        <v>5078.1201171875</v>
      </c>
      <c r="C11478">
        <v>5103.52001953125</v>
      </c>
      <c r="D11478">
        <v>5064.10986328125</v>
      </c>
      <c r="E11478">
        <v>5100.16015625</v>
      </c>
      <c r="F11478">
        <v>5100.16015625</v>
      </c>
      <c r="G11478">
        <v>1639000000</v>
      </c>
    </row>
    <row r="11479" spans="1:7" ht="15">
      <c r="A11479" s="963">
        <v>42576</v>
      </c>
      <c r="B11479">
        <v>5096.990234375</v>
      </c>
      <c r="C11479">
        <v>5100.72021484375</v>
      </c>
      <c r="D11479">
        <v>5082.66015625</v>
      </c>
      <c r="E11479">
        <v>5097.6298828125</v>
      </c>
      <c r="F11479">
        <v>5097.6298828125</v>
      </c>
      <c r="G11479">
        <v>1770620000</v>
      </c>
    </row>
    <row r="11480" spans="1:7" ht="15">
      <c r="A11480" s="963">
        <v>42577</v>
      </c>
      <c r="B11480">
        <v>5095.60986328125</v>
      </c>
      <c r="C11480">
        <v>5122.2998046875</v>
      </c>
      <c r="D11480">
        <v>5084.18017578125</v>
      </c>
      <c r="E11480">
        <v>5110.0498046875</v>
      </c>
      <c r="F11480">
        <v>5110.0498046875</v>
      </c>
      <c r="G11480">
        <v>2038060000</v>
      </c>
    </row>
    <row r="11481" spans="1:7" ht="15">
      <c r="A11481" s="963">
        <v>42578</v>
      </c>
      <c r="B11481">
        <v>5143.83984375</v>
      </c>
      <c r="C11481">
        <v>5151.06005859375</v>
      </c>
      <c r="D11481">
        <v>5120.66015625</v>
      </c>
      <c r="E11481">
        <v>5139.81005859375</v>
      </c>
      <c r="F11481">
        <v>5139.81005859375</v>
      </c>
      <c r="G11481">
        <v>2122250000</v>
      </c>
    </row>
    <row r="11482" spans="1:7" ht="15">
      <c r="A11482" s="963">
        <v>42579</v>
      </c>
      <c r="B11482">
        <v>5144.81982421875</v>
      </c>
      <c r="C11482">
        <v>5160.16015625</v>
      </c>
      <c r="D11482">
        <v>5130.75</v>
      </c>
      <c r="E11482">
        <v>5154.97998046875</v>
      </c>
      <c r="F11482">
        <v>5154.97998046875</v>
      </c>
      <c r="G11482">
        <v>1950910000</v>
      </c>
    </row>
    <row r="11483" spans="1:7" ht="15">
      <c r="A11483" s="963">
        <v>42580</v>
      </c>
      <c r="B11483">
        <v>5162.14990234375</v>
      </c>
      <c r="C11483">
        <v>5175.81005859375</v>
      </c>
      <c r="D11483">
        <v>5140.0498046875</v>
      </c>
      <c r="E11483">
        <v>5162.1298828125</v>
      </c>
      <c r="F11483">
        <v>5162.1298828125</v>
      </c>
      <c r="G11483">
        <v>2072640000</v>
      </c>
    </row>
    <row r="11484" spans="1:7" ht="15">
      <c r="A11484" s="963">
        <v>42583</v>
      </c>
      <c r="B11484">
        <v>5167.419921875</v>
      </c>
      <c r="C11484">
        <v>5199.1298828125</v>
      </c>
      <c r="D11484">
        <v>5158.93017578125</v>
      </c>
      <c r="E11484">
        <v>5184.2001953125</v>
      </c>
      <c r="F11484">
        <v>5184.2001953125</v>
      </c>
      <c r="G11484">
        <v>1866590000</v>
      </c>
    </row>
    <row r="11485" spans="1:7" ht="15">
      <c r="A11485" s="963">
        <v>42584</v>
      </c>
      <c r="B11485">
        <v>5177.52978515625</v>
      </c>
      <c r="C11485">
        <v>5181.02001953125</v>
      </c>
      <c r="D11485">
        <v>5109.7998046875</v>
      </c>
      <c r="E11485">
        <v>5137.72998046875</v>
      </c>
      <c r="F11485">
        <v>5137.72998046875</v>
      </c>
      <c r="G11485">
        <v>2142010000</v>
      </c>
    </row>
    <row r="11486" spans="1:7" ht="15">
      <c r="A11486" s="963">
        <v>42585</v>
      </c>
      <c r="B11486">
        <v>5133.240234375</v>
      </c>
      <c r="C11486">
        <v>5159.740234375</v>
      </c>
      <c r="D11486">
        <v>5128.43994140625</v>
      </c>
      <c r="E11486">
        <v>5159.740234375</v>
      </c>
      <c r="F11486">
        <v>5159.740234375</v>
      </c>
      <c r="G11486">
        <v>1909470000</v>
      </c>
    </row>
    <row r="11487" spans="1:7" ht="15">
      <c r="A11487" s="963">
        <v>42586</v>
      </c>
      <c r="B11487">
        <v>5158.02001953125</v>
      </c>
      <c r="C11487">
        <v>5174</v>
      </c>
      <c r="D11487">
        <v>5145.39013671875</v>
      </c>
      <c r="E11487">
        <v>5166.25</v>
      </c>
      <c r="F11487">
        <v>5166.25</v>
      </c>
      <c r="G11487">
        <v>1930000000</v>
      </c>
    </row>
    <row r="11488" spans="1:7" ht="15">
      <c r="A11488" s="963">
        <v>42587</v>
      </c>
      <c r="B11488">
        <v>5190.7099609375</v>
      </c>
      <c r="C11488">
        <v>5227.22998046875</v>
      </c>
      <c r="D11488">
        <v>5186.25</v>
      </c>
      <c r="E11488">
        <v>5221.1201171875</v>
      </c>
      <c r="F11488">
        <v>5221.1201171875</v>
      </c>
      <c r="G11488">
        <v>2017720000</v>
      </c>
    </row>
    <row r="11489" spans="1:7" ht="15">
      <c r="A11489" s="963">
        <v>42590</v>
      </c>
      <c r="B11489">
        <v>5223.5400390625</v>
      </c>
      <c r="C11489">
        <v>5228.39990234375</v>
      </c>
      <c r="D11489">
        <v>5202.18017578125</v>
      </c>
      <c r="E11489">
        <v>5213.14013671875</v>
      </c>
      <c r="F11489">
        <v>5213.14013671875</v>
      </c>
      <c r="G11489">
        <v>1624450000</v>
      </c>
    </row>
    <row r="11490" spans="1:7" ht="15">
      <c r="A11490" s="963">
        <v>42591</v>
      </c>
      <c r="B11490">
        <v>5216.2099609375</v>
      </c>
      <c r="C11490">
        <v>5238.5400390625</v>
      </c>
      <c r="D11490">
        <v>5214.9501953125</v>
      </c>
      <c r="E11490">
        <v>5225.47998046875</v>
      </c>
      <c r="F11490">
        <v>5225.47998046875</v>
      </c>
      <c r="G11490">
        <v>1664320000</v>
      </c>
    </row>
    <row r="11491" spans="1:7" ht="15">
      <c r="A11491" s="963">
        <v>42592</v>
      </c>
      <c r="B11491">
        <v>5227.9501953125</v>
      </c>
      <c r="C11491">
        <v>5227.9599609375</v>
      </c>
      <c r="D11491">
        <v>5193.7998046875</v>
      </c>
      <c r="E11491">
        <v>5204.580078125</v>
      </c>
      <c r="F11491">
        <v>5204.580078125</v>
      </c>
      <c r="G11491">
        <v>1651240000</v>
      </c>
    </row>
    <row r="11492" spans="1:7" ht="15">
      <c r="A11492" s="963">
        <v>42593</v>
      </c>
      <c r="B11492">
        <v>5222.14990234375</v>
      </c>
      <c r="C11492">
        <v>5235.2900390625</v>
      </c>
      <c r="D11492">
        <v>5211.25</v>
      </c>
      <c r="E11492">
        <v>5228.39990234375</v>
      </c>
      <c r="F11492">
        <v>5228.39990234375</v>
      </c>
      <c r="G11492">
        <v>1511670000</v>
      </c>
    </row>
    <row r="11493" spans="1:7" ht="15">
      <c r="A11493" s="963">
        <v>42594</v>
      </c>
      <c r="B11493">
        <v>5219.66015625</v>
      </c>
      <c r="C11493">
        <v>5233.33984375</v>
      </c>
      <c r="D11493">
        <v>5215.5498046875</v>
      </c>
      <c r="E11493">
        <v>5232.89013671875</v>
      </c>
      <c r="F11493">
        <v>5232.89013671875</v>
      </c>
      <c r="G11493">
        <v>1501620000</v>
      </c>
    </row>
    <row r="11494" spans="1:7" ht="15">
      <c r="A11494" s="963">
        <v>42597</v>
      </c>
      <c r="B11494">
        <v>5242.18017578125</v>
      </c>
      <c r="C11494">
        <v>5271.35986328125</v>
      </c>
      <c r="D11494">
        <v>5241.14013671875</v>
      </c>
      <c r="E11494">
        <v>5262.02001953125</v>
      </c>
      <c r="F11494">
        <v>5262.02001953125</v>
      </c>
      <c r="G11494">
        <v>1533170000</v>
      </c>
    </row>
    <row r="11495" spans="1:7" ht="15">
      <c r="A11495" s="963">
        <v>42598</v>
      </c>
      <c r="B11495">
        <v>5247.9599609375</v>
      </c>
      <c r="C11495">
        <v>5248.259765625</v>
      </c>
      <c r="D11495">
        <v>5226.77978515625</v>
      </c>
      <c r="E11495">
        <v>5227.10986328125</v>
      </c>
      <c r="F11495">
        <v>5227.10986328125</v>
      </c>
      <c r="G11495">
        <v>1698390000</v>
      </c>
    </row>
    <row r="11496" spans="1:7" ht="15">
      <c r="A11496" s="963">
        <v>42599</v>
      </c>
      <c r="B11496">
        <v>5228.43994140625</v>
      </c>
      <c r="C11496">
        <v>5230.08984375</v>
      </c>
      <c r="D11496">
        <v>5197.22998046875</v>
      </c>
      <c r="E11496">
        <v>5228.66015625</v>
      </c>
      <c r="F11496">
        <v>5228.66015625</v>
      </c>
      <c r="G11496">
        <v>1747890000</v>
      </c>
    </row>
    <row r="11497" spans="1:7" ht="15">
      <c r="A11497" s="963">
        <v>42600</v>
      </c>
      <c r="B11497">
        <v>5226.4501953125</v>
      </c>
      <c r="C11497">
        <v>5243.169921875</v>
      </c>
      <c r="D11497">
        <v>5221.83984375</v>
      </c>
      <c r="E11497">
        <v>5240.14990234375</v>
      </c>
      <c r="F11497">
        <v>5240.14990234375</v>
      </c>
      <c r="G11497">
        <v>1659080000</v>
      </c>
    </row>
    <row r="11498" spans="1:7" ht="15">
      <c r="A11498" s="963">
        <v>42601</v>
      </c>
      <c r="B11498">
        <v>5229.8701171875</v>
      </c>
      <c r="C11498">
        <v>5245.81005859375</v>
      </c>
      <c r="D11498">
        <v>5217.64990234375</v>
      </c>
      <c r="E11498">
        <v>5238.3798828125</v>
      </c>
      <c r="F11498">
        <v>5238.3798828125</v>
      </c>
      <c r="G11498">
        <v>1632740000</v>
      </c>
    </row>
    <row r="11499" spans="1:7" ht="15">
      <c r="A11499" s="963">
        <v>42604</v>
      </c>
      <c r="B11499">
        <v>5231.4599609375</v>
      </c>
      <c r="C11499">
        <v>5252.1298828125</v>
      </c>
      <c r="D11499">
        <v>5224.6298828125</v>
      </c>
      <c r="E11499">
        <v>5244.60009765625</v>
      </c>
      <c r="F11499">
        <v>5244.60009765625</v>
      </c>
      <c r="G11499">
        <v>1560210000</v>
      </c>
    </row>
    <row r="11500" spans="1:7" ht="15">
      <c r="A11500" s="963">
        <v>42605</v>
      </c>
      <c r="B11500">
        <v>5265.77978515625</v>
      </c>
      <c r="C11500">
        <v>5275.740234375</v>
      </c>
      <c r="D11500">
        <v>5257.89990234375</v>
      </c>
      <c r="E11500">
        <v>5260.080078125</v>
      </c>
      <c r="F11500">
        <v>5260.080078125</v>
      </c>
      <c r="G11500">
        <v>1547050000</v>
      </c>
    </row>
    <row r="11501" spans="1:7" ht="15">
      <c r="A11501" s="963">
        <v>42606</v>
      </c>
      <c r="B11501">
        <v>5254.419921875</v>
      </c>
      <c r="C11501">
        <v>5262.990234375</v>
      </c>
      <c r="D11501">
        <v>5205.64013671875</v>
      </c>
      <c r="E11501">
        <v>5217.68994140625</v>
      </c>
      <c r="F11501">
        <v>5217.68994140625</v>
      </c>
      <c r="G11501">
        <v>1714780000</v>
      </c>
    </row>
    <row r="11502" spans="1:7" ht="15">
      <c r="A11502" s="963">
        <v>42607</v>
      </c>
      <c r="B11502">
        <v>5207.60986328125</v>
      </c>
      <c r="C11502">
        <v>5230.58984375</v>
      </c>
      <c r="D11502">
        <v>5201.64013671875</v>
      </c>
      <c r="E11502">
        <v>5212.2001953125</v>
      </c>
      <c r="F11502">
        <v>5212.2001953125</v>
      </c>
      <c r="G11502">
        <v>1511890000</v>
      </c>
    </row>
    <row r="11503" spans="1:7" ht="15">
      <c r="A11503" s="963">
        <v>42608</v>
      </c>
      <c r="B11503">
        <v>5219.0498046875</v>
      </c>
      <c r="C11503">
        <v>5253.39013671875</v>
      </c>
      <c r="D11503">
        <v>5191.85986328125</v>
      </c>
      <c r="E11503">
        <v>5218.919921875</v>
      </c>
      <c r="F11503">
        <v>5218.919921875</v>
      </c>
      <c r="G11503">
        <v>1591060000</v>
      </c>
    </row>
    <row r="11504" spans="1:7" ht="15">
      <c r="A11504" s="963">
        <v>42611</v>
      </c>
      <c r="B11504">
        <v>5223.7998046875</v>
      </c>
      <c r="C11504">
        <v>5245.1201171875</v>
      </c>
      <c r="D11504">
        <v>5222.33984375</v>
      </c>
      <c r="E11504">
        <v>5232.330078125</v>
      </c>
      <c r="F11504">
        <v>5232.330078125</v>
      </c>
      <c r="G11504">
        <v>1416640000</v>
      </c>
    </row>
    <row r="11505" spans="1:7" ht="15">
      <c r="A11505" s="963">
        <v>42612</v>
      </c>
      <c r="B11505">
        <v>5229.8798828125</v>
      </c>
      <c r="C11505">
        <v>5241.6201171875</v>
      </c>
      <c r="D11505">
        <v>5205.60986328125</v>
      </c>
      <c r="E11505">
        <v>5222.990234375</v>
      </c>
      <c r="F11505">
        <v>5222.990234375</v>
      </c>
      <c r="G11505">
        <v>1561020000</v>
      </c>
    </row>
    <row r="11506" spans="1:7" ht="15">
      <c r="A11506" s="963">
        <v>42613</v>
      </c>
      <c r="B11506">
        <v>5216.419921875</v>
      </c>
      <c r="C11506">
        <v>5219.89013671875</v>
      </c>
      <c r="D11506">
        <v>5191.18017578125</v>
      </c>
      <c r="E11506">
        <v>5213.22021484375</v>
      </c>
      <c r="F11506">
        <v>5213.22021484375</v>
      </c>
      <c r="G11506">
        <v>1761770000</v>
      </c>
    </row>
    <row r="11507" spans="1:7" ht="15">
      <c r="A11507" s="963">
        <v>42614</v>
      </c>
      <c r="B11507">
        <v>5218.27978515625</v>
      </c>
      <c r="C11507">
        <v>5229.93994140625</v>
      </c>
      <c r="D11507">
        <v>5189.35986328125</v>
      </c>
      <c r="E11507">
        <v>5227.2099609375</v>
      </c>
      <c r="F11507">
        <v>5227.2099609375</v>
      </c>
      <c r="G11507">
        <v>1592520000</v>
      </c>
    </row>
    <row r="11508" spans="1:7" ht="15">
      <c r="A11508" s="963">
        <v>42615</v>
      </c>
      <c r="B11508">
        <v>5249.66015625</v>
      </c>
      <c r="C11508">
        <v>5263.39013671875</v>
      </c>
      <c r="D11508">
        <v>5231.02001953125</v>
      </c>
      <c r="E11508">
        <v>5249.89990234375</v>
      </c>
      <c r="F11508">
        <v>5249.89990234375</v>
      </c>
      <c r="G11508">
        <v>1474200000</v>
      </c>
    </row>
    <row r="11509" spans="1:7" ht="15">
      <c r="A11509" s="963">
        <v>42619</v>
      </c>
      <c r="B11509">
        <v>5260</v>
      </c>
      <c r="C11509">
        <v>5275.91015625</v>
      </c>
      <c r="D11509">
        <v>5244</v>
      </c>
      <c r="E11509">
        <v>5275.91015625</v>
      </c>
      <c r="F11509">
        <v>5275.91015625</v>
      </c>
      <c r="G11509">
        <v>1777940000</v>
      </c>
    </row>
    <row r="11510" spans="1:7" ht="15">
      <c r="A11510" s="963">
        <v>42620</v>
      </c>
      <c r="B11510">
        <v>5274.22998046875</v>
      </c>
      <c r="C11510">
        <v>5287.60986328125</v>
      </c>
      <c r="D11510">
        <v>5261.919921875</v>
      </c>
      <c r="E11510">
        <v>5283.93017578125</v>
      </c>
      <c r="F11510">
        <v>5283.93017578125</v>
      </c>
      <c r="G11510">
        <v>1878460000</v>
      </c>
    </row>
    <row r="11511" spans="1:7" ht="15">
      <c r="A11511" s="963">
        <v>42621</v>
      </c>
      <c r="B11511">
        <v>5269.9599609375</v>
      </c>
      <c r="C11511">
        <v>5271.009765625</v>
      </c>
      <c r="D11511">
        <v>5248.41015625</v>
      </c>
      <c r="E11511">
        <v>5259.47998046875</v>
      </c>
      <c r="F11511">
        <v>5259.47998046875</v>
      </c>
      <c r="G11511">
        <v>1839790000</v>
      </c>
    </row>
    <row r="11512" spans="1:7" ht="15">
      <c r="A11512" s="963">
        <v>42622</v>
      </c>
      <c r="B11512">
        <v>5217.9501953125</v>
      </c>
      <c r="C11512">
        <v>5225.93017578125</v>
      </c>
      <c r="D11512">
        <v>5125.91015625</v>
      </c>
      <c r="E11512">
        <v>5125.91015625</v>
      </c>
      <c r="F11512">
        <v>5125.91015625</v>
      </c>
      <c r="G11512">
        <v>2208690000</v>
      </c>
    </row>
    <row r="11513" spans="1:7" ht="15">
      <c r="A11513" s="963">
        <v>42625</v>
      </c>
      <c r="B11513">
        <v>5098.02978515625</v>
      </c>
      <c r="C11513">
        <v>5217.8798828125</v>
      </c>
      <c r="D11513">
        <v>5097.7998046875</v>
      </c>
      <c r="E11513">
        <v>5211.89013671875</v>
      </c>
      <c r="F11513">
        <v>5211.89013671875</v>
      </c>
      <c r="G11513">
        <v>2007610000</v>
      </c>
    </row>
    <row r="11514" spans="1:7" ht="15">
      <c r="A11514" s="963">
        <v>42626</v>
      </c>
      <c r="B11514">
        <v>5181.14013671875</v>
      </c>
      <c r="C11514">
        <v>5195.02978515625</v>
      </c>
      <c r="D11514">
        <v>5131.27001953125</v>
      </c>
      <c r="E11514">
        <v>5155.25</v>
      </c>
      <c r="F11514">
        <v>5155.25</v>
      </c>
      <c r="G11514">
        <v>2071460000</v>
      </c>
    </row>
    <row r="11515" spans="1:7" ht="15">
      <c r="A11515" s="963">
        <v>42627</v>
      </c>
      <c r="B11515">
        <v>5160.2099609375</v>
      </c>
      <c r="C11515">
        <v>5201.33984375</v>
      </c>
      <c r="D11515">
        <v>5159.5498046875</v>
      </c>
      <c r="E11515">
        <v>5173.77001953125</v>
      </c>
      <c r="F11515">
        <v>5173.77001953125</v>
      </c>
      <c r="G11515">
        <v>1902680000</v>
      </c>
    </row>
    <row r="11516" spans="1:7" ht="15">
      <c r="A11516" s="963">
        <v>42628</v>
      </c>
      <c r="B11516">
        <v>5178.10009765625</v>
      </c>
      <c r="C11516">
        <v>5254.77978515625</v>
      </c>
      <c r="D11516">
        <v>5176.25</v>
      </c>
      <c r="E11516">
        <v>5249.68994140625</v>
      </c>
      <c r="F11516">
        <v>5249.68994140625</v>
      </c>
      <c r="G11516">
        <v>1950940000</v>
      </c>
    </row>
    <row r="11517" spans="1:7" ht="15">
      <c r="A11517" s="963">
        <v>42629</v>
      </c>
      <c r="B11517">
        <v>5238.7099609375</v>
      </c>
      <c r="C11517">
        <v>5248.60009765625</v>
      </c>
      <c r="D11517">
        <v>5218.97021484375</v>
      </c>
      <c r="E11517">
        <v>5244.56982421875</v>
      </c>
      <c r="F11517">
        <v>5244.56982421875</v>
      </c>
      <c r="G11517">
        <v>3013860000</v>
      </c>
    </row>
    <row r="11518" spans="1:7" ht="15">
      <c r="A11518" s="963">
        <v>42632</v>
      </c>
      <c r="B11518">
        <v>5263.5498046875</v>
      </c>
      <c r="C11518">
        <v>5281.06982421875</v>
      </c>
      <c r="D11518">
        <v>5222.91015625</v>
      </c>
      <c r="E11518">
        <v>5235.02978515625</v>
      </c>
      <c r="F11518">
        <v>5235.02978515625</v>
      </c>
      <c r="G11518">
        <v>1792650000</v>
      </c>
    </row>
    <row r="11519" spans="1:7" ht="15">
      <c r="A11519" s="963">
        <v>42633</v>
      </c>
      <c r="B11519">
        <v>5256.18994140625</v>
      </c>
      <c r="C11519">
        <v>5265.18017578125</v>
      </c>
      <c r="D11519">
        <v>5235.419921875</v>
      </c>
      <c r="E11519">
        <v>5241.35009765625</v>
      </c>
      <c r="F11519">
        <v>5241.35009765625</v>
      </c>
      <c r="G11519">
        <v>1697530000</v>
      </c>
    </row>
    <row r="11520" spans="1:7" ht="15">
      <c r="A11520" s="963">
        <v>42634</v>
      </c>
      <c r="B11520">
        <v>5263.64990234375</v>
      </c>
      <c r="C11520">
        <v>5299.39990234375</v>
      </c>
      <c r="D11520">
        <v>5233.93994140625</v>
      </c>
      <c r="E11520">
        <v>5295.18017578125</v>
      </c>
      <c r="F11520">
        <v>5295.18017578125</v>
      </c>
      <c r="G11520">
        <v>2001890000</v>
      </c>
    </row>
    <row r="11521" spans="1:7" ht="15">
      <c r="A11521" s="963">
        <v>42635</v>
      </c>
      <c r="B11521">
        <v>5323.259765625</v>
      </c>
      <c r="C11521">
        <v>5342.8798828125</v>
      </c>
      <c r="D11521">
        <v>5320.93017578125</v>
      </c>
      <c r="E11521">
        <v>5339.52001953125</v>
      </c>
      <c r="F11521">
        <v>5339.52001953125</v>
      </c>
      <c r="G11521">
        <v>1914550000</v>
      </c>
    </row>
    <row r="11522" spans="1:7" ht="15">
      <c r="A11522" s="963">
        <v>42636</v>
      </c>
      <c r="B11522">
        <v>5327.43017578125</v>
      </c>
      <c r="C11522">
        <v>5329.7099609375</v>
      </c>
      <c r="D11522">
        <v>5301.6298828125</v>
      </c>
      <c r="E11522">
        <v>5305.75</v>
      </c>
      <c r="F11522">
        <v>5305.75</v>
      </c>
      <c r="G11522">
        <v>1762700000</v>
      </c>
    </row>
    <row r="11523" spans="1:7" ht="15">
      <c r="A11523" s="963">
        <v>42639</v>
      </c>
      <c r="B11523">
        <v>5275.72998046875</v>
      </c>
      <c r="C11523">
        <v>5282.27001953125</v>
      </c>
      <c r="D11523">
        <v>5254.9599609375</v>
      </c>
      <c r="E11523">
        <v>5257.490234375</v>
      </c>
      <c r="F11523">
        <v>5257.490234375</v>
      </c>
      <c r="G11523">
        <v>1672190000</v>
      </c>
    </row>
    <row r="11524" spans="1:7" ht="15">
      <c r="A11524" s="963">
        <v>42640</v>
      </c>
      <c r="B11524">
        <v>5254.18017578125</v>
      </c>
      <c r="C11524">
        <v>5306.81005859375</v>
      </c>
      <c r="D11524">
        <v>5251.31982421875</v>
      </c>
      <c r="E11524">
        <v>5305.7099609375</v>
      </c>
      <c r="F11524">
        <v>5305.7099609375</v>
      </c>
      <c r="G11524">
        <v>1754700000</v>
      </c>
    </row>
    <row r="11525" spans="1:7" ht="15">
      <c r="A11525" s="963">
        <v>42641</v>
      </c>
      <c r="B11525">
        <v>5312.72998046875</v>
      </c>
      <c r="C11525">
        <v>5320.6201171875</v>
      </c>
      <c r="D11525">
        <v>5284.83984375</v>
      </c>
      <c r="E11525">
        <v>5318.5498046875</v>
      </c>
      <c r="F11525">
        <v>5318.5498046875</v>
      </c>
      <c r="G11525">
        <v>1788240000</v>
      </c>
    </row>
    <row r="11526" spans="1:7" ht="15">
      <c r="A11526" s="963">
        <v>42642</v>
      </c>
      <c r="B11526">
        <v>5311.31005859375</v>
      </c>
      <c r="C11526">
        <v>5317</v>
      </c>
      <c r="D11526">
        <v>5254.52001953125</v>
      </c>
      <c r="E11526">
        <v>5269.14990234375</v>
      </c>
      <c r="F11526">
        <v>5269.14990234375</v>
      </c>
      <c r="G11526">
        <v>1946150000</v>
      </c>
    </row>
    <row r="11527" spans="1:7" ht="15">
      <c r="A11527" s="963">
        <v>42643</v>
      </c>
      <c r="B11527">
        <v>5288.8701171875</v>
      </c>
      <c r="C11527">
        <v>5325.8798828125</v>
      </c>
      <c r="D11527">
        <v>5277.8798828125</v>
      </c>
      <c r="E11527">
        <v>5312</v>
      </c>
      <c r="F11527">
        <v>5312</v>
      </c>
      <c r="G11527">
        <v>2063260000</v>
      </c>
    </row>
    <row r="11528" spans="1:7" ht="15">
      <c r="A11528" s="963">
        <v>42646</v>
      </c>
      <c r="B11528">
        <v>5300.2900390625</v>
      </c>
      <c r="C11528">
        <v>5308.60009765625</v>
      </c>
      <c r="D11528">
        <v>5281.9501953125</v>
      </c>
      <c r="E11528">
        <v>5300.8701171875</v>
      </c>
      <c r="F11528">
        <v>5300.8701171875</v>
      </c>
      <c r="G11528">
        <v>1606460000</v>
      </c>
    </row>
    <row r="11529" spans="1:7" ht="15">
      <c r="A11529" s="963">
        <v>42647</v>
      </c>
      <c r="B11529">
        <v>5313.490234375</v>
      </c>
      <c r="C11529">
        <v>5323.60009765625</v>
      </c>
      <c r="D11529">
        <v>5271.7001953125</v>
      </c>
      <c r="E11529">
        <v>5289.66015625</v>
      </c>
      <c r="F11529">
        <v>5289.66015625</v>
      </c>
      <c r="G11529">
        <v>1711810000</v>
      </c>
    </row>
    <row r="11530" spans="1:7" ht="15">
      <c r="A11530" s="963">
        <v>42648</v>
      </c>
      <c r="B11530">
        <v>5305.27978515625</v>
      </c>
      <c r="C11530">
        <v>5330.81005859375</v>
      </c>
      <c r="D11530">
        <v>5304.06005859375</v>
      </c>
      <c r="E11530">
        <v>5316.02001953125</v>
      </c>
      <c r="F11530">
        <v>5316.02001953125</v>
      </c>
      <c r="G11530">
        <v>1755640000</v>
      </c>
    </row>
    <row r="11531" spans="1:7" ht="15">
      <c r="A11531" s="963">
        <v>42649</v>
      </c>
      <c r="B11531">
        <v>5306.58984375</v>
      </c>
      <c r="C11531">
        <v>5315.72998046875</v>
      </c>
      <c r="D11531">
        <v>5281.47021484375</v>
      </c>
      <c r="E11531">
        <v>5306.85009765625</v>
      </c>
      <c r="F11531">
        <v>5306.85009765625</v>
      </c>
      <c r="G11531">
        <v>1655480000</v>
      </c>
    </row>
    <row r="11532" spans="1:7" ht="15">
      <c r="A11532" s="963">
        <v>42650</v>
      </c>
      <c r="B11532">
        <v>5314.919921875</v>
      </c>
      <c r="C11532">
        <v>5315.64990234375</v>
      </c>
      <c r="D11532">
        <v>5266.7998046875</v>
      </c>
      <c r="E11532">
        <v>5292.39990234375</v>
      </c>
      <c r="F11532">
        <v>5292.39990234375</v>
      </c>
      <c r="G11532">
        <v>1647330000</v>
      </c>
    </row>
    <row r="11533" spans="1:7" ht="15">
      <c r="A11533" s="963">
        <v>42653</v>
      </c>
      <c r="B11533">
        <v>5318.4599609375</v>
      </c>
      <c r="C11533">
        <v>5340.52001953125</v>
      </c>
      <c r="D11533">
        <v>5317.72998046875</v>
      </c>
      <c r="E11533">
        <v>5328.669921875</v>
      </c>
      <c r="F11533">
        <v>5328.669921875</v>
      </c>
      <c r="G11533">
        <v>1365600000</v>
      </c>
    </row>
    <row r="11534" spans="1:7" ht="15">
      <c r="A11534" s="963">
        <v>42654</v>
      </c>
      <c r="B11534">
        <v>5321.81982421875</v>
      </c>
      <c r="C11534">
        <v>5321.81982421875</v>
      </c>
      <c r="D11534">
        <v>5227.43017578125</v>
      </c>
      <c r="E11534">
        <v>5246.7900390625</v>
      </c>
      <c r="F11534">
        <v>5246.7900390625</v>
      </c>
      <c r="G11534">
        <v>1822980000</v>
      </c>
    </row>
    <row r="11535" spans="1:7" ht="15">
      <c r="A11535" s="963">
        <v>42655</v>
      </c>
      <c r="B11535">
        <v>5247.91015625</v>
      </c>
      <c r="C11535">
        <v>5257.18017578125</v>
      </c>
      <c r="D11535">
        <v>5228.77001953125</v>
      </c>
      <c r="E11535">
        <v>5239.02001953125</v>
      </c>
      <c r="F11535">
        <v>5239.02001953125</v>
      </c>
      <c r="G11535">
        <v>1567930000</v>
      </c>
    </row>
    <row r="11536" spans="1:7" ht="15">
      <c r="A11536" s="963">
        <v>42656</v>
      </c>
      <c r="B11536">
        <v>5200.2998046875</v>
      </c>
      <c r="C11536">
        <v>5228.259765625</v>
      </c>
      <c r="D11536">
        <v>5169.759765625</v>
      </c>
      <c r="E11536">
        <v>5213.330078125</v>
      </c>
      <c r="F11536">
        <v>5213.330078125</v>
      </c>
      <c r="G11536">
        <v>1737720000</v>
      </c>
    </row>
    <row r="11537" spans="1:7" ht="15">
      <c r="A11537" s="963">
        <v>42657</v>
      </c>
      <c r="B11537">
        <v>5241.259765625</v>
      </c>
      <c r="C11537">
        <v>5258.8798828125</v>
      </c>
      <c r="D11537">
        <v>5213.3701171875</v>
      </c>
      <c r="E11537">
        <v>5214.16015625</v>
      </c>
      <c r="F11537">
        <v>5214.16015625</v>
      </c>
      <c r="G11537">
        <v>1593610000</v>
      </c>
    </row>
    <row r="11538" spans="1:7" ht="15">
      <c r="A11538" s="963">
        <v>42660</v>
      </c>
      <c r="B11538">
        <v>5213.68994140625</v>
      </c>
      <c r="C11538">
        <v>5219.97998046875</v>
      </c>
      <c r="D11538">
        <v>5196.02978515625</v>
      </c>
      <c r="E11538">
        <v>5199.81982421875</v>
      </c>
      <c r="F11538">
        <v>5199.81982421875</v>
      </c>
      <c r="G11538">
        <v>1427060000</v>
      </c>
    </row>
    <row r="11539" spans="1:7" ht="15">
      <c r="A11539" s="963">
        <v>42661</v>
      </c>
      <c r="B11539">
        <v>5255.31982421875</v>
      </c>
      <c r="C11539">
        <v>5264.27001953125</v>
      </c>
      <c r="D11539">
        <v>5239.43994140625</v>
      </c>
      <c r="E11539">
        <v>5243.83984375</v>
      </c>
      <c r="F11539">
        <v>5243.83984375</v>
      </c>
      <c r="G11539">
        <v>1476970000</v>
      </c>
    </row>
    <row r="11540" spans="1:7" ht="15">
      <c r="A11540" s="963">
        <v>42662</v>
      </c>
      <c r="B11540">
        <v>5240.330078125</v>
      </c>
      <c r="C11540">
        <v>5253.830078125</v>
      </c>
      <c r="D11540">
        <v>5234.25</v>
      </c>
      <c r="E11540">
        <v>5246.41015625</v>
      </c>
      <c r="F11540">
        <v>5246.41015625</v>
      </c>
      <c r="G11540">
        <v>1548910000</v>
      </c>
    </row>
    <row r="11541" spans="1:7" ht="15">
      <c r="A11541" s="963">
        <v>42663</v>
      </c>
      <c r="B11541">
        <v>5238.2001953125</v>
      </c>
      <c r="C11541">
        <v>5252.10009765625</v>
      </c>
      <c r="D11541">
        <v>5216.0498046875</v>
      </c>
      <c r="E11541">
        <v>5241.830078125</v>
      </c>
      <c r="F11541">
        <v>5241.830078125</v>
      </c>
      <c r="G11541">
        <v>1745270000</v>
      </c>
    </row>
    <row r="11542" spans="1:7" ht="15">
      <c r="A11542" s="963">
        <v>42664</v>
      </c>
      <c r="B11542">
        <v>5238.64990234375</v>
      </c>
      <c r="C11542">
        <v>5259.1298828125</v>
      </c>
      <c r="D11542">
        <v>5225.759765625</v>
      </c>
      <c r="E11542">
        <v>5257.39990234375</v>
      </c>
      <c r="F11542">
        <v>5257.39990234375</v>
      </c>
      <c r="G11542">
        <v>1651490000</v>
      </c>
    </row>
    <row r="11543" spans="1:7" ht="15">
      <c r="A11543" s="963">
        <v>42667</v>
      </c>
      <c r="B11543">
        <v>5290.31005859375</v>
      </c>
      <c r="C11543">
        <v>5311.5</v>
      </c>
      <c r="D11543">
        <v>5289.22998046875</v>
      </c>
      <c r="E11543">
        <v>5309.830078125</v>
      </c>
      <c r="F11543">
        <v>5309.830078125</v>
      </c>
      <c r="G11543">
        <v>1533370000</v>
      </c>
    </row>
    <row r="11544" spans="1:7" ht="15">
      <c r="A11544" s="963">
        <v>42668</v>
      </c>
      <c r="B11544">
        <v>5306.47021484375</v>
      </c>
      <c r="C11544">
        <v>5310.27001953125</v>
      </c>
      <c r="D11544">
        <v>5278.56982421875</v>
      </c>
      <c r="E11544">
        <v>5283.39990234375</v>
      </c>
      <c r="F11544">
        <v>5283.39990234375</v>
      </c>
      <c r="G11544">
        <v>1580830000</v>
      </c>
    </row>
    <row r="11545" spans="1:7" ht="15">
      <c r="A11545" s="963">
        <v>42669</v>
      </c>
      <c r="B11545">
        <v>5256.39990234375</v>
      </c>
      <c r="C11545">
        <v>5280.85009765625</v>
      </c>
      <c r="D11545">
        <v>5237.0498046875</v>
      </c>
      <c r="E11545">
        <v>5250.27001953125</v>
      </c>
      <c r="F11545">
        <v>5250.27001953125</v>
      </c>
      <c r="G11545">
        <v>1732300000</v>
      </c>
    </row>
    <row r="11546" spans="1:7" ht="15">
      <c r="A11546" s="963">
        <v>42670</v>
      </c>
      <c r="B11546">
        <v>5272.18994140625</v>
      </c>
      <c r="C11546">
        <v>5274.1201171875</v>
      </c>
      <c r="D11546">
        <v>5211.75</v>
      </c>
      <c r="E11546">
        <v>5215.97021484375</v>
      </c>
      <c r="F11546">
        <v>5215.97021484375</v>
      </c>
      <c r="G11546">
        <v>1926820000</v>
      </c>
    </row>
    <row r="11547" spans="1:7" ht="15">
      <c r="A11547" s="963">
        <v>42671</v>
      </c>
      <c r="B11547">
        <v>5203.7001953125</v>
      </c>
      <c r="C11547">
        <v>5232.35009765625</v>
      </c>
      <c r="D11547">
        <v>5178.759765625</v>
      </c>
      <c r="E11547">
        <v>5190.10009765625</v>
      </c>
      <c r="F11547">
        <v>5190.10009765625</v>
      </c>
      <c r="G11547">
        <v>1911810000</v>
      </c>
    </row>
    <row r="11548" spans="1:7" ht="15">
      <c r="A11548" s="963">
        <v>42674</v>
      </c>
      <c r="B11548">
        <v>5205.08984375</v>
      </c>
      <c r="C11548">
        <v>5206.7099609375</v>
      </c>
      <c r="D11548">
        <v>5186.56005859375</v>
      </c>
      <c r="E11548">
        <v>5189.14013671875</v>
      </c>
      <c r="F11548">
        <v>5189.14013671875</v>
      </c>
      <c r="G11548">
        <v>1709060000</v>
      </c>
    </row>
    <row r="11549" spans="1:7" ht="15">
      <c r="A11549" s="963">
        <v>42675</v>
      </c>
      <c r="B11549">
        <v>5199.77001953125</v>
      </c>
      <c r="C11549">
        <v>5201.1298828125</v>
      </c>
      <c r="D11549">
        <v>5112.31982421875</v>
      </c>
      <c r="E11549">
        <v>5153.580078125</v>
      </c>
      <c r="F11549">
        <v>5153.580078125</v>
      </c>
      <c r="G11549">
        <v>1880920000</v>
      </c>
    </row>
    <row r="11550" spans="1:7" ht="15">
      <c r="A11550" s="963">
        <v>42676</v>
      </c>
      <c r="B11550">
        <v>5147.27978515625</v>
      </c>
      <c r="C11550">
        <v>5156.7001953125</v>
      </c>
      <c r="D11550">
        <v>5097.56005859375</v>
      </c>
      <c r="E11550">
        <v>5105.56982421875</v>
      </c>
      <c r="F11550">
        <v>5105.56982421875</v>
      </c>
      <c r="G11550">
        <v>2124990000</v>
      </c>
    </row>
    <row r="11551" spans="1:7" ht="15">
      <c r="A11551" s="963">
        <v>42677</v>
      </c>
      <c r="B11551">
        <v>5104.7001953125</v>
      </c>
      <c r="C11551">
        <v>5115.06005859375</v>
      </c>
      <c r="D11551">
        <v>5053.52001953125</v>
      </c>
      <c r="E11551">
        <v>5058.41015625</v>
      </c>
      <c r="F11551">
        <v>5058.41015625</v>
      </c>
      <c r="G11551">
        <v>2113730000</v>
      </c>
    </row>
    <row r="11552" spans="1:7" ht="15">
      <c r="A11552" s="963">
        <v>42678</v>
      </c>
      <c r="B11552">
        <v>5034.41015625</v>
      </c>
      <c r="C11552">
        <v>5087.509765625</v>
      </c>
      <c r="D11552">
        <v>5034.41015625</v>
      </c>
      <c r="E11552">
        <v>5046.3701171875</v>
      </c>
      <c r="F11552">
        <v>5046.3701171875</v>
      </c>
      <c r="G11552">
        <v>2020130000</v>
      </c>
    </row>
    <row r="11553" spans="1:7" ht="15">
      <c r="A11553" s="963">
        <v>42681</v>
      </c>
      <c r="B11553">
        <v>5128.990234375</v>
      </c>
      <c r="C11553">
        <v>5169.41015625</v>
      </c>
      <c r="D11553">
        <v>5122.77001953125</v>
      </c>
      <c r="E11553">
        <v>5166.169921875</v>
      </c>
      <c r="F11553">
        <v>5166.169921875</v>
      </c>
      <c r="G11553">
        <v>1916620000</v>
      </c>
    </row>
    <row r="11554" spans="1:7" ht="15">
      <c r="A11554" s="963">
        <v>42682</v>
      </c>
      <c r="B11554">
        <v>5154.990234375</v>
      </c>
      <c r="C11554">
        <v>5214.169921875</v>
      </c>
      <c r="D11554">
        <v>5145.2998046875</v>
      </c>
      <c r="E11554">
        <v>5193.490234375</v>
      </c>
      <c r="F11554">
        <v>5193.490234375</v>
      </c>
      <c r="G11554">
        <v>1739440000</v>
      </c>
    </row>
    <row r="11555" spans="1:7" ht="15">
      <c r="A11555" s="963">
        <v>42683</v>
      </c>
      <c r="B11555">
        <v>5143.85986328125</v>
      </c>
      <c r="C11555">
        <v>5258.990234375</v>
      </c>
      <c r="D11555">
        <v>5143.85986328125</v>
      </c>
      <c r="E11555">
        <v>5251.06982421875</v>
      </c>
      <c r="F11555">
        <v>5251.06982421875</v>
      </c>
      <c r="G11555">
        <v>2827570000</v>
      </c>
    </row>
    <row r="11556" spans="1:7" ht="15">
      <c r="A11556" s="963">
        <v>42684</v>
      </c>
      <c r="B11556">
        <v>5283.47998046875</v>
      </c>
      <c r="C11556">
        <v>5302.68017578125</v>
      </c>
      <c r="D11556">
        <v>5145.31982421875</v>
      </c>
      <c r="E11556">
        <v>5208.7998046875</v>
      </c>
      <c r="F11556">
        <v>5208.7998046875</v>
      </c>
      <c r="G11556">
        <v>2986760000</v>
      </c>
    </row>
    <row r="11557" spans="1:7" ht="15">
      <c r="A11557" s="963">
        <v>42685</v>
      </c>
      <c r="B11557">
        <v>5191.81982421875</v>
      </c>
      <c r="C11557">
        <v>5241.080078125</v>
      </c>
      <c r="D11557">
        <v>5179.64013671875</v>
      </c>
      <c r="E11557">
        <v>5237.10986328125</v>
      </c>
      <c r="F11557">
        <v>5237.10986328125</v>
      </c>
      <c r="G11557">
        <v>2290080000</v>
      </c>
    </row>
    <row r="11558" spans="1:7" ht="15">
      <c r="A11558" s="963">
        <v>42688</v>
      </c>
      <c r="B11558">
        <v>5246.330078125</v>
      </c>
      <c r="C11558">
        <v>5247.169921875</v>
      </c>
      <c r="D11558">
        <v>5192.0498046875</v>
      </c>
      <c r="E11558">
        <v>5218.39990234375</v>
      </c>
      <c r="F11558">
        <v>5218.39990234375</v>
      </c>
      <c r="G11558">
        <v>2371900000</v>
      </c>
    </row>
    <row r="11559" spans="1:7" ht="15">
      <c r="A11559" s="963">
        <v>42689</v>
      </c>
      <c r="B11559">
        <v>5241.35009765625</v>
      </c>
      <c r="C11559">
        <v>5287.06005859375</v>
      </c>
      <c r="D11559">
        <v>5236.25</v>
      </c>
      <c r="E11559">
        <v>5275.6201171875</v>
      </c>
      <c r="F11559">
        <v>5275.6201171875</v>
      </c>
      <c r="G11559">
        <v>2159180000</v>
      </c>
    </row>
    <row r="11560" spans="1:7" ht="15">
      <c r="A11560" s="963">
        <v>42690</v>
      </c>
      <c r="B11560">
        <v>5253.740234375</v>
      </c>
      <c r="C11560">
        <v>5299.6298828125</v>
      </c>
      <c r="D11560">
        <v>5251.8798828125</v>
      </c>
      <c r="E11560">
        <v>5294.580078125</v>
      </c>
      <c r="F11560">
        <v>5294.580078125</v>
      </c>
      <c r="G11560">
        <v>2066130000</v>
      </c>
    </row>
    <row r="11561" spans="1:7" ht="15">
      <c r="A11561" s="963">
        <v>42691</v>
      </c>
      <c r="B11561">
        <v>5295.06982421875</v>
      </c>
      <c r="C11561">
        <v>5334.0498046875</v>
      </c>
      <c r="D11561">
        <v>5288.16015625</v>
      </c>
      <c r="E11561">
        <v>5333.97021484375</v>
      </c>
      <c r="F11561">
        <v>5333.97021484375</v>
      </c>
      <c r="G11561">
        <v>2084710000</v>
      </c>
    </row>
    <row r="11562" spans="1:7" ht="15">
      <c r="A11562" s="963">
        <v>42692</v>
      </c>
      <c r="B11562">
        <v>5340.97021484375</v>
      </c>
      <c r="C11562">
        <v>5346.7998046875</v>
      </c>
      <c r="D11562">
        <v>5315.52978515625</v>
      </c>
      <c r="E11562">
        <v>5321.509765625</v>
      </c>
      <c r="F11562">
        <v>5321.509765625</v>
      </c>
      <c r="G11562">
        <v>1865770000</v>
      </c>
    </row>
    <row r="11563" spans="1:7" ht="15">
      <c r="A11563" s="963">
        <v>42695</v>
      </c>
      <c r="B11563">
        <v>5336.77978515625</v>
      </c>
      <c r="C11563">
        <v>5369.830078125</v>
      </c>
      <c r="D11563">
        <v>5334.16015625</v>
      </c>
      <c r="E11563">
        <v>5368.85986328125</v>
      </c>
      <c r="F11563">
        <v>5368.85986328125</v>
      </c>
      <c r="G11563">
        <v>1748170000</v>
      </c>
    </row>
    <row r="11564" spans="1:7" ht="15">
      <c r="A11564" s="963">
        <v>42696</v>
      </c>
      <c r="B11564">
        <v>5384.75</v>
      </c>
      <c r="C11564">
        <v>5392.259765625</v>
      </c>
      <c r="D11564">
        <v>5365.60009765625</v>
      </c>
      <c r="E11564">
        <v>5386.35009765625</v>
      </c>
      <c r="F11564">
        <v>5386.35009765625</v>
      </c>
      <c r="G11564">
        <v>1890410000</v>
      </c>
    </row>
    <row r="11565" spans="1:7" ht="15">
      <c r="A11565" s="963">
        <v>42697</v>
      </c>
      <c r="B11565">
        <v>5366.5498046875</v>
      </c>
      <c r="C11565">
        <v>5380.68017578125</v>
      </c>
      <c r="D11565">
        <v>5350.68017578125</v>
      </c>
      <c r="E11565">
        <v>5380.68017578125</v>
      </c>
      <c r="F11565">
        <v>5380.68017578125</v>
      </c>
      <c r="G11565">
        <v>1617700000</v>
      </c>
    </row>
    <row r="11566" spans="1:7" ht="15">
      <c r="A11566" s="963">
        <v>42699</v>
      </c>
      <c r="B11566">
        <v>5388.490234375</v>
      </c>
      <c r="C11566">
        <v>5398.919921875</v>
      </c>
      <c r="D11566">
        <v>5379.27978515625</v>
      </c>
      <c r="E11566">
        <v>5398.919921875</v>
      </c>
      <c r="F11566">
        <v>5398.919921875</v>
      </c>
      <c r="G11566">
        <v>768080000</v>
      </c>
    </row>
    <row r="11567" spans="1:7" ht="15">
      <c r="A11567" s="963">
        <v>42702</v>
      </c>
      <c r="B11567">
        <v>5387.919921875</v>
      </c>
      <c r="C11567">
        <v>5396.27001953125</v>
      </c>
      <c r="D11567">
        <v>5364.91015625</v>
      </c>
      <c r="E11567">
        <v>5368.81005859375</v>
      </c>
      <c r="F11567">
        <v>5368.81005859375</v>
      </c>
      <c r="G11567">
        <v>1630150000</v>
      </c>
    </row>
    <row r="11568" spans="1:7" ht="15">
      <c r="A11568" s="963">
        <v>42703</v>
      </c>
      <c r="B11568">
        <v>5370.97998046875</v>
      </c>
      <c r="C11568">
        <v>5403.85986328125</v>
      </c>
      <c r="D11568">
        <v>5360.56005859375</v>
      </c>
      <c r="E11568">
        <v>5379.919921875</v>
      </c>
      <c r="F11568">
        <v>5379.919921875</v>
      </c>
      <c r="G11568">
        <v>1791760000</v>
      </c>
    </row>
    <row r="11569" spans="1:7" ht="15">
      <c r="A11569" s="963">
        <v>42704</v>
      </c>
      <c r="B11569">
        <v>5391.35009765625</v>
      </c>
      <c r="C11569">
        <v>5393.14990234375</v>
      </c>
      <c r="D11569">
        <v>5323.68017578125</v>
      </c>
      <c r="E11569">
        <v>5323.68017578125</v>
      </c>
      <c r="F11569">
        <v>5323.68017578125</v>
      </c>
      <c r="G11569">
        <v>2056060000</v>
      </c>
    </row>
    <row r="11570" spans="1:7" ht="15">
      <c r="A11570" s="963">
        <v>42705</v>
      </c>
      <c r="B11570">
        <v>5323.8798828125</v>
      </c>
      <c r="C11570">
        <v>5326.33984375</v>
      </c>
      <c r="D11570">
        <v>5238.2099609375</v>
      </c>
      <c r="E11570">
        <v>5251.10986328125</v>
      </c>
      <c r="F11570">
        <v>5251.10986328125</v>
      </c>
      <c r="G11570">
        <v>2269790000</v>
      </c>
    </row>
    <row r="11571" spans="1:7" ht="15">
      <c r="A11571" s="963">
        <v>42706</v>
      </c>
      <c r="B11571">
        <v>5249.02001953125</v>
      </c>
      <c r="C11571">
        <v>5274.5400390625</v>
      </c>
      <c r="D11571">
        <v>5239.27001953125</v>
      </c>
      <c r="E11571">
        <v>5255.64990234375</v>
      </c>
      <c r="F11571">
        <v>5255.64990234375</v>
      </c>
      <c r="G11571">
        <v>1851030000</v>
      </c>
    </row>
    <row r="11572" spans="1:7" ht="15">
      <c r="A11572" s="963">
        <v>42709</v>
      </c>
      <c r="B11572">
        <v>5283.580078125</v>
      </c>
      <c r="C11572">
        <v>5321.08984375</v>
      </c>
      <c r="D11572">
        <v>5269.56982421875</v>
      </c>
      <c r="E11572">
        <v>5308.89013671875</v>
      </c>
      <c r="F11572">
        <v>5308.89013671875</v>
      </c>
      <c r="G11572">
        <v>1800570000</v>
      </c>
    </row>
    <row r="11573" spans="1:7" ht="15">
      <c r="A11573" s="963">
        <v>42710</v>
      </c>
      <c r="B11573">
        <v>5317.740234375</v>
      </c>
      <c r="C11573">
        <v>5333.990234375</v>
      </c>
      <c r="D11573">
        <v>5299.93994140625</v>
      </c>
      <c r="E11573">
        <v>5333</v>
      </c>
      <c r="F11573">
        <v>5333</v>
      </c>
      <c r="G11573">
        <v>1977480000</v>
      </c>
    </row>
    <row r="11574" spans="1:7" ht="15">
      <c r="A11574" s="963">
        <v>42711</v>
      </c>
      <c r="B11574">
        <v>5322.669921875</v>
      </c>
      <c r="C11574">
        <v>5397.93017578125</v>
      </c>
      <c r="D11574">
        <v>5307.31005859375</v>
      </c>
      <c r="E11574">
        <v>5393.759765625</v>
      </c>
      <c r="F11574">
        <v>5393.759765625</v>
      </c>
      <c r="G11574">
        <v>2125370000</v>
      </c>
    </row>
    <row r="11575" spans="1:7" ht="15">
      <c r="A11575" s="963">
        <v>42712</v>
      </c>
      <c r="B11575">
        <v>5394.14990234375</v>
      </c>
      <c r="C11575">
        <v>5425.52001953125</v>
      </c>
      <c r="D11575">
        <v>5389.10009765625</v>
      </c>
      <c r="E11575">
        <v>5417.35986328125</v>
      </c>
      <c r="F11575">
        <v>5417.35986328125</v>
      </c>
      <c r="G11575">
        <v>2236580000</v>
      </c>
    </row>
    <row r="11576" spans="1:7" ht="15">
      <c r="A11576" s="963">
        <v>42713</v>
      </c>
      <c r="B11576">
        <v>5436.10986328125</v>
      </c>
      <c r="C11576">
        <v>5450.16015625</v>
      </c>
      <c r="D11576">
        <v>5427.1201171875</v>
      </c>
      <c r="E11576">
        <v>5444.5</v>
      </c>
      <c r="F11576">
        <v>5444.5</v>
      </c>
      <c r="G11576">
        <v>2042340000</v>
      </c>
    </row>
    <row r="11577" spans="1:7" ht="15">
      <c r="A11577" s="963">
        <v>42716</v>
      </c>
      <c r="B11577">
        <v>5428.22021484375</v>
      </c>
      <c r="C11577">
        <v>5434.89990234375</v>
      </c>
      <c r="D11577">
        <v>5394.419921875</v>
      </c>
      <c r="E11577">
        <v>5412.5400390625</v>
      </c>
      <c r="F11577">
        <v>5412.5400390625</v>
      </c>
      <c r="G11577">
        <v>1931840000</v>
      </c>
    </row>
    <row r="11578" spans="1:7" ht="15">
      <c r="A11578" s="963">
        <v>42717</v>
      </c>
      <c r="B11578">
        <v>5433.56982421875</v>
      </c>
      <c r="C11578">
        <v>5486.75</v>
      </c>
      <c r="D11578">
        <v>5430.72021484375</v>
      </c>
      <c r="E11578">
        <v>5463.830078125</v>
      </c>
      <c r="F11578">
        <v>5463.830078125</v>
      </c>
      <c r="G11578">
        <v>2094860000</v>
      </c>
    </row>
    <row r="11579" spans="1:7" ht="15">
      <c r="A11579" s="963">
        <v>42718</v>
      </c>
      <c r="B11579">
        <v>5465.68994140625</v>
      </c>
      <c r="C11579">
        <v>5476.25</v>
      </c>
      <c r="D11579">
        <v>5425.72998046875</v>
      </c>
      <c r="E11579">
        <v>5436.669921875</v>
      </c>
      <c r="F11579">
        <v>5436.669921875</v>
      </c>
      <c r="G11579">
        <v>1976570000</v>
      </c>
    </row>
    <row r="11580" spans="1:7" ht="15">
      <c r="A11580" s="963">
        <v>42719</v>
      </c>
      <c r="B11580">
        <v>5443.509765625</v>
      </c>
      <c r="C11580">
        <v>5485.1201171875</v>
      </c>
      <c r="D11580">
        <v>5439.39013671875</v>
      </c>
      <c r="E11580">
        <v>5456.85009765625</v>
      </c>
      <c r="F11580">
        <v>5456.85009765625</v>
      </c>
      <c r="G11580">
        <v>2101320000</v>
      </c>
    </row>
    <row r="11581" spans="1:7" ht="15">
      <c r="A11581" s="963">
        <v>42720</v>
      </c>
      <c r="B11581">
        <v>5467.81982421875</v>
      </c>
      <c r="C11581">
        <v>5474.580078125</v>
      </c>
      <c r="D11581">
        <v>5426.009765625</v>
      </c>
      <c r="E11581">
        <v>5437.16015625</v>
      </c>
      <c r="F11581">
        <v>5437.16015625</v>
      </c>
      <c r="G11581">
        <v>3281480000</v>
      </c>
    </row>
    <row r="11582" spans="1:7" ht="15">
      <c r="A11582" s="963">
        <v>42723</v>
      </c>
      <c r="B11582">
        <v>5441.2001953125</v>
      </c>
      <c r="C11582">
        <v>5483.419921875</v>
      </c>
      <c r="D11582">
        <v>5436.5400390625</v>
      </c>
      <c r="E11582">
        <v>5457.43994140625</v>
      </c>
      <c r="F11582">
        <v>5457.43994140625</v>
      </c>
      <c r="G11582">
        <v>1688680000</v>
      </c>
    </row>
    <row r="11583" spans="1:7" ht="15">
      <c r="A11583" s="963">
        <v>42724</v>
      </c>
      <c r="B11583">
        <v>5473.52978515625</v>
      </c>
      <c r="C11583">
        <v>5489.47021484375</v>
      </c>
      <c r="D11583">
        <v>5471.7099609375</v>
      </c>
      <c r="E11583">
        <v>5483.93994140625</v>
      </c>
      <c r="F11583">
        <v>5483.93994140625</v>
      </c>
      <c r="G11583">
        <v>1679630000</v>
      </c>
    </row>
    <row r="11584" spans="1:7" ht="15">
      <c r="A11584" s="963">
        <v>42725</v>
      </c>
      <c r="B11584">
        <v>5482.6298828125</v>
      </c>
      <c r="C11584">
        <v>5486.259765625</v>
      </c>
      <c r="D11584">
        <v>5465.31005859375</v>
      </c>
      <c r="E11584">
        <v>5471.43017578125</v>
      </c>
      <c r="F11584">
        <v>5471.43017578125</v>
      </c>
      <c r="G11584">
        <v>1496850000</v>
      </c>
    </row>
    <row r="11585" spans="1:7" ht="15">
      <c r="A11585" s="963">
        <v>42726</v>
      </c>
      <c r="B11585">
        <v>5472.009765625</v>
      </c>
      <c r="C11585">
        <v>5472.009765625</v>
      </c>
      <c r="D11585">
        <v>5432.77001953125</v>
      </c>
      <c r="E11585">
        <v>5447.419921875</v>
      </c>
      <c r="F11585">
        <v>5447.419921875</v>
      </c>
      <c r="G11585">
        <v>1585470000</v>
      </c>
    </row>
    <row r="11586" spans="1:7" ht="15">
      <c r="A11586" s="963">
        <v>42727</v>
      </c>
      <c r="B11586">
        <v>5441.759765625</v>
      </c>
      <c r="C11586">
        <v>5462.68994140625</v>
      </c>
      <c r="D11586">
        <v>5441.759765625</v>
      </c>
      <c r="E11586">
        <v>5462.68994140625</v>
      </c>
      <c r="F11586">
        <v>5462.68994140625</v>
      </c>
      <c r="G11586">
        <v>1144900000</v>
      </c>
    </row>
    <row r="11587" spans="1:7" ht="15">
      <c r="A11587" s="963">
        <v>42731</v>
      </c>
      <c r="B11587">
        <v>5470.759765625</v>
      </c>
      <c r="C11587">
        <v>5512.3701171875</v>
      </c>
      <c r="D11587">
        <v>5469.60986328125</v>
      </c>
      <c r="E11587">
        <v>5487.43994140625</v>
      </c>
      <c r="F11587">
        <v>5487.43994140625</v>
      </c>
      <c r="G11587">
        <v>1219050000</v>
      </c>
    </row>
    <row r="11588" spans="1:7" ht="15">
      <c r="A11588" s="963">
        <v>42732</v>
      </c>
      <c r="B11588">
        <v>5497.43994140625</v>
      </c>
      <c r="C11588">
        <v>5498.91015625</v>
      </c>
      <c r="D11588">
        <v>5434.7001953125</v>
      </c>
      <c r="E11588">
        <v>5438.56005859375</v>
      </c>
      <c r="F11588">
        <v>5438.56005859375</v>
      </c>
      <c r="G11588">
        <v>1326660000</v>
      </c>
    </row>
    <row r="11589" spans="1:7" ht="15">
      <c r="A11589" s="963">
        <v>42733</v>
      </c>
      <c r="B11589">
        <v>5437.509765625</v>
      </c>
      <c r="C11589">
        <v>5450.6298828125</v>
      </c>
      <c r="D11589">
        <v>5415.18017578125</v>
      </c>
      <c r="E11589">
        <v>5432.08984375</v>
      </c>
      <c r="F11589">
        <v>5432.08984375</v>
      </c>
      <c r="G11589">
        <v>1266350000</v>
      </c>
    </row>
    <row r="11590" spans="1:7" ht="15">
      <c r="A11590" s="963">
        <v>42734</v>
      </c>
      <c r="B11590">
        <v>5440.169921875</v>
      </c>
      <c r="C11590">
        <v>5441.89990234375</v>
      </c>
      <c r="D11590">
        <v>5371.89013671875</v>
      </c>
      <c r="E11590">
        <v>5383.1201171875</v>
      </c>
      <c r="F11590">
        <v>5383.1201171875</v>
      </c>
      <c r="G11590">
        <v>1551690000</v>
      </c>
    </row>
    <row r="11591" spans="1:7" ht="15">
      <c r="A11591" s="963">
        <v>42738</v>
      </c>
      <c r="B11591">
        <v>5425.6201171875</v>
      </c>
      <c r="C11591">
        <v>5452.56982421875</v>
      </c>
      <c r="D11591">
        <v>5397.990234375</v>
      </c>
      <c r="E11591">
        <v>5429.080078125</v>
      </c>
      <c r="F11591">
        <v>5429.080078125</v>
      </c>
      <c r="G11591">
        <v>1887670000</v>
      </c>
    </row>
    <row r="11592" spans="1:7" ht="15">
      <c r="A11592" s="963">
        <v>42739</v>
      </c>
      <c r="B11592">
        <v>5440.91015625</v>
      </c>
      <c r="C11592">
        <v>5482.35009765625</v>
      </c>
      <c r="D11592">
        <v>5440.240234375</v>
      </c>
      <c r="E11592">
        <v>5477</v>
      </c>
      <c r="F11592">
        <v>5477</v>
      </c>
      <c r="G11592">
        <v>1885490000</v>
      </c>
    </row>
    <row r="11593" spans="1:7" ht="15">
      <c r="A11593" s="963">
        <v>42740</v>
      </c>
      <c r="B11593">
        <v>5474.39013671875</v>
      </c>
      <c r="C11593">
        <v>5495.85009765625</v>
      </c>
      <c r="D11593">
        <v>5464.35986328125</v>
      </c>
      <c r="E11593">
        <v>5487.93994140625</v>
      </c>
      <c r="F11593">
        <v>5487.93994140625</v>
      </c>
      <c r="G11593">
        <v>1799170000</v>
      </c>
    </row>
    <row r="11594" spans="1:7" ht="15">
      <c r="A11594" s="963">
        <v>42741</v>
      </c>
      <c r="B11594">
        <v>5499.080078125</v>
      </c>
      <c r="C11594">
        <v>5536.52001953125</v>
      </c>
      <c r="D11594">
        <v>5482.81005859375</v>
      </c>
      <c r="E11594">
        <v>5521.06005859375</v>
      </c>
      <c r="F11594">
        <v>5521.06005859375</v>
      </c>
      <c r="G11594">
        <v>1711870000</v>
      </c>
    </row>
    <row r="11595" spans="1:7" ht="15">
      <c r="A11595" s="963">
        <v>42744</v>
      </c>
      <c r="B11595">
        <v>5527.580078125</v>
      </c>
      <c r="C11595">
        <v>5541.080078125</v>
      </c>
      <c r="D11595">
        <v>5517.14013671875</v>
      </c>
      <c r="E11595">
        <v>5531.81982421875</v>
      </c>
      <c r="F11595">
        <v>5531.81982421875</v>
      </c>
      <c r="G11595">
        <v>1887740000</v>
      </c>
    </row>
    <row r="11596" spans="1:7" ht="15">
      <c r="A11596" s="963">
        <v>42745</v>
      </c>
      <c r="B11596">
        <v>5536.5400390625</v>
      </c>
      <c r="C11596">
        <v>5564.25</v>
      </c>
      <c r="D11596">
        <v>5528.10986328125</v>
      </c>
      <c r="E11596">
        <v>5551.81982421875</v>
      </c>
      <c r="F11596">
        <v>5551.81982421875</v>
      </c>
      <c r="G11596">
        <v>1798610000</v>
      </c>
    </row>
    <row r="11597" spans="1:7" ht="15">
      <c r="A11597" s="963">
        <v>42746</v>
      </c>
      <c r="B11597">
        <v>5550.72021484375</v>
      </c>
      <c r="C11597">
        <v>5564.080078125</v>
      </c>
      <c r="D11597">
        <v>5524.02978515625</v>
      </c>
      <c r="E11597">
        <v>5563.64990234375</v>
      </c>
      <c r="F11597">
        <v>5563.64990234375</v>
      </c>
      <c r="G11597">
        <v>1960830000</v>
      </c>
    </row>
    <row r="11598" spans="1:7" ht="15">
      <c r="A11598" s="963">
        <v>42747</v>
      </c>
      <c r="B11598">
        <v>5542.56005859375</v>
      </c>
      <c r="C11598">
        <v>5550.669921875</v>
      </c>
      <c r="D11598">
        <v>5496.81982421875</v>
      </c>
      <c r="E11598">
        <v>5547.490234375</v>
      </c>
      <c r="F11598">
        <v>5547.490234375</v>
      </c>
      <c r="G11598">
        <v>1805840000</v>
      </c>
    </row>
    <row r="11599" spans="1:7" ht="15">
      <c r="A11599" s="963">
        <v>42748</v>
      </c>
      <c r="B11599">
        <v>5557.56982421875</v>
      </c>
      <c r="C11599">
        <v>5584.259765625</v>
      </c>
      <c r="D11599">
        <v>5557.2001953125</v>
      </c>
      <c r="E11599">
        <v>5574.1201171875</v>
      </c>
      <c r="F11599">
        <v>5574.1201171875</v>
      </c>
      <c r="G11599">
        <v>1611260000</v>
      </c>
    </row>
    <row r="11600" spans="1:7" ht="15">
      <c r="A11600" s="963">
        <v>42752</v>
      </c>
      <c r="B11600">
        <v>5555.16015625</v>
      </c>
      <c r="C11600">
        <v>5557.0498046875</v>
      </c>
      <c r="D11600">
        <v>5527.22021484375</v>
      </c>
      <c r="E11600">
        <v>5538.72998046875</v>
      </c>
      <c r="F11600">
        <v>5538.72998046875</v>
      </c>
      <c r="G11600">
        <v>1759440000</v>
      </c>
    </row>
    <row r="11601" spans="1:7" ht="15">
      <c r="A11601" s="963">
        <v>42753</v>
      </c>
      <c r="B11601">
        <v>5546.93994140625</v>
      </c>
      <c r="C11601">
        <v>5555.97998046875</v>
      </c>
      <c r="D11601">
        <v>5534.77001953125</v>
      </c>
      <c r="E11601">
        <v>5555.64990234375</v>
      </c>
      <c r="F11601">
        <v>5555.64990234375</v>
      </c>
      <c r="G11601">
        <v>1686260000</v>
      </c>
    </row>
    <row r="11602" spans="1:7" ht="15">
      <c r="A11602" s="963">
        <v>42754</v>
      </c>
      <c r="B11602">
        <v>5560.60986328125</v>
      </c>
      <c r="C11602">
        <v>5571.52978515625</v>
      </c>
      <c r="D11602">
        <v>5528.3701171875</v>
      </c>
      <c r="E11602">
        <v>5540.080078125</v>
      </c>
      <c r="F11602">
        <v>5540.080078125</v>
      </c>
      <c r="G11602">
        <v>1809900000</v>
      </c>
    </row>
    <row r="11603" spans="1:7" ht="15">
      <c r="A11603" s="963">
        <v>42755</v>
      </c>
      <c r="B11603">
        <v>5556.8701171875</v>
      </c>
      <c r="C11603">
        <v>5574.35009765625</v>
      </c>
      <c r="D11603">
        <v>5542.22998046875</v>
      </c>
      <c r="E11603">
        <v>5555.330078125</v>
      </c>
      <c r="F11603">
        <v>5555.330078125</v>
      </c>
      <c r="G11603">
        <v>1750340000</v>
      </c>
    </row>
    <row r="11604" spans="1:7" ht="15">
      <c r="A11604" s="963">
        <v>42758</v>
      </c>
      <c r="B11604">
        <v>5546.64013671875</v>
      </c>
      <c r="C11604">
        <v>5564.14013671875</v>
      </c>
      <c r="D11604">
        <v>5522.68994140625</v>
      </c>
      <c r="E11604">
        <v>5552.93994140625</v>
      </c>
      <c r="F11604">
        <v>5552.93994140625</v>
      </c>
      <c r="G11604">
        <v>1652370000</v>
      </c>
    </row>
    <row r="11605" spans="1:7" ht="15">
      <c r="A11605" s="963">
        <v>42759</v>
      </c>
      <c r="B11605">
        <v>5568.27001953125</v>
      </c>
      <c r="C11605">
        <v>5606.52978515625</v>
      </c>
      <c r="D11605">
        <v>5558.490234375</v>
      </c>
      <c r="E11605">
        <v>5600.9599609375</v>
      </c>
      <c r="F11605">
        <v>5600.9599609375</v>
      </c>
      <c r="G11605">
        <v>1808560000</v>
      </c>
    </row>
    <row r="11606" spans="1:7" ht="15">
      <c r="A11606" s="963">
        <v>42760</v>
      </c>
      <c r="B11606">
        <v>5635.85986328125</v>
      </c>
      <c r="C11606">
        <v>5658.58984375</v>
      </c>
      <c r="D11606">
        <v>5634.330078125</v>
      </c>
      <c r="E11606">
        <v>5656.33984375</v>
      </c>
      <c r="F11606">
        <v>5656.33984375</v>
      </c>
      <c r="G11606">
        <v>1964040000</v>
      </c>
    </row>
    <row r="11607" spans="1:7" ht="15">
      <c r="A11607" s="963">
        <v>42761</v>
      </c>
      <c r="B11607">
        <v>5666.27978515625</v>
      </c>
      <c r="C11607">
        <v>5669.60986328125</v>
      </c>
      <c r="D11607">
        <v>5647.64990234375</v>
      </c>
      <c r="E11607">
        <v>5655.18017578125</v>
      </c>
      <c r="F11607">
        <v>5655.18017578125</v>
      </c>
      <c r="G11607">
        <v>1837020000</v>
      </c>
    </row>
    <row r="11608" spans="1:7" ht="15">
      <c r="A11608" s="963">
        <v>42762</v>
      </c>
      <c r="B11608">
        <v>5664.8798828125</v>
      </c>
      <c r="C11608">
        <v>5667.4501953125</v>
      </c>
      <c r="D11608">
        <v>5643.89990234375</v>
      </c>
      <c r="E11608">
        <v>5660.77978515625</v>
      </c>
      <c r="F11608">
        <v>5660.77978515625</v>
      </c>
      <c r="G11608">
        <v>1669190000</v>
      </c>
    </row>
    <row r="11609" spans="1:7" ht="15">
      <c r="A11609" s="963">
        <v>42765</v>
      </c>
      <c r="B11609">
        <v>5635.85986328125</v>
      </c>
      <c r="C11609">
        <v>5636.08984375</v>
      </c>
      <c r="D11609">
        <v>5578.759765625</v>
      </c>
      <c r="E11609">
        <v>5613.7099609375</v>
      </c>
      <c r="F11609">
        <v>5613.7099609375</v>
      </c>
      <c r="G11609">
        <v>1782380000</v>
      </c>
    </row>
    <row r="11610" spans="1:7" ht="15">
      <c r="A11610" s="963">
        <v>42766</v>
      </c>
      <c r="B11610">
        <v>5592.8701171875</v>
      </c>
      <c r="C11610">
        <v>5615.14990234375</v>
      </c>
      <c r="D11610">
        <v>5576.08984375</v>
      </c>
      <c r="E11610">
        <v>5614.7900390625</v>
      </c>
      <c r="F11610">
        <v>5614.7900390625</v>
      </c>
      <c r="G11610">
        <v>2047460000</v>
      </c>
    </row>
    <row r="11611" spans="1:7" ht="15">
      <c r="A11611" s="963">
        <v>42767</v>
      </c>
      <c r="B11611">
        <v>5654.509765625</v>
      </c>
      <c r="C11611">
        <v>5662.10986328125</v>
      </c>
      <c r="D11611">
        <v>5621.02978515625</v>
      </c>
      <c r="E11611">
        <v>5642.64990234375</v>
      </c>
      <c r="F11611">
        <v>5642.64990234375</v>
      </c>
      <c r="G11611">
        <v>2239570000</v>
      </c>
    </row>
    <row r="11612" spans="1:7" ht="15">
      <c r="A11612" s="963">
        <v>42768</v>
      </c>
      <c r="B11612">
        <v>5627.14990234375</v>
      </c>
      <c r="C11612">
        <v>5656.009765625</v>
      </c>
      <c r="D11612">
        <v>5616.39990234375</v>
      </c>
      <c r="E11612">
        <v>5636.2001953125</v>
      </c>
      <c r="F11612">
        <v>5636.2001953125</v>
      </c>
      <c r="G11612">
        <v>2077010000</v>
      </c>
    </row>
    <row r="11613" spans="1:7" ht="15">
      <c r="A11613" s="963">
        <v>42769</v>
      </c>
      <c r="B11613">
        <v>5650.72998046875</v>
      </c>
      <c r="C11613">
        <v>5666.83984375</v>
      </c>
      <c r="D11613">
        <v>5647.580078125</v>
      </c>
      <c r="E11613">
        <v>5666.77001953125</v>
      </c>
      <c r="F11613">
        <v>5666.77001953125</v>
      </c>
      <c r="G11613">
        <v>1792330000</v>
      </c>
    </row>
    <row r="11614" spans="1:7" ht="15">
      <c r="A11614" s="963">
        <v>42772</v>
      </c>
      <c r="B11614">
        <v>5656.9501953125</v>
      </c>
      <c r="C11614">
        <v>5668.2001953125</v>
      </c>
      <c r="D11614">
        <v>5650.259765625</v>
      </c>
      <c r="E11614">
        <v>5663.5498046875</v>
      </c>
      <c r="F11614">
        <v>5663.5498046875</v>
      </c>
      <c r="G11614">
        <v>1736140000</v>
      </c>
    </row>
    <row r="11615" spans="1:7" ht="15">
      <c r="A11615" s="963">
        <v>42773</v>
      </c>
      <c r="B11615">
        <v>5674.85986328125</v>
      </c>
      <c r="C11615">
        <v>5689.60009765625</v>
      </c>
      <c r="D11615">
        <v>5664.81982421875</v>
      </c>
      <c r="E11615">
        <v>5674.22021484375</v>
      </c>
      <c r="F11615">
        <v>5674.22021484375</v>
      </c>
      <c r="G11615">
        <v>1922030000</v>
      </c>
    </row>
    <row r="11616" spans="1:7" ht="15">
      <c r="A11616" s="963">
        <v>42774</v>
      </c>
      <c r="B11616">
        <v>5662.9501953125</v>
      </c>
      <c r="C11616">
        <v>5686.9599609375</v>
      </c>
      <c r="D11616">
        <v>5649.39013671875</v>
      </c>
      <c r="E11616">
        <v>5682.4501953125</v>
      </c>
      <c r="F11616">
        <v>5682.4501953125</v>
      </c>
      <c r="G11616">
        <v>1947100000</v>
      </c>
    </row>
    <row r="11617" spans="1:7" ht="15">
      <c r="A11617" s="963">
        <v>42775</v>
      </c>
      <c r="B11617">
        <v>5688.02001953125</v>
      </c>
      <c r="C11617">
        <v>5722.7099609375</v>
      </c>
      <c r="D11617">
        <v>5685.14990234375</v>
      </c>
      <c r="E11617">
        <v>5715.18017578125</v>
      </c>
      <c r="F11617">
        <v>5715.18017578125</v>
      </c>
      <c r="G11617">
        <v>1948120000</v>
      </c>
    </row>
    <row r="11618" spans="1:7" ht="15">
      <c r="A11618" s="963">
        <v>42776</v>
      </c>
      <c r="B11618">
        <v>5726.169921875</v>
      </c>
      <c r="C11618">
        <v>5743.43017578125</v>
      </c>
      <c r="D11618">
        <v>5717.419921875</v>
      </c>
      <c r="E11618">
        <v>5734.1298828125</v>
      </c>
      <c r="F11618">
        <v>5734.1298828125</v>
      </c>
      <c r="G11618">
        <v>1867270000</v>
      </c>
    </row>
    <row r="11619" spans="1:7" ht="15">
      <c r="A11619" s="963">
        <v>42779</v>
      </c>
      <c r="B11619">
        <v>5753.18994140625</v>
      </c>
      <c r="C11619">
        <v>5770.990234375</v>
      </c>
      <c r="D11619">
        <v>5751.919921875</v>
      </c>
      <c r="E11619">
        <v>5763.9599609375</v>
      </c>
      <c r="F11619">
        <v>5763.9599609375</v>
      </c>
      <c r="G11619">
        <v>1843480000</v>
      </c>
    </row>
    <row r="11620" spans="1:7" ht="15">
      <c r="A11620" s="963">
        <v>42780</v>
      </c>
      <c r="B11620">
        <v>5756.509765625</v>
      </c>
      <c r="C11620">
        <v>5783.08984375</v>
      </c>
      <c r="D11620">
        <v>5748.740234375</v>
      </c>
      <c r="E11620">
        <v>5782.56982421875</v>
      </c>
      <c r="F11620">
        <v>5782.56982421875</v>
      </c>
      <c r="G11620">
        <v>1952370000</v>
      </c>
    </row>
    <row r="11621" spans="1:7" ht="15">
      <c r="A11621" s="963">
        <v>42781</v>
      </c>
      <c r="B11621">
        <v>5777.89990234375</v>
      </c>
      <c r="C11621">
        <v>5821.9501953125</v>
      </c>
      <c r="D11621">
        <v>5776.7001953125</v>
      </c>
      <c r="E11621">
        <v>5819.43994140625</v>
      </c>
      <c r="F11621">
        <v>5819.43994140625</v>
      </c>
      <c r="G11621">
        <v>2094140000</v>
      </c>
    </row>
    <row r="11622" spans="1:7" ht="15">
      <c r="A11622" s="963">
        <v>42782</v>
      </c>
      <c r="B11622">
        <v>5823.009765625</v>
      </c>
      <c r="C11622">
        <v>5835.14990234375</v>
      </c>
      <c r="D11622">
        <v>5796.7099609375</v>
      </c>
      <c r="E11622">
        <v>5814.89990234375</v>
      </c>
      <c r="F11622">
        <v>5814.89990234375</v>
      </c>
      <c r="G11622">
        <v>1945600000</v>
      </c>
    </row>
    <row r="11623" spans="1:7" ht="15">
      <c r="A11623" s="963">
        <v>42783</v>
      </c>
      <c r="B11623">
        <v>5807.31005859375</v>
      </c>
      <c r="C11623">
        <v>5838.580078125</v>
      </c>
      <c r="D11623">
        <v>5800.7998046875</v>
      </c>
      <c r="E11623">
        <v>5838.580078125</v>
      </c>
      <c r="F11623">
        <v>5838.580078125</v>
      </c>
      <c r="G11623">
        <v>1879030000</v>
      </c>
    </row>
    <row r="11624" spans="1:7" ht="15">
      <c r="A11624" s="963">
        <v>42787</v>
      </c>
      <c r="B11624">
        <v>5850.2001953125</v>
      </c>
      <c r="C11624">
        <v>5867.89013671875</v>
      </c>
      <c r="D11624">
        <v>5847.5</v>
      </c>
      <c r="E11624">
        <v>5865.9501953125</v>
      </c>
      <c r="F11624">
        <v>5865.9501953125</v>
      </c>
      <c r="G11624">
        <v>1940110000</v>
      </c>
    </row>
    <row r="11625" spans="1:7" ht="15">
      <c r="A11625" s="963">
        <v>42788</v>
      </c>
      <c r="B11625">
        <v>5857.56005859375</v>
      </c>
      <c r="C11625">
        <v>5864.419921875</v>
      </c>
      <c r="D11625">
        <v>5848.27978515625</v>
      </c>
      <c r="E11625">
        <v>5860.6298828125</v>
      </c>
      <c r="F11625">
        <v>5860.6298828125</v>
      </c>
      <c r="G11625">
        <v>1874710000</v>
      </c>
    </row>
    <row r="11626" spans="1:7" ht="15">
      <c r="A11626" s="963">
        <v>42789</v>
      </c>
      <c r="B11626">
        <v>5866.81982421875</v>
      </c>
      <c r="C11626">
        <v>5866.9599609375</v>
      </c>
      <c r="D11626">
        <v>5809.5498046875</v>
      </c>
      <c r="E11626">
        <v>5835.509765625</v>
      </c>
      <c r="F11626">
        <v>5835.509765625</v>
      </c>
      <c r="G11626">
        <v>1881490000</v>
      </c>
    </row>
    <row r="11627" spans="1:7" ht="15">
      <c r="A11627" s="963">
        <v>42790</v>
      </c>
      <c r="B11627">
        <v>5802.330078125</v>
      </c>
      <c r="C11627">
        <v>5845.31005859375</v>
      </c>
      <c r="D11627">
        <v>5800.5498046875</v>
      </c>
      <c r="E11627">
        <v>5845.31005859375</v>
      </c>
      <c r="F11627">
        <v>5845.31005859375</v>
      </c>
      <c r="G11627">
        <v>1684650000</v>
      </c>
    </row>
    <row r="11628" spans="1:7" ht="15">
      <c r="A11628" s="963">
        <v>42793</v>
      </c>
      <c r="B11628">
        <v>5835.0400390625</v>
      </c>
      <c r="C11628">
        <v>5861.89990234375</v>
      </c>
      <c r="D11628">
        <v>5827</v>
      </c>
      <c r="E11628">
        <v>5861.89990234375</v>
      </c>
      <c r="F11628">
        <v>5861.89990234375</v>
      </c>
      <c r="G11628">
        <v>1882610000</v>
      </c>
    </row>
    <row r="11629" spans="1:7" ht="15">
      <c r="A11629" s="963">
        <v>42794</v>
      </c>
      <c r="B11629">
        <v>5852.7900390625</v>
      </c>
      <c r="C11629">
        <v>5855.06982421875</v>
      </c>
      <c r="D11629">
        <v>5817.22021484375</v>
      </c>
      <c r="E11629">
        <v>5825.43994140625</v>
      </c>
      <c r="F11629">
        <v>5825.43994140625</v>
      </c>
      <c r="G11629">
        <v>2303390000</v>
      </c>
    </row>
    <row r="11630" spans="1:7" ht="15">
      <c r="A11630" s="963">
        <v>42795</v>
      </c>
      <c r="B11630">
        <v>5874.85986328125</v>
      </c>
      <c r="C11630">
        <v>5911.7900390625</v>
      </c>
      <c r="D11630">
        <v>5865.7900390625</v>
      </c>
      <c r="E11630">
        <v>5904.02978515625</v>
      </c>
      <c r="F11630">
        <v>5904.02978515625</v>
      </c>
      <c r="G11630">
        <v>2220350000</v>
      </c>
    </row>
    <row r="11631" spans="1:7" ht="15">
      <c r="A11631" s="963">
        <v>42796</v>
      </c>
      <c r="B11631">
        <v>5897.009765625</v>
      </c>
      <c r="C11631">
        <v>5897.009765625</v>
      </c>
      <c r="D11631">
        <v>5856.2998046875</v>
      </c>
      <c r="E11631">
        <v>5861.22021484375</v>
      </c>
      <c r="F11631">
        <v>5861.22021484375</v>
      </c>
      <c r="G11631">
        <v>2043610000</v>
      </c>
    </row>
    <row r="11632" spans="1:7" ht="15">
      <c r="A11632" s="963">
        <v>42797</v>
      </c>
      <c r="B11632">
        <v>5854.27001953125</v>
      </c>
      <c r="C11632">
        <v>5870.75</v>
      </c>
      <c r="D11632">
        <v>5841.47021484375</v>
      </c>
      <c r="E11632">
        <v>5870.75</v>
      </c>
      <c r="F11632">
        <v>5870.75</v>
      </c>
      <c r="G11632">
        <v>1853600000</v>
      </c>
    </row>
    <row r="11633" spans="1:7" ht="15">
      <c r="A11633" s="963">
        <v>42800</v>
      </c>
      <c r="B11633">
        <v>5846.419921875</v>
      </c>
      <c r="C11633">
        <v>5857.740234375</v>
      </c>
      <c r="D11633">
        <v>5827.4599609375</v>
      </c>
      <c r="E11633">
        <v>5849.18017578125</v>
      </c>
      <c r="F11633">
        <v>5849.18017578125</v>
      </c>
      <c r="G11633">
        <v>1774040000</v>
      </c>
    </row>
    <row r="11634" spans="1:7" ht="15">
      <c r="A11634" s="963">
        <v>42801</v>
      </c>
      <c r="B11634">
        <v>5836.1201171875</v>
      </c>
      <c r="C11634">
        <v>5859.77001953125</v>
      </c>
      <c r="D11634">
        <v>5826.31982421875</v>
      </c>
      <c r="E11634">
        <v>5833.93017578125</v>
      </c>
      <c r="F11634">
        <v>5833.93017578125</v>
      </c>
      <c r="G11634">
        <v>1825510000</v>
      </c>
    </row>
    <row r="11635" spans="1:7" ht="15">
      <c r="A11635" s="963">
        <v>42802</v>
      </c>
      <c r="B11635">
        <v>5838.43994140625</v>
      </c>
      <c r="C11635">
        <v>5860.6298828125</v>
      </c>
      <c r="D11635">
        <v>5832.6298828125</v>
      </c>
      <c r="E11635">
        <v>5837.5498046875</v>
      </c>
      <c r="F11635">
        <v>5837.5498046875</v>
      </c>
      <c r="G11635">
        <v>1813080000</v>
      </c>
    </row>
    <row r="11636" spans="1:7" ht="15">
      <c r="A11636" s="963">
        <v>42803</v>
      </c>
      <c r="B11636">
        <v>5834.669921875</v>
      </c>
      <c r="C11636">
        <v>5852.5400390625</v>
      </c>
      <c r="D11636">
        <v>5812.080078125</v>
      </c>
      <c r="E11636">
        <v>5838.81005859375</v>
      </c>
      <c r="F11636">
        <v>5838.81005859375</v>
      </c>
      <c r="G11636">
        <v>1886780000</v>
      </c>
    </row>
    <row r="11637" spans="1:7" ht="15">
      <c r="A11637" s="963">
        <v>42804</v>
      </c>
      <c r="B11637">
        <v>5867.16015625</v>
      </c>
      <c r="C11637">
        <v>5872.60009765625</v>
      </c>
      <c r="D11637">
        <v>5835.43994140625</v>
      </c>
      <c r="E11637">
        <v>5861.72998046875</v>
      </c>
      <c r="F11637">
        <v>5861.72998046875</v>
      </c>
      <c r="G11637">
        <v>1999440000</v>
      </c>
    </row>
    <row r="11638" spans="1:7" ht="15">
      <c r="A11638" s="963">
        <v>42807</v>
      </c>
      <c r="B11638">
        <v>5863.47998046875</v>
      </c>
      <c r="C11638">
        <v>5877.43017578125</v>
      </c>
      <c r="D11638">
        <v>5860.830078125</v>
      </c>
      <c r="E11638">
        <v>5875.77978515625</v>
      </c>
      <c r="F11638">
        <v>5875.77978515625</v>
      </c>
      <c r="G11638">
        <v>1812460000</v>
      </c>
    </row>
    <row r="11639" spans="1:7" ht="15">
      <c r="A11639" s="963">
        <v>42808</v>
      </c>
      <c r="B11639">
        <v>5860.06982421875</v>
      </c>
      <c r="C11639">
        <v>5860.5</v>
      </c>
      <c r="D11639">
        <v>5831.8798828125</v>
      </c>
      <c r="E11639">
        <v>5856.81982421875</v>
      </c>
      <c r="F11639">
        <v>5856.81982421875</v>
      </c>
      <c r="G11639">
        <v>1664870000</v>
      </c>
    </row>
    <row r="11640" spans="1:7" ht="15">
      <c r="A11640" s="963">
        <v>42809</v>
      </c>
      <c r="B11640">
        <v>5869.97998046875</v>
      </c>
      <c r="C11640">
        <v>5911.2001953125</v>
      </c>
      <c r="D11640">
        <v>5858.16015625</v>
      </c>
      <c r="E11640">
        <v>5900.0498046875</v>
      </c>
      <c r="F11640">
        <v>5900.0498046875</v>
      </c>
      <c r="G11640">
        <v>1955400000</v>
      </c>
    </row>
    <row r="11641" spans="1:7" ht="15">
      <c r="A11641" s="963">
        <v>42810</v>
      </c>
      <c r="B11641">
        <v>5907.85986328125</v>
      </c>
      <c r="C11641">
        <v>5911.47998046875</v>
      </c>
      <c r="D11641">
        <v>5887.240234375</v>
      </c>
      <c r="E11641">
        <v>5900.759765625</v>
      </c>
      <c r="F11641">
        <v>5900.759765625</v>
      </c>
      <c r="G11641">
        <v>1770640000</v>
      </c>
    </row>
    <row r="11642" spans="1:7" ht="15">
      <c r="A11642" s="963">
        <v>42811</v>
      </c>
      <c r="B11642">
        <v>5898.580078125</v>
      </c>
      <c r="C11642">
        <v>5912.60986328125</v>
      </c>
      <c r="D11642">
        <v>5890.419921875</v>
      </c>
      <c r="E11642">
        <v>5901</v>
      </c>
      <c r="F11642">
        <v>5901</v>
      </c>
      <c r="G11642">
        <v>3189970000</v>
      </c>
    </row>
    <row r="11643" spans="1:7" ht="15">
      <c r="A11643" s="963">
        <v>42814</v>
      </c>
      <c r="B11643">
        <v>5898.81005859375</v>
      </c>
      <c r="C11643">
        <v>5915.1201171875</v>
      </c>
      <c r="D11643">
        <v>5888.1201171875</v>
      </c>
      <c r="E11643">
        <v>5901.52978515625</v>
      </c>
      <c r="F11643">
        <v>5901.52978515625</v>
      </c>
      <c r="G11643">
        <v>1736790000</v>
      </c>
    </row>
    <row r="11644" spans="1:7" ht="15">
      <c r="A11644" s="963">
        <v>42815</v>
      </c>
      <c r="B11644">
        <v>5923.419921875</v>
      </c>
      <c r="C11644">
        <v>5928.06005859375</v>
      </c>
      <c r="D11644">
        <v>5790.72998046875</v>
      </c>
      <c r="E11644">
        <v>5793.830078125</v>
      </c>
      <c r="F11644">
        <v>5793.830078125</v>
      </c>
      <c r="G11644">
        <v>2199920000</v>
      </c>
    </row>
    <row r="11645" spans="1:7" ht="15">
      <c r="A11645" s="963">
        <v>42816</v>
      </c>
      <c r="B11645">
        <v>5790.58984375</v>
      </c>
      <c r="C11645">
        <v>5825.669921875</v>
      </c>
      <c r="D11645">
        <v>5781.7998046875</v>
      </c>
      <c r="E11645">
        <v>5821.64013671875</v>
      </c>
      <c r="F11645">
        <v>5821.64013671875</v>
      </c>
      <c r="G11645">
        <v>1860290000</v>
      </c>
    </row>
    <row r="11646" spans="1:7" ht="15">
      <c r="A11646" s="963">
        <v>42817</v>
      </c>
      <c r="B11646">
        <v>5812.31005859375</v>
      </c>
      <c r="C11646">
        <v>5842.81982421875</v>
      </c>
      <c r="D11646">
        <v>5806.97998046875</v>
      </c>
      <c r="E11646">
        <v>5817.68994140625</v>
      </c>
      <c r="F11646">
        <v>5817.68994140625</v>
      </c>
      <c r="G11646">
        <v>1746990000</v>
      </c>
    </row>
    <row r="11647" spans="1:7" ht="15">
      <c r="A11647" s="963">
        <v>42818</v>
      </c>
      <c r="B11647">
        <v>5839.330078125</v>
      </c>
      <c r="C11647">
        <v>5858.9501953125</v>
      </c>
      <c r="D11647">
        <v>5807.830078125</v>
      </c>
      <c r="E11647">
        <v>5828.740234375</v>
      </c>
      <c r="F11647">
        <v>5828.740234375</v>
      </c>
      <c r="G11647">
        <v>1855040000</v>
      </c>
    </row>
    <row r="11648" spans="1:7" ht="15">
      <c r="A11648" s="963">
        <v>42821</v>
      </c>
      <c r="B11648">
        <v>5776.330078125</v>
      </c>
      <c r="C11648">
        <v>5849.2001953125</v>
      </c>
      <c r="D11648">
        <v>5769.39013671875</v>
      </c>
      <c r="E11648">
        <v>5840.3701171875</v>
      </c>
      <c r="F11648">
        <v>5840.3701171875</v>
      </c>
      <c r="G11648">
        <v>1673060000</v>
      </c>
    </row>
    <row r="11649" spans="1:7" ht="15">
      <c r="A11649" s="963">
        <v>42822</v>
      </c>
      <c r="B11649">
        <v>5836.5</v>
      </c>
      <c r="C11649">
        <v>5888.7001953125</v>
      </c>
      <c r="D11649">
        <v>5828.85986328125</v>
      </c>
      <c r="E11649">
        <v>5875.14013671875</v>
      </c>
      <c r="F11649">
        <v>5875.14013671875</v>
      </c>
      <c r="G11649">
        <v>1823600000</v>
      </c>
    </row>
    <row r="11650" spans="1:7" ht="15">
      <c r="A11650" s="963">
        <v>42823</v>
      </c>
      <c r="B11650">
        <v>5875.35009765625</v>
      </c>
      <c r="C11650">
        <v>5900.8701171875</v>
      </c>
      <c r="D11650">
        <v>5870.93017578125</v>
      </c>
      <c r="E11650">
        <v>5897.5498046875</v>
      </c>
      <c r="F11650">
        <v>5897.5498046875</v>
      </c>
      <c r="G11650">
        <v>1722190000</v>
      </c>
    </row>
    <row r="11651" spans="1:7" ht="15">
      <c r="A11651" s="963">
        <v>42824</v>
      </c>
      <c r="B11651">
        <v>5896.14990234375</v>
      </c>
      <c r="C11651">
        <v>5916.77001953125</v>
      </c>
      <c r="D11651">
        <v>5894</v>
      </c>
      <c r="E11651">
        <v>5914.33984375</v>
      </c>
      <c r="F11651">
        <v>5914.33984375</v>
      </c>
      <c r="G11651">
        <v>1732100000</v>
      </c>
    </row>
    <row r="11652" spans="1:7" ht="15">
      <c r="A11652" s="963">
        <v>42825</v>
      </c>
      <c r="B11652">
        <v>5905.6298828125</v>
      </c>
      <c r="C11652">
        <v>5927.81005859375</v>
      </c>
      <c r="D11652">
        <v>5901.77001953125</v>
      </c>
      <c r="E11652">
        <v>5911.740234375</v>
      </c>
      <c r="F11652">
        <v>5911.740234375</v>
      </c>
      <c r="G11652">
        <v>1905150000</v>
      </c>
    </row>
    <row r="11653" spans="1:7" ht="15">
      <c r="A11653" s="963">
        <v>42828</v>
      </c>
      <c r="B11653">
        <v>5917.31982421875</v>
      </c>
      <c r="C11653">
        <v>5928.93017578125</v>
      </c>
      <c r="D11653">
        <v>5867.72998046875</v>
      </c>
      <c r="E11653">
        <v>5894.68017578125</v>
      </c>
      <c r="F11653">
        <v>5894.68017578125</v>
      </c>
      <c r="G11653">
        <v>1852990000</v>
      </c>
    </row>
    <row r="11654" spans="1:7" ht="15">
      <c r="A11654" s="963">
        <v>42829</v>
      </c>
      <c r="B11654">
        <v>5878.759765625</v>
      </c>
      <c r="C11654">
        <v>5901.39013671875</v>
      </c>
      <c r="D11654">
        <v>5878.759765625</v>
      </c>
      <c r="E11654">
        <v>5898.60986328125</v>
      </c>
      <c r="F11654">
        <v>5898.60986328125</v>
      </c>
      <c r="G11654">
        <v>1795260000</v>
      </c>
    </row>
    <row r="11655" spans="1:7" ht="15">
      <c r="A11655" s="963">
        <v>42830</v>
      </c>
      <c r="B11655">
        <v>5911.919921875</v>
      </c>
      <c r="C11655">
        <v>5936.39013671875</v>
      </c>
      <c r="D11655">
        <v>5856.259765625</v>
      </c>
      <c r="E11655">
        <v>5864.47998046875</v>
      </c>
      <c r="F11655">
        <v>5864.47998046875</v>
      </c>
      <c r="G11655">
        <v>2208600000</v>
      </c>
    </row>
    <row r="11656" spans="1:7" ht="15">
      <c r="A11656" s="963">
        <v>42831</v>
      </c>
      <c r="B11656">
        <v>5870.52001953125</v>
      </c>
      <c r="C11656">
        <v>5889.580078125</v>
      </c>
      <c r="D11656">
        <v>5856.22021484375</v>
      </c>
      <c r="E11656">
        <v>5878.9501953125</v>
      </c>
      <c r="F11656">
        <v>5878.9501953125</v>
      </c>
      <c r="G11656">
        <v>1849790000</v>
      </c>
    </row>
    <row r="11657" spans="1:7" ht="15">
      <c r="A11657" s="963">
        <v>42832</v>
      </c>
      <c r="B11657">
        <v>5873.93994140625</v>
      </c>
      <c r="C11657">
        <v>5892.06982421875</v>
      </c>
      <c r="D11657">
        <v>5855.509765625</v>
      </c>
      <c r="E11657">
        <v>5877.81005859375</v>
      </c>
      <c r="F11657">
        <v>5877.81005859375</v>
      </c>
      <c r="G11657">
        <v>1703730000</v>
      </c>
    </row>
    <row r="11658" spans="1:7" ht="15">
      <c r="A11658" s="963">
        <v>42835</v>
      </c>
      <c r="B11658">
        <v>5883.43017578125</v>
      </c>
      <c r="C11658">
        <v>5907.85009765625</v>
      </c>
      <c r="D11658">
        <v>5865.56005859375</v>
      </c>
      <c r="E11658">
        <v>5880.93017578125</v>
      </c>
      <c r="F11658">
        <v>5880.93017578125</v>
      </c>
      <c r="G11658">
        <v>1633190000</v>
      </c>
    </row>
    <row r="11659" spans="1:7" ht="15">
      <c r="A11659" s="963">
        <v>42836</v>
      </c>
      <c r="B11659">
        <v>5871.16015625</v>
      </c>
      <c r="C11659">
        <v>5878.93994140625</v>
      </c>
      <c r="D11659">
        <v>5819.2900390625</v>
      </c>
      <c r="E11659">
        <v>5866.77001953125</v>
      </c>
      <c r="F11659">
        <v>5866.77001953125</v>
      </c>
      <c r="G11659">
        <v>1830760000</v>
      </c>
    </row>
    <row r="11660" spans="1:7" ht="15">
      <c r="A11660" s="963">
        <v>42837</v>
      </c>
      <c r="B11660">
        <v>5863.58984375</v>
      </c>
      <c r="C11660">
        <v>5868.08984375</v>
      </c>
      <c r="D11660">
        <v>5830.43994140625</v>
      </c>
      <c r="E11660">
        <v>5836.16015625</v>
      </c>
      <c r="F11660">
        <v>5836.16015625</v>
      </c>
      <c r="G11660">
        <v>1666570000</v>
      </c>
    </row>
    <row r="11661" spans="1:7" ht="15">
      <c r="A11661" s="963">
        <v>42838</v>
      </c>
      <c r="B11661">
        <v>5828.3701171875</v>
      </c>
      <c r="C11661">
        <v>5856.5400390625</v>
      </c>
      <c r="D11661">
        <v>5805.14990234375</v>
      </c>
      <c r="E11661">
        <v>5805.14990234375</v>
      </c>
      <c r="F11661">
        <v>5805.14990234375</v>
      </c>
      <c r="G11661">
        <v>1587150000</v>
      </c>
    </row>
    <row r="11662" spans="1:7" ht="15">
      <c r="A11662" s="963">
        <v>42842</v>
      </c>
      <c r="B11662">
        <v>5821.5498046875</v>
      </c>
      <c r="C11662">
        <v>5856.7900390625</v>
      </c>
      <c r="D11662">
        <v>5818.2001953125</v>
      </c>
      <c r="E11662">
        <v>5856.7900390625</v>
      </c>
      <c r="F11662">
        <v>5856.7900390625</v>
      </c>
      <c r="G11662">
        <v>1383550000</v>
      </c>
    </row>
    <row r="11663" spans="1:7" ht="15">
      <c r="A11663" s="963">
        <v>42843</v>
      </c>
      <c r="B11663">
        <v>5838.58984375</v>
      </c>
      <c r="C11663">
        <v>5860.0400390625</v>
      </c>
      <c r="D11663">
        <v>5828.56982421875</v>
      </c>
      <c r="E11663">
        <v>5849.47021484375</v>
      </c>
      <c r="F11663">
        <v>5849.47021484375</v>
      </c>
      <c r="G11663">
        <v>1610230000</v>
      </c>
    </row>
    <row r="11664" spans="1:7" ht="15">
      <c r="A11664" s="963">
        <v>42844</v>
      </c>
      <c r="B11664">
        <v>5874.43017578125</v>
      </c>
      <c r="C11664">
        <v>5894.68017578125</v>
      </c>
      <c r="D11664">
        <v>5856.33984375</v>
      </c>
      <c r="E11664">
        <v>5863.02978515625</v>
      </c>
      <c r="F11664">
        <v>5863.02978515625</v>
      </c>
      <c r="G11664">
        <v>1754240000</v>
      </c>
    </row>
    <row r="11665" spans="1:7" ht="15">
      <c r="A11665" s="963">
        <v>42845</v>
      </c>
      <c r="B11665">
        <v>5887.8701171875</v>
      </c>
      <c r="C11665">
        <v>5926.22998046875</v>
      </c>
      <c r="D11665">
        <v>5880.2001953125</v>
      </c>
      <c r="E11665">
        <v>5916.77978515625</v>
      </c>
      <c r="F11665">
        <v>5916.77978515625</v>
      </c>
      <c r="G11665">
        <v>1751490000</v>
      </c>
    </row>
    <row r="11666" spans="1:7" ht="15">
      <c r="A11666" s="963">
        <v>42846</v>
      </c>
      <c r="B11666">
        <v>5919.02001953125</v>
      </c>
      <c r="C11666">
        <v>5919.22998046875</v>
      </c>
      <c r="D11666">
        <v>5899.43017578125</v>
      </c>
      <c r="E11666">
        <v>5910.52001953125</v>
      </c>
      <c r="F11666">
        <v>5910.52001953125</v>
      </c>
      <c r="G11666">
        <v>1736420000</v>
      </c>
    </row>
    <row r="11667" spans="1:7" ht="15">
      <c r="A11667" s="963">
        <v>42849</v>
      </c>
      <c r="B11667">
        <v>5979.9599609375</v>
      </c>
      <c r="C11667">
        <v>5989.919921875</v>
      </c>
      <c r="D11667">
        <v>5970.25</v>
      </c>
      <c r="E11667">
        <v>5983.81982421875</v>
      </c>
      <c r="F11667">
        <v>5983.81982421875</v>
      </c>
      <c r="G11667">
        <v>1842880000</v>
      </c>
    </row>
    <row r="11668" spans="1:7" ht="15">
      <c r="A11668" s="963">
        <v>42850</v>
      </c>
      <c r="B11668">
        <v>6004.16015625</v>
      </c>
      <c r="C11668">
        <v>6036.02001953125</v>
      </c>
      <c r="D11668">
        <v>6002.64990234375</v>
      </c>
      <c r="E11668">
        <v>6025.490234375</v>
      </c>
      <c r="F11668">
        <v>6025.490234375</v>
      </c>
      <c r="G11668">
        <v>1898120000</v>
      </c>
    </row>
    <row r="11669" spans="1:7" ht="15">
      <c r="A11669" s="963">
        <v>42851</v>
      </c>
      <c r="B11669">
        <v>6028.1201171875</v>
      </c>
      <c r="C11669">
        <v>6040.89013671875</v>
      </c>
      <c r="D11669">
        <v>6021.72021484375</v>
      </c>
      <c r="E11669">
        <v>6025.22998046875</v>
      </c>
      <c r="F11669">
        <v>6025.22998046875</v>
      </c>
      <c r="G11669">
        <v>1899570000</v>
      </c>
    </row>
    <row r="11670" spans="1:7" ht="15">
      <c r="A11670" s="963">
        <v>42852</v>
      </c>
      <c r="B11670">
        <v>6038.47021484375</v>
      </c>
      <c r="C11670">
        <v>6050.7001953125</v>
      </c>
      <c r="D11670">
        <v>6031.58984375</v>
      </c>
      <c r="E11670">
        <v>6048.93994140625</v>
      </c>
      <c r="F11670">
        <v>6048.93994140625</v>
      </c>
      <c r="G11670">
        <v>1883610000</v>
      </c>
    </row>
    <row r="11671" spans="1:7" ht="15">
      <c r="A11671" s="963">
        <v>42853</v>
      </c>
      <c r="B11671">
        <v>6072.8701171875</v>
      </c>
      <c r="C11671">
        <v>6074.0400390625</v>
      </c>
      <c r="D11671">
        <v>6040.7099609375</v>
      </c>
      <c r="E11671">
        <v>6047.60986328125</v>
      </c>
      <c r="F11671">
        <v>6047.60986328125</v>
      </c>
      <c r="G11671">
        <v>2005870000</v>
      </c>
    </row>
    <row r="11672" spans="1:7" ht="15">
      <c r="A11672" s="963">
        <v>42856</v>
      </c>
      <c r="B11672">
        <v>6067.56005859375</v>
      </c>
      <c r="C11672">
        <v>6100.72998046875</v>
      </c>
      <c r="D11672">
        <v>6061.35009765625</v>
      </c>
      <c r="E11672">
        <v>6091.60009765625</v>
      </c>
      <c r="F11672">
        <v>6091.60009765625</v>
      </c>
      <c r="G11672">
        <v>1763100000</v>
      </c>
    </row>
    <row r="11673" spans="1:7" ht="15">
      <c r="A11673" s="963">
        <v>42857</v>
      </c>
      <c r="B11673">
        <v>6102.509765625</v>
      </c>
      <c r="C11673">
        <v>6102.72021484375</v>
      </c>
      <c r="D11673">
        <v>6081.56005859375</v>
      </c>
      <c r="E11673">
        <v>6095.3701171875</v>
      </c>
      <c r="F11673">
        <v>6095.3701171875</v>
      </c>
      <c r="G11673">
        <v>2162610000</v>
      </c>
    </row>
    <row r="11674" spans="1:7" ht="15">
      <c r="A11674" s="963">
        <v>42858</v>
      </c>
      <c r="B11674">
        <v>6075.0400390625</v>
      </c>
      <c r="C11674">
        <v>6076.9599609375</v>
      </c>
      <c r="D11674">
        <v>6053.27978515625</v>
      </c>
      <c r="E11674">
        <v>6072.5498046875</v>
      </c>
      <c r="F11674">
        <v>6072.5498046875</v>
      </c>
      <c r="G11674">
        <v>2152850000</v>
      </c>
    </row>
    <row r="11675" spans="1:7" ht="15">
      <c r="A11675" s="963">
        <v>42859</v>
      </c>
      <c r="B11675">
        <v>6075.06005859375</v>
      </c>
      <c r="C11675">
        <v>6080.81982421875</v>
      </c>
      <c r="D11675">
        <v>6054.330078125</v>
      </c>
      <c r="E11675">
        <v>6075.33984375</v>
      </c>
      <c r="F11675">
        <v>6075.33984375</v>
      </c>
      <c r="G11675">
        <v>2059820000</v>
      </c>
    </row>
    <row r="11676" spans="1:7" ht="15">
      <c r="A11676" s="963">
        <v>42860</v>
      </c>
      <c r="B11676">
        <v>6091.68994140625</v>
      </c>
      <c r="C11676">
        <v>6100.759765625</v>
      </c>
      <c r="D11676">
        <v>6067.16015625</v>
      </c>
      <c r="E11676">
        <v>6100.759765625</v>
      </c>
      <c r="F11676">
        <v>6100.759765625</v>
      </c>
      <c r="G11676">
        <v>1903040000</v>
      </c>
    </row>
    <row r="11677" spans="1:7" ht="15">
      <c r="A11677" s="963">
        <v>42863</v>
      </c>
      <c r="B11677">
        <v>6100.66015625</v>
      </c>
      <c r="C11677">
        <v>6106.1201171875</v>
      </c>
      <c r="D11677">
        <v>6083.06005859375</v>
      </c>
      <c r="E11677">
        <v>6102.66015625</v>
      </c>
      <c r="F11677">
        <v>6102.66015625</v>
      </c>
      <c r="G11677">
        <v>1912030000</v>
      </c>
    </row>
    <row r="11678" spans="1:7" ht="15">
      <c r="A11678" s="963">
        <v>42864</v>
      </c>
      <c r="B11678">
        <v>6111.81982421875</v>
      </c>
      <c r="C11678">
        <v>6133</v>
      </c>
      <c r="D11678">
        <v>6107.58984375</v>
      </c>
      <c r="E11678">
        <v>6120.58984375</v>
      </c>
      <c r="F11678">
        <v>6120.58984375</v>
      </c>
      <c r="G11678">
        <v>2005820000</v>
      </c>
    </row>
    <row r="11679" spans="1:7" ht="15">
      <c r="A11679" s="963">
        <v>42865</v>
      </c>
      <c r="B11679">
        <v>6121.64013671875</v>
      </c>
      <c r="C11679">
        <v>6131.64013671875</v>
      </c>
      <c r="D11679">
        <v>6103.8701171875</v>
      </c>
      <c r="E11679">
        <v>6129.14013671875</v>
      </c>
      <c r="F11679">
        <v>6129.14013671875</v>
      </c>
      <c r="G11679">
        <v>2111850000</v>
      </c>
    </row>
    <row r="11680" spans="1:7" ht="15">
      <c r="A11680" s="963">
        <v>42866</v>
      </c>
      <c r="B11680">
        <v>6110.0498046875</v>
      </c>
      <c r="C11680">
        <v>6120.2001953125</v>
      </c>
      <c r="D11680">
        <v>6075.68017578125</v>
      </c>
      <c r="E11680">
        <v>6115.9599609375</v>
      </c>
      <c r="F11680">
        <v>6115.9599609375</v>
      </c>
      <c r="G11680">
        <v>1952650000</v>
      </c>
    </row>
    <row r="11681" spans="1:7" ht="15">
      <c r="A11681" s="963">
        <v>42867</v>
      </c>
      <c r="B11681">
        <v>6119.27001953125</v>
      </c>
      <c r="C11681">
        <v>6122.83984375</v>
      </c>
      <c r="D11681">
        <v>6105.419921875</v>
      </c>
      <c r="E11681">
        <v>6121.22998046875</v>
      </c>
      <c r="F11681">
        <v>6121.22998046875</v>
      </c>
      <c r="G11681">
        <v>1749010000</v>
      </c>
    </row>
    <row r="11682" spans="1:7" ht="15">
      <c r="A11682" s="963">
        <v>42870</v>
      </c>
      <c r="B11682">
        <v>6128.10986328125</v>
      </c>
      <c r="C11682">
        <v>6153.0400390625</v>
      </c>
      <c r="D11682">
        <v>6124.7900390625</v>
      </c>
      <c r="E11682">
        <v>6149.669921875</v>
      </c>
      <c r="F11682">
        <v>6149.669921875</v>
      </c>
      <c r="G11682">
        <v>1865450000</v>
      </c>
    </row>
    <row r="11683" spans="1:7" ht="15">
      <c r="A11683" s="963">
        <v>42871</v>
      </c>
      <c r="B11683">
        <v>6160.52001953125</v>
      </c>
      <c r="C11683">
        <v>6170.16015625</v>
      </c>
      <c r="D11683">
        <v>6139.10009765625</v>
      </c>
      <c r="E11683">
        <v>6169.8701171875</v>
      </c>
      <c r="F11683">
        <v>6169.8701171875</v>
      </c>
      <c r="G11683">
        <v>2006980000</v>
      </c>
    </row>
    <row r="11684" spans="1:7" ht="15">
      <c r="A11684" s="963">
        <v>42872</v>
      </c>
      <c r="B11684">
        <v>6108.6201171875</v>
      </c>
      <c r="C11684">
        <v>6122.8701171875</v>
      </c>
      <c r="D11684">
        <v>6009.47998046875</v>
      </c>
      <c r="E11684">
        <v>6011.240234375</v>
      </c>
      <c r="F11684">
        <v>6011.240234375</v>
      </c>
      <c r="G11684">
        <v>2355460000</v>
      </c>
    </row>
    <row r="11685" spans="1:7" ht="15">
      <c r="A11685" s="963">
        <v>42873</v>
      </c>
      <c r="B11685">
        <v>5998.4599609375</v>
      </c>
      <c r="C11685">
        <v>6073.4501953125</v>
      </c>
      <c r="D11685">
        <v>5996.81005859375</v>
      </c>
      <c r="E11685">
        <v>6055.1298828125</v>
      </c>
      <c r="F11685">
        <v>6055.1298828125</v>
      </c>
      <c r="G11685">
        <v>2134610000</v>
      </c>
    </row>
    <row r="11686" spans="1:7" ht="15">
      <c r="A11686" s="963">
        <v>42874</v>
      </c>
      <c r="B11686">
        <v>6070.22998046875</v>
      </c>
      <c r="C11686">
        <v>6106.5498046875</v>
      </c>
      <c r="D11686">
        <v>6070.22998046875</v>
      </c>
      <c r="E11686">
        <v>6083.7001953125</v>
      </c>
      <c r="F11686">
        <v>6083.7001953125</v>
      </c>
      <c r="G11686">
        <v>1908030000</v>
      </c>
    </row>
    <row r="11687" spans="1:7" ht="15">
      <c r="A11687" s="963">
        <v>42877</v>
      </c>
      <c r="B11687">
        <v>6098.25</v>
      </c>
      <c r="C11687">
        <v>6135.919921875</v>
      </c>
      <c r="D11687">
        <v>6097.240234375</v>
      </c>
      <c r="E11687">
        <v>6133.6201171875</v>
      </c>
      <c r="F11687">
        <v>6133.6201171875</v>
      </c>
      <c r="G11687">
        <v>1728190000</v>
      </c>
    </row>
    <row r="11688" spans="1:7" ht="15">
      <c r="A11688" s="963">
        <v>42878</v>
      </c>
      <c r="B11688">
        <v>6149.5498046875</v>
      </c>
      <c r="C11688">
        <v>6150.91015625</v>
      </c>
      <c r="D11688">
        <v>6121.7900390625</v>
      </c>
      <c r="E11688">
        <v>6138.7099609375</v>
      </c>
      <c r="F11688">
        <v>6138.7099609375</v>
      </c>
      <c r="G11688">
        <v>1709140000</v>
      </c>
    </row>
    <row r="11689" spans="1:7" ht="15">
      <c r="A11689" s="963">
        <v>42879</v>
      </c>
      <c r="B11689">
        <v>6154.18017578125</v>
      </c>
      <c r="C11689">
        <v>6166.08984375</v>
      </c>
      <c r="D11689">
        <v>6139.330078125</v>
      </c>
      <c r="E11689">
        <v>6163.02001953125</v>
      </c>
      <c r="F11689">
        <v>6163.02001953125</v>
      </c>
      <c r="G11689">
        <v>1672380000</v>
      </c>
    </row>
    <row r="11690" spans="1:7" ht="15">
      <c r="A11690" s="963">
        <v>42880</v>
      </c>
      <c r="B11690">
        <v>6183.02001953125</v>
      </c>
      <c r="C11690">
        <v>6217.33984375</v>
      </c>
      <c r="D11690">
        <v>6174.52001953125</v>
      </c>
      <c r="E11690">
        <v>6205.259765625</v>
      </c>
      <c r="F11690">
        <v>6205.259765625</v>
      </c>
      <c r="G11690">
        <v>1775750000</v>
      </c>
    </row>
    <row r="11691" spans="1:7" ht="15">
      <c r="A11691" s="963">
        <v>42881</v>
      </c>
      <c r="B11691">
        <v>6207.0400390625</v>
      </c>
      <c r="C11691">
        <v>6211.52001953125</v>
      </c>
      <c r="D11691">
        <v>6196.66015625</v>
      </c>
      <c r="E11691">
        <v>6210.18994140625</v>
      </c>
      <c r="F11691">
        <v>6210.18994140625</v>
      </c>
      <c r="G11691">
        <v>1573200000</v>
      </c>
    </row>
    <row r="11692" spans="1:7" ht="15">
      <c r="A11692" s="963">
        <v>42885</v>
      </c>
      <c r="B11692">
        <v>6204.18017578125</v>
      </c>
      <c r="C11692">
        <v>6217.1298828125</v>
      </c>
      <c r="D11692">
        <v>6200.41015625</v>
      </c>
      <c r="E11692">
        <v>6203.18994140625</v>
      </c>
      <c r="F11692">
        <v>6203.18994140625</v>
      </c>
      <c r="G11692">
        <v>1690930000</v>
      </c>
    </row>
    <row r="11693" spans="1:7" ht="15">
      <c r="A11693" s="963">
        <v>42886</v>
      </c>
      <c r="B11693">
        <v>6221.6298828125</v>
      </c>
      <c r="C11693">
        <v>6221.990234375</v>
      </c>
      <c r="D11693">
        <v>6164.06982421875</v>
      </c>
      <c r="E11693">
        <v>6198.52001953125</v>
      </c>
      <c r="F11693">
        <v>6198.52001953125</v>
      </c>
      <c r="G11693">
        <v>2212130000</v>
      </c>
    </row>
    <row r="11694" spans="1:7" ht="15">
      <c r="A11694" s="963">
        <v>42887</v>
      </c>
      <c r="B11694">
        <v>6215.91015625</v>
      </c>
      <c r="C11694">
        <v>6247.06982421875</v>
      </c>
      <c r="D11694">
        <v>6200.4501953125</v>
      </c>
      <c r="E11694">
        <v>6246.830078125</v>
      </c>
      <c r="F11694">
        <v>6246.830078125</v>
      </c>
      <c r="G11694">
        <v>1946000000</v>
      </c>
    </row>
    <row r="11695" spans="1:7" ht="15">
      <c r="A11695" s="963">
        <v>42888</v>
      </c>
      <c r="B11695">
        <v>6261.58984375</v>
      </c>
      <c r="C11695">
        <v>6308.759765625</v>
      </c>
      <c r="D11695">
        <v>6253.77001953125</v>
      </c>
      <c r="E11695">
        <v>6305.7998046875</v>
      </c>
      <c r="F11695">
        <v>6305.7998046875</v>
      </c>
      <c r="G11695">
        <v>1825450000</v>
      </c>
    </row>
    <row r="11696" spans="1:7" ht="15">
      <c r="A11696" s="963">
        <v>42891</v>
      </c>
      <c r="B11696">
        <v>6305.47021484375</v>
      </c>
      <c r="C11696">
        <v>6310.6201171875</v>
      </c>
      <c r="D11696">
        <v>6292.14990234375</v>
      </c>
      <c r="E11696">
        <v>6295.68017578125</v>
      </c>
      <c r="F11696">
        <v>6295.68017578125</v>
      </c>
      <c r="G11696">
        <v>1742160000</v>
      </c>
    </row>
    <row r="11697" spans="1:7" ht="15">
      <c r="A11697" s="963">
        <v>42892</v>
      </c>
      <c r="B11697">
        <v>6281.8798828125</v>
      </c>
      <c r="C11697">
        <v>6304.2099609375</v>
      </c>
      <c r="D11697">
        <v>6269.8701171875</v>
      </c>
      <c r="E11697">
        <v>6275.06005859375</v>
      </c>
      <c r="F11697">
        <v>6275.06005859375</v>
      </c>
      <c r="G11697">
        <v>1893110000</v>
      </c>
    </row>
    <row r="11698" spans="1:7" ht="15">
      <c r="A11698" s="963">
        <v>42893</v>
      </c>
      <c r="B11698">
        <v>6290.43994140625</v>
      </c>
      <c r="C11698">
        <v>6302.77978515625</v>
      </c>
      <c r="D11698">
        <v>6267.18017578125</v>
      </c>
      <c r="E11698">
        <v>6297.3798828125</v>
      </c>
      <c r="F11698">
        <v>6297.3798828125</v>
      </c>
      <c r="G11698">
        <v>1827220000</v>
      </c>
    </row>
    <row r="11699" spans="1:7" ht="15">
      <c r="A11699" s="963">
        <v>42894</v>
      </c>
      <c r="B11699">
        <v>6311.72998046875</v>
      </c>
      <c r="C11699">
        <v>6324.06005859375</v>
      </c>
      <c r="D11699">
        <v>6282.93017578125</v>
      </c>
      <c r="E11699">
        <v>6321.759765625</v>
      </c>
      <c r="F11699">
        <v>6321.759765625</v>
      </c>
      <c r="G11699">
        <v>2134350000</v>
      </c>
    </row>
    <row r="11700" spans="1:7" ht="15">
      <c r="A11700" s="963">
        <v>42895</v>
      </c>
      <c r="B11700">
        <v>6330.25</v>
      </c>
      <c r="C11700">
        <v>6341.7001953125</v>
      </c>
      <c r="D11700">
        <v>6137.68017578125</v>
      </c>
      <c r="E11700">
        <v>6207.919921875</v>
      </c>
      <c r="F11700">
        <v>6207.919921875</v>
      </c>
      <c r="G11700">
        <v>3154590000</v>
      </c>
    </row>
    <row r="11701" spans="1:7" ht="15">
      <c r="A11701" s="963">
        <v>42898</v>
      </c>
      <c r="B11701">
        <v>6153.56005859375</v>
      </c>
      <c r="C11701">
        <v>6183.81005859375</v>
      </c>
      <c r="D11701">
        <v>6110.669921875</v>
      </c>
      <c r="E11701">
        <v>6175.4599609375</v>
      </c>
      <c r="F11701">
        <v>6175.4599609375</v>
      </c>
      <c r="G11701">
        <v>2588860000</v>
      </c>
    </row>
    <row r="11702" spans="1:7" ht="15">
      <c r="A11702" s="963">
        <v>42899</v>
      </c>
      <c r="B11702">
        <v>6206.1201171875</v>
      </c>
      <c r="C11702">
        <v>6226.41015625</v>
      </c>
      <c r="D11702">
        <v>6180.0400390625</v>
      </c>
      <c r="E11702">
        <v>6220.3701171875</v>
      </c>
      <c r="F11702">
        <v>6220.3701171875</v>
      </c>
      <c r="G11702">
        <v>2063930000</v>
      </c>
    </row>
    <row r="11703" spans="1:7" ht="15">
      <c r="A11703" s="963">
        <v>42900</v>
      </c>
      <c r="B11703">
        <v>6237.4599609375</v>
      </c>
      <c r="C11703">
        <v>6237.52978515625</v>
      </c>
      <c r="D11703">
        <v>6153.5498046875</v>
      </c>
      <c r="E11703">
        <v>6194.89013671875</v>
      </c>
      <c r="F11703">
        <v>6194.89013671875</v>
      </c>
      <c r="G11703">
        <v>1949040000</v>
      </c>
    </row>
    <row r="11704" spans="1:7" ht="15">
      <c r="A11704" s="963">
        <v>42901</v>
      </c>
      <c r="B11704">
        <v>6127.0498046875</v>
      </c>
      <c r="C11704">
        <v>6170.14990234375</v>
      </c>
      <c r="D11704">
        <v>6107.85009765625</v>
      </c>
      <c r="E11704">
        <v>6165.5</v>
      </c>
      <c r="F11704">
        <v>6165.5</v>
      </c>
      <c r="G11704">
        <v>1870010000</v>
      </c>
    </row>
    <row r="11705" spans="1:7" ht="15">
      <c r="A11705" s="963">
        <v>42902</v>
      </c>
      <c r="B11705">
        <v>6154.27978515625</v>
      </c>
      <c r="C11705">
        <v>6161.56005859375</v>
      </c>
      <c r="D11705">
        <v>6125.5</v>
      </c>
      <c r="E11705">
        <v>6151.759765625</v>
      </c>
      <c r="F11705">
        <v>6151.759765625</v>
      </c>
      <c r="G11705">
        <v>3133000000</v>
      </c>
    </row>
    <row r="11706" spans="1:7" ht="15">
      <c r="A11706" s="963">
        <v>42905</v>
      </c>
      <c r="B11706">
        <v>6196.85009765625</v>
      </c>
      <c r="C11706">
        <v>6243.31005859375</v>
      </c>
      <c r="D11706">
        <v>6194</v>
      </c>
      <c r="E11706">
        <v>6239.009765625</v>
      </c>
      <c r="F11706">
        <v>6239.009765625</v>
      </c>
      <c r="G11706">
        <v>1989290000</v>
      </c>
    </row>
    <row r="11707" spans="1:7" ht="15">
      <c r="A11707" s="963">
        <v>42906</v>
      </c>
      <c r="B11707">
        <v>6229.6201171875</v>
      </c>
      <c r="C11707">
        <v>6234.009765625</v>
      </c>
      <c r="D11707">
        <v>6186.93994140625</v>
      </c>
      <c r="E11707">
        <v>6188.02978515625</v>
      </c>
      <c r="F11707">
        <v>6188.02978515625</v>
      </c>
      <c r="G11707">
        <v>2580440000</v>
      </c>
    </row>
    <row r="11708" spans="1:7" ht="15">
      <c r="A11708" s="963">
        <v>42907</v>
      </c>
      <c r="B11708">
        <v>6202.75</v>
      </c>
      <c r="C11708">
        <v>6236.66015625</v>
      </c>
      <c r="D11708">
        <v>6200.85986328125</v>
      </c>
      <c r="E11708">
        <v>6233.9501953125</v>
      </c>
      <c r="F11708">
        <v>6233.9501953125</v>
      </c>
      <c r="G11708">
        <v>2408800000</v>
      </c>
    </row>
    <row r="11709" spans="1:7" ht="15">
      <c r="A11709" s="963">
        <v>42908</v>
      </c>
      <c r="B11709">
        <v>6239.14990234375</v>
      </c>
      <c r="C11709">
        <v>6257.68017578125</v>
      </c>
      <c r="D11709">
        <v>6221.9599609375</v>
      </c>
      <c r="E11709">
        <v>6236.68994140625</v>
      </c>
      <c r="F11709">
        <v>6236.68994140625</v>
      </c>
      <c r="G11709">
        <v>2177430000</v>
      </c>
    </row>
    <row r="11710" spans="1:7" ht="15">
      <c r="A11710" s="963">
        <v>42909</v>
      </c>
      <c r="B11710">
        <v>6234.35009765625</v>
      </c>
      <c r="C11710">
        <v>6269.3701171875</v>
      </c>
      <c r="D11710">
        <v>6218.77978515625</v>
      </c>
      <c r="E11710">
        <v>6265.25</v>
      </c>
      <c r="F11710">
        <v>6265.25</v>
      </c>
      <c r="G11710">
        <v>4164310000</v>
      </c>
    </row>
    <row r="11711" spans="1:7" ht="15">
      <c r="A11711" s="963">
        <v>42912</v>
      </c>
      <c r="B11711">
        <v>6292.72998046875</v>
      </c>
      <c r="C11711">
        <v>6303.4501953125</v>
      </c>
      <c r="D11711">
        <v>6233.43017578125</v>
      </c>
      <c r="E11711">
        <v>6247.14990234375</v>
      </c>
      <c r="F11711">
        <v>6247.14990234375</v>
      </c>
      <c r="G11711">
        <v>2155460000</v>
      </c>
    </row>
    <row r="11712" spans="1:7" ht="15">
      <c r="A11712" s="963">
        <v>42913</v>
      </c>
      <c r="B11712">
        <v>6227.89990234375</v>
      </c>
      <c r="C11712">
        <v>6234.31982421875</v>
      </c>
      <c r="D11712">
        <v>6146.6201171875</v>
      </c>
      <c r="E11712">
        <v>6146.6201171875</v>
      </c>
      <c r="F11712">
        <v>6146.6201171875</v>
      </c>
      <c r="G11712">
        <v>2189250000</v>
      </c>
    </row>
    <row r="11713" spans="1:7" ht="15">
      <c r="A11713" s="963">
        <v>42914</v>
      </c>
      <c r="B11713">
        <v>6173.10009765625</v>
      </c>
      <c r="C11713">
        <v>6238.2900390625</v>
      </c>
      <c r="D11713">
        <v>6144.7998046875</v>
      </c>
      <c r="E11713">
        <v>6234.41015625</v>
      </c>
      <c r="F11713">
        <v>6234.41015625</v>
      </c>
      <c r="G11713">
        <v>2077390000</v>
      </c>
    </row>
    <row r="11714" spans="1:7" ht="15">
      <c r="A11714" s="963">
        <v>42915</v>
      </c>
      <c r="B11714">
        <v>6215.490234375</v>
      </c>
      <c r="C11714">
        <v>6216.60009765625</v>
      </c>
      <c r="D11714">
        <v>6087.81005859375</v>
      </c>
      <c r="E11714">
        <v>6144.35009765625</v>
      </c>
      <c r="F11714">
        <v>6144.35009765625</v>
      </c>
      <c r="G11714">
        <v>2410510000</v>
      </c>
    </row>
    <row r="11715" spans="1:7" ht="15">
      <c r="A11715" s="963">
        <v>42916</v>
      </c>
      <c r="B11715">
        <v>6166.83984375</v>
      </c>
      <c r="C11715">
        <v>6170.6298828125</v>
      </c>
      <c r="D11715">
        <v>6129.0400390625</v>
      </c>
      <c r="E11715">
        <v>6140.419921875</v>
      </c>
      <c r="F11715">
        <v>6140.419921875</v>
      </c>
      <c r="G11715">
        <v>2011720000</v>
      </c>
    </row>
    <row r="11716" spans="1:7" ht="15">
      <c r="A11716" s="963">
        <v>42919</v>
      </c>
      <c r="B11716">
        <v>6173.2900390625</v>
      </c>
      <c r="C11716">
        <v>6177.35986328125</v>
      </c>
      <c r="D11716">
        <v>6106.1201171875</v>
      </c>
      <c r="E11716">
        <v>6110.06005859375</v>
      </c>
      <c r="F11716">
        <v>6110.06005859375</v>
      </c>
      <c r="G11716">
        <v>1091030000</v>
      </c>
    </row>
    <row r="11717" spans="1:7" ht="15">
      <c r="A11717" s="963">
        <v>42921</v>
      </c>
      <c r="B11717">
        <v>6122.06005859375</v>
      </c>
      <c r="C11717">
        <v>6163.6201171875</v>
      </c>
      <c r="D11717">
        <v>6100.419921875</v>
      </c>
      <c r="E11717">
        <v>6150.85986328125</v>
      </c>
      <c r="F11717">
        <v>6150.85986328125</v>
      </c>
      <c r="G11717">
        <v>1874040000</v>
      </c>
    </row>
    <row r="11718" spans="1:7" ht="15">
      <c r="A11718" s="963">
        <v>42922</v>
      </c>
      <c r="B11718">
        <v>6109.60009765625</v>
      </c>
      <c r="C11718">
        <v>6127.97998046875</v>
      </c>
      <c r="D11718">
        <v>6081.9599609375</v>
      </c>
      <c r="E11718">
        <v>6089.4599609375</v>
      </c>
      <c r="F11718">
        <v>6089.4599609375</v>
      </c>
      <c r="G11718">
        <v>1993290000</v>
      </c>
    </row>
    <row r="11719" spans="1:7" ht="15">
      <c r="A11719" s="963">
        <v>42923</v>
      </c>
      <c r="B11719">
        <v>6111.2099609375</v>
      </c>
      <c r="C11719">
        <v>6164.93994140625</v>
      </c>
      <c r="D11719">
        <v>6111.2099609375</v>
      </c>
      <c r="E11719">
        <v>6153.080078125</v>
      </c>
      <c r="F11719">
        <v>6153.080078125</v>
      </c>
      <c r="G11719">
        <v>1712490000</v>
      </c>
    </row>
    <row r="11720" spans="1:7" ht="15">
      <c r="A11720" s="963">
        <v>42926</v>
      </c>
      <c r="B11720">
        <v>6156.02978515625</v>
      </c>
      <c r="C11720">
        <v>6191.27001953125</v>
      </c>
      <c r="D11720">
        <v>6141.830078125</v>
      </c>
      <c r="E11720">
        <v>6176.39013671875</v>
      </c>
      <c r="F11720">
        <v>6176.39013671875</v>
      </c>
      <c r="G11720">
        <v>1681270000</v>
      </c>
    </row>
    <row r="11721" spans="1:7" ht="15">
      <c r="A11721" s="963">
        <v>42927</v>
      </c>
      <c r="B11721">
        <v>6171.25</v>
      </c>
      <c r="C11721">
        <v>6200.580078125</v>
      </c>
      <c r="D11721">
        <v>6149.8701171875</v>
      </c>
      <c r="E11721">
        <v>6193.2998046875</v>
      </c>
      <c r="F11721">
        <v>6193.2998046875</v>
      </c>
      <c r="G11721">
        <v>1812560000</v>
      </c>
    </row>
    <row r="11722" spans="1:7" ht="15">
      <c r="A11722" s="963">
        <v>42928</v>
      </c>
      <c r="B11722">
        <v>6238.89990234375</v>
      </c>
      <c r="C11722">
        <v>6265.64013671875</v>
      </c>
      <c r="D11722">
        <v>6236.81982421875</v>
      </c>
      <c r="E11722">
        <v>6261.169921875</v>
      </c>
      <c r="F11722">
        <v>6261.169921875</v>
      </c>
      <c r="G11722">
        <v>1827740000</v>
      </c>
    </row>
    <row r="11723" spans="1:7" ht="15">
      <c r="A11723" s="963">
        <v>42929</v>
      </c>
      <c r="B11723">
        <v>6269.10009765625</v>
      </c>
      <c r="C11723">
        <v>6281.4501953125</v>
      </c>
      <c r="D11723">
        <v>6251.259765625</v>
      </c>
      <c r="E11723">
        <v>6274.43994140625</v>
      </c>
      <c r="F11723">
        <v>6274.43994140625</v>
      </c>
      <c r="G11723">
        <v>1806160000</v>
      </c>
    </row>
    <row r="11724" spans="1:7" ht="15">
      <c r="A11724" s="963">
        <v>42930</v>
      </c>
      <c r="B11724">
        <v>6289.080078125</v>
      </c>
      <c r="C11724">
        <v>6321.759765625</v>
      </c>
      <c r="D11724">
        <v>6278.7001953125</v>
      </c>
      <c r="E11724">
        <v>6312.47021484375</v>
      </c>
      <c r="F11724">
        <v>6312.47021484375</v>
      </c>
      <c r="G11724">
        <v>1615440000</v>
      </c>
    </row>
    <row r="11725" spans="1:7" ht="15">
      <c r="A11725" s="963">
        <v>42933</v>
      </c>
      <c r="B11725">
        <v>6320.35009765625</v>
      </c>
      <c r="C11725">
        <v>6330.97021484375</v>
      </c>
      <c r="D11725">
        <v>6307.33984375</v>
      </c>
      <c r="E11725">
        <v>6314.43017578125</v>
      </c>
      <c r="F11725">
        <v>6314.43017578125</v>
      </c>
      <c r="G11725">
        <v>1563390000</v>
      </c>
    </row>
    <row r="11726" spans="1:7" ht="15">
      <c r="A11726" s="963">
        <v>42934</v>
      </c>
      <c r="B11726">
        <v>6304.81982421875</v>
      </c>
      <c r="C11726">
        <v>6344.5498046875</v>
      </c>
      <c r="D11726">
        <v>6291.06982421875</v>
      </c>
      <c r="E11726">
        <v>6344.31005859375</v>
      </c>
      <c r="F11726">
        <v>6344.31005859375</v>
      </c>
      <c r="G11726">
        <v>1773220000</v>
      </c>
    </row>
    <row r="11727" spans="1:7" ht="15">
      <c r="A11727" s="963">
        <v>42935</v>
      </c>
      <c r="B11727">
        <v>6363.240234375</v>
      </c>
      <c r="C11727">
        <v>6387.72998046875</v>
      </c>
      <c r="D11727">
        <v>6362.18994140625</v>
      </c>
      <c r="E11727">
        <v>6385.0400390625</v>
      </c>
      <c r="F11727">
        <v>6385.0400390625</v>
      </c>
      <c r="G11727">
        <v>1867470000</v>
      </c>
    </row>
    <row r="11728" spans="1:7" ht="15">
      <c r="A11728" s="963">
        <v>42936</v>
      </c>
      <c r="B11728">
        <v>6396.4599609375</v>
      </c>
      <c r="C11728">
        <v>6398.259765625</v>
      </c>
      <c r="D11728">
        <v>6365.68017578125</v>
      </c>
      <c r="E11728">
        <v>6390</v>
      </c>
      <c r="F11728">
        <v>6390</v>
      </c>
      <c r="G11728">
        <v>1850000000</v>
      </c>
    </row>
    <row r="11729" spans="1:7" ht="15">
      <c r="A11729" s="963">
        <v>42937</v>
      </c>
      <c r="B11729">
        <v>6383.0498046875</v>
      </c>
      <c r="C11729">
        <v>6388.77978515625</v>
      </c>
      <c r="D11729">
        <v>6365.1201171875</v>
      </c>
      <c r="E11729">
        <v>6387.75</v>
      </c>
      <c r="F11729">
        <v>6387.75</v>
      </c>
      <c r="G11729">
        <v>1807110000</v>
      </c>
    </row>
    <row r="11730" spans="1:7" ht="15">
      <c r="A11730" s="963">
        <v>42940</v>
      </c>
      <c r="B11730">
        <v>6387.81982421875</v>
      </c>
      <c r="C11730">
        <v>6417.7001953125</v>
      </c>
      <c r="D11730">
        <v>6380.60986328125</v>
      </c>
      <c r="E11730">
        <v>6410.81005859375</v>
      </c>
      <c r="F11730">
        <v>6410.81005859375</v>
      </c>
      <c r="G11730">
        <v>1748140000</v>
      </c>
    </row>
    <row r="11731" spans="1:7" ht="15">
      <c r="A11731" s="963">
        <v>42941</v>
      </c>
      <c r="B11731">
        <v>6407.58984375</v>
      </c>
      <c r="C11731">
        <v>6425.4501953125</v>
      </c>
      <c r="D11731">
        <v>6396.8701171875</v>
      </c>
      <c r="E11731">
        <v>6412.169921875</v>
      </c>
      <c r="F11731">
        <v>6412.169921875</v>
      </c>
      <c r="G11731">
        <v>1930840000</v>
      </c>
    </row>
    <row r="11732" spans="1:7" ht="15">
      <c r="A11732" s="963">
        <v>42942</v>
      </c>
      <c r="B11732">
        <v>6425.93017578125</v>
      </c>
      <c r="C11732">
        <v>6432.3798828125</v>
      </c>
      <c r="D11732">
        <v>6416.2998046875</v>
      </c>
      <c r="E11732">
        <v>6422.75</v>
      </c>
      <c r="F11732">
        <v>6422.75</v>
      </c>
      <c r="G11732">
        <v>1996680000</v>
      </c>
    </row>
    <row r="11733" spans="1:7" ht="15">
      <c r="A11733" s="963">
        <v>42943</v>
      </c>
      <c r="B11733">
        <v>6459.759765625</v>
      </c>
      <c r="C11733">
        <v>6460.83984375</v>
      </c>
      <c r="D11733">
        <v>6318.6201171875</v>
      </c>
      <c r="E11733">
        <v>6382.18994140625</v>
      </c>
      <c r="F11733">
        <v>6382.18994140625</v>
      </c>
      <c r="G11733">
        <v>2501400000</v>
      </c>
    </row>
    <row r="11734" spans="1:7" ht="15">
      <c r="A11734" s="963">
        <v>42944</v>
      </c>
      <c r="B11734">
        <v>6350.27001953125</v>
      </c>
      <c r="C11734">
        <v>6379.7001953125</v>
      </c>
      <c r="D11734">
        <v>6337.22021484375</v>
      </c>
      <c r="E11734">
        <v>6374.68017578125</v>
      </c>
      <c r="F11734">
        <v>6374.68017578125</v>
      </c>
      <c r="G11734">
        <v>1877100000</v>
      </c>
    </row>
    <row r="11735" spans="1:7" ht="15">
      <c r="A11735" s="963">
        <v>42947</v>
      </c>
      <c r="B11735">
        <v>6394.68994140625</v>
      </c>
      <c r="C11735">
        <v>6396.58984375</v>
      </c>
      <c r="D11735">
        <v>6338.7900390625</v>
      </c>
      <c r="E11735">
        <v>6348.1201171875</v>
      </c>
      <c r="F11735">
        <v>6348.1201171875</v>
      </c>
      <c r="G11735">
        <v>1898830000</v>
      </c>
    </row>
    <row r="11736" spans="1:7" ht="15">
      <c r="A11736" s="963">
        <v>42948</v>
      </c>
      <c r="B11736">
        <v>6372.16015625</v>
      </c>
      <c r="C11736">
        <v>6375.75</v>
      </c>
      <c r="D11736">
        <v>6345.75</v>
      </c>
      <c r="E11736">
        <v>6362.93994140625</v>
      </c>
      <c r="F11736">
        <v>6362.93994140625</v>
      </c>
      <c r="G11736">
        <v>1821780000</v>
      </c>
    </row>
    <row r="11737" spans="1:7" ht="15">
      <c r="A11737" s="963">
        <v>42949</v>
      </c>
      <c r="B11737">
        <v>6393.10009765625</v>
      </c>
      <c r="C11737">
        <v>6394.2099609375</v>
      </c>
      <c r="D11737">
        <v>6313.43017578125</v>
      </c>
      <c r="E11737">
        <v>6362.64990234375</v>
      </c>
      <c r="F11737">
        <v>6362.64990234375</v>
      </c>
      <c r="G11737">
        <v>2115870000</v>
      </c>
    </row>
    <row r="11738" spans="1:7" ht="15">
      <c r="A11738" s="963">
        <v>42950</v>
      </c>
      <c r="B11738">
        <v>6366.240234375</v>
      </c>
      <c r="C11738">
        <v>6368.52978515625</v>
      </c>
      <c r="D11738">
        <v>6331.14013671875</v>
      </c>
      <c r="E11738">
        <v>6340.33984375</v>
      </c>
      <c r="F11738">
        <v>6340.33984375</v>
      </c>
      <c r="G11738">
        <v>2124100000</v>
      </c>
    </row>
    <row r="11739" spans="1:7" ht="15">
      <c r="A11739" s="963">
        <v>42951</v>
      </c>
      <c r="B11739">
        <v>6350.7900390625</v>
      </c>
      <c r="C11739">
        <v>6361.490234375</v>
      </c>
      <c r="D11739">
        <v>6329.72998046875</v>
      </c>
      <c r="E11739">
        <v>6351.56005859375</v>
      </c>
      <c r="F11739">
        <v>6351.56005859375</v>
      </c>
      <c r="G11739">
        <v>1908930000</v>
      </c>
    </row>
    <row r="11740" spans="1:7" ht="15">
      <c r="A11740" s="963">
        <v>42954</v>
      </c>
      <c r="B11740">
        <v>6361.06005859375</v>
      </c>
      <c r="C11740">
        <v>6386.02978515625</v>
      </c>
      <c r="D11740">
        <v>6356.22998046875</v>
      </c>
      <c r="E11740">
        <v>6383.77001953125</v>
      </c>
      <c r="F11740">
        <v>6383.77001953125</v>
      </c>
      <c r="G11740">
        <v>1704010000</v>
      </c>
    </row>
    <row r="11741" spans="1:7" ht="15">
      <c r="A11741" s="963">
        <v>42955</v>
      </c>
      <c r="B11741">
        <v>6373.330078125</v>
      </c>
      <c r="C11741">
        <v>6423.35009765625</v>
      </c>
      <c r="D11741">
        <v>6355.8798828125</v>
      </c>
      <c r="E11741">
        <v>6370.4599609375</v>
      </c>
      <c r="F11741">
        <v>6370.4599609375</v>
      </c>
      <c r="G11741">
        <v>1931490000</v>
      </c>
    </row>
    <row r="11742" spans="1:7" ht="15">
      <c r="A11742" s="963">
        <v>42956</v>
      </c>
      <c r="B11742">
        <v>6322.919921875</v>
      </c>
      <c r="C11742">
        <v>6355.0400390625</v>
      </c>
      <c r="D11742">
        <v>6309.43994140625</v>
      </c>
      <c r="E11742">
        <v>6352.330078125</v>
      </c>
      <c r="F11742">
        <v>6352.330078125</v>
      </c>
      <c r="G11742">
        <v>2037810000</v>
      </c>
    </row>
    <row r="11743" spans="1:7" ht="15">
      <c r="A11743" s="963">
        <v>42957</v>
      </c>
      <c r="B11743">
        <v>6312.64990234375</v>
      </c>
      <c r="C11743">
        <v>6318.27978515625</v>
      </c>
      <c r="D11743">
        <v>6214.41015625</v>
      </c>
      <c r="E11743">
        <v>6216.8701171875</v>
      </c>
      <c r="F11743">
        <v>6216.8701171875</v>
      </c>
      <c r="G11743">
        <v>2214990000</v>
      </c>
    </row>
    <row r="11744" spans="1:7" ht="15">
      <c r="A11744" s="963">
        <v>42958</v>
      </c>
      <c r="B11744">
        <v>6222.18017578125</v>
      </c>
      <c r="C11744">
        <v>6266.89013671875</v>
      </c>
      <c r="D11744">
        <v>6216.18994140625</v>
      </c>
      <c r="E11744">
        <v>6256.56005859375</v>
      </c>
      <c r="F11744">
        <v>6256.56005859375</v>
      </c>
      <c r="G11744">
        <v>1799780000</v>
      </c>
    </row>
    <row r="11745" spans="1:7" ht="15">
      <c r="A11745" s="963">
        <v>42961</v>
      </c>
      <c r="B11745">
        <v>6306.10986328125</v>
      </c>
      <c r="C11745">
        <v>6346.830078125</v>
      </c>
      <c r="D11745">
        <v>6305.5498046875</v>
      </c>
      <c r="E11745">
        <v>6340.22998046875</v>
      </c>
      <c r="F11745">
        <v>6340.22998046875</v>
      </c>
      <c r="G11745">
        <v>1702570000</v>
      </c>
    </row>
    <row r="11746" spans="1:7" ht="15">
      <c r="A11746" s="963">
        <v>42962</v>
      </c>
      <c r="B11746">
        <v>6350.509765625</v>
      </c>
      <c r="C11746">
        <v>6350.740234375</v>
      </c>
      <c r="D11746">
        <v>6324.75</v>
      </c>
      <c r="E11746">
        <v>6333.009765625</v>
      </c>
      <c r="F11746">
        <v>6333.009765625</v>
      </c>
      <c r="G11746">
        <v>1582560000</v>
      </c>
    </row>
    <row r="11747" spans="1:7" ht="15">
      <c r="A11747" s="963">
        <v>42963</v>
      </c>
      <c r="B11747">
        <v>6348.10986328125</v>
      </c>
      <c r="C11747">
        <v>6374.56005859375</v>
      </c>
      <c r="D11747">
        <v>6330.27001953125</v>
      </c>
      <c r="E11747">
        <v>6345.10986328125</v>
      </c>
      <c r="F11747">
        <v>6345.10986328125</v>
      </c>
      <c r="G11747">
        <v>1809070000</v>
      </c>
    </row>
    <row r="11748" spans="1:7" ht="15">
      <c r="A11748" s="963">
        <v>42964</v>
      </c>
      <c r="B11748">
        <v>6322.72021484375</v>
      </c>
      <c r="C11748">
        <v>6334.22998046875</v>
      </c>
      <c r="D11748">
        <v>6221.91015625</v>
      </c>
      <c r="E11748">
        <v>6221.91015625</v>
      </c>
      <c r="F11748">
        <v>6221.91015625</v>
      </c>
      <c r="G11748">
        <v>2052940000</v>
      </c>
    </row>
    <row r="11749" spans="1:7" ht="15">
      <c r="A11749" s="963">
        <v>42965</v>
      </c>
      <c r="B11749">
        <v>6222.4599609375</v>
      </c>
      <c r="C11749">
        <v>6254.22021484375</v>
      </c>
      <c r="D11749">
        <v>6193.3798828125</v>
      </c>
      <c r="E11749">
        <v>6216.52978515625</v>
      </c>
      <c r="F11749">
        <v>6216.52978515625</v>
      </c>
      <c r="G11749">
        <v>1968470000</v>
      </c>
    </row>
    <row r="11750" spans="1:7" ht="15">
      <c r="A11750" s="963">
        <v>42968</v>
      </c>
      <c r="B11750">
        <v>6216.31982421875</v>
      </c>
      <c r="C11750">
        <v>6226.93017578125</v>
      </c>
      <c r="D11750">
        <v>6177.18994140625</v>
      </c>
      <c r="E11750">
        <v>6213.1298828125</v>
      </c>
      <c r="F11750">
        <v>6213.1298828125</v>
      </c>
      <c r="G11750">
        <v>1582990000</v>
      </c>
    </row>
    <row r="11751" spans="1:7" ht="15">
      <c r="A11751" s="963">
        <v>42969</v>
      </c>
      <c r="B11751">
        <v>6241.2099609375</v>
      </c>
      <c r="C11751">
        <v>6302.83984375</v>
      </c>
      <c r="D11751">
        <v>6241.2099609375</v>
      </c>
      <c r="E11751">
        <v>6297.47998046875</v>
      </c>
      <c r="F11751">
        <v>6297.47998046875</v>
      </c>
      <c r="G11751">
        <v>1599760000</v>
      </c>
    </row>
    <row r="11752" spans="1:7" ht="15">
      <c r="A11752" s="963">
        <v>42970</v>
      </c>
      <c r="B11752">
        <v>6263.47021484375</v>
      </c>
      <c r="C11752">
        <v>6291.2998046875</v>
      </c>
      <c r="D11752">
        <v>6263.2900390625</v>
      </c>
      <c r="E11752">
        <v>6278.41015625</v>
      </c>
      <c r="F11752">
        <v>6278.41015625</v>
      </c>
      <c r="G11752">
        <v>1535320000</v>
      </c>
    </row>
    <row r="11753" spans="1:7" ht="15">
      <c r="A11753" s="963">
        <v>42971</v>
      </c>
      <c r="B11753">
        <v>6294.81982421875</v>
      </c>
      <c r="C11753">
        <v>6302.85009765625</v>
      </c>
      <c r="D11753">
        <v>6244.56982421875</v>
      </c>
      <c r="E11753">
        <v>6271.330078125</v>
      </c>
      <c r="F11753">
        <v>6271.330078125</v>
      </c>
      <c r="G11753">
        <v>1618660000</v>
      </c>
    </row>
    <row r="11754" spans="1:7" ht="15">
      <c r="A11754" s="963">
        <v>42972</v>
      </c>
      <c r="B11754">
        <v>6293.81005859375</v>
      </c>
      <c r="C11754">
        <v>6308.72021484375</v>
      </c>
      <c r="D11754">
        <v>6257.10009765625</v>
      </c>
      <c r="E11754">
        <v>6265.64013671875</v>
      </c>
      <c r="F11754">
        <v>6265.64013671875</v>
      </c>
      <c r="G11754">
        <v>1445590000</v>
      </c>
    </row>
    <row r="11755" spans="1:7" ht="15">
      <c r="A11755" s="963">
        <v>42975</v>
      </c>
      <c r="B11755">
        <v>6286.009765625</v>
      </c>
      <c r="C11755">
        <v>6292.259765625</v>
      </c>
      <c r="D11755">
        <v>6267.85009765625</v>
      </c>
      <c r="E11755">
        <v>6283.02001953125</v>
      </c>
      <c r="F11755">
        <v>6283.02001953125</v>
      </c>
      <c r="G11755">
        <v>1565110000</v>
      </c>
    </row>
    <row r="11756" spans="1:7" ht="15">
      <c r="A11756" s="963">
        <v>42976</v>
      </c>
      <c r="B11756">
        <v>6228.89990234375</v>
      </c>
      <c r="C11756">
        <v>6311.259765625</v>
      </c>
      <c r="D11756">
        <v>6228.72998046875</v>
      </c>
      <c r="E11756">
        <v>6301.89013671875</v>
      </c>
      <c r="F11756">
        <v>6301.89013671875</v>
      </c>
      <c r="G11756">
        <v>1639810000</v>
      </c>
    </row>
    <row r="11757" spans="1:7" ht="15">
      <c r="A11757" s="963">
        <v>42977</v>
      </c>
      <c r="B11757">
        <v>6308.68017578125</v>
      </c>
      <c r="C11757">
        <v>6374.47021484375</v>
      </c>
      <c r="D11757">
        <v>6303.56982421875</v>
      </c>
      <c r="E11757">
        <v>6368.31005859375</v>
      </c>
      <c r="F11757">
        <v>6368.31005859375</v>
      </c>
      <c r="G11757">
        <v>1717060000</v>
      </c>
    </row>
    <row r="11758" spans="1:7" ht="15">
      <c r="A11758" s="963">
        <v>42978</v>
      </c>
      <c r="B11758">
        <v>6385.7998046875</v>
      </c>
      <c r="C11758">
        <v>6435.27001953125</v>
      </c>
      <c r="D11758">
        <v>6383.580078125</v>
      </c>
      <c r="E11758">
        <v>6428.66015625</v>
      </c>
      <c r="F11758">
        <v>6428.66015625</v>
      </c>
      <c r="G11758">
        <v>1889500000</v>
      </c>
    </row>
    <row r="11759" spans="1:7" ht="15">
      <c r="A11759" s="963">
        <v>42979</v>
      </c>
      <c r="B11759">
        <v>6442.169921875</v>
      </c>
      <c r="C11759">
        <v>6449.64990234375</v>
      </c>
      <c r="D11759">
        <v>6417.8701171875</v>
      </c>
      <c r="E11759">
        <v>6435.330078125</v>
      </c>
      <c r="F11759">
        <v>6435.330078125</v>
      </c>
      <c r="G11759">
        <v>1489120000</v>
      </c>
    </row>
    <row r="11760" spans="1:7" ht="15">
      <c r="A11760" s="963">
        <v>42983</v>
      </c>
      <c r="B11760">
        <v>6414.81982421875</v>
      </c>
      <c r="C11760">
        <v>6426.509765625</v>
      </c>
      <c r="D11760">
        <v>6334.58984375</v>
      </c>
      <c r="E11760">
        <v>6375.56982421875</v>
      </c>
      <c r="F11760">
        <v>6375.56982421875</v>
      </c>
      <c r="G11760">
        <v>1889620000</v>
      </c>
    </row>
    <row r="11761" spans="1:7" ht="15">
      <c r="A11761" s="963">
        <v>42984</v>
      </c>
      <c r="B11761">
        <v>6394.35009765625</v>
      </c>
      <c r="C11761">
        <v>6407.39990234375</v>
      </c>
      <c r="D11761">
        <v>6356.2001953125</v>
      </c>
      <c r="E11761">
        <v>6393.31005859375</v>
      </c>
      <c r="F11761">
        <v>6393.31005859375</v>
      </c>
      <c r="G11761">
        <v>1902720000</v>
      </c>
    </row>
    <row r="11762" spans="1:7" ht="15">
      <c r="A11762" s="963">
        <v>42985</v>
      </c>
      <c r="B11762">
        <v>6402.93994140625</v>
      </c>
      <c r="C11762">
        <v>6413.06982421875</v>
      </c>
      <c r="D11762">
        <v>6379.81005859375</v>
      </c>
      <c r="E11762">
        <v>6397.8701171875</v>
      </c>
      <c r="F11762">
        <v>6397.8701171875</v>
      </c>
      <c r="G11762">
        <v>2000910000</v>
      </c>
    </row>
    <row r="11763" spans="1:7" ht="15">
      <c r="A11763" s="963">
        <v>42986</v>
      </c>
      <c r="B11763">
        <v>6389.64990234375</v>
      </c>
      <c r="C11763">
        <v>6391.41015625</v>
      </c>
      <c r="D11763">
        <v>6354.9599609375</v>
      </c>
      <c r="E11763">
        <v>6360.18994140625</v>
      </c>
      <c r="F11763">
        <v>6360.18994140625</v>
      </c>
      <c r="G11763">
        <v>1786070000</v>
      </c>
    </row>
    <row r="11764" spans="1:7" ht="15">
      <c r="A11764" s="963">
        <v>42989</v>
      </c>
      <c r="B11764">
        <v>6411.18017578125</v>
      </c>
      <c r="C11764">
        <v>6439.10986328125</v>
      </c>
      <c r="D11764">
        <v>6410.7099609375</v>
      </c>
      <c r="E11764">
        <v>6432.259765625</v>
      </c>
      <c r="F11764">
        <v>6432.259765625</v>
      </c>
      <c r="G11764">
        <v>1819310000</v>
      </c>
    </row>
    <row r="11765" spans="1:7" ht="15">
      <c r="A11765" s="963">
        <v>42990</v>
      </c>
      <c r="B11765">
        <v>6448.81005859375</v>
      </c>
      <c r="C11765">
        <v>6455.02978515625</v>
      </c>
      <c r="D11765">
        <v>6429.5400390625</v>
      </c>
      <c r="E11765">
        <v>6454.27978515625</v>
      </c>
      <c r="F11765">
        <v>6454.27978515625</v>
      </c>
      <c r="G11765">
        <v>1747620000</v>
      </c>
    </row>
    <row r="11766" spans="1:7" ht="15">
      <c r="A11766" s="963">
        <v>42991</v>
      </c>
      <c r="B11766">
        <v>6440.72021484375</v>
      </c>
      <c r="C11766">
        <v>6460.419921875</v>
      </c>
      <c r="D11766">
        <v>6433.2001953125</v>
      </c>
      <c r="E11766">
        <v>6460.18994140625</v>
      </c>
      <c r="F11766">
        <v>6460.18994140625</v>
      </c>
      <c r="G11766">
        <v>1944630000</v>
      </c>
    </row>
    <row r="11767" spans="1:7" ht="15">
      <c r="A11767" s="963">
        <v>42992</v>
      </c>
      <c r="B11767">
        <v>6439.4599609375</v>
      </c>
      <c r="C11767">
        <v>6455.31982421875</v>
      </c>
      <c r="D11767">
        <v>6424.0400390625</v>
      </c>
      <c r="E11767">
        <v>6429.080078125</v>
      </c>
      <c r="F11767">
        <v>6429.080078125</v>
      </c>
      <c r="G11767">
        <v>1817840000</v>
      </c>
    </row>
    <row r="11768" spans="1:7" ht="15">
      <c r="A11768" s="963">
        <v>42993</v>
      </c>
      <c r="B11768">
        <v>6426.16015625</v>
      </c>
      <c r="C11768">
        <v>6464.27001953125</v>
      </c>
      <c r="D11768">
        <v>6419.64990234375</v>
      </c>
      <c r="E11768">
        <v>6448.47021484375</v>
      </c>
      <c r="F11768">
        <v>6448.47021484375</v>
      </c>
      <c r="G11768">
        <v>2827910000</v>
      </c>
    </row>
    <row r="11769" spans="1:7" ht="15">
      <c r="A11769" s="963">
        <v>42996</v>
      </c>
      <c r="B11769">
        <v>6460.10009765625</v>
      </c>
      <c r="C11769">
        <v>6477.77001953125</v>
      </c>
      <c r="D11769">
        <v>6438.41015625</v>
      </c>
      <c r="E11769">
        <v>6454.64013671875</v>
      </c>
      <c r="F11769">
        <v>6454.64013671875</v>
      </c>
      <c r="G11769">
        <v>1881900000</v>
      </c>
    </row>
    <row r="11770" spans="1:7" ht="15">
      <c r="A11770" s="963">
        <v>42997</v>
      </c>
      <c r="B11770">
        <v>6465.56982421875</v>
      </c>
      <c r="C11770">
        <v>6467.7900390625</v>
      </c>
      <c r="D11770">
        <v>6446.75</v>
      </c>
      <c r="E11770">
        <v>6461.31982421875</v>
      </c>
      <c r="F11770">
        <v>6461.31982421875</v>
      </c>
      <c r="G11770">
        <v>1816080000</v>
      </c>
    </row>
    <row r="11771" spans="1:7" ht="15">
      <c r="A11771" s="963">
        <v>42998</v>
      </c>
      <c r="B11771">
        <v>6459.740234375</v>
      </c>
      <c r="C11771">
        <v>6466.0498046875</v>
      </c>
      <c r="D11771">
        <v>6414.22998046875</v>
      </c>
      <c r="E11771">
        <v>6456.0400390625</v>
      </c>
      <c r="F11771">
        <v>6456.0400390625</v>
      </c>
      <c r="G11771">
        <v>2083580000</v>
      </c>
    </row>
    <row r="11772" spans="1:7" ht="15">
      <c r="A11772" s="963">
        <v>42999</v>
      </c>
      <c r="B11772">
        <v>6448.56982421875</v>
      </c>
      <c r="C11772">
        <v>6448.56982421875</v>
      </c>
      <c r="D11772">
        <v>6405.2998046875</v>
      </c>
      <c r="E11772">
        <v>6422.68994140625</v>
      </c>
      <c r="F11772">
        <v>6422.68994140625</v>
      </c>
      <c r="G11772">
        <v>1779600000</v>
      </c>
    </row>
    <row r="11773" spans="1:7" ht="15">
      <c r="A11773" s="963">
        <v>43000</v>
      </c>
      <c r="B11773">
        <v>6401.43994140625</v>
      </c>
      <c r="C11773">
        <v>6429.5400390625</v>
      </c>
      <c r="D11773">
        <v>6400.81005859375</v>
      </c>
      <c r="E11773">
        <v>6426.919921875</v>
      </c>
      <c r="F11773">
        <v>6426.919921875</v>
      </c>
      <c r="G11773">
        <v>1648690000</v>
      </c>
    </row>
    <row r="11774" spans="1:7" ht="15">
      <c r="A11774" s="963">
        <v>43003</v>
      </c>
      <c r="B11774">
        <v>6403.10986328125</v>
      </c>
      <c r="C11774">
        <v>6408.0498046875</v>
      </c>
      <c r="D11774">
        <v>6343.9599609375</v>
      </c>
      <c r="E11774">
        <v>6370.58984375</v>
      </c>
      <c r="F11774">
        <v>6370.58984375</v>
      </c>
      <c r="G11774">
        <v>2061150000</v>
      </c>
    </row>
    <row r="11775" spans="1:7" ht="15">
      <c r="A11775" s="963">
        <v>43004</v>
      </c>
      <c r="B11775">
        <v>6391.85009765625</v>
      </c>
      <c r="C11775">
        <v>6405</v>
      </c>
      <c r="D11775">
        <v>6364.56982421875</v>
      </c>
      <c r="E11775">
        <v>6380.16015625</v>
      </c>
      <c r="F11775">
        <v>6380.16015625</v>
      </c>
      <c r="G11775">
        <v>1935990000</v>
      </c>
    </row>
    <row r="11776" spans="1:7" ht="15">
      <c r="A11776" s="963">
        <v>43005</v>
      </c>
      <c r="B11776">
        <v>6414.3701171875</v>
      </c>
      <c r="C11776">
        <v>6472.64990234375</v>
      </c>
      <c r="D11776">
        <v>6405.35986328125</v>
      </c>
      <c r="E11776">
        <v>6453.259765625</v>
      </c>
      <c r="F11776">
        <v>6453.259765625</v>
      </c>
      <c r="G11776">
        <v>2068400000</v>
      </c>
    </row>
    <row r="11777" spans="1:7" ht="15">
      <c r="A11777" s="963">
        <v>43006</v>
      </c>
      <c r="B11777">
        <v>6437.9599609375</v>
      </c>
      <c r="C11777">
        <v>6456.22998046875</v>
      </c>
      <c r="D11777">
        <v>6427.66015625</v>
      </c>
      <c r="E11777">
        <v>6453.4501953125</v>
      </c>
      <c r="F11777">
        <v>6453.4501953125</v>
      </c>
      <c r="G11777">
        <v>1882790000</v>
      </c>
    </row>
    <row r="11778" spans="1:7" ht="15">
      <c r="A11778" s="963">
        <v>43007</v>
      </c>
      <c r="B11778">
        <v>6461.27978515625</v>
      </c>
      <c r="C11778">
        <v>6497.97998046875</v>
      </c>
      <c r="D11778">
        <v>6454.85986328125</v>
      </c>
      <c r="E11778">
        <v>6495.9599609375</v>
      </c>
      <c r="F11778">
        <v>6495.9599609375</v>
      </c>
      <c r="G11778">
        <v>1970720000</v>
      </c>
    </row>
    <row r="11779" spans="1:7" ht="15">
      <c r="A11779" s="963">
        <v>43010</v>
      </c>
      <c r="B11779">
        <v>6506.080078125</v>
      </c>
      <c r="C11779">
        <v>6527.22021484375</v>
      </c>
      <c r="D11779">
        <v>6484.14013671875</v>
      </c>
      <c r="E11779">
        <v>6516.72021484375</v>
      </c>
      <c r="F11779">
        <v>6516.72021484375</v>
      </c>
      <c r="G11779">
        <v>1984400000</v>
      </c>
    </row>
    <row r="11780" spans="1:7" ht="15">
      <c r="A11780" s="963">
        <v>43011</v>
      </c>
      <c r="B11780">
        <v>6523.740234375</v>
      </c>
      <c r="C11780">
        <v>6532.18017578125</v>
      </c>
      <c r="D11780">
        <v>6509.7099609375</v>
      </c>
      <c r="E11780">
        <v>6531.7099609375</v>
      </c>
      <c r="F11780">
        <v>6531.7099609375</v>
      </c>
      <c r="G11780">
        <v>1972760000</v>
      </c>
    </row>
    <row r="11781" spans="1:7" ht="15">
      <c r="A11781" s="963">
        <v>43012</v>
      </c>
      <c r="B11781">
        <v>6521.9599609375</v>
      </c>
      <c r="C11781">
        <v>6546.4599609375</v>
      </c>
      <c r="D11781">
        <v>6513.1201171875</v>
      </c>
      <c r="E11781">
        <v>6534.6298828125</v>
      </c>
      <c r="F11781">
        <v>6534.6298828125</v>
      </c>
      <c r="G11781">
        <v>1941470000</v>
      </c>
    </row>
    <row r="11782" spans="1:7" ht="15">
      <c r="A11782" s="963">
        <v>43013</v>
      </c>
      <c r="B11782">
        <v>6552.8701171875</v>
      </c>
      <c r="C11782">
        <v>6587.2099609375</v>
      </c>
      <c r="D11782">
        <v>6547.64990234375</v>
      </c>
      <c r="E11782">
        <v>6585.35986328125</v>
      </c>
      <c r="F11782">
        <v>6585.35986328125</v>
      </c>
      <c r="G11782">
        <v>1888970000</v>
      </c>
    </row>
    <row r="11783" spans="1:7" ht="15">
      <c r="A11783" s="963">
        <v>43014</v>
      </c>
      <c r="B11783">
        <v>6566.9501953125</v>
      </c>
      <c r="C11783">
        <v>6590.18017578125</v>
      </c>
      <c r="D11783">
        <v>6566.83984375</v>
      </c>
      <c r="E11783">
        <v>6590.18017578125</v>
      </c>
      <c r="F11783">
        <v>6590.18017578125</v>
      </c>
      <c r="G11783">
        <v>1752170000</v>
      </c>
    </row>
    <row r="11784" spans="1:7" ht="15">
      <c r="A11784" s="963">
        <v>43017</v>
      </c>
      <c r="B11784">
        <v>6597.3701171875</v>
      </c>
      <c r="C11784">
        <v>6599.33984375</v>
      </c>
      <c r="D11784">
        <v>6572.43994140625</v>
      </c>
      <c r="E11784">
        <v>6579.72998046875</v>
      </c>
      <c r="F11784">
        <v>6579.72998046875</v>
      </c>
      <c r="G11784">
        <v>1494160000</v>
      </c>
    </row>
    <row r="11785" spans="1:7" ht="15">
      <c r="A11785" s="963">
        <v>43018</v>
      </c>
      <c r="B11785">
        <v>6602.490234375</v>
      </c>
      <c r="C11785">
        <v>6608.2998046875</v>
      </c>
      <c r="D11785">
        <v>6561.77978515625</v>
      </c>
      <c r="E11785">
        <v>6587.25</v>
      </c>
      <c r="F11785">
        <v>6587.25</v>
      </c>
      <c r="G11785">
        <v>1802480000</v>
      </c>
    </row>
    <row r="11786" spans="1:7" ht="15">
      <c r="A11786" s="963">
        <v>43019</v>
      </c>
      <c r="B11786">
        <v>6586.72998046875</v>
      </c>
      <c r="C11786">
        <v>6604.2099609375</v>
      </c>
      <c r="D11786">
        <v>6577.990234375</v>
      </c>
      <c r="E11786">
        <v>6603.5498046875</v>
      </c>
      <c r="F11786">
        <v>6603.5498046875</v>
      </c>
      <c r="G11786">
        <v>1837860000</v>
      </c>
    </row>
    <row r="11787" spans="1:7" ht="15">
      <c r="A11787" s="963">
        <v>43020</v>
      </c>
      <c r="B11787">
        <v>6594.759765625</v>
      </c>
      <c r="C11787">
        <v>6613.5</v>
      </c>
      <c r="D11787">
        <v>6586.31982421875</v>
      </c>
      <c r="E11787">
        <v>6591.509765625</v>
      </c>
      <c r="F11787">
        <v>6591.509765625</v>
      </c>
      <c r="G11787">
        <v>2020330000</v>
      </c>
    </row>
    <row r="11788" spans="1:7" ht="15">
      <c r="A11788" s="963">
        <v>43021</v>
      </c>
      <c r="B11788">
        <v>6613.2099609375</v>
      </c>
      <c r="C11788">
        <v>6616.580078125</v>
      </c>
      <c r="D11788">
        <v>6602.2001953125</v>
      </c>
      <c r="E11788">
        <v>6605.7998046875</v>
      </c>
      <c r="F11788">
        <v>6605.7998046875</v>
      </c>
      <c r="G11788">
        <v>1761700000</v>
      </c>
    </row>
    <row r="11789" spans="1:7" ht="15">
      <c r="A11789" s="963">
        <v>43024</v>
      </c>
      <c r="B11789">
        <v>6622.5498046875</v>
      </c>
      <c r="C11789">
        <v>6632.5</v>
      </c>
      <c r="D11789">
        <v>6607.02978515625</v>
      </c>
      <c r="E11789">
        <v>6624</v>
      </c>
      <c r="F11789">
        <v>6624</v>
      </c>
      <c r="G11789">
        <v>1632240000</v>
      </c>
    </row>
    <row r="11790" spans="1:7" ht="15">
      <c r="A11790" s="963">
        <v>43025</v>
      </c>
      <c r="B11790">
        <v>6621.419921875</v>
      </c>
      <c r="C11790">
        <v>6628.60009765625</v>
      </c>
      <c r="D11790">
        <v>6613.2099609375</v>
      </c>
      <c r="E11790">
        <v>6623.66015625</v>
      </c>
      <c r="F11790">
        <v>6623.66015625</v>
      </c>
      <c r="G11790">
        <v>1653160000</v>
      </c>
    </row>
    <row r="11791" spans="1:7" ht="15">
      <c r="A11791" s="963">
        <v>43026</v>
      </c>
      <c r="B11791">
        <v>6634.259765625</v>
      </c>
      <c r="C11791">
        <v>6635.52001953125</v>
      </c>
      <c r="D11791">
        <v>6613.5498046875</v>
      </c>
      <c r="E11791">
        <v>6624.22021484375</v>
      </c>
      <c r="F11791">
        <v>6624.22021484375</v>
      </c>
      <c r="G11791">
        <v>1738060000</v>
      </c>
    </row>
    <row r="11792" spans="1:7" ht="15">
      <c r="A11792" s="963">
        <v>43027</v>
      </c>
      <c r="B11792">
        <v>6583.7001953125</v>
      </c>
      <c r="C11792">
        <v>6605.2900390625</v>
      </c>
      <c r="D11792">
        <v>6558.52978515625</v>
      </c>
      <c r="E11792">
        <v>6605.06982421875</v>
      </c>
      <c r="F11792">
        <v>6605.06982421875</v>
      </c>
      <c r="G11792">
        <v>1847020000</v>
      </c>
    </row>
    <row r="11793" spans="1:7" ht="15">
      <c r="A11793" s="963">
        <v>43028</v>
      </c>
      <c r="B11793">
        <v>6633.3701171875</v>
      </c>
      <c r="C11793">
        <v>6640.02978515625</v>
      </c>
      <c r="D11793">
        <v>6622.919921875</v>
      </c>
      <c r="E11793">
        <v>6629.0498046875</v>
      </c>
      <c r="F11793">
        <v>6629.0498046875</v>
      </c>
      <c r="G11793">
        <v>1812220000</v>
      </c>
    </row>
    <row r="11794" spans="1:7" ht="15">
      <c r="A11794" s="963">
        <v>43031</v>
      </c>
      <c r="B11794">
        <v>6641.56982421875</v>
      </c>
      <c r="C11794">
        <v>6641.56982421875</v>
      </c>
      <c r="D11794">
        <v>6581.14990234375</v>
      </c>
      <c r="E11794">
        <v>6586.830078125</v>
      </c>
      <c r="F11794">
        <v>6586.830078125</v>
      </c>
      <c r="G11794">
        <v>1813080000</v>
      </c>
    </row>
    <row r="11795" spans="1:7" ht="15">
      <c r="A11795" s="963">
        <v>43032</v>
      </c>
      <c r="B11795">
        <v>6598.60986328125</v>
      </c>
      <c r="C11795">
        <v>6611.89990234375</v>
      </c>
      <c r="D11795">
        <v>6582.06005859375</v>
      </c>
      <c r="E11795">
        <v>6598.43017578125</v>
      </c>
      <c r="F11795">
        <v>6598.43017578125</v>
      </c>
      <c r="G11795">
        <v>1852610000</v>
      </c>
    </row>
    <row r="11796" spans="1:7" ht="15">
      <c r="A11796" s="963">
        <v>43033</v>
      </c>
      <c r="B11796">
        <v>6587.22021484375</v>
      </c>
      <c r="C11796">
        <v>6600.64013671875</v>
      </c>
      <c r="D11796">
        <v>6517.93017578125</v>
      </c>
      <c r="E11796">
        <v>6563.89013671875</v>
      </c>
      <c r="F11796">
        <v>6563.89013671875</v>
      </c>
      <c r="G11796">
        <v>2205790000</v>
      </c>
    </row>
    <row r="11797" spans="1:7" ht="15">
      <c r="A11797" s="963">
        <v>43034</v>
      </c>
      <c r="B11797">
        <v>6567.58984375</v>
      </c>
      <c r="C11797">
        <v>6582.759765625</v>
      </c>
      <c r="D11797">
        <v>6550.02978515625</v>
      </c>
      <c r="E11797">
        <v>6556.77001953125</v>
      </c>
      <c r="F11797">
        <v>6556.77001953125</v>
      </c>
      <c r="G11797">
        <v>2125640000</v>
      </c>
    </row>
    <row r="11798" spans="1:7" ht="15">
      <c r="A11798" s="963">
        <v>43035</v>
      </c>
      <c r="B11798">
        <v>6635.02978515625</v>
      </c>
      <c r="C11798">
        <v>6708.1298828125</v>
      </c>
      <c r="D11798">
        <v>6625.77978515625</v>
      </c>
      <c r="E11798">
        <v>6701.259765625</v>
      </c>
      <c r="F11798">
        <v>6701.259765625</v>
      </c>
      <c r="G11798">
        <v>2414520000</v>
      </c>
    </row>
    <row r="11799" spans="1:7" ht="15">
      <c r="A11799" s="963">
        <v>43038</v>
      </c>
      <c r="B11799">
        <v>6693.77001953125</v>
      </c>
      <c r="C11799">
        <v>6727.39013671875</v>
      </c>
      <c r="D11799">
        <v>6677.14990234375</v>
      </c>
      <c r="E11799">
        <v>6698.9599609375</v>
      </c>
      <c r="F11799">
        <v>6698.9599609375</v>
      </c>
      <c r="G11799">
        <v>2015920000</v>
      </c>
    </row>
    <row r="11800" spans="1:7" ht="15">
      <c r="A11800" s="963">
        <v>43039</v>
      </c>
      <c r="B11800">
        <v>6713.7099609375</v>
      </c>
      <c r="C11800">
        <v>6737.75</v>
      </c>
      <c r="D11800">
        <v>6705.7900390625</v>
      </c>
      <c r="E11800">
        <v>6727.669921875</v>
      </c>
      <c r="F11800">
        <v>6727.669921875</v>
      </c>
      <c r="G11800">
        <v>2054220000</v>
      </c>
    </row>
    <row r="11801" spans="1:7" ht="15">
      <c r="A11801" s="963">
        <v>43040</v>
      </c>
      <c r="B11801">
        <v>6758.64013671875</v>
      </c>
      <c r="C11801">
        <v>6759.66015625</v>
      </c>
      <c r="D11801">
        <v>6691.47998046875</v>
      </c>
      <c r="E11801">
        <v>6716.52978515625</v>
      </c>
      <c r="F11801">
        <v>6716.52978515625</v>
      </c>
      <c r="G11801">
        <v>2074230000</v>
      </c>
    </row>
    <row r="11802" spans="1:7" ht="15">
      <c r="A11802" s="963">
        <v>43041</v>
      </c>
      <c r="B11802">
        <v>6709.39013671875</v>
      </c>
      <c r="C11802">
        <v>6719.97021484375</v>
      </c>
      <c r="D11802">
        <v>6677.5498046875</v>
      </c>
      <c r="E11802">
        <v>6714.93994140625</v>
      </c>
      <c r="F11802">
        <v>6714.93994140625</v>
      </c>
      <c r="G11802">
        <v>2282300000</v>
      </c>
    </row>
    <row r="11803" spans="1:7" ht="15">
      <c r="A11803" s="963">
        <v>43042</v>
      </c>
      <c r="B11803">
        <v>6737.08984375</v>
      </c>
      <c r="C11803">
        <v>6765.14013671875</v>
      </c>
      <c r="D11803">
        <v>6712.93017578125</v>
      </c>
      <c r="E11803">
        <v>6764.43994140625</v>
      </c>
      <c r="F11803">
        <v>6764.43994140625</v>
      </c>
      <c r="G11803">
        <v>2203880000</v>
      </c>
    </row>
    <row r="11804" spans="1:7" ht="15">
      <c r="A11804" s="963">
        <v>43045</v>
      </c>
      <c r="B11804">
        <v>6763.2998046875</v>
      </c>
      <c r="C11804">
        <v>6790.669921875</v>
      </c>
      <c r="D11804">
        <v>6763.169921875</v>
      </c>
      <c r="E11804">
        <v>6786.43994140625</v>
      </c>
      <c r="F11804">
        <v>6786.43994140625</v>
      </c>
      <c r="G11804">
        <v>2173120000</v>
      </c>
    </row>
    <row r="11805" spans="1:7" ht="15">
      <c r="A11805" s="963">
        <v>43046</v>
      </c>
      <c r="B11805">
        <v>6785.43994140625</v>
      </c>
      <c r="C11805">
        <v>6795.52001953125</v>
      </c>
      <c r="D11805">
        <v>6750.35009765625</v>
      </c>
      <c r="E11805">
        <v>6767.77978515625</v>
      </c>
      <c r="F11805">
        <v>6767.77978515625</v>
      </c>
      <c r="G11805">
        <v>2209280000</v>
      </c>
    </row>
    <row r="11806" spans="1:7" ht="15">
      <c r="A11806" s="963">
        <v>43047</v>
      </c>
      <c r="B11806">
        <v>6764.85009765625</v>
      </c>
      <c r="C11806">
        <v>6791.64990234375</v>
      </c>
      <c r="D11806">
        <v>6753.33984375</v>
      </c>
      <c r="E11806">
        <v>6789.1201171875</v>
      </c>
      <c r="F11806">
        <v>6789.1201171875</v>
      </c>
      <c r="G11806">
        <v>2121340000</v>
      </c>
    </row>
    <row r="11807" spans="1:7" ht="15">
      <c r="A11807" s="963">
        <v>43048</v>
      </c>
      <c r="B11807">
        <v>6737.4501953125</v>
      </c>
      <c r="C11807">
        <v>6758.93017578125</v>
      </c>
      <c r="D11807">
        <v>6687.27978515625</v>
      </c>
      <c r="E11807">
        <v>6750.0498046875</v>
      </c>
      <c r="F11807">
        <v>6750.0498046875</v>
      </c>
      <c r="G11807">
        <v>2243500000</v>
      </c>
    </row>
    <row r="11808" spans="1:7" ht="15">
      <c r="A11808" s="963">
        <v>43049</v>
      </c>
      <c r="B11808">
        <v>6736.39013671875</v>
      </c>
      <c r="C11808">
        <v>6757.33984375</v>
      </c>
      <c r="D11808">
        <v>6727.35009765625</v>
      </c>
      <c r="E11808">
        <v>6750.93994140625</v>
      </c>
      <c r="F11808">
        <v>6750.93994140625</v>
      </c>
      <c r="G11808">
        <v>1979120000</v>
      </c>
    </row>
    <row r="11809" spans="1:7" ht="15">
      <c r="A11809" s="963">
        <v>43052</v>
      </c>
      <c r="B11809">
        <v>6727.39013671875</v>
      </c>
      <c r="C11809">
        <v>6766.2998046875</v>
      </c>
      <c r="D11809">
        <v>6723.43017578125</v>
      </c>
      <c r="E11809">
        <v>6757.60009765625</v>
      </c>
      <c r="F11809">
        <v>6757.60009765625</v>
      </c>
      <c r="G11809">
        <v>1976460000</v>
      </c>
    </row>
    <row r="11810" spans="1:7" ht="15">
      <c r="A11810" s="963">
        <v>43053</v>
      </c>
      <c r="B11810">
        <v>6733.8701171875</v>
      </c>
      <c r="C11810">
        <v>6743.6298828125</v>
      </c>
      <c r="D11810">
        <v>6709.27001953125</v>
      </c>
      <c r="E11810">
        <v>6737.8701171875</v>
      </c>
      <c r="F11810">
        <v>6737.8701171875</v>
      </c>
      <c r="G11810">
        <v>1988230000</v>
      </c>
    </row>
    <row r="11811" spans="1:7" ht="15">
      <c r="A11811" s="963">
        <v>43054</v>
      </c>
      <c r="B11811">
        <v>6700.68017578125</v>
      </c>
      <c r="C11811">
        <v>6725.31982421875</v>
      </c>
      <c r="D11811">
        <v>6667.31005859375</v>
      </c>
      <c r="E11811">
        <v>6706.2099609375</v>
      </c>
      <c r="F11811">
        <v>6706.2099609375</v>
      </c>
      <c r="G11811">
        <v>1923730000</v>
      </c>
    </row>
    <row r="11812" spans="1:7" ht="15">
      <c r="A11812" s="963">
        <v>43055</v>
      </c>
      <c r="B11812">
        <v>6742.33984375</v>
      </c>
      <c r="C11812">
        <v>6806.669921875</v>
      </c>
      <c r="D11812">
        <v>6742.33984375</v>
      </c>
      <c r="E11812">
        <v>6793.2900390625</v>
      </c>
      <c r="F11812">
        <v>6793.2900390625</v>
      </c>
      <c r="G11812">
        <v>2020380000</v>
      </c>
    </row>
    <row r="11813" spans="1:7" ht="15">
      <c r="A11813" s="963">
        <v>43056</v>
      </c>
      <c r="B11813">
        <v>6794.4501953125</v>
      </c>
      <c r="C11813">
        <v>6797.75</v>
      </c>
      <c r="D11813">
        <v>6777.43017578125</v>
      </c>
      <c r="E11813">
        <v>6782.7900390625</v>
      </c>
      <c r="F11813">
        <v>6782.7900390625</v>
      </c>
      <c r="G11813">
        <v>2009220000</v>
      </c>
    </row>
    <row r="11814" spans="1:7" ht="15">
      <c r="A11814" s="963">
        <v>43059</v>
      </c>
      <c r="B11814">
        <v>6789.27978515625</v>
      </c>
      <c r="C11814">
        <v>6795.830078125</v>
      </c>
      <c r="D11814">
        <v>6779.490234375</v>
      </c>
      <c r="E11814">
        <v>6790.7099609375</v>
      </c>
      <c r="F11814">
        <v>6790.7099609375</v>
      </c>
      <c r="G11814">
        <v>1811750000</v>
      </c>
    </row>
    <row r="11815" spans="1:7" ht="15">
      <c r="A11815" s="963">
        <v>43060</v>
      </c>
      <c r="B11815">
        <v>6820.5498046875</v>
      </c>
      <c r="C11815">
        <v>6862.66015625</v>
      </c>
      <c r="D11815">
        <v>6820.02001953125</v>
      </c>
      <c r="E11815">
        <v>6862.47998046875</v>
      </c>
      <c r="F11815">
        <v>6862.47998046875</v>
      </c>
      <c r="G11815">
        <v>1891960000</v>
      </c>
    </row>
    <row r="11816" spans="1:7" ht="15">
      <c r="A11816" s="963">
        <v>43061</v>
      </c>
      <c r="B11816">
        <v>6869.52978515625</v>
      </c>
      <c r="C11816">
        <v>6874.52001953125</v>
      </c>
      <c r="D11816">
        <v>6859.27978515625</v>
      </c>
      <c r="E11816">
        <v>6867.35986328125</v>
      </c>
      <c r="F11816">
        <v>6867.35986328125</v>
      </c>
      <c r="G11816">
        <v>1589150000</v>
      </c>
    </row>
    <row r="11817" spans="1:7" ht="15">
      <c r="A11817" s="963">
        <v>43063</v>
      </c>
      <c r="B11817">
        <v>6878.10986328125</v>
      </c>
      <c r="C11817">
        <v>6890.02001953125</v>
      </c>
      <c r="D11817">
        <v>6873.740234375</v>
      </c>
      <c r="E11817">
        <v>6889.16015625</v>
      </c>
      <c r="F11817">
        <v>6889.16015625</v>
      </c>
      <c r="G11817">
        <v>872110000</v>
      </c>
    </row>
    <row r="11818" spans="1:7" ht="15">
      <c r="A11818" s="963">
        <v>43066</v>
      </c>
      <c r="B11818">
        <v>6889.91015625</v>
      </c>
      <c r="C11818">
        <v>6897.43017578125</v>
      </c>
      <c r="D11818">
        <v>6867.89013671875</v>
      </c>
      <c r="E11818">
        <v>6878.52001953125</v>
      </c>
      <c r="F11818">
        <v>6878.52001953125</v>
      </c>
      <c r="G11818">
        <v>1781550000</v>
      </c>
    </row>
    <row r="11819" spans="1:7" ht="15">
      <c r="A11819" s="963">
        <v>43067</v>
      </c>
      <c r="B11819">
        <v>6893.72021484375</v>
      </c>
      <c r="C11819">
        <v>6914.18994140625</v>
      </c>
      <c r="D11819">
        <v>6866.2099609375</v>
      </c>
      <c r="E11819">
        <v>6912.35986328125</v>
      </c>
      <c r="F11819">
        <v>6912.35986328125</v>
      </c>
      <c r="G11819">
        <v>2003840000</v>
      </c>
    </row>
    <row r="11820" spans="1:7" ht="15">
      <c r="A11820" s="963">
        <v>43068</v>
      </c>
      <c r="B11820">
        <v>6907.27978515625</v>
      </c>
      <c r="C11820">
        <v>6908.330078125</v>
      </c>
      <c r="D11820">
        <v>6793.9501953125</v>
      </c>
      <c r="E11820">
        <v>6824.39013671875</v>
      </c>
      <c r="F11820">
        <v>6824.39013671875</v>
      </c>
      <c r="G11820">
        <v>2456990000</v>
      </c>
    </row>
    <row r="11821" spans="1:7" ht="15">
      <c r="A11821" s="963">
        <v>43069</v>
      </c>
      <c r="B11821">
        <v>6852.7998046875</v>
      </c>
      <c r="C11821">
        <v>6888.64990234375</v>
      </c>
      <c r="D11821">
        <v>6838.47998046875</v>
      </c>
      <c r="E11821">
        <v>6873.97021484375</v>
      </c>
      <c r="F11821">
        <v>6873.97021484375</v>
      </c>
      <c r="G11821">
        <v>2468530000</v>
      </c>
    </row>
    <row r="11822" spans="1:7" ht="15">
      <c r="A11822" s="963">
        <v>43070</v>
      </c>
      <c r="B11822">
        <v>6844.0400390625</v>
      </c>
      <c r="C11822">
        <v>6872.169921875</v>
      </c>
      <c r="D11822">
        <v>6737.16015625</v>
      </c>
      <c r="E11822">
        <v>6847.58984375</v>
      </c>
      <c r="F11822">
        <v>6847.58984375</v>
      </c>
      <c r="G11822">
        <v>2302140000</v>
      </c>
    </row>
    <row r="11823" spans="1:7" ht="15">
      <c r="A11823" s="963">
        <v>43073</v>
      </c>
      <c r="B11823">
        <v>6897.1298828125</v>
      </c>
      <c r="C11823">
        <v>6899.22998046875</v>
      </c>
      <c r="D11823">
        <v>6770.68994140625</v>
      </c>
      <c r="E11823">
        <v>6775.3701171875</v>
      </c>
      <c r="F11823">
        <v>6775.3701171875</v>
      </c>
      <c r="G11823">
        <v>2427170000</v>
      </c>
    </row>
    <row r="11824" spans="1:7" ht="15">
      <c r="A11824" s="963">
        <v>43074</v>
      </c>
      <c r="B11824">
        <v>6759.14013671875</v>
      </c>
      <c r="C11824">
        <v>6836.4501953125</v>
      </c>
      <c r="D11824">
        <v>6752.31982421875</v>
      </c>
      <c r="E11824">
        <v>6762.2099609375</v>
      </c>
      <c r="F11824">
        <v>6762.2099609375</v>
      </c>
      <c r="G11824">
        <v>2085760000</v>
      </c>
    </row>
    <row r="11825" spans="1:7" ht="15">
      <c r="A11825" s="963">
        <v>43075</v>
      </c>
      <c r="B11825">
        <v>6742.06982421875</v>
      </c>
      <c r="C11825">
        <v>6787.419921875</v>
      </c>
      <c r="D11825">
        <v>6734.1298828125</v>
      </c>
      <c r="E11825">
        <v>6776.3798828125</v>
      </c>
      <c r="F11825">
        <v>6776.3798828125</v>
      </c>
      <c r="G11825">
        <v>1901770000</v>
      </c>
    </row>
    <row r="11826" spans="1:7" ht="15">
      <c r="A11826" s="963">
        <v>43076</v>
      </c>
      <c r="B11826">
        <v>6785.740234375</v>
      </c>
      <c r="C11826">
        <v>6829.2900390625</v>
      </c>
      <c r="D11826">
        <v>6778.2001953125</v>
      </c>
      <c r="E11826">
        <v>6812.83984375</v>
      </c>
      <c r="F11826">
        <v>6812.83984375</v>
      </c>
      <c r="G11826">
        <v>1953740000</v>
      </c>
    </row>
    <row r="11827" spans="1:7" ht="15">
      <c r="A11827" s="963">
        <v>43077</v>
      </c>
      <c r="B11827">
        <v>6859.9501953125</v>
      </c>
      <c r="C11827">
        <v>6870.47998046875</v>
      </c>
      <c r="D11827">
        <v>6831.60986328125</v>
      </c>
      <c r="E11827">
        <v>6840.080078125</v>
      </c>
      <c r="F11827">
        <v>6840.080078125</v>
      </c>
      <c r="G11827">
        <v>1825640000</v>
      </c>
    </row>
    <row r="11828" spans="1:7" ht="15">
      <c r="A11828" s="963">
        <v>43080</v>
      </c>
      <c r="B11828">
        <v>6847.64013671875</v>
      </c>
      <c r="C11828">
        <v>6879.7998046875</v>
      </c>
      <c r="D11828">
        <v>6844.8798828125</v>
      </c>
      <c r="E11828">
        <v>6875.080078125</v>
      </c>
      <c r="F11828">
        <v>6875.080078125</v>
      </c>
      <c r="G11828">
        <v>1836780000</v>
      </c>
    </row>
    <row r="11829" spans="1:7" ht="15">
      <c r="A11829" s="963">
        <v>43081</v>
      </c>
      <c r="B11829">
        <v>6872.7099609375</v>
      </c>
      <c r="C11829">
        <v>6884.7998046875</v>
      </c>
      <c r="D11829">
        <v>6856.2998046875</v>
      </c>
      <c r="E11829">
        <v>6862.31982421875</v>
      </c>
      <c r="F11829">
        <v>6862.31982421875</v>
      </c>
      <c r="G11829">
        <v>1872810000</v>
      </c>
    </row>
    <row r="11830" spans="1:7" ht="15">
      <c r="A11830" s="963">
        <v>43082</v>
      </c>
      <c r="B11830">
        <v>6880.41015625</v>
      </c>
      <c r="C11830">
        <v>6897.6201171875</v>
      </c>
      <c r="D11830">
        <v>6871.8701171875</v>
      </c>
      <c r="E11830">
        <v>6875.7998046875</v>
      </c>
      <c r="F11830">
        <v>6875.7998046875</v>
      </c>
      <c r="G11830">
        <v>1931090000</v>
      </c>
    </row>
    <row r="11831" spans="1:7" ht="15">
      <c r="A11831" s="963">
        <v>43083</v>
      </c>
      <c r="B11831">
        <v>6887.3798828125</v>
      </c>
      <c r="C11831">
        <v>6901.1298828125</v>
      </c>
      <c r="D11831">
        <v>6851.6298828125</v>
      </c>
      <c r="E11831">
        <v>6856.52978515625</v>
      </c>
      <c r="F11831">
        <v>6856.52978515625</v>
      </c>
      <c r="G11831">
        <v>1990090000</v>
      </c>
    </row>
    <row r="11832" spans="1:7" ht="15">
      <c r="A11832" s="963">
        <v>43084</v>
      </c>
      <c r="B11832">
        <v>6871.5498046875</v>
      </c>
      <c r="C11832">
        <v>6945.81982421875</v>
      </c>
      <c r="D11832">
        <v>6871.4501953125</v>
      </c>
      <c r="E11832">
        <v>6936.580078125</v>
      </c>
      <c r="F11832">
        <v>6936.580078125</v>
      </c>
      <c r="G11832">
        <v>3529590000</v>
      </c>
    </row>
    <row r="11833" spans="1:7" ht="15">
      <c r="A11833" s="963">
        <v>43087</v>
      </c>
      <c r="B11833">
        <v>6980.39990234375</v>
      </c>
      <c r="C11833">
        <v>7003.89013671875</v>
      </c>
      <c r="D11833">
        <v>6975.5400390625</v>
      </c>
      <c r="E11833">
        <v>6994.759765625</v>
      </c>
      <c r="F11833">
        <v>6994.759765625</v>
      </c>
      <c r="G11833">
        <v>2150580000</v>
      </c>
    </row>
    <row r="11834" spans="1:7" ht="15">
      <c r="A11834" s="963">
        <v>43088</v>
      </c>
      <c r="B11834">
        <v>6991.25</v>
      </c>
      <c r="C11834">
        <v>6995.8798828125</v>
      </c>
      <c r="D11834">
        <v>6951.490234375</v>
      </c>
      <c r="E11834">
        <v>6963.85009765625</v>
      </c>
      <c r="F11834">
        <v>6963.85009765625</v>
      </c>
      <c r="G11834">
        <v>2084190000</v>
      </c>
    </row>
    <row r="11835" spans="1:7" ht="15">
      <c r="A11835" s="963">
        <v>43089</v>
      </c>
      <c r="B11835">
        <v>6991.25</v>
      </c>
      <c r="C11835">
        <v>6991.25</v>
      </c>
      <c r="D11835">
        <v>6935.419921875</v>
      </c>
      <c r="E11835">
        <v>6960.9599609375</v>
      </c>
      <c r="F11835">
        <v>6960.9599609375</v>
      </c>
      <c r="G11835">
        <v>1888140000</v>
      </c>
    </row>
    <row r="11836" spans="1:7" ht="15">
      <c r="A11836" s="963">
        <v>43090</v>
      </c>
      <c r="B11836">
        <v>6972.8798828125</v>
      </c>
      <c r="C11836">
        <v>6992.6298828125</v>
      </c>
      <c r="D11836">
        <v>6961.2099609375</v>
      </c>
      <c r="E11836">
        <v>6965.35986328125</v>
      </c>
      <c r="F11836">
        <v>6965.35986328125</v>
      </c>
      <c r="G11836">
        <v>1827410000</v>
      </c>
    </row>
    <row r="11837" spans="1:7" ht="15">
      <c r="A11837" s="963">
        <v>43091</v>
      </c>
      <c r="B11837">
        <v>6958.02001953125</v>
      </c>
      <c r="C11837">
        <v>6962.259765625</v>
      </c>
      <c r="D11837">
        <v>6944.4501953125</v>
      </c>
      <c r="E11837">
        <v>6959.9599609375</v>
      </c>
      <c r="F11837">
        <v>6959.9599609375</v>
      </c>
      <c r="G11837">
        <v>1541880000</v>
      </c>
    </row>
    <row r="11838" spans="1:7" ht="15">
      <c r="A11838" s="963">
        <v>43095</v>
      </c>
      <c r="B11838">
        <v>6928.919921875</v>
      </c>
      <c r="C11838">
        <v>6942.14013671875</v>
      </c>
      <c r="D11838">
        <v>6915.56005859375</v>
      </c>
      <c r="E11838">
        <v>6936.25</v>
      </c>
      <c r="F11838">
        <v>6936.25</v>
      </c>
      <c r="G11838">
        <v>1301000000</v>
      </c>
    </row>
    <row r="11839" spans="1:7" ht="15">
      <c r="A11839" s="963">
        <v>43096</v>
      </c>
      <c r="B11839">
        <v>6941.4501953125</v>
      </c>
      <c r="C11839">
        <v>6955.3798828125</v>
      </c>
      <c r="D11839">
        <v>6931.33984375</v>
      </c>
      <c r="E11839">
        <v>6939.33984375</v>
      </c>
      <c r="F11839">
        <v>6939.33984375</v>
      </c>
      <c r="G11839">
        <v>1411010000</v>
      </c>
    </row>
    <row r="11840" spans="1:7" ht="15">
      <c r="A11840" s="963">
        <v>43097</v>
      </c>
      <c r="B11840">
        <v>6953.3798828125</v>
      </c>
      <c r="C11840">
        <v>6954.7998046875</v>
      </c>
      <c r="D11840">
        <v>6936.75</v>
      </c>
      <c r="E11840">
        <v>6950.16015625</v>
      </c>
      <c r="F11840">
        <v>6950.16015625</v>
      </c>
      <c r="G11840">
        <v>1319870000</v>
      </c>
    </row>
    <row r="11841" spans="1:7" ht="15">
      <c r="A11841" s="963">
        <v>43098</v>
      </c>
      <c r="B11841">
        <v>6952.60986328125</v>
      </c>
      <c r="C11841">
        <v>6954.97998046875</v>
      </c>
      <c r="D11841">
        <v>6903.39013671875</v>
      </c>
      <c r="E11841">
        <v>6903.39013671875</v>
      </c>
      <c r="F11841">
        <v>6903.39013671875</v>
      </c>
      <c r="G11841">
        <v>1575290000</v>
      </c>
    </row>
    <row r="11842" spans="1:7" ht="15">
      <c r="A11842" s="963">
        <v>43102</v>
      </c>
      <c r="B11842">
        <v>6937.64990234375</v>
      </c>
      <c r="C11842">
        <v>7006.91015625</v>
      </c>
      <c r="D11842">
        <v>6924.080078125</v>
      </c>
      <c r="E11842">
        <v>7006.89990234375</v>
      </c>
      <c r="F11842">
        <v>7006.89990234375</v>
      </c>
      <c r="G11842">
        <v>1929700000</v>
      </c>
    </row>
    <row r="11843" spans="1:7" ht="15">
      <c r="A11843" s="963">
        <v>43103</v>
      </c>
      <c r="B11843">
        <v>7017.06982421875</v>
      </c>
      <c r="C11843">
        <v>7069.14990234375</v>
      </c>
      <c r="D11843">
        <v>7016.7001953125</v>
      </c>
      <c r="E11843">
        <v>7065.52978515625</v>
      </c>
      <c r="F11843">
        <v>7065.52978515625</v>
      </c>
      <c r="G11843">
        <v>2173130000</v>
      </c>
    </row>
    <row r="11844" spans="1:7" ht="15">
      <c r="A11844" s="963">
        <v>43104</v>
      </c>
      <c r="B11844">
        <v>7089.5</v>
      </c>
      <c r="C11844">
        <v>7098.0498046875</v>
      </c>
      <c r="D11844">
        <v>7072.3798828125</v>
      </c>
      <c r="E11844">
        <v>7077.91015625</v>
      </c>
      <c r="F11844">
        <v>7077.91015625</v>
      </c>
      <c r="G11844">
        <v>2103220000</v>
      </c>
    </row>
    <row r="11845" spans="1:7" ht="15">
      <c r="A11845" s="963">
        <v>43105</v>
      </c>
      <c r="B11845">
        <v>7105.740234375</v>
      </c>
      <c r="C11845">
        <v>7137.0400390625</v>
      </c>
      <c r="D11845">
        <v>7097.080078125</v>
      </c>
      <c r="E11845">
        <v>7136.56005859375</v>
      </c>
      <c r="F11845">
        <v>7136.56005859375</v>
      </c>
      <c r="G11845">
        <v>2024000000</v>
      </c>
    </row>
    <row r="11846" spans="1:7" ht="15">
      <c r="A11846" s="963">
        <v>43108</v>
      </c>
      <c r="B11846">
        <v>7135.3798828125</v>
      </c>
      <c r="C11846">
        <v>7161.35009765625</v>
      </c>
      <c r="D11846">
        <v>7124.08984375</v>
      </c>
      <c r="E11846">
        <v>7157.39013671875</v>
      </c>
      <c r="F11846">
        <v>7157.39013671875</v>
      </c>
      <c r="G11846">
        <v>2055010000</v>
      </c>
    </row>
    <row r="11847" spans="1:7" ht="15">
      <c r="A11847" s="963">
        <v>43109</v>
      </c>
      <c r="B11847">
        <v>7174.18994140625</v>
      </c>
      <c r="C11847">
        <v>7181.14013671875</v>
      </c>
      <c r="D11847">
        <v>7148.2998046875</v>
      </c>
      <c r="E11847">
        <v>7163.580078125</v>
      </c>
      <c r="F11847">
        <v>7163.580078125</v>
      </c>
      <c r="G11847">
        <v>2155810000</v>
      </c>
    </row>
    <row r="11848" spans="1:7" ht="15">
      <c r="A11848" s="963">
        <v>43110</v>
      </c>
      <c r="B11848">
        <v>7129.830078125</v>
      </c>
      <c r="C11848">
        <v>7154.240234375</v>
      </c>
      <c r="D11848">
        <v>7111.52001953125</v>
      </c>
      <c r="E11848">
        <v>7153.56982421875</v>
      </c>
      <c r="F11848">
        <v>7153.56982421875</v>
      </c>
      <c r="G11848">
        <v>2132430000</v>
      </c>
    </row>
    <row r="11849" spans="1:7" ht="15">
      <c r="A11849" s="963">
        <v>43111</v>
      </c>
      <c r="B11849">
        <v>7168.72998046875</v>
      </c>
      <c r="C11849">
        <v>7211.77978515625</v>
      </c>
      <c r="D11849">
        <v>7163.22998046875</v>
      </c>
      <c r="E11849">
        <v>7211.77978515625</v>
      </c>
      <c r="F11849">
        <v>7211.77978515625</v>
      </c>
      <c r="G11849">
        <v>2015170000</v>
      </c>
    </row>
    <row r="11850" spans="1:7" ht="15">
      <c r="A11850" s="963">
        <v>43112</v>
      </c>
      <c r="B11850">
        <v>7208.169921875</v>
      </c>
      <c r="C11850">
        <v>7265.259765625</v>
      </c>
      <c r="D11850">
        <v>7205.18017578125</v>
      </c>
      <c r="E11850">
        <v>7261.06005859375</v>
      </c>
      <c r="F11850">
        <v>7261.06005859375</v>
      </c>
      <c r="G11850">
        <v>1986600000</v>
      </c>
    </row>
    <row r="11851" spans="1:7" ht="15">
      <c r="A11851" s="963">
        <v>43116</v>
      </c>
      <c r="B11851">
        <v>7307.18994140625</v>
      </c>
      <c r="C11851">
        <v>7330.330078125</v>
      </c>
      <c r="D11851">
        <v>7205.93017578125</v>
      </c>
      <c r="E11851">
        <v>7223.68994140625</v>
      </c>
      <c r="F11851">
        <v>7223.68994140625</v>
      </c>
      <c r="G11851">
        <v>2399790000</v>
      </c>
    </row>
    <row r="11852" spans="1:7" ht="15">
      <c r="A11852" s="963">
        <v>43117</v>
      </c>
      <c r="B11852">
        <v>7257.77001953125</v>
      </c>
      <c r="C11852">
        <v>7309.35986328125</v>
      </c>
      <c r="D11852">
        <v>7229.31982421875</v>
      </c>
      <c r="E11852">
        <v>7298.27978515625</v>
      </c>
      <c r="F11852">
        <v>7298.27978515625</v>
      </c>
      <c r="G11852">
        <v>2245910000</v>
      </c>
    </row>
    <row r="11853" spans="1:7" ht="15">
      <c r="A11853" s="963">
        <v>43118</v>
      </c>
      <c r="B11853">
        <v>7293.64990234375</v>
      </c>
      <c r="C11853">
        <v>7313.89013671875</v>
      </c>
      <c r="D11853">
        <v>7276.10986328125</v>
      </c>
      <c r="E11853">
        <v>7296.0498046875</v>
      </c>
      <c r="F11853">
        <v>7296.0498046875</v>
      </c>
      <c r="G11853">
        <v>2037410000</v>
      </c>
    </row>
    <row r="11854" spans="1:7" ht="15">
      <c r="A11854" s="963">
        <v>43119</v>
      </c>
      <c r="B11854">
        <v>7312</v>
      </c>
      <c r="C11854">
        <v>7336.3798828125</v>
      </c>
      <c r="D11854">
        <v>7297.27978515625</v>
      </c>
      <c r="E11854">
        <v>7336.3798828125</v>
      </c>
      <c r="F11854">
        <v>7336.3798828125</v>
      </c>
      <c r="G11854">
        <v>2005470000</v>
      </c>
    </row>
    <row r="11855" spans="1:7" ht="15">
      <c r="A11855" s="963">
        <v>43122</v>
      </c>
      <c r="B11855">
        <v>7338.0400390625</v>
      </c>
      <c r="C11855">
        <v>7408.02978515625</v>
      </c>
      <c r="D11855">
        <v>7332.81005859375</v>
      </c>
      <c r="E11855">
        <v>7408.02978515625</v>
      </c>
      <c r="F11855">
        <v>7408.02978515625</v>
      </c>
      <c r="G11855">
        <v>2118310000</v>
      </c>
    </row>
    <row r="11856" spans="1:7" ht="15">
      <c r="A11856" s="963">
        <v>43123</v>
      </c>
      <c r="B11856">
        <v>7424.9501953125</v>
      </c>
      <c r="C11856">
        <v>7465.39013671875</v>
      </c>
      <c r="D11856">
        <v>7423.18017578125</v>
      </c>
      <c r="E11856">
        <v>7460.2900390625</v>
      </c>
      <c r="F11856">
        <v>7460.2900390625</v>
      </c>
      <c r="G11856">
        <v>2135840000</v>
      </c>
    </row>
    <row r="11857" spans="1:7" ht="15">
      <c r="A11857" s="963">
        <v>43124</v>
      </c>
      <c r="B11857">
        <v>7474.16015625</v>
      </c>
      <c r="C11857">
        <v>7486.31982421875</v>
      </c>
      <c r="D11857">
        <v>7376.75</v>
      </c>
      <c r="E11857">
        <v>7415.06005859375</v>
      </c>
      <c r="F11857">
        <v>7415.06005859375</v>
      </c>
      <c r="G11857">
        <v>2287320000</v>
      </c>
    </row>
    <row r="11858" spans="1:7" ht="15">
      <c r="A11858" s="963">
        <v>43125</v>
      </c>
      <c r="B11858">
        <v>7457.9501953125</v>
      </c>
      <c r="C11858">
        <v>7458.52978515625</v>
      </c>
      <c r="D11858">
        <v>7388.580078125</v>
      </c>
      <c r="E11858">
        <v>7411.16015625</v>
      </c>
      <c r="F11858">
        <v>7411.16015625</v>
      </c>
      <c r="G11858">
        <v>2081380000</v>
      </c>
    </row>
    <row r="11859" spans="1:7" ht="15">
      <c r="A11859" s="963">
        <v>43126</v>
      </c>
      <c r="B11859">
        <v>7448.330078125</v>
      </c>
      <c r="C11859">
        <v>7505.77001953125</v>
      </c>
      <c r="D11859">
        <v>7431.22021484375</v>
      </c>
      <c r="E11859">
        <v>7505.77001953125</v>
      </c>
      <c r="F11859">
        <v>7505.77001953125</v>
      </c>
      <c r="G11859">
        <v>2080700000</v>
      </c>
    </row>
    <row r="11860" spans="1:7" ht="15">
      <c r="A11860" s="963">
        <v>43129</v>
      </c>
      <c r="B11860">
        <v>7484.47021484375</v>
      </c>
      <c r="C11860">
        <v>7500.60986328125</v>
      </c>
      <c r="D11860">
        <v>7455.5498046875</v>
      </c>
      <c r="E11860">
        <v>7466.509765625</v>
      </c>
      <c r="F11860">
        <v>7466.509765625</v>
      </c>
      <c r="G11860">
        <v>2114420000</v>
      </c>
    </row>
    <row r="11861" spans="1:7" ht="15">
      <c r="A11861" s="963">
        <v>43130</v>
      </c>
      <c r="B11861">
        <v>7388.89013671875</v>
      </c>
      <c r="C11861">
        <v>7433.64990234375</v>
      </c>
      <c r="D11861">
        <v>7373.990234375</v>
      </c>
      <c r="E11861">
        <v>7402.47998046875</v>
      </c>
      <c r="F11861">
        <v>7402.47998046875</v>
      </c>
      <c r="G11861">
        <v>2183420000</v>
      </c>
    </row>
    <row r="11862" spans="1:7" ht="15">
      <c r="A11862" s="963">
        <v>43131</v>
      </c>
      <c r="B11862">
        <v>7443.25</v>
      </c>
      <c r="C11862">
        <v>7453.990234375</v>
      </c>
      <c r="D11862">
        <v>7381.1201171875</v>
      </c>
      <c r="E11862">
        <v>7411.47998046875</v>
      </c>
      <c r="F11862">
        <v>7411.47998046875</v>
      </c>
      <c r="G11862">
        <v>2428990000</v>
      </c>
    </row>
    <row r="11863" spans="1:7" ht="15">
      <c r="A11863" s="963">
        <v>43132</v>
      </c>
      <c r="B11863">
        <v>7377.169921875</v>
      </c>
      <c r="C11863">
        <v>7441.08984375</v>
      </c>
      <c r="D11863">
        <v>7362.27978515625</v>
      </c>
      <c r="E11863">
        <v>7385.85986328125</v>
      </c>
      <c r="F11863">
        <v>7385.85986328125</v>
      </c>
      <c r="G11863">
        <v>2311180000</v>
      </c>
    </row>
    <row r="11864" spans="1:7" ht="15">
      <c r="A11864" s="963">
        <v>43133</v>
      </c>
      <c r="B11864">
        <v>7347.58984375</v>
      </c>
      <c r="C11864">
        <v>7364.43017578125</v>
      </c>
      <c r="D11864">
        <v>7238.18017578125</v>
      </c>
      <c r="E11864">
        <v>7240.9501953125</v>
      </c>
      <c r="F11864">
        <v>7240.9501953125</v>
      </c>
      <c r="G11864">
        <v>2607160000</v>
      </c>
    </row>
    <row r="11865" spans="1:7" ht="15">
      <c r="A11865" s="963">
        <v>43136</v>
      </c>
      <c r="B11865">
        <v>7165.9599609375</v>
      </c>
      <c r="C11865">
        <v>7277.35986328125</v>
      </c>
      <c r="D11865">
        <v>6967.52978515625</v>
      </c>
      <c r="E11865">
        <v>6967.52978515625</v>
      </c>
      <c r="F11865">
        <v>6967.52978515625</v>
      </c>
      <c r="G11865">
        <v>3143210000</v>
      </c>
    </row>
    <row r="11866" spans="1:7" ht="15">
      <c r="A11866" s="963">
        <v>43137</v>
      </c>
      <c r="B11866">
        <v>6837.56005859375</v>
      </c>
      <c r="C11866">
        <v>7126.5498046875</v>
      </c>
      <c r="D11866">
        <v>6824.81982421875</v>
      </c>
      <c r="E11866">
        <v>7115.8798828125</v>
      </c>
      <c r="F11866">
        <v>7115.8798828125</v>
      </c>
      <c r="G11866">
        <v>3148270000</v>
      </c>
    </row>
    <row r="11867" spans="1:7" ht="15">
      <c r="A11867" s="963">
        <v>43138</v>
      </c>
      <c r="B11867">
        <v>7086.2001953125</v>
      </c>
      <c r="C11867">
        <v>7170.33984375</v>
      </c>
      <c r="D11867">
        <v>7051.52978515625</v>
      </c>
      <c r="E11867">
        <v>7051.97998046875</v>
      </c>
      <c r="F11867">
        <v>7051.97998046875</v>
      </c>
      <c r="G11867">
        <v>2380020000</v>
      </c>
    </row>
    <row r="11868" spans="1:7" ht="15">
      <c r="A11868" s="963">
        <v>43139</v>
      </c>
      <c r="B11868">
        <v>7067.2998046875</v>
      </c>
      <c r="C11868">
        <v>7073.990234375</v>
      </c>
      <c r="D11868">
        <v>6776.77001953125</v>
      </c>
      <c r="E11868">
        <v>6777.16015625</v>
      </c>
      <c r="F11868">
        <v>6777.16015625</v>
      </c>
      <c r="G11868">
        <v>2730740000</v>
      </c>
    </row>
    <row r="11869" spans="1:7" ht="15">
      <c r="A11869" s="963">
        <v>43140</v>
      </c>
      <c r="B11869">
        <v>6863.33984375</v>
      </c>
      <c r="C11869">
        <v>6917.009765625</v>
      </c>
      <c r="D11869">
        <v>6630.669921875</v>
      </c>
      <c r="E11869">
        <v>6874.490234375</v>
      </c>
      <c r="F11869">
        <v>6874.490234375</v>
      </c>
      <c r="G11869">
        <v>3165330000</v>
      </c>
    </row>
    <row r="11870" spans="1:7" ht="15">
      <c r="A11870" s="963">
        <v>43143</v>
      </c>
      <c r="B11870">
        <v>6936.68017578125</v>
      </c>
      <c r="C11870">
        <v>7023.6201171875</v>
      </c>
      <c r="D11870">
        <v>6879.68994140625</v>
      </c>
      <c r="E11870">
        <v>6981.9599609375</v>
      </c>
      <c r="F11870">
        <v>6981.9599609375</v>
      </c>
      <c r="G11870">
        <v>2250650000</v>
      </c>
    </row>
    <row r="11871" spans="1:7" ht="15">
      <c r="A11871" s="963">
        <v>43144</v>
      </c>
      <c r="B11871">
        <v>6942.16015625</v>
      </c>
      <c r="C11871">
        <v>7025.68017578125</v>
      </c>
      <c r="D11871">
        <v>6938.16015625</v>
      </c>
      <c r="E11871">
        <v>7013.509765625</v>
      </c>
      <c r="F11871">
        <v>7013.509765625</v>
      </c>
      <c r="G11871">
        <v>1830320000</v>
      </c>
    </row>
    <row r="11872" spans="1:7" ht="15">
      <c r="A11872" s="963">
        <v>43145</v>
      </c>
      <c r="B11872">
        <v>6979.240234375</v>
      </c>
      <c r="C11872">
        <v>7152.0498046875</v>
      </c>
      <c r="D11872">
        <v>6977.06982421875</v>
      </c>
      <c r="E11872">
        <v>7143.6201171875</v>
      </c>
      <c r="F11872">
        <v>7143.6201171875</v>
      </c>
      <c r="G11872">
        <v>2217630000</v>
      </c>
    </row>
    <row r="11873" spans="1:7" ht="15">
      <c r="A11873" s="963">
        <v>43146</v>
      </c>
      <c r="B11873">
        <v>7200.75</v>
      </c>
      <c r="C11873">
        <v>7256.93017578125</v>
      </c>
      <c r="D11873">
        <v>7130.39013671875</v>
      </c>
      <c r="E11873">
        <v>7256.43017578125</v>
      </c>
      <c r="F11873">
        <v>7256.43017578125</v>
      </c>
      <c r="G11873">
        <v>2124060000</v>
      </c>
    </row>
    <row r="11874" spans="1:7" ht="15">
      <c r="A11874" s="963">
        <v>43147</v>
      </c>
      <c r="B11874">
        <v>7236.509765625</v>
      </c>
      <c r="C11874">
        <v>7303.259765625</v>
      </c>
      <c r="D11874">
        <v>7226.3798828125</v>
      </c>
      <c r="E11874">
        <v>7239.47021484375</v>
      </c>
      <c r="F11874">
        <v>7239.47021484375</v>
      </c>
      <c r="G11874">
        <v>2037710000</v>
      </c>
    </row>
    <row r="11875" spans="1:7" ht="15">
      <c r="A11875" s="963">
        <v>43151</v>
      </c>
      <c r="B11875">
        <v>7209.02978515625</v>
      </c>
      <c r="C11875">
        <v>7295.9501953125</v>
      </c>
      <c r="D11875">
        <v>7206</v>
      </c>
      <c r="E11875">
        <v>7234.31005859375</v>
      </c>
      <c r="F11875">
        <v>7234.31005859375</v>
      </c>
      <c r="G11875">
        <v>1921870000</v>
      </c>
    </row>
    <row r="11876" spans="1:7" ht="15">
      <c r="A11876" s="963">
        <v>43152</v>
      </c>
      <c r="B11876">
        <v>7258.47998046875</v>
      </c>
      <c r="C11876">
        <v>7338.64013671875</v>
      </c>
      <c r="D11876">
        <v>7218.10986328125</v>
      </c>
      <c r="E11876">
        <v>7218.22998046875</v>
      </c>
      <c r="F11876">
        <v>7218.22998046875</v>
      </c>
      <c r="G11876">
        <v>1956120000</v>
      </c>
    </row>
    <row r="11877" spans="1:7" ht="15">
      <c r="A11877" s="963">
        <v>43153</v>
      </c>
      <c r="B11877">
        <v>7252.4599609375</v>
      </c>
      <c r="C11877">
        <v>7280.93017578125</v>
      </c>
      <c r="D11877">
        <v>7194.83984375</v>
      </c>
      <c r="E11877">
        <v>7210.08984375</v>
      </c>
      <c r="F11877">
        <v>7210.08984375</v>
      </c>
      <c r="G11877">
        <v>1927580000</v>
      </c>
    </row>
    <row r="11878" spans="1:7" ht="15">
      <c r="A11878" s="963">
        <v>43154</v>
      </c>
      <c r="B11878">
        <v>7261.35009765625</v>
      </c>
      <c r="C11878">
        <v>7337.830078125</v>
      </c>
      <c r="D11878">
        <v>7232.5</v>
      </c>
      <c r="E11878">
        <v>7337.39013671875</v>
      </c>
      <c r="F11878">
        <v>7337.39013671875</v>
      </c>
      <c r="G11878">
        <v>1887540000</v>
      </c>
    </row>
    <row r="11879" spans="1:7" ht="15">
      <c r="A11879" s="963">
        <v>43157</v>
      </c>
      <c r="B11879">
        <v>7373.2998046875</v>
      </c>
      <c r="C11879">
        <v>7421.85009765625</v>
      </c>
      <c r="D11879">
        <v>7360.25</v>
      </c>
      <c r="E11879">
        <v>7421.4599609375</v>
      </c>
      <c r="F11879">
        <v>7421.4599609375</v>
      </c>
      <c r="G11879">
        <v>1876560000</v>
      </c>
    </row>
    <row r="11880" spans="1:7" ht="15">
      <c r="A11880" s="963">
        <v>43158</v>
      </c>
      <c r="B11880">
        <v>7416.169921875</v>
      </c>
      <c r="C11880">
        <v>7438.08984375</v>
      </c>
      <c r="D11880">
        <v>7330.35009765625</v>
      </c>
      <c r="E11880">
        <v>7330.35009765625</v>
      </c>
      <c r="F11880">
        <v>7330.35009765625</v>
      </c>
      <c r="G11880">
        <v>2162250000</v>
      </c>
    </row>
    <row r="11881" spans="1:7" ht="15">
      <c r="A11881" s="963">
        <v>43159</v>
      </c>
      <c r="B11881">
        <v>7371.41015625</v>
      </c>
      <c r="C11881">
        <v>7386.7998046875</v>
      </c>
      <c r="D11881">
        <v>7273.009765625</v>
      </c>
      <c r="E11881">
        <v>7273.009765625</v>
      </c>
      <c r="F11881">
        <v>7273.009765625</v>
      </c>
      <c r="G11881">
        <v>2384940000</v>
      </c>
    </row>
    <row r="11882" spans="1:7" ht="15">
      <c r="A11882" s="963">
        <v>43160</v>
      </c>
      <c r="B11882">
        <v>7274.75</v>
      </c>
      <c r="C11882">
        <v>7307.85009765625</v>
      </c>
      <c r="D11882">
        <v>7117.66015625</v>
      </c>
      <c r="E11882">
        <v>7180.56005859375</v>
      </c>
      <c r="F11882">
        <v>7180.56005859375</v>
      </c>
      <c r="G11882">
        <v>2499010000</v>
      </c>
    </row>
    <row r="11883" spans="1:7" ht="15">
      <c r="A11883" s="963">
        <v>43161</v>
      </c>
      <c r="B11883">
        <v>7099.5400390625</v>
      </c>
      <c r="C11883">
        <v>7267.18994140625</v>
      </c>
      <c r="D11883">
        <v>7084.830078125</v>
      </c>
      <c r="E11883">
        <v>7257.8701171875</v>
      </c>
      <c r="F11883">
        <v>7257.8701171875</v>
      </c>
      <c r="G11883">
        <v>2291480000</v>
      </c>
    </row>
    <row r="11884" spans="1:7" ht="15">
      <c r="A11884" s="963">
        <v>43164</v>
      </c>
      <c r="B11884">
        <v>7222.89013671875</v>
      </c>
      <c r="C11884">
        <v>7350.06982421875</v>
      </c>
      <c r="D11884">
        <v>7205.31005859375</v>
      </c>
      <c r="E11884">
        <v>7330.7099609375</v>
      </c>
      <c r="F11884">
        <v>7330.7099609375</v>
      </c>
      <c r="G11884">
        <v>2076870000</v>
      </c>
    </row>
    <row r="11885" spans="1:7" ht="15">
      <c r="A11885" s="963">
        <v>43165</v>
      </c>
      <c r="B11885">
        <v>7366.60986328125</v>
      </c>
      <c r="C11885">
        <v>7378.02978515625</v>
      </c>
      <c r="D11885">
        <v>7319.68017578125</v>
      </c>
      <c r="E11885">
        <v>7372.009765625</v>
      </c>
      <c r="F11885">
        <v>7372.009765625</v>
      </c>
      <c r="G11885">
        <v>2132920000</v>
      </c>
    </row>
    <row r="11886" spans="1:7" ht="15">
      <c r="A11886" s="963">
        <v>43166</v>
      </c>
      <c r="B11886">
        <v>7311.740234375</v>
      </c>
      <c r="C11886">
        <v>7403.7900390625</v>
      </c>
      <c r="D11886">
        <v>7311.740234375</v>
      </c>
      <c r="E11886">
        <v>7396.64990234375</v>
      </c>
      <c r="F11886">
        <v>7396.64990234375</v>
      </c>
      <c r="G11886">
        <v>2198610000</v>
      </c>
    </row>
    <row r="11887" spans="1:7" ht="15">
      <c r="A11887" s="963">
        <v>43167</v>
      </c>
      <c r="B11887">
        <v>7422.77001953125</v>
      </c>
      <c r="C11887">
        <v>7435.009765625</v>
      </c>
      <c r="D11887">
        <v>7391.5</v>
      </c>
      <c r="E11887">
        <v>7427.9501953125</v>
      </c>
      <c r="F11887">
        <v>7427.9501953125</v>
      </c>
      <c r="G11887">
        <v>2277740000</v>
      </c>
    </row>
    <row r="11888" spans="1:7" ht="15">
      <c r="A11888" s="963">
        <v>43168</v>
      </c>
      <c r="B11888">
        <v>7475.97998046875</v>
      </c>
      <c r="C11888">
        <v>7560.81005859375</v>
      </c>
      <c r="D11888">
        <v>7469.02978515625</v>
      </c>
      <c r="E11888">
        <v>7560.81005859375</v>
      </c>
      <c r="F11888">
        <v>7560.81005859375</v>
      </c>
      <c r="G11888">
        <v>2310050000</v>
      </c>
    </row>
    <row r="11889" spans="1:7" ht="15">
      <c r="A11889" s="963">
        <v>43171</v>
      </c>
      <c r="B11889">
        <v>7581.0400390625</v>
      </c>
      <c r="C11889">
        <v>7609.10009765625</v>
      </c>
      <c r="D11889">
        <v>7563.43994140625</v>
      </c>
      <c r="E11889">
        <v>7588.31982421875</v>
      </c>
      <c r="F11889">
        <v>7588.31982421875</v>
      </c>
      <c r="G11889">
        <v>2314480000</v>
      </c>
    </row>
    <row r="11890" spans="1:7" ht="15">
      <c r="A11890" s="963">
        <v>43172</v>
      </c>
      <c r="B11890">
        <v>7627.52001953125</v>
      </c>
      <c r="C11890">
        <v>7637.27001953125</v>
      </c>
      <c r="D11890">
        <v>7492.97998046875</v>
      </c>
      <c r="E11890">
        <v>7511.009765625</v>
      </c>
      <c r="F11890">
        <v>7511.009765625</v>
      </c>
      <c r="G11890">
        <v>2459220000</v>
      </c>
    </row>
    <row r="11891" spans="1:7" ht="15">
      <c r="A11891" s="963">
        <v>43173</v>
      </c>
      <c r="B11891">
        <v>7539.77978515625</v>
      </c>
      <c r="C11891">
        <v>7544.89013671875</v>
      </c>
      <c r="D11891">
        <v>7473.89990234375</v>
      </c>
      <c r="E11891">
        <v>7496.81005859375</v>
      </c>
      <c r="F11891">
        <v>7496.81005859375</v>
      </c>
      <c r="G11891">
        <v>2112950000</v>
      </c>
    </row>
    <row r="11892" spans="1:7" ht="15">
      <c r="A11892" s="963">
        <v>43174</v>
      </c>
      <c r="B11892">
        <v>7509.240234375</v>
      </c>
      <c r="C11892">
        <v>7525.43994140625</v>
      </c>
      <c r="D11892">
        <v>7463.18994140625</v>
      </c>
      <c r="E11892">
        <v>7481.740234375</v>
      </c>
      <c r="F11892">
        <v>7481.740234375</v>
      </c>
      <c r="G11892">
        <v>2008290000</v>
      </c>
    </row>
    <row r="11893" spans="1:7" ht="15">
      <c r="A11893" s="963">
        <v>43175</v>
      </c>
      <c r="B11893">
        <v>7504.3701171875</v>
      </c>
      <c r="C11893">
        <v>7514.2099609375</v>
      </c>
      <c r="D11893">
        <v>7473.68017578125</v>
      </c>
      <c r="E11893">
        <v>7481.990234375</v>
      </c>
      <c r="F11893">
        <v>7481.990234375</v>
      </c>
      <c r="G11893">
        <v>3089970000</v>
      </c>
    </row>
    <row r="11894" spans="1:7" ht="15">
      <c r="A11894" s="963">
        <v>43178</v>
      </c>
      <c r="B11894">
        <v>7419.2001953125</v>
      </c>
      <c r="C11894">
        <v>7421.22998046875</v>
      </c>
      <c r="D11894">
        <v>7285.27001953125</v>
      </c>
      <c r="E11894">
        <v>7344.240234375</v>
      </c>
      <c r="F11894">
        <v>7344.240234375</v>
      </c>
      <c r="G11894">
        <v>2352810000</v>
      </c>
    </row>
    <row r="11895" spans="1:7" ht="15">
      <c r="A11895" s="963">
        <v>43179</v>
      </c>
      <c r="B11895">
        <v>7353.25</v>
      </c>
      <c r="C11895">
        <v>7380.740234375</v>
      </c>
      <c r="D11895">
        <v>7331.240234375</v>
      </c>
      <c r="E11895">
        <v>7364.2998046875</v>
      </c>
      <c r="F11895">
        <v>7364.2998046875</v>
      </c>
      <c r="G11895">
        <v>1976000000</v>
      </c>
    </row>
    <row r="11896" spans="1:7" ht="15">
      <c r="A11896" s="963">
        <v>43180</v>
      </c>
      <c r="B11896">
        <v>7347.5</v>
      </c>
      <c r="C11896">
        <v>7415.66015625</v>
      </c>
      <c r="D11896">
        <v>7325.35009765625</v>
      </c>
      <c r="E11896">
        <v>7345.2900390625</v>
      </c>
      <c r="F11896">
        <v>7345.2900390625</v>
      </c>
      <c r="G11896">
        <v>1999230000</v>
      </c>
    </row>
    <row r="11897" spans="1:7" ht="15">
      <c r="A11897" s="963">
        <v>43181</v>
      </c>
      <c r="B11897">
        <v>7257.5498046875</v>
      </c>
      <c r="C11897">
        <v>7303.18994140625</v>
      </c>
      <c r="D11897">
        <v>7164.3798828125</v>
      </c>
      <c r="E11897">
        <v>7166.68017578125</v>
      </c>
      <c r="F11897">
        <v>7166.68017578125</v>
      </c>
      <c r="G11897">
        <v>2370970000</v>
      </c>
    </row>
    <row r="11898" spans="1:7" ht="15">
      <c r="A11898" s="963">
        <v>43182</v>
      </c>
      <c r="B11898">
        <v>7170.68017578125</v>
      </c>
      <c r="C11898">
        <v>7194.31005859375</v>
      </c>
      <c r="D11898">
        <v>6992.669921875</v>
      </c>
      <c r="E11898">
        <v>6992.669921875</v>
      </c>
      <c r="F11898">
        <v>6992.669921875</v>
      </c>
      <c r="G11898">
        <v>2455760000</v>
      </c>
    </row>
    <row r="11899" spans="1:7" ht="15">
      <c r="A11899" s="963">
        <v>43185</v>
      </c>
      <c r="B11899">
        <v>7125.2001953125</v>
      </c>
      <c r="C11899">
        <v>7225.830078125</v>
      </c>
      <c r="D11899">
        <v>7022.33984375</v>
      </c>
      <c r="E11899">
        <v>7220.5400390625</v>
      </c>
      <c r="F11899">
        <v>7220.5400390625</v>
      </c>
      <c r="G11899">
        <v>2341370000</v>
      </c>
    </row>
    <row r="11900" spans="1:7" ht="15">
      <c r="A11900" s="963">
        <v>43186</v>
      </c>
      <c r="B11900">
        <v>7255.47021484375</v>
      </c>
      <c r="C11900">
        <v>7255.5400390625</v>
      </c>
      <c r="D11900">
        <v>6963.68017578125</v>
      </c>
      <c r="E11900">
        <v>7008.81005859375</v>
      </c>
      <c r="F11900">
        <v>7008.81005859375</v>
      </c>
      <c r="G11900">
        <v>2347480000</v>
      </c>
    </row>
    <row r="11901" spans="1:7" ht="15">
      <c r="A11901" s="963">
        <v>43187</v>
      </c>
      <c r="B11901">
        <v>6978.2998046875</v>
      </c>
      <c r="C11901">
        <v>7036.08984375</v>
      </c>
      <c r="D11901">
        <v>6901.06982421875</v>
      </c>
      <c r="E11901">
        <v>6949.22998046875</v>
      </c>
      <c r="F11901">
        <v>6949.22998046875</v>
      </c>
      <c r="G11901">
        <v>2551950000</v>
      </c>
    </row>
    <row r="11902" spans="1:7" ht="15">
      <c r="A11902" s="963">
        <v>43188</v>
      </c>
      <c r="B11902">
        <v>6984.66015625</v>
      </c>
      <c r="C11902">
        <v>7120.4599609375</v>
      </c>
      <c r="D11902">
        <v>6935.77978515625</v>
      </c>
      <c r="E11902">
        <v>7063.4501953125</v>
      </c>
      <c r="F11902">
        <v>7063.4501953125</v>
      </c>
      <c r="G11902">
        <v>2593390000</v>
      </c>
    </row>
    <row r="11903" spans="1:7" ht="15">
      <c r="A11903" s="963">
        <v>43192</v>
      </c>
      <c r="B11903">
        <v>7016.169921875</v>
      </c>
      <c r="C11903">
        <v>7044.7099609375</v>
      </c>
      <c r="D11903">
        <v>6805.9599609375</v>
      </c>
      <c r="E11903">
        <v>6870.1201171875</v>
      </c>
      <c r="F11903">
        <v>6870.1201171875</v>
      </c>
      <c r="G11903">
        <v>2402670000</v>
      </c>
    </row>
    <row r="11904" spans="1:7" ht="15">
      <c r="A11904" s="963">
        <v>43193</v>
      </c>
      <c r="B11904">
        <v>6924.35009765625</v>
      </c>
      <c r="C11904">
        <v>6963.7099609375</v>
      </c>
      <c r="D11904">
        <v>6835.22998046875</v>
      </c>
      <c r="E11904">
        <v>6941.27978515625</v>
      </c>
      <c r="F11904">
        <v>6941.27978515625</v>
      </c>
      <c r="G11904">
        <v>2330900000</v>
      </c>
    </row>
    <row r="11905" spans="1:7" ht="15">
      <c r="A11905" s="963">
        <v>43194</v>
      </c>
      <c r="B11905">
        <v>6811.77001953125</v>
      </c>
      <c r="C11905">
        <v>7059.2900390625</v>
      </c>
      <c r="D11905">
        <v>6811.77001953125</v>
      </c>
      <c r="E11905">
        <v>7042.10986328125</v>
      </c>
      <c r="F11905">
        <v>7042.10986328125</v>
      </c>
      <c r="G11905">
        <v>2261580000</v>
      </c>
    </row>
    <row r="11906" spans="1:7" ht="15">
      <c r="A11906" s="963">
        <v>43195</v>
      </c>
      <c r="B11906">
        <v>7099.25</v>
      </c>
      <c r="C11906">
        <v>7112.3798828125</v>
      </c>
      <c r="D11906">
        <v>7036.6201171875</v>
      </c>
      <c r="E11906">
        <v>7076.5498046875</v>
      </c>
      <c r="F11906">
        <v>7076.5498046875</v>
      </c>
      <c r="G11906">
        <v>2153030000</v>
      </c>
    </row>
    <row r="11907" spans="1:7" ht="15">
      <c r="A11907" s="963">
        <v>43196</v>
      </c>
      <c r="B11907">
        <v>6999.56982421875</v>
      </c>
      <c r="C11907">
        <v>7066.64013671875</v>
      </c>
      <c r="D11907">
        <v>6877.759765625</v>
      </c>
      <c r="E11907">
        <v>6915.10986328125</v>
      </c>
      <c r="F11907">
        <v>6915.10986328125</v>
      </c>
      <c r="G11907">
        <v>2359780000</v>
      </c>
    </row>
    <row r="11908" spans="1:7" ht="15">
      <c r="A11908" s="963">
        <v>43199</v>
      </c>
      <c r="B11908">
        <v>6971.4501953125</v>
      </c>
      <c r="C11908">
        <v>7074.9501953125</v>
      </c>
      <c r="D11908">
        <v>6944.9599609375</v>
      </c>
      <c r="E11908">
        <v>6950.33984375</v>
      </c>
      <c r="F11908">
        <v>6950.33984375</v>
      </c>
      <c r="G11908">
        <v>2089220000</v>
      </c>
    </row>
    <row r="11909" spans="1:7" ht="15">
      <c r="A11909" s="963">
        <v>43200</v>
      </c>
      <c r="B11909">
        <v>7060.990234375</v>
      </c>
      <c r="C11909">
        <v>7117.97998046875</v>
      </c>
      <c r="D11909">
        <v>7014.8798828125</v>
      </c>
      <c r="E11909">
        <v>7094.2998046875</v>
      </c>
      <c r="F11909">
        <v>7094.2998046875</v>
      </c>
      <c r="G11909">
        <v>2252020000</v>
      </c>
    </row>
    <row r="11910" spans="1:7" ht="15">
      <c r="A11910" s="963">
        <v>43201</v>
      </c>
      <c r="B11910">
        <v>7055</v>
      </c>
      <c r="C11910">
        <v>7128.5400390625</v>
      </c>
      <c r="D11910">
        <v>7055</v>
      </c>
      <c r="E11910">
        <v>7069.02978515625</v>
      </c>
      <c r="F11910">
        <v>7069.02978515625</v>
      </c>
      <c r="G11910">
        <v>1882090000</v>
      </c>
    </row>
    <row r="11911" spans="1:7" ht="15">
      <c r="A11911" s="963">
        <v>43202</v>
      </c>
      <c r="B11911">
        <v>7112.02001953125</v>
      </c>
      <c r="C11911">
        <v>7166</v>
      </c>
      <c r="D11911">
        <v>7105.08984375</v>
      </c>
      <c r="E11911">
        <v>7140.25</v>
      </c>
      <c r="F11911">
        <v>7140.25</v>
      </c>
      <c r="G11911">
        <v>2027080000</v>
      </c>
    </row>
    <row r="11912" spans="1:7" ht="15">
      <c r="A11912" s="963">
        <v>43203</v>
      </c>
      <c r="B11912">
        <v>7179.6201171875</v>
      </c>
      <c r="C11912">
        <v>7183.6201171875</v>
      </c>
      <c r="D11912">
        <v>7078.14013671875</v>
      </c>
      <c r="E11912">
        <v>7106.64990234375</v>
      </c>
      <c r="F11912">
        <v>7106.64990234375</v>
      </c>
      <c r="G11912">
        <v>1768160000</v>
      </c>
    </row>
    <row r="11913" spans="1:7" ht="15">
      <c r="A11913" s="963">
        <v>43206</v>
      </c>
      <c r="B11913">
        <v>7153.8701171875</v>
      </c>
      <c r="C11913">
        <v>7178.509765625</v>
      </c>
      <c r="D11913">
        <v>7115.85009765625</v>
      </c>
      <c r="E11913">
        <v>7156.27978515625</v>
      </c>
      <c r="F11913">
        <v>7156.27978515625</v>
      </c>
      <c r="G11913">
        <v>1800450000</v>
      </c>
    </row>
    <row r="11914" spans="1:7" ht="15">
      <c r="A11914" s="963">
        <v>43207</v>
      </c>
      <c r="B11914">
        <v>7215.1201171875</v>
      </c>
      <c r="C11914">
        <v>7298.58984375</v>
      </c>
      <c r="D11914">
        <v>7206.5498046875</v>
      </c>
      <c r="E11914">
        <v>7281.10009765625</v>
      </c>
      <c r="F11914">
        <v>7281.10009765625</v>
      </c>
      <c r="G11914">
        <v>1935380000</v>
      </c>
    </row>
    <row r="11915" spans="1:7" ht="15">
      <c r="A11915" s="963">
        <v>43208</v>
      </c>
      <c r="B11915">
        <v>7292.3798828125</v>
      </c>
      <c r="C11915">
        <v>7319.580078125</v>
      </c>
      <c r="D11915">
        <v>7259.89990234375</v>
      </c>
      <c r="E11915">
        <v>7295.240234375</v>
      </c>
      <c r="F11915">
        <v>7295.240234375</v>
      </c>
      <c r="G11915">
        <v>1908700000</v>
      </c>
    </row>
    <row r="11916" spans="1:7" ht="15">
      <c r="A11916" s="963">
        <v>43209</v>
      </c>
      <c r="B11916">
        <v>7258.60986328125</v>
      </c>
      <c r="C11916">
        <v>7277.4501953125</v>
      </c>
      <c r="D11916">
        <v>7215.169921875</v>
      </c>
      <c r="E11916">
        <v>7238.06005859375</v>
      </c>
      <c r="F11916">
        <v>7238.06005859375</v>
      </c>
      <c r="G11916">
        <v>1982090000</v>
      </c>
    </row>
    <row r="11917" spans="1:7" ht="15">
      <c r="A11917" s="963">
        <v>43210</v>
      </c>
      <c r="B11917">
        <v>7220.64013671875</v>
      </c>
      <c r="C11917">
        <v>7222.990234375</v>
      </c>
      <c r="D11917">
        <v>7123.490234375</v>
      </c>
      <c r="E11917">
        <v>7146.1298828125</v>
      </c>
      <c r="F11917">
        <v>7146.1298828125</v>
      </c>
      <c r="G11917">
        <v>1935160000</v>
      </c>
    </row>
    <row r="11918" spans="1:7" ht="15">
      <c r="A11918" s="963">
        <v>43213</v>
      </c>
      <c r="B11918">
        <v>7173.990234375</v>
      </c>
      <c r="C11918">
        <v>7195.72021484375</v>
      </c>
      <c r="D11918">
        <v>7094.43017578125</v>
      </c>
      <c r="E11918">
        <v>7128.60009765625</v>
      </c>
      <c r="F11918">
        <v>7128.60009765625</v>
      </c>
      <c r="G11918">
        <v>1744480000</v>
      </c>
    </row>
    <row r="11919" spans="1:7" ht="15">
      <c r="A11919" s="963">
        <v>43214</v>
      </c>
      <c r="B11919">
        <v>7160.77001953125</v>
      </c>
      <c r="C11919">
        <v>7171.669921875</v>
      </c>
      <c r="D11919">
        <v>6961.52001953125</v>
      </c>
      <c r="E11919">
        <v>7007.35009765625</v>
      </c>
      <c r="F11919">
        <v>7007.35009765625</v>
      </c>
      <c r="G11919">
        <v>2154270000</v>
      </c>
    </row>
    <row r="11920" spans="1:7" ht="15">
      <c r="A11920" s="963">
        <v>43215</v>
      </c>
      <c r="B11920">
        <v>7009.990234375</v>
      </c>
      <c r="C11920">
        <v>7030.740234375</v>
      </c>
      <c r="D11920">
        <v>6926.97021484375</v>
      </c>
      <c r="E11920">
        <v>7003.740234375</v>
      </c>
      <c r="F11920">
        <v>7003.740234375</v>
      </c>
      <c r="G11920">
        <v>2055840000</v>
      </c>
    </row>
    <row r="11921" spans="1:7" ht="15">
      <c r="A11921" s="963">
        <v>43216</v>
      </c>
      <c r="B11921">
        <v>7080.490234375</v>
      </c>
      <c r="C11921">
        <v>7143.93994140625</v>
      </c>
      <c r="D11921">
        <v>7055.66015625</v>
      </c>
      <c r="E11921">
        <v>7118.68017578125</v>
      </c>
      <c r="F11921">
        <v>7118.68017578125</v>
      </c>
      <c r="G11921">
        <v>2141220000</v>
      </c>
    </row>
    <row r="11922" spans="1:7" ht="15">
      <c r="A11922" s="963">
        <v>43217</v>
      </c>
      <c r="B11922">
        <v>7195.52001953125</v>
      </c>
      <c r="C11922">
        <v>7197.14990234375</v>
      </c>
      <c r="D11922">
        <v>7083.9501953125</v>
      </c>
      <c r="E11922">
        <v>7119.7998046875</v>
      </c>
      <c r="F11922">
        <v>7119.7998046875</v>
      </c>
      <c r="G11922">
        <v>2050350000</v>
      </c>
    </row>
    <row r="11923" spans="1:7" ht="15">
      <c r="A11923" s="963">
        <v>43220</v>
      </c>
      <c r="B11923">
        <v>7133.9501953125</v>
      </c>
      <c r="C11923">
        <v>7169.7998046875</v>
      </c>
      <c r="D11923">
        <v>7065.41015625</v>
      </c>
      <c r="E11923">
        <v>7066.27001953125</v>
      </c>
      <c r="F11923">
        <v>7066.27001953125</v>
      </c>
      <c r="G11923">
        <v>1998570000</v>
      </c>
    </row>
    <row r="11924" spans="1:7" ht="15">
      <c r="A11924" s="963">
        <v>43221</v>
      </c>
      <c r="B11924">
        <v>7053.64990234375</v>
      </c>
      <c r="C11924">
        <v>7133.27001953125</v>
      </c>
      <c r="D11924">
        <v>7036.18017578125</v>
      </c>
      <c r="E11924">
        <v>7130.7001953125</v>
      </c>
      <c r="F11924">
        <v>7130.7001953125</v>
      </c>
      <c r="G11924">
        <v>1932660000</v>
      </c>
    </row>
    <row r="11925" spans="1:7" ht="15">
      <c r="A11925" s="963">
        <v>43222</v>
      </c>
      <c r="B11925">
        <v>7138.4501953125</v>
      </c>
      <c r="C11925">
        <v>7169.4599609375</v>
      </c>
      <c r="D11925">
        <v>7094.72021484375</v>
      </c>
      <c r="E11925">
        <v>7100.89990234375</v>
      </c>
      <c r="F11925">
        <v>7100.89990234375</v>
      </c>
      <c r="G11925">
        <v>2157860000</v>
      </c>
    </row>
    <row r="11926" spans="1:7" ht="15">
      <c r="A11926" s="963">
        <v>43223</v>
      </c>
      <c r="B11926">
        <v>7065.02978515625</v>
      </c>
      <c r="C11926">
        <v>7112.58984375</v>
      </c>
      <c r="D11926">
        <v>6991.14013671875</v>
      </c>
      <c r="E11926">
        <v>7088.14990234375</v>
      </c>
      <c r="F11926">
        <v>7088.14990234375</v>
      </c>
      <c r="G11926">
        <v>2355780000</v>
      </c>
    </row>
    <row r="11927" spans="1:7" ht="15">
      <c r="A11927" s="963">
        <v>43224</v>
      </c>
      <c r="B11927">
        <v>7065.669921875</v>
      </c>
      <c r="C11927">
        <v>7228.259765625</v>
      </c>
      <c r="D11927">
        <v>7057.89013671875</v>
      </c>
      <c r="E11927">
        <v>7209.6201171875</v>
      </c>
      <c r="F11927">
        <v>7209.6201171875</v>
      </c>
      <c r="G11927">
        <v>2040520000</v>
      </c>
    </row>
    <row r="11928" spans="1:7" ht="15">
      <c r="A11928" s="963">
        <v>43227</v>
      </c>
      <c r="B11928">
        <v>7241.81982421875</v>
      </c>
      <c r="C11928">
        <v>7291.740234375</v>
      </c>
      <c r="D11928">
        <v>7235.759765625</v>
      </c>
      <c r="E11928">
        <v>7265.2099609375</v>
      </c>
      <c r="F11928">
        <v>7265.2099609375</v>
      </c>
      <c r="G11928">
        <v>1950650000</v>
      </c>
    </row>
    <row r="11929" spans="1:7" ht="15">
      <c r="A11929" s="963">
        <v>43228</v>
      </c>
      <c r="B11929">
        <v>7255.33984375</v>
      </c>
      <c r="C11929">
        <v>7278.81005859375</v>
      </c>
      <c r="D11929">
        <v>7224.7001953125</v>
      </c>
      <c r="E11929">
        <v>7266.89990234375</v>
      </c>
      <c r="F11929">
        <v>7266.89990234375</v>
      </c>
      <c r="G11929">
        <v>2070970000</v>
      </c>
    </row>
    <row r="11930" spans="1:7" ht="15">
      <c r="A11930" s="963">
        <v>43229</v>
      </c>
      <c r="B11930">
        <v>7281.52978515625</v>
      </c>
      <c r="C11930">
        <v>7344.7998046875</v>
      </c>
      <c r="D11930">
        <v>7259.0498046875</v>
      </c>
      <c r="E11930">
        <v>7339.91015625</v>
      </c>
      <c r="F11930">
        <v>7339.91015625</v>
      </c>
      <c r="G11930">
        <v>2250260000</v>
      </c>
    </row>
    <row r="11931" spans="1:7" ht="15">
      <c r="A11931" s="963">
        <v>43230</v>
      </c>
      <c r="B11931">
        <v>7355.89990234375</v>
      </c>
      <c r="C11931">
        <v>7414.14990234375</v>
      </c>
      <c r="D11931">
        <v>7353.6298828125</v>
      </c>
      <c r="E11931">
        <v>7404.97021484375</v>
      </c>
      <c r="F11931">
        <v>7404.97021484375</v>
      </c>
      <c r="G11931">
        <v>2250450000</v>
      </c>
    </row>
    <row r="11932" spans="1:7" ht="15">
      <c r="A11932" s="963">
        <v>43231</v>
      </c>
      <c r="B11932">
        <v>7393.97021484375</v>
      </c>
      <c r="C11932">
        <v>7417.669921875</v>
      </c>
      <c r="D11932">
        <v>7372.259765625</v>
      </c>
      <c r="E11932">
        <v>7402.8798828125</v>
      </c>
      <c r="F11932">
        <v>7402.8798828125</v>
      </c>
      <c r="G11932">
        <v>2085350000</v>
      </c>
    </row>
    <row r="11933" spans="1:7" ht="15">
      <c r="A11933" s="963">
        <v>43234</v>
      </c>
      <c r="B11933">
        <v>7429.4501953125</v>
      </c>
      <c r="C11933">
        <v>7458.419921875</v>
      </c>
      <c r="D11933">
        <v>7401.89013671875</v>
      </c>
      <c r="E11933">
        <v>7411.31982421875</v>
      </c>
      <c r="F11933">
        <v>7411.31982421875</v>
      </c>
      <c r="G11933">
        <v>2085850000</v>
      </c>
    </row>
    <row r="11934" spans="1:7" ht="15">
      <c r="A11934" s="963">
        <v>43235</v>
      </c>
      <c r="B11934">
        <v>7361.2998046875</v>
      </c>
      <c r="C11934">
        <v>7363.52001953125</v>
      </c>
      <c r="D11934">
        <v>7320.97021484375</v>
      </c>
      <c r="E11934">
        <v>7351.6298828125</v>
      </c>
      <c r="F11934">
        <v>7351.6298828125</v>
      </c>
      <c r="G11934">
        <v>2120380000</v>
      </c>
    </row>
    <row r="11935" spans="1:7" ht="15">
      <c r="A11935" s="963">
        <v>43236</v>
      </c>
      <c r="B11935">
        <v>7356.22021484375</v>
      </c>
      <c r="C11935">
        <v>7413.31982421875</v>
      </c>
      <c r="D11935">
        <v>7356.16015625</v>
      </c>
      <c r="E11935">
        <v>7398.2998046875</v>
      </c>
      <c r="F11935">
        <v>7398.2998046875</v>
      </c>
      <c r="G11935">
        <v>2103060000</v>
      </c>
    </row>
    <row r="11936" spans="1:7" ht="15">
      <c r="A11936" s="963">
        <v>43237</v>
      </c>
      <c r="B11936">
        <v>7379.580078125</v>
      </c>
      <c r="C11936">
        <v>7425.39013671875</v>
      </c>
      <c r="D11936">
        <v>7350.4599609375</v>
      </c>
      <c r="E11936">
        <v>7382.47021484375</v>
      </c>
      <c r="F11936">
        <v>7382.47021484375</v>
      </c>
      <c r="G11936">
        <v>1958970000</v>
      </c>
    </row>
    <row r="11937" spans="1:7" ht="15">
      <c r="A11937" s="963">
        <v>43238</v>
      </c>
      <c r="B11937">
        <v>7364.33984375</v>
      </c>
      <c r="C11937">
        <v>7381.16015625</v>
      </c>
      <c r="D11937">
        <v>7343.97021484375</v>
      </c>
      <c r="E11937">
        <v>7354.33984375</v>
      </c>
      <c r="F11937">
        <v>7354.33984375</v>
      </c>
      <c r="G11937">
        <v>1982190000</v>
      </c>
    </row>
    <row r="11938" spans="1:7" ht="15">
      <c r="A11938" s="963">
        <v>43241</v>
      </c>
      <c r="B11938">
        <v>7406.33984375</v>
      </c>
      <c r="C11938">
        <v>7431.830078125</v>
      </c>
      <c r="D11938">
        <v>7368.2099609375</v>
      </c>
      <c r="E11938">
        <v>7394.0400390625</v>
      </c>
      <c r="F11938">
        <v>7394.0400390625</v>
      </c>
      <c r="G11938">
        <v>1997220000</v>
      </c>
    </row>
    <row r="11939" spans="1:7" ht="15">
      <c r="A11939" s="963">
        <v>43242</v>
      </c>
      <c r="B11939">
        <v>7420.85009765625</v>
      </c>
      <c r="C11939">
        <v>7432.52978515625</v>
      </c>
      <c r="D11939">
        <v>7370.330078125</v>
      </c>
      <c r="E11939">
        <v>7378.4599609375</v>
      </c>
      <c r="F11939">
        <v>7378.4599609375</v>
      </c>
      <c r="G11939">
        <v>1927420000</v>
      </c>
    </row>
    <row r="11940" spans="1:7" ht="15">
      <c r="A11940" s="963">
        <v>43243</v>
      </c>
      <c r="B11940">
        <v>7335.02978515625</v>
      </c>
      <c r="C11940">
        <v>7426.77978515625</v>
      </c>
      <c r="D11940">
        <v>7334.6201171875</v>
      </c>
      <c r="E11940">
        <v>7425.9599609375</v>
      </c>
      <c r="F11940">
        <v>7425.9599609375</v>
      </c>
      <c r="G11940">
        <v>1997090000</v>
      </c>
    </row>
    <row r="11941" spans="1:7" ht="15">
      <c r="A11941" s="963">
        <v>43244</v>
      </c>
      <c r="B11941">
        <v>7421.990234375</v>
      </c>
      <c r="C11941">
        <v>7435.3798828125</v>
      </c>
      <c r="D11941">
        <v>7357.5</v>
      </c>
      <c r="E11941">
        <v>7424.43017578125</v>
      </c>
      <c r="F11941">
        <v>7424.43017578125</v>
      </c>
      <c r="G11941">
        <v>2035460000</v>
      </c>
    </row>
    <row r="11942" spans="1:7" ht="15">
      <c r="A11942" s="963">
        <v>43245</v>
      </c>
      <c r="B11942">
        <v>7422.2001953125</v>
      </c>
      <c r="C11942">
        <v>7452.85009765625</v>
      </c>
      <c r="D11942">
        <v>7415.580078125</v>
      </c>
      <c r="E11942">
        <v>7433.85009765625</v>
      </c>
      <c r="F11942">
        <v>7433.85009765625</v>
      </c>
      <c r="G11942">
        <v>1771950000</v>
      </c>
    </row>
    <row r="11943" spans="1:7" ht="15">
      <c r="A11943" s="963">
        <v>43249</v>
      </c>
      <c r="B11943">
        <v>7398.509765625</v>
      </c>
      <c r="C11943">
        <v>7435.1298828125</v>
      </c>
      <c r="D11943">
        <v>7354.2900390625</v>
      </c>
      <c r="E11943">
        <v>7396.58984375</v>
      </c>
      <c r="F11943">
        <v>7396.58984375</v>
      </c>
      <c r="G11943">
        <v>2095380000</v>
      </c>
    </row>
    <row r="11944" spans="1:7" ht="15">
      <c r="A11944" s="963">
        <v>43250</v>
      </c>
      <c r="B11944">
        <v>7428.41015625</v>
      </c>
      <c r="C11944">
        <v>7473.81005859375</v>
      </c>
      <c r="D11944">
        <v>7423.669921875</v>
      </c>
      <c r="E11944">
        <v>7462.4501953125</v>
      </c>
      <c r="F11944">
        <v>7462.4501953125</v>
      </c>
      <c r="G11944">
        <v>2058300000</v>
      </c>
    </row>
    <row r="11945" spans="1:7" ht="15">
      <c r="A11945" s="963">
        <v>43251</v>
      </c>
      <c r="B11945">
        <v>7455.580078125</v>
      </c>
      <c r="C11945">
        <v>7492.419921875</v>
      </c>
      <c r="D11945">
        <v>7431.41015625</v>
      </c>
      <c r="E11945">
        <v>7442.1201171875</v>
      </c>
      <c r="F11945">
        <v>7442.1201171875</v>
      </c>
      <c r="G11945">
        <v>2533360000</v>
      </c>
    </row>
    <row r="11946" spans="1:7" ht="15">
      <c r="A11946" s="963">
        <v>43252</v>
      </c>
      <c r="B11946">
        <v>7487.66015625</v>
      </c>
      <c r="C11946">
        <v>7557.3798828125</v>
      </c>
      <c r="D11946">
        <v>7487.22998046875</v>
      </c>
      <c r="E11946">
        <v>7554.330078125</v>
      </c>
      <c r="F11946">
        <v>7554.330078125</v>
      </c>
      <c r="G11946">
        <v>2212330000</v>
      </c>
    </row>
    <row r="11947" spans="1:7" ht="15">
      <c r="A11947" s="963">
        <v>43255</v>
      </c>
      <c r="B11947">
        <v>7570.080078125</v>
      </c>
      <c r="C11947">
        <v>7607.169921875</v>
      </c>
      <c r="D11947">
        <v>7561.2001953125</v>
      </c>
      <c r="E11947">
        <v>7606.4599609375</v>
      </c>
      <c r="F11947">
        <v>7606.4599609375</v>
      </c>
      <c r="G11947">
        <v>2152170000</v>
      </c>
    </row>
    <row r="11948" spans="1:7" ht="15">
      <c r="A11948" s="963">
        <v>43256</v>
      </c>
      <c r="B11948">
        <v>7621.35986328125</v>
      </c>
      <c r="C11948">
        <v>7644.47998046875</v>
      </c>
      <c r="D11948">
        <v>7602.3798828125</v>
      </c>
      <c r="E11948">
        <v>7637.85986328125</v>
      </c>
      <c r="F11948">
        <v>7637.85986328125</v>
      </c>
      <c r="G11948">
        <v>2063270000</v>
      </c>
    </row>
    <row r="11949" spans="1:7" ht="15">
      <c r="A11949" s="963">
        <v>43257</v>
      </c>
      <c r="B11949">
        <v>7652.7998046875</v>
      </c>
      <c r="C11949">
        <v>7691.64990234375</v>
      </c>
      <c r="D11949">
        <v>7622.31005859375</v>
      </c>
      <c r="E11949">
        <v>7689.240234375</v>
      </c>
      <c r="F11949">
        <v>7689.240234375</v>
      </c>
      <c r="G11949">
        <v>2198100000</v>
      </c>
    </row>
    <row r="11950" spans="1:7" ht="15">
      <c r="A11950" s="963">
        <v>43258</v>
      </c>
      <c r="B11950">
        <v>7697.41015625</v>
      </c>
      <c r="C11950">
        <v>7697.41015625</v>
      </c>
      <c r="D11950">
        <v>7597.66015625</v>
      </c>
      <c r="E11950">
        <v>7635.06982421875</v>
      </c>
      <c r="F11950">
        <v>7635.06982421875</v>
      </c>
      <c r="G11950">
        <v>2339720000</v>
      </c>
    </row>
    <row r="11951" spans="1:7" ht="15">
      <c r="A11951" s="963">
        <v>43259</v>
      </c>
      <c r="B11951">
        <v>7607.740234375</v>
      </c>
      <c r="C11951">
        <v>7653.580078125</v>
      </c>
      <c r="D11951">
        <v>7595.14013671875</v>
      </c>
      <c r="E11951">
        <v>7645.509765625</v>
      </c>
      <c r="F11951">
        <v>7645.509765625</v>
      </c>
      <c r="G11951">
        <v>1949810000</v>
      </c>
    </row>
    <row r="11952" spans="1:7" ht="15">
      <c r="A11952" s="963">
        <v>43262</v>
      </c>
      <c r="B11952">
        <v>7647.240234375</v>
      </c>
      <c r="C11952">
        <v>7677.2900390625</v>
      </c>
      <c r="D11952">
        <v>7642.8701171875</v>
      </c>
      <c r="E11952">
        <v>7659.93017578125</v>
      </c>
      <c r="F11952">
        <v>7659.93017578125</v>
      </c>
      <c r="G11952">
        <v>1959360000</v>
      </c>
    </row>
    <row r="11953" spans="1:7" ht="15">
      <c r="A11953" s="963">
        <v>43263</v>
      </c>
      <c r="B11953">
        <v>7673.8701171875</v>
      </c>
      <c r="C11953">
        <v>7708.25</v>
      </c>
      <c r="D11953">
        <v>7669.52978515625</v>
      </c>
      <c r="E11953">
        <v>7703.7900390625</v>
      </c>
      <c r="F11953">
        <v>7703.7900390625</v>
      </c>
      <c r="G11953">
        <v>2019890000</v>
      </c>
    </row>
    <row r="11954" spans="1:7" ht="15">
      <c r="A11954" s="963">
        <v>43264</v>
      </c>
      <c r="B11954">
        <v>7713.89990234375</v>
      </c>
      <c r="C11954">
        <v>7748.9599609375</v>
      </c>
      <c r="D11954">
        <v>7686.64990234375</v>
      </c>
      <c r="E11954">
        <v>7695.7001953125</v>
      </c>
      <c r="F11954">
        <v>7695.7001953125</v>
      </c>
      <c r="G11954">
        <v>2197830000</v>
      </c>
    </row>
    <row r="11955" spans="1:7" ht="15">
      <c r="A11955" s="963">
        <v>43265</v>
      </c>
      <c r="B11955">
        <v>7723.52978515625</v>
      </c>
      <c r="C11955">
        <v>7768.60009765625</v>
      </c>
      <c r="D11955">
        <v>7723.52978515625</v>
      </c>
      <c r="E11955">
        <v>7761.0400390625</v>
      </c>
      <c r="F11955">
        <v>7761.0400390625</v>
      </c>
      <c r="G11955">
        <v>2193630000</v>
      </c>
    </row>
    <row r="11956" spans="1:7" ht="15">
      <c r="A11956" s="963">
        <v>43266</v>
      </c>
      <c r="B11956">
        <v>7725.02978515625</v>
      </c>
      <c r="C11956">
        <v>7755.72021484375</v>
      </c>
      <c r="D11956">
        <v>7704.33984375</v>
      </c>
      <c r="E11956">
        <v>7746.3798828125</v>
      </c>
      <c r="F11956">
        <v>7746.3798828125</v>
      </c>
      <c r="G11956">
        <v>3049870000</v>
      </c>
    </row>
    <row r="11957" spans="1:7" ht="15">
      <c r="A11957" s="963">
        <v>43269</v>
      </c>
      <c r="B11957">
        <v>7692.9599609375</v>
      </c>
      <c r="C11957">
        <v>7749.35986328125</v>
      </c>
      <c r="D11957">
        <v>7676.830078125</v>
      </c>
      <c r="E11957">
        <v>7747.02978515625</v>
      </c>
      <c r="F11957">
        <v>7747.02978515625</v>
      </c>
      <c r="G11957">
        <v>2102660000</v>
      </c>
    </row>
    <row r="11958" spans="1:7" ht="15">
      <c r="A11958" s="963">
        <v>43270</v>
      </c>
      <c r="B11958">
        <v>7658.47021484375</v>
      </c>
      <c r="C11958">
        <v>7727.41015625</v>
      </c>
      <c r="D11958">
        <v>7635.72998046875</v>
      </c>
      <c r="E11958">
        <v>7725.58984375</v>
      </c>
      <c r="F11958">
        <v>7725.58984375</v>
      </c>
      <c r="G11958">
        <v>2283340000</v>
      </c>
    </row>
    <row r="11959" spans="1:7" ht="15">
      <c r="A11959" s="963">
        <v>43271</v>
      </c>
      <c r="B11959">
        <v>7764.14990234375</v>
      </c>
      <c r="C11959">
        <v>7806.60009765625</v>
      </c>
      <c r="D11959">
        <v>7755.47998046875</v>
      </c>
      <c r="E11959">
        <v>7781.509765625</v>
      </c>
      <c r="F11959">
        <v>7781.509765625</v>
      </c>
      <c r="G11959">
        <v>2316420000</v>
      </c>
    </row>
    <row r="11960" spans="1:7" ht="15">
      <c r="A11960" s="963">
        <v>43272</v>
      </c>
      <c r="B11960">
        <v>7800.2998046875</v>
      </c>
      <c r="C11960">
        <v>7803.4501953125</v>
      </c>
      <c r="D11960">
        <v>7699.2001953125</v>
      </c>
      <c r="E11960">
        <v>7712.9501953125</v>
      </c>
      <c r="F11960">
        <v>7712.9501953125</v>
      </c>
      <c r="G11960">
        <v>2349640000</v>
      </c>
    </row>
    <row r="11961" spans="1:7" ht="15">
      <c r="A11961" s="963">
        <v>43273</v>
      </c>
      <c r="B11961">
        <v>7739.68994140625</v>
      </c>
      <c r="C11961">
        <v>7739.7099609375</v>
      </c>
      <c r="D11961">
        <v>7679.1201171875</v>
      </c>
      <c r="E11961">
        <v>7692.81982421875</v>
      </c>
      <c r="F11961">
        <v>7692.81982421875</v>
      </c>
      <c r="G11961">
        <v>3956300000</v>
      </c>
    </row>
    <row r="11962" spans="1:7" ht="15">
      <c r="A11962" s="963">
        <v>43276</v>
      </c>
      <c r="B11962">
        <v>7631.1201171875</v>
      </c>
      <c r="C11962">
        <v>7639.72998046875</v>
      </c>
      <c r="D11962">
        <v>7477.72998046875</v>
      </c>
      <c r="E11962">
        <v>7532.009765625</v>
      </c>
      <c r="F11962">
        <v>7532.009765625</v>
      </c>
      <c r="G11962">
        <v>2423190000</v>
      </c>
    </row>
    <row r="11963" spans="1:7" ht="15">
      <c r="A11963" s="963">
        <v>43277</v>
      </c>
      <c r="B11963">
        <v>7553.740234375</v>
      </c>
      <c r="C11963">
        <v>7597.490234375</v>
      </c>
      <c r="D11963">
        <v>7527</v>
      </c>
      <c r="E11963">
        <v>7561.6298828125</v>
      </c>
      <c r="F11963">
        <v>7561.6298828125</v>
      </c>
      <c r="G11963">
        <v>2068870000</v>
      </c>
    </row>
    <row r="11964" spans="1:7" ht="15">
      <c r="A11964" s="963">
        <v>43278</v>
      </c>
      <c r="B11964">
        <v>7586.330078125</v>
      </c>
      <c r="C11964">
        <v>7610.669921875</v>
      </c>
      <c r="D11964">
        <v>7444.169921875</v>
      </c>
      <c r="E11964">
        <v>7445.080078125</v>
      </c>
      <c r="F11964">
        <v>7445.080078125</v>
      </c>
      <c r="G11964">
        <v>2319650000</v>
      </c>
    </row>
    <row r="11965" spans="1:7" ht="15">
      <c r="A11965" s="963">
        <v>43279</v>
      </c>
      <c r="B11965">
        <v>7438.10986328125</v>
      </c>
      <c r="C11965">
        <v>7526.06982421875</v>
      </c>
      <c r="D11965">
        <v>7419.56005859375</v>
      </c>
      <c r="E11965">
        <v>7503.68017578125</v>
      </c>
      <c r="F11965">
        <v>7503.68017578125</v>
      </c>
      <c r="G11965">
        <v>2208870000</v>
      </c>
    </row>
    <row r="11966" spans="1:7" ht="15">
      <c r="A11966" s="963">
        <v>43280</v>
      </c>
      <c r="B11966">
        <v>7544.1298828125</v>
      </c>
      <c r="C11966">
        <v>7573.58984375</v>
      </c>
      <c r="D11966">
        <v>7502.9501953125</v>
      </c>
      <c r="E11966">
        <v>7510.2998046875</v>
      </c>
      <c r="F11966">
        <v>7510.2998046875</v>
      </c>
      <c r="G11966">
        <v>2208820000</v>
      </c>
    </row>
    <row r="11967" spans="1:7" ht="15">
      <c r="A11967" s="963">
        <v>43283</v>
      </c>
      <c r="B11967">
        <v>7451.89990234375</v>
      </c>
      <c r="C11967">
        <v>7568.10009765625</v>
      </c>
      <c r="D11967">
        <v>7443.10009765625</v>
      </c>
      <c r="E11967">
        <v>7567.68994140625</v>
      </c>
      <c r="F11967">
        <v>7567.68994140625</v>
      </c>
      <c r="G11967">
        <v>1777880000</v>
      </c>
    </row>
    <row r="11968" spans="1:7" ht="15">
      <c r="A11968" s="963">
        <v>43284</v>
      </c>
      <c r="B11968">
        <v>7593.6298828125</v>
      </c>
      <c r="C11968">
        <v>7594.330078125</v>
      </c>
      <c r="D11968">
        <v>7498.5</v>
      </c>
      <c r="E11968">
        <v>7502.669921875</v>
      </c>
      <c r="F11968">
        <v>7502.669921875</v>
      </c>
      <c r="G11968">
        <v>1171420000</v>
      </c>
    </row>
    <row r="11969" spans="1:7" ht="15">
      <c r="A11969" s="963">
        <v>43286</v>
      </c>
      <c r="B11969">
        <v>7550.66015625</v>
      </c>
      <c r="C11969">
        <v>7589.18994140625</v>
      </c>
      <c r="D11969">
        <v>7511.43017578125</v>
      </c>
      <c r="E11969">
        <v>7586.43017578125</v>
      </c>
      <c r="F11969">
        <v>7586.43017578125</v>
      </c>
      <c r="G11969">
        <v>1754690000</v>
      </c>
    </row>
    <row r="11970" spans="1:7" ht="15">
      <c r="A11970" s="963">
        <v>43287</v>
      </c>
      <c r="B11970">
        <v>7595.93017578125</v>
      </c>
      <c r="C11970">
        <v>7695.81005859375</v>
      </c>
      <c r="D11970">
        <v>7588.64990234375</v>
      </c>
      <c r="E11970">
        <v>7688.39013671875</v>
      </c>
      <c r="F11970">
        <v>7688.39013671875</v>
      </c>
      <c r="G11970">
        <v>1718600000</v>
      </c>
    </row>
    <row r="11971" spans="1:7" ht="15">
      <c r="A11971" s="963">
        <v>43290</v>
      </c>
      <c r="B11971">
        <v>7731.740234375</v>
      </c>
      <c r="C11971">
        <v>7757.27978515625</v>
      </c>
      <c r="D11971">
        <v>7702.06005859375</v>
      </c>
      <c r="E11971">
        <v>7756.2001953125</v>
      </c>
      <c r="F11971">
        <v>7756.2001953125</v>
      </c>
      <c r="G11971">
        <v>1844440000</v>
      </c>
    </row>
    <row r="11972" spans="1:7" ht="15">
      <c r="A11972" s="963">
        <v>43291</v>
      </c>
      <c r="B11972">
        <v>7770.6298828125</v>
      </c>
      <c r="C11972">
        <v>7777.47998046875</v>
      </c>
      <c r="D11972">
        <v>7731.97998046875</v>
      </c>
      <c r="E11972">
        <v>7759.2001953125</v>
      </c>
      <c r="F11972">
        <v>7759.2001953125</v>
      </c>
      <c r="G11972">
        <v>1735230000</v>
      </c>
    </row>
    <row r="11973" spans="1:7" ht="15">
      <c r="A11973" s="963">
        <v>43292</v>
      </c>
      <c r="B11973">
        <v>7698.509765625</v>
      </c>
      <c r="C11973">
        <v>7748.16015625</v>
      </c>
      <c r="D11973">
        <v>7696.580078125</v>
      </c>
      <c r="E11973">
        <v>7716.60986328125</v>
      </c>
      <c r="F11973">
        <v>7716.60986328125</v>
      </c>
      <c r="G11973">
        <v>1768480000</v>
      </c>
    </row>
    <row r="11974" spans="1:7" ht="15">
      <c r="A11974" s="963">
        <v>43293</v>
      </c>
      <c r="B11974">
        <v>7752.7099609375</v>
      </c>
      <c r="C11974">
        <v>7825.669921875</v>
      </c>
      <c r="D11974">
        <v>7746.759765625</v>
      </c>
      <c r="E11974">
        <v>7823.919921875</v>
      </c>
      <c r="F11974">
        <v>7823.919921875</v>
      </c>
      <c r="G11974">
        <v>1930830000</v>
      </c>
    </row>
    <row r="11975" spans="1:7" ht="15">
      <c r="A11975" s="963">
        <v>43294</v>
      </c>
      <c r="B11975">
        <v>7827.6201171875</v>
      </c>
      <c r="C11975">
        <v>7843.52001953125</v>
      </c>
      <c r="D11975">
        <v>7803.33984375</v>
      </c>
      <c r="E11975">
        <v>7825.97998046875</v>
      </c>
      <c r="F11975">
        <v>7825.97998046875</v>
      </c>
      <c r="G11975">
        <v>1727500000</v>
      </c>
    </row>
    <row r="11976" spans="1:7" ht="15">
      <c r="A11976" s="963">
        <v>43297</v>
      </c>
      <c r="B11976">
        <v>7831.740234375</v>
      </c>
      <c r="C11976">
        <v>7838.81982421875</v>
      </c>
      <c r="D11976">
        <v>7791.97998046875</v>
      </c>
      <c r="E11976">
        <v>7805.72021484375</v>
      </c>
      <c r="F11976">
        <v>7805.72021484375</v>
      </c>
      <c r="G11976">
        <v>1739360000</v>
      </c>
    </row>
    <row r="11977" spans="1:7" ht="15">
      <c r="A11977" s="963">
        <v>43298</v>
      </c>
      <c r="B11977">
        <v>7751.97021484375</v>
      </c>
      <c r="C11977">
        <v>7867.14990234375</v>
      </c>
      <c r="D11977">
        <v>7749.60986328125</v>
      </c>
      <c r="E11977">
        <v>7855.1201171875</v>
      </c>
      <c r="F11977">
        <v>7855.1201171875</v>
      </c>
      <c r="G11977">
        <v>1752210000</v>
      </c>
    </row>
    <row r="11978" spans="1:7" ht="15">
      <c r="A11978" s="963">
        <v>43299</v>
      </c>
      <c r="B11978">
        <v>7859.43017578125</v>
      </c>
      <c r="C11978">
        <v>7863.77001953125</v>
      </c>
      <c r="D11978">
        <v>7822.830078125</v>
      </c>
      <c r="E11978">
        <v>7854.43994140625</v>
      </c>
      <c r="F11978">
        <v>7854.43994140625</v>
      </c>
      <c r="G11978">
        <v>1881110000</v>
      </c>
    </row>
    <row r="11979" spans="1:7" ht="15">
      <c r="A11979" s="963">
        <v>43300</v>
      </c>
      <c r="B11979">
        <v>7829.7998046875</v>
      </c>
      <c r="C11979">
        <v>7849.85009765625</v>
      </c>
      <c r="D11979">
        <v>7811.14990234375</v>
      </c>
      <c r="E11979">
        <v>7825.2998046875</v>
      </c>
      <c r="F11979">
        <v>7825.2998046875</v>
      </c>
      <c r="G11979">
        <v>1886300000</v>
      </c>
    </row>
    <row r="11980" spans="1:7" ht="15">
      <c r="A11980" s="963">
        <v>43301</v>
      </c>
      <c r="B11980">
        <v>7843.080078125</v>
      </c>
      <c r="C11980">
        <v>7860.25</v>
      </c>
      <c r="D11980">
        <v>7815.85986328125</v>
      </c>
      <c r="E11980">
        <v>7820.2001953125</v>
      </c>
      <c r="F11980">
        <v>7820.2001953125</v>
      </c>
      <c r="G11980">
        <v>1796530000</v>
      </c>
    </row>
    <row r="11981" spans="1:7" ht="15">
      <c r="A11981" s="963">
        <v>43304</v>
      </c>
      <c r="B11981">
        <v>7806.93017578125</v>
      </c>
      <c r="C11981">
        <v>7846.759765625</v>
      </c>
      <c r="D11981">
        <v>7776.5498046875</v>
      </c>
      <c r="E11981">
        <v>7841.8701171875</v>
      </c>
      <c r="F11981">
        <v>7841.8701171875</v>
      </c>
      <c r="G11981">
        <v>1668270000</v>
      </c>
    </row>
    <row r="11982" spans="1:7" ht="15">
      <c r="A11982" s="963">
        <v>43305</v>
      </c>
      <c r="B11982">
        <v>7914.35009765625</v>
      </c>
      <c r="C11982">
        <v>7928.7900390625</v>
      </c>
      <c r="D11982">
        <v>7814.330078125</v>
      </c>
      <c r="E11982">
        <v>7840.77001953125</v>
      </c>
      <c r="F11982">
        <v>7840.77001953125</v>
      </c>
      <c r="G11982">
        <v>2021890000</v>
      </c>
    </row>
    <row r="11983" spans="1:7" ht="15">
      <c r="A11983" s="963">
        <v>43306</v>
      </c>
      <c r="B11983">
        <v>7839.08984375</v>
      </c>
      <c r="C11983">
        <v>7933.31005859375</v>
      </c>
      <c r="D11983">
        <v>7838.759765625</v>
      </c>
      <c r="E11983">
        <v>7932.240234375</v>
      </c>
      <c r="F11983">
        <v>7932.240234375</v>
      </c>
      <c r="G11983">
        <v>1943820000</v>
      </c>
    </row>
    <row r="11984" spans="1:7" ht="15">
      <c r="A11984" s="963">
        <v>43307</v>
      </c>
      <c r="B11984">
        <v>7848.0400390625</v>
      </c>
      <c r="C11984">
        <v>7881.2998046875</v>
      </c>
      <c r="D11984">
        <v>7834.080078125</v>
      </c>
      <c r="E11984">
        <v>7852.18017578125</v>
      </c>
      <c r="F11984">
        <v>7852.18017578125</v>
      </c>
      <c r="G11984">
        <v>2289370000</v>
      </c>
    </row>
    <row r="11985" spans="1:7" ht="15">
      <c r="A11985" s="963">
        <v>43308</v>
      </c>
      <c r="B11985">
        <v>7889.75</v>
      </c>
      <c r="C11985">
        <v>7889.75</v>
      </c>
      <c r="D11985">
        <v>7698.9599609375</v>
      </c>
      <c r="E11985">
        <v>7737.419921875</v>
      </c>
      <c r="F11985">
        <v>7737.419921875</v>
      </c>
      <c r="G11985">
        <v>2193410000</v>
      </c>
    </row>
    <row r="11986" spans="1:7" ht="15">
      <c r="A11986" s="963">
        <v>43311</v>
      </c>
      <c r="B11986">
        <v>7735.27001953125</v>
      </c>
      <c r="C11986">
        <v>7740.259765625</v>
      </c>
      <c r="D11986">
        <v>7604.240234375</v>
      </c>
      <c r="E11986">
        <v>7630</v>
      </c>
      <c r="F11986">
        <v>7630</v>
      </c>
      <c r="G11986">
        <v>2154140000</v>
      </c>
    </row>
    <row r="11987" spans="1:7" ht="15">
      <c r="A11987" s="963">
        <v>43312</v>
      </c>
      <c r="B11987">
        <v>7654.58984375</v>
      </c>
      <c r="C11987">
        <v>7709.490234375</v>
      </c>
      <c r="D11987">
        <v>7614.83984375</v>
      </c>
      <c r="E11987">
        <v>7671.7900390625</v>
      </c>
      <c r="F11987">
        <v>7671.7900390625</v>
      </c>
      <c r="G11987">
        <v>2208610000</v>
      </c>
    </row>
    <row r="11988" spans="1:7" ht="15">
      <c r="A11988" s="963">
        <v>43313</v>
      </c>
      <c r="B11988">
        <v>7701.81982421875</v>
      </c>
      <c r="C11988">
        <v>7732.68017578125</v>
      </c>
      <c r="D11988">
        <v>7670.7099609375</v>
      </c>
      <c r="E11988">
        <v>7707.2900390625</v>
      </c>
      <c r="F11988">
        <v>7707.2900390625</v>
      </c>
      <c r="G11988">
        <v>2228950000</v>
      </c>
    </row>
    <row r="11989" spans="1:7" ht="15">
      <c r="A11989" s="963">
        <v>43314</v>
      </c>
      <c r="B11989">
        <v>7659.52001953125</v>
      </c>
      <c r="C11989">
        <v>7808.85009765625</v>
      </c>
      <c r="D11989">
        <v>7659.52001953125</v>
      </c>
      <c r="E11989">
        <v>7802.68994140625</v>
      </c>
      <c r="F11989">
        <v>7802.68994140625</v>
      </c>
      <c r="G11989">
        <v>2115490000</v>
      </c>
    </row>
    <row r="11990" spans="1:7" ht="15">
      <c r="A11990" s="963">
        <v>43315</v>
      </c>
      <c r="B11990">
        <v>7819.22998046875</v>
      </c>
      <c r="C11990">
        <v>7824.06005859375</v>
      </c>
      <c r="D11990">
        <v>7783.2998046875</v>
      </c>
      <c r="E11990">
        <v>7812.009765625</v>
      </c>
      <c r="F11990">
        <v>7812.009765625</v>
      </c>
      <c r="G11990">
        <v>2035870000</v>
      </c>
    </row>
    <row r="11991" spans="1:7" ht="15">
      <c r="A11991" s="963">
        <v>43318</v>
      </c>
      <c r="B11991">
        <v>7809.5400390625</v>
      </c>
      <c r="C11991">
        <v>7859.68017578125</v>
      </c>
      <c r="D11991">
        <v>7801.8798828125</v>
      </c>
      <c r="E11991">
        <v>7859.68017578125</v>
      </c>
      <c r="F11991">
        <v>7859.68017578125</v>
      </c>
      <c r="G11991">
        <v>2245300000</v>
      </c>
    </row>
    <row r="11992" spans="1:7" ht="15">
      <c r="A11992" s="963">
        <v>43319</v>
      </c>
      <c r="B11992">
        <v>7878.6201171875</v>
      </c>
      <c r="C11992">
        <v>7898.2001953125</v>
      </c>
      <c r="D11992">
        <v>7868.64990234375</v>
      </c>
      <c r="E11992">
        <v>7883.66015625</v>
      </c>
      <c r="F11992">
        <v>7883.66015625</v>
      </c>
      <c r="G11992">
        <v>2206400000</v>
      </c>
    </row>
    <row r="11993" spans="1:7" ht="15">
      <c r="A11993" s="963">
        <v>43320</v>
      </c>
      <c r="B11993">
        <v>7880</v>
      </c>
      <c r="C11993">
        <v>7901.68994140625</v>
      </c>
      <c r="D11993">
        <v>7864.4599609375</v>
      </c>
      <c r="E11993">
        <v>7888.330078125</v>
      </c>
      <c r="F11993">
        <v>7888.330078125</v>
      </c>
      <c r="G11993">
        <v>2098100000</v>
      </c>
    </row>
    <row r="11994" spans="1:7" ht="15">
      <c r="A11994" s="963">
        <v>43321</v>
      </c>
      <c r="B11994">
        <v>7886.52001953125</v>
      </c>
      <c r="C11994">
        <v>7923.35009765625</v>
      </c>
      <c r="D11994">
        <v>7881.06005859375</v>
      </c>
      <c r="E11994">
        <v>7891.77978515625</v>
      </c>
      <c r="F11994">
        <v>7891.77978515625</v>
      </c>
      <c r="G11994">
        <v>2048170000</v>
      </c>
    </row>
    <row r="11995" spans="1:7" ht="15">
      <c r="A11995" s="963">
        <v>43322</v>
      </c>
      <c r="B11995">
        <v>7834.7099609375</v>
      </c>
      <c r="C11995">
        <v>7866.18994140625</v>
      </c>
      <c r="D11995">
        <v>7818.3701171875</v>
      </c>
      <c r="E11995">
        <v>7839.10986328125</v>
      </c>
      <c r="F11995">
        <v>7839.10986328125</v>
      </c>
      <c r="G11995">
        <v>2107530000</v>
      </c>
    </row>
    <row r="11996" spans="1:7" ht="15">
      <c r="A11996" s="963">
        <v>43325</v>
      </c>
      <c r="B11996">
        <v>7848</v>
      </c>
      <c r="C11996">
        <v>7888.66015625</v>
      </c>
      <c r="D11996">
        <v>7814.27001953125</v>
      </c>
      <c r="E11996">
        <v>7819.7099609375</v>
      </c>
      <c r="F11996">
        <v>7819.7099609375</v>
      </c>
      <c r="G11996">
        <v>1934100000</v>
      </c>
    </row>
    <row r="11997" spans="1:7" ht="15">
      <c r="A11997" s="963">
        <v>43326</v>
      </c>
      <c r="B11997">
        <v>7847.8798828125</v>
      </c>
      <c r="C11997">
        <v>7878.22998046875</v>
      </c>
      <c r="D11997">
        <v>7815.5</v>
      </c>
      <c r="E11997">
        <v>7870.89013671875</v>
      </c>
      <c r="F11997">
        <v>7870.89013671875</v>
      </c>
      <c r="G11997">
        <v>1938840000</v>
      </c>
    </row>
    <row r="11998" spans="1:7" ht="15">
      <c r="A11998" s="963">
        <v>43327</v>
      </c>
      <c r="B11998">
        <v>7810.02001953125</v>
      </c>
      <c r="C11998">
        <v>7832.66015625</v>
      </c>
      <c r="D11998">
        <v>7732.68994140625</v>
      </c>
      <c r="E11998">
        <v>7774.1201171875</v>
      </c>
      <c r="F11998">
        <v>7774.1201171875</v>
      </c>
      <c r="G11998">
        <v>2294100000</v>
      </c>
    </row>
    <row r="11999" spans="1:7" ht="15">
      <c r="A11999" s="963">
        <v>43328</v>
      </c>
      <c r="B11999">
        <v>7826.9501953125</v>
      </c>
      <c r="C11999">
        <v>7849.669921875</v>
      </c>
      <c r="D11999">
        <v>7795.740234375</v>
      </c>
      <c r="E11999">
        <v>7806.52001953125</v>
      </c>
      <c r="F11999">
        <v>7806.52001953125</v>
      </c>
      <c r="G11999">
        <v>1991410000</v>
      </c>
    </row>
    <row r="12000" spans="1:7" ht="15">
      <c r="A12000" s="963">
        <v>43329</v>
      </c>
      <c r="B12000">
        <v>7786.64013671875</v>
      </c>
      <c r="C12000">
        <v>7830.77978515625</v>
      </c>
      <c r="D12000">
        <v>7752.68017578125</v>
      </c>
      <c r="E12000">
        <v>7816.330078125</v>
      </c>
      <c r="F12000">
        <v>7816.330078125</v>
      </c>
      <c r="G12000">
        <v>1850770000</v>
      </c>
    </row>
    <row r="12001" spans="1:7" ht="15">
      <c r="A12001" s="963">
        <v>43332</v>
      </c>
      <c r="B12001">
        <v>7834.3701171875</v>
      </c>
      <c r="C12001">
        <v>7837.14013671875</v>
      </c>
      <c r="D12001">
        <v>7787.89990234375</v>
      </c>
      <c r="E12001">
        <v>7821.009765625</v>
      </c>
      <c r="F12001">
        <v>7821.009765625</v>
      </c>
      <c r="G12001">
        <v>1709500000</v>
      </c>
    </row>
    <row r="12002" spans="1:7" ht="15">
      <c r="A12002" s="963">
        <v>43333</v>
      </c>
      <c r="B12002">
        <v>7840.08984375</v>
      </c>
      <c r="C12002">
        <v>7897.68017578125</v>
      </c>
      <c r="D12002">
        <v>7836.7900390625</v>
      </c>
      <c r="E12002">
        <v>7859.169921875</v>
      </c>
      <c r="F12002">
        <v>7859.169921875</v>
      </c>
      <c r="G12002">
        <v>1788860000</v>
      </c>
    </row>
    <row r="12003" spans="1:7" ht="15">
      <c r="A12003" s="963">
        <v>43334</v>
      </c>
      <c r="B12003">
        <v>7844.0400390625</v>
      </c>
      <c r="C12003">
        <v>7897.6298828125</v>
      </c>
      <c r="D12003">
        <v>7840.83984375</v>
      </c>
      <c r="E12003">
        <v>7889.10009765625</v>
      </c>
      <c r="F12003">
        <v>7889.10009765625</v>
      </c>
      <c r="G12003">
        <v>1669240000</v>
      </c>
    </row>
    <row r="12004" spans="1:7" ht="15">
      <c r="A12004" s="963">
        <v>43335</v>
      </c>
      <c r="B12004">
        <v>7886.47021484375</v>
      </c>
      <c r="C12004">
        <v>7926.31982421875</v>
      </c>
      <c r="D12004">
        <v>7866.52978515625</v>
      </c>
      <c r="E12004">
        <v>7878.4599609375</v>
      </c>
      <c r="F12004">
        <v>7878.4599609375</v>
      </c>
      <c r="G12004">
        <v>1888600000</v>
      </c>
    </row>
    <row r="12005" spans="1:7" ht="15">
      <c r="A12005" s="963">
        <v>43336</v>
      </c>
      <c r="B12005">
        <v>7907.81005859375</v>
      </c>
      <c r="C12005">
        <v>7949.7099609375</v>
      </c>
      <c r="D12005">
        <v>7907.10009765625</v>
      </c>
      <c r="E12005">
        <v>7945.97998046875</v>
      </c>
      <c r="F12005">
        <v>7945.97998046875</v>
      </c>
      <c r="G12005">
        <v>1892990000</v>
      </c>
    </row>
    <row r="12006" spans="1:7" ht="15">
      <c r="A12006" s="963">
        <v>43339</v>
      </c>
      <c r="B12006">
        <v>7989.64013671875</v>
      </c>
      <c r="C12006">
        <v>8024.93994140625</v>
      </c>
      <c r="D12006">
        <v>7976.60009765625</v>
      </c>
      <c r="E12006">
        <v>8017.89990234375</v>
      </c>
      <c r="F12006">
        <v>8017.89990234375</v>
      </c>
      <c r="G12006">
        <v>2333790000</v>
      </c>
    </row>
    <row r="12007" spans="1:7" ht="15">
      <c r="A12007" s="963">
        <v>43340</v>
      </c>
      <c r="B12007">
        <v>8039.009765625</v>
      </c>
      <c r="C12007">
        <v>8046.31005859375</v>
      </c>
      <c r="D12007">
        <v>8009.58984375</v>
      </c>
      <c r="E12007">
        <v>8030.0400390625</v>
      </c>
      <c r="F12007">
        <v>8030.0400390625</v>
      </c>
      <c r="G12007">
        <v>1980270000</v>
      </c>
    </row>
    <row r="12008" spans="1:7" ht="15">
      <c r="A12008" s="963">
        <v>43341</v>
      </c>
      <c r="B12008">
        <v>8044.33984375</v>
      </c>
      <c r="C12008">
        <v>8113.56005859375</v>
      </c>
      <c r="D12008">
        <v>8042.10009765625</v>
      </c>
      <c r="E12008">
        <v>8109.68994140625</v>
      </c>
      <c r="F12008">
        <v>8109.68994140625</v>
      </c>
      <c r="G12008">
        <v>1909880000</v>
      </c>
    </row>
    <row r="12009" spans="1:7" ht="15">
      <c r="A12009" s="963">
        <v>43342</v>
      </c>
      <c r="B12009">
        <v>8094.2001953125</v>
      </c>
      <c r="C12009">
        <v>8133.2998046875</v>
      </c>
      <c r="D12009">
        <v>8069.56982421875</v>
      </c>
      <c r="E12009">
        <v>8088.35986328125</v>
      </c>
      <c r="F12009">
        <v>8088.35986328125</v>
      </c>
      <c r="G12009">
        <v>2022720000</v>
      </c>
    </row>
    <row r="12010" spans="1:7" ht="15">
      <c r="A12010" s="963">
        <v>43343</v>
      </c>
      <c r="B12010">
        <v>8079.31005859375</v>
      </c>
      <c r="C12010">
        <v>8119.81982421875</v>
      </c>
      <c r="D12010">
        <v>8079.31005859375</v>
      </c>
      <c r="E12010">
        <v>8109.5400390625</v>
      </c>
      <c r="F12010">
        <v>8109.5400390625</v>
      </c>
      <c r="G12010">
        <v>1906900000</v>
      </c>
    </row>
    <row r="12011" spans="1:7" ht="15">
      <c r="A12011" s="963">
        <v>43347</v>
      </c>
      <c r="B12011">
        <v>8087.9501953125</v>
      </c>
      <c r="C12011">
        <v>8104.06982421875</v>
      </c>
      <c r="D12011">
        <v>8042.14013671875</v>
      </c>
      <c r="E12011">
        <v>8091.25</v>
      </c>
      <c r="F12011">
        <v>8091.25</v>
      </c>
      <c r="G12011">
        <v>2238710000</v>
      </c>
    </row>
    <row r="12012" spans="1:7" ht="15">
      <c r="A12012" s="963">
        <v>43348</v>
      </c>
      <c r="B12012">
        <v>8073.52978515625</v>
      </c>
      <c r="C12012">
        <v>8077.83984375</v>
      </c>
      <c r="D12012">
        <v>7962.35009765625</v>
      </c>
      <c r="E12012">
        <v>7995.169921875</v>
      </c>
      <c r="F12012">
        <v>7995.169921875</v>
      </c>
      <c r="G12012">
        <v>2602810000</v>
      </c>
    </row>
    <row r="12013" spans="1:7" ht="15">
      <c r="A12013" s="963">
        <v>43349</v>
      </c>
      <c r="B12013">
        <v>7998.27001953125</v>
      </c>
      <c r="C12013">
        <v>8001.97021484375</v>
      </c>
      <c r="D12013">
        <v>7885.490234375</v>
      </c>
      <c r="E12013">
        <v>7922.72998046875</v>
      </c>
      <c r="F12013">
        <v>7922.72998046875</v>
      </c>
      <c r="G12013">
        <v>2375380000</v>
      </c>
    </row>
    <row r="12014" spans="1:7" ht="15">
      <c r="A12014" s="963">
        <v>43350</v>
      </c>
      <c r="B12014">
        <v>7878.7900390625</v>
      </c>
      <c r="C12014">
        <v>7962.52978515625</v>
      </c>
      <c r="D12014">
        <v>7873.93017578125</v>
      </c>
      <c r="E12014">
        <v>7902.5400390625</v>
      </c>
      <c r="F12014">
        <v>7902.5400390625</v>
      </c>
      <c r="G12014">
        <v>2158930000</v>
      </c>
    </row>
    <row r="12015" spans="1:7" ht="15">
      <c r="A12015" s="963">
        <v>43353</v>
      </c>
      <c r="B12015">
        <v>7939.56982421875</v>
      </c>
      <c r="C12015">
        <v>7945.02978515625</v>
      </c>
      <c r="D12015">
        <v>7890.39013671875</v>
      </c>
      <c r="E12015">
        <v>7924.16015625</v>
      </c>
      <c r="F12015">
        <v>7924.16015625</v>
      </c>
      <c r="G12015">
        <v>2055430000</v>
      </c>
    </row>
    <row r="12016" spans="1:7" ht="15">
      <c r="A12016" s="963">
        <v>43354</v>
      </c>
      <c r="B12016">
        <v>7894.8701171875</v>
      </c>
      <c r="C12016">
        <v>7986.31982421875</v>
      </c>
      <c r="D12016">
        <v>7880.919921875</v>
      </c>
      <c r="E12016">
        <v>7972.47021484375</v>
      </c>
      <c r="F12016">
        <v>7972.47021484375</v>
      </c>
      <c r="G12016">
        <v>2345080000</v>
      </c>
    </row>
    <row r="12017" spans="1:7" ht="15">
      <c r="A12017" s="963">
        <v>43355</v>
      </c>
      <c r="B12017">
        <v>7958.8701171875</v>
      </c>
      <c r="C12017">
        <v>7965.39013671875</v>
      </c>
      <c r="D12017">
        <v>7884.0498046875</v>
      </c>
      <c r="E12017">
        <v>7954.22998046875</v>
      </c>
      <c r="F12017">
        <v>7954.22998046875</v>
      </c>
      <c r="G12017">
        <v>2372320000</v>
      </c>
    </row>
    <row r="12018" spans="1:7" ht="15">
      <c r="A12018" s="963">
        <v>43356</v>
      </c>
      <c r="B12018">
        <v>7999.93017578125</v>
      </c>
      <c r="C12018">
        <v>8037.509765625</v>
      </c>
      <c r="D12018">
        <v>7989.85009765625</v>
      </c>
      <c r="E12018">
        <v>8013.7099609375</v>
      </c>
      <c r="F12018">
        <v>8013.7099609375</v>
      </c>
      <c r="G12018">
        <v>2332930000</v>
      </c>
    </row>
    <row r="12019" spans="1:7" ht="15">
      <c r="A12019" s="963">
        <v>43357</v>
      </c>
      <c r="B12019">
        <v>8026.16015625</v>
      </c>
      <c r="C12019">
        <v>8040.830078125</v>
      </c>
      <c r="D12019">
        <v>7979.77978515625</v>
      </c>
      <c r="E12019">
        <v>8010.0400390625</v>
      </c>
      <c r="F12019">
        <v>8010.0400390625</v>
      </c>
      <c r="G12019">
        <v>2069380000</v>
      </c>
    </row>
    <row r="12020" spans="1:7" ht="15">
      <c r="A12020" s="963">
        <v>43360</v>
      </c>
      <c r="B12020">
        <v>7992.2099609375</v>
      </c>
      <c r="C12020">
        <v>8002.77978515625</v>
      </c>
      <c r="D12020">
        <v>7890.06982421875</v>
      </c>
      <c r="E12020">
        <v>7895.7900390625</v>
      </c>
      <c r="F12020">
        <v>7895.7900390625</v>
      </c>
      <c r="G12020">
        <v>2303600000</v>
      </c>
    </row>
    <row r="12021" spans="1:7" ht="15">
      <c r="A12021" s="963">
        <v>43361</v>
      </c>
      <c r="B12021">
        <v>7903.56982421875</v>
      </c>
      <c r="C12021">
        <v>7986.10009765625</v>
      </c>
      <c r="D12021">
        <v>7901.009765625</v>
      </c>
      <c r="E12021">
        <v>7956.10986328125</v>
      </c>
      <c r="F12021">
        <v>7956.10986328125</v>
      </c>
      <c r="G12021">
        <v>2328260000</v>
      </c>
    </row>
    <row r="12022" spans="1:7" ht="15">
      <c r="A12022" s="963">
        <v>43362</v>
      </c>
      <c r="B12022">
        <v>7962.5498046875</v>
      </c>
      <c r="C12022">
        <v>7976.1201171875</v>
      </c>
      <c r="D12022">
        <v>7917.72998046875</v>
      </c>
      <c r="E12022">
        <v>7950.0400390625</v>
      </c>
      <c r="F12022">
        <v>7950.0400390625</v>
      </c>
      <c r="G12022">
        <v>2167720000</v>
      </c>
    </row>
    <row r="12023" spans="1:7" ht="15">
      <c r="A12023" s="963">
        <v>43363</v>
      </c>
      <c r="B12023">
        <v>7993.52978515625</v>
      </c>
      <c r="C12023">
        <v>8039.06005859375</v>
      </c>
      <c r="D12023">
        <v>7986.41015625</v>
      </c>
      <c r="E12023">
        <v>8028.22998046875</v>
      </c>
      <c r="F12023">
        <v>8028.22998046875</v>
      </c>
      <c r="G12023">
        <v>2306580000</v>
      </c>
    </row>
    <row r="12024" spans="1:7" ht="15">
      <c r="A12024" s="963">
        <v>43364</v>
      </c>
      <c r="B12024">
        <v>8041.68994140625</v>
      </c>
      <c r="C12024">
        <v>8057.259765625</v>
      </c>
      <c r="D12024">
        <v>7979.669921875</v>
      </c>
      <c r="E12024">
        <v>7986.9599609375</v>
      </c>
      <c r="F12024">
        <v>7986.9599609375</v>
      </c>
      <c r="G12024">
        <v>3729890000</v>
      </c>
    </row>
    <row r="12025" spans="1:7" ht="15">
      <c r="A12025" s="963">
        <v>43367</v>
      </c>
      <c r="B12025">
        <v>7939.3798828125</v>
      </c>
      <c r="C12025">
        <v>7997.89990234375</v>
      </c>
      <c r="D12025">
        <v>7912.47021484375</v>
      </c>
      <c r="E12025">
        <v>7993.25</v>
      </c>
      <c r="F12025">
        <v>7993.25</v>
      </c>
      <c r="G12025">
        <v>2433260000</v>
      </c>
    </row>
    <row r="12026" spans="1:7" ht="15">
      <c r="A12026" s="963">
        <v>43368</v>
      </c>
      <c r="B12026">
        <v>8001.58984375</v>
      </c>
      <c r="C12026">
        <v>8014.1201171875</v>
      </c>
      <c r="D12026">
        <v>7979.2900390625</v>
      </c>
      <c r="E12026">
        <v>8007.47021484375</v>
      </c>
      <c r="F12026">
        <v>8007.47021484375</v>
      </c>
      <c r="G12026">
        <v>2328660000</v>
      </c>
    </row>
    <row r="12027" spans="1:7" ht="15">
      <c r="A12027" s="963">
        <v>43369</v>
      </c>
      <c r="B12027">
        <v>8011.68017578125</v>
      </c>
      <c r="C12027">
        <v>8067.02978515625</v>
      </c>
      <c r="D12027">
        <v>7982.759765625</v>
      </c>
      <c r="E12027">
        <v>7990.3701171875</v>
      </c>
      <c r="F12027">
        <v>7990.3701171875</v>
      </c>
      <c r="G12027">
        <v>2342370000</v>
      </c>
    </row>
    <row r="12028" spans="1:7" ht="15">
      <c r="A12028" s="963">
        <v>43370</v>
      </c>
      <c r="B12028">
        <v>8021.22021484375</v>
      </c>
      <c r="C12028">
        <v>8071.56005859375</v>
      </c>
      <c r="D12028">
        <v>8017.91015625</v>
      </c>
      <c r="E12028">
        <v>8041.97021484375</v>
      </c>
      <c r="F12028">
        <v>8041.97021484375</v>
      </c>
      <c r="G12028">
        <v>2073930000</v>
      </c>
    </row>
    <row r="12029" spans="1:7" ht="15">
      <c r="A12029" s="963">
        <v>43371</v>
      </c>
      <c r="B12029">
        <v>8024.5</v>
      </c>
      <c r="C12029">
        <v>8065.06005859375</v>
      </c>
      <c r="D12029">
        <v>8015.8701171875</v>
      </c>
      <c r="E12029">
        <v>8046.35009765625</v>
      </c>
      <c r="F12029">
        <v>8046.35009765625</v>
      </c>
      <c r="G12029">
        <v>2342120000</v>
      </c>
    </row>
    <row r="12030" spans="1:7" ht="15">
      <c r="A12030" s="963">
        <v>43374</v>
      </c>
      <c r="B12030">
        <v>8091.5</v>
      </c>
      <c r="C12030">
        <v>8107.3798828125</v>
      </c>
      <c r="D12030">
        <v>8019.77001953125</v>
      </c>
      <c r="E12030">
        <v>8037.2998046875</v>
      </c>
      <c r="F12030">
        <v>8037.2998046875</v>
      </c>
      <c r="G12030">
        <v>2299520000</v>
      </c>
    </row>
    <row r="12031" spans="1:7" ht="15">
      <c r="A12031" s="963">
        <v>43375</v>
      </c>
      <c r="B12031">
        <v>8024.47021484375</v>
      </c>
      <c r="C12031">
        <v>8054.14990234375</v>
      </c>
      <c r="D12031">
        <v>7983.990234375</v>
      </c>
      <c r="E12031">
        <v>7999.5498046875</v>
      </c>
      <c r="F12031">
        <v>7999.5498046875</v>
      </c>
      <c r="G12031">
        <v>2416800000</v>
      </c>
    </row>
    <row r="12032" spans="1:7" ht="15">
      <c r="A12032" s="963">
        <v>43376</v>
      </c>
      <c r="B12032">
        <v>8034.64990234375</v>
      </c>
      <c r="C12032">
        <v>8053.93017578125</v>
      </c>
      <c r="D12032">
        <v>8012.02978515625</v>
      </c>
      <c r="E12032">
        <v>8025.08984375</v>
      </c>
      <c r="F12032">
        <v>8025.08984375</v>
      </c>
      <c r="G12032">
        <v>3095630000</v>
      </c>
    </row>
    <row r="12033" spans="1:7" ht="15">
      <c r="A12033" s="963">
        <v>43377</v>
      </c>
      <c r="B12033">
        <v>7993.330078125</v>
      </c>
      <c r="C12033">
        <v>7997.169921875</v>
      </c>
      <c r="D12033">
        <v>7833.16015625</v>
      </c>
      <c r="E12033">
        <v>7879.509765625</v>
      </c>
      <c r="F12033">
        <v>7879.509765625</v>
      </c>
      <c r="G12033">
        <v>3302690000</v>
      </c>
    </row>
    <row r="12034" spans="1:7" ht="15">
      <c r="A12034" s="963">
        <v>43378</v>
      </c>
      <c r="B12034">
        <v>7874.759765625</v>
      </c>
      <c r="C12034">
        <v>7902.669921875</v>
      </c>
      <c r="D12034">
        <v>7715.97021484375</v>
      </c>
      <c r="E12034">
        <v>7788.4501953125</v>
      </c>
      <c r="F12034">
        <v>7788.4501953125</v>
      </c>
      <c r="G12034">
        <v>2699370000</v>
      </c>
    </row>
    <row r="12035" spans="1:7" ht="15">
      <c r="A12035" s="963">
        <v>43381</v>
      </c>
      <c r="B12035">
        <v>7747.10009765625</v>
      </c>
      <c r="C12035">
        <v>7797.31982421875</v>
      </c>
      <c r="D12035">
        <v>7654.83984375</v>
      </c>
      <c r="E12035">
        <v>7735.9501953125</v>
      </c>
      <c r="F12035">
        <v>7735.9501953125</v>
      </c>
      <c r="G12035">
        <v>2259300000</v>
      </c>
    </row>
    <row r="12036" spans="1:7" ht="15">
      <c r="A12036" s="963">
        <v>43382</v>
      </c>
      <c r="B12036">
        <v>7728.509765625</v>
      </c>
      <c r="C12036">
        <v>7799.75</v>
      </c>
      <c r="D12036">
        <v>7718.9501953125</v>
      </c>
      <c r="E12036">
        <v>7738.02001953125</v>
      </c>
      <c r="F12036">
        <v>7738.02001953125</v>
      </c>
      <c r="G12036">
        <v>2466440000</v>
      </c>
    </row>
    <row r="12037" spans="1:7" ht="15">
      <c r="A12037" s="963">
        <v>43383</v>
      </c>
      <c r="B12037">
        <v>7694.080078125</v>
      </c>
      <c r="C12037">
        <v>7701.2001953125</v>
      </c>
      <c r="D12037">
        <v>7420.56005859375</v>
      </c>
      <c r="E12037">
        <v>7422.0498046875</v>
      </c>
      <c r="F12037">
        <v>7422.0498046875</v>
      </c>
      <c r="G12037">
        <v>3111680000</v>
      </c>
    </row>
    <row r="12038" spans="1:7" ht="15">
      <c r="A12038" s="963">
        <v>43384</v>
      </c>
      <c r="B12038">
        <v>7388.06982421875</v>
      </c>
      <c r="C12038">
        <v>7493.2099609375</v>
      </c>
      <c r="D12038">
        <v>7274.0400390625</v>
      </c>
      <c r="E12038">
        <v>7329.06005859375</v>
      </c>
      <c r="F12038">
        <v>7329.06005859375</v>
      </c>
      <c r="G12038">
        <v>3154520000</v>
      </c>
    </row>
    <row r="12039" spans="1:7" ht="15">
      <c r="A12039" s="963">
        <v>43385</v>
      </c>
      <c r="B12039">
        <v>7507.83984375</v>
      </c>
      <c r="C12039">
        <v>7516.68994140625</v>
      </c>
      <c r="D12039">
        <v>7368.330078125</v>
      </c>
      <c r="E12039">
        <v>7496.89013671875</v>
      </c>
      <c r="F12039">
        <v>7496.89013671875</v>
      </c>
      <c r="G12039">
        <v>2674210000</v>
      </c>
    </row>
    <row r="12040" spans="1:7" ht="15">
      <c r="A12040" s="963">
        <v>43388</v>
      </c>
      <c r="B12040">
        <v>7473.330078125</v>
      </c>
      <c r="C12040">
        <v>7500.93017578125</v>
      </c>
      <c r="D12040">
        <v>7400.06982421875</v>
      </c>
      <c r="E12040">
        <v>7430.740234375</v>
      </c>
      <c r="F12040">
        <v>7430.740234375</v>
      </c>
      <c r="G12040">
        <v>2167000000</v>
      </c>
    </row>
    <row r="12041" spans="1:7" ht="15">
      <c r="A12041" s="963">
        <v>43389</v>
      </c>
      <c r="B12041">
        <v>7501.77978515625</v>
      </c>
      <c r="C12041">
        <v>7658.14013671875</v>
      </c>
      <c r="D12041">
        <v>7493.43994140625</v>
      </c>
      <c r="E12041">
        <v>7645.490234375</v>
      </c>
      <c r="F12041">
        <v>7645.490234375</v>
      </c>
      <c r="G12041">
        <v>2639760000</v>
      </c>
    </row>
    <row r="12042" spans="1:7" ht="15">
      <c r="A12042" s="963">
        <v>43390</v>
      </c>
      <c r="B12042">
        <v>7669.259765625</v>
      </c>
      <c r="C12042">
        <v>7670.490234375</v>
      </c>
      <c r="D12042">
        <v>7563.08984375</v>
      </c>
      <c r="E12042">
        <v>7642.7001953125</v>
      </c>
      <c r="F12042">
        <v>7642.7001953125</v>
      </c>
      <c r="G12042">
        <v>2385070000</v>
      </c>
    </row>
    <row r="12043" spans="1:7" ht="15">
      <c r="A12043" s="963">
        <v>43391</v>
      </c>
      <c r="B12043">
        <v>7616.47021484375</v>
      </c>
      <c r="C12043">
        <v>7616.85986328125</v>
      </c>
      <c r="D12043">
        <v>7452.4599609375</v>
      </c>
      <c r="E12043">
        <v>7485.14013671875</v>
      </c>
      <c r="F12043">
        <v>7485.14013671875</v>
      </c>
      <c r="G12043">
        <v>2567980000</v>
      </c>
    </row>
    <row r="12044" spans="1:7" ht="15">
      <c r="A12044" s="963">
        <v>43392</v>
      </c>
      <c r="B12044">
        <v>7530.16015625</v>
      </c>
      <c r="C12044">
        <v>7582.89013671875</v>
      </c>
      <c r="D12044">
        <v>7428.2998046875</v>
      </c>
      <c r="E12044">
        <v>7449.02978515625</v>
      </c>
      <c r="F12044">
        <v>7449.02978515625</v>
      </c>
      <c r="G12044">
        <v>2547790000</v>
      </c>
    </row>
    <row r="12045" spans="1:7" ht="15">
      <c r="A12045" s="963">
        <v>43395</v>
      </c>
      <c r="B12045">
        <v>7486.740234375</v>
      </c>
      <c r="C12045">
        <v>7520.5400390625</v>
      </c>
      <c r="D12045">
        <v>7424.740234375</v>
      </c>
      <c r="E12045">
        <v>7468.6298828125</v>
      </c>
      <c r="F12045">
        <v>7468.6298828125</v>
      </c>
      <c r="G12045">
        <v>2301010000</v>
      </c>
    </row>
    <row r="12046" spans="1:7" ht="15">
      <c r="A12046" s="963">
        <v>43396</v>
      </c>
      <c r="B12046">
        <v>7328.5498046875</v>
      </c>
      <c r="C12046">
        <v>7472.580078125</v>
      </c>
      <c r="D12046">
        <v>7260.1298828125</v>
      </c>
      <c r="E12046">
        <v>7437.5400390625</v>
      </c>
      <c r="F12046">
        <v>7437.5400390625</v>
      </c>
      <c r="G12046">
        <v>2752010000</v>
      </c>
    </row>
    <row r="12047" spans="1:7" ht="15">
      <c r="A12047" s="963">
        <v>43397</v>
      </c>
      <c r="B12047">
        <v>7423.2099609375</v>
      </c>
      <c r="C12047">
        <v>7435.68994140625</v>
      </c>
      <c r="D12047">
        <v>7099</v>
      </c>
      <c r="E12047">
        <v>7108.39990234375</v>
      </c>
      <c r="F12047">
        <v>7108.39990234375</v>
      </c>
      <c r="G12047">
        <v>2959560000</v>
      </c>
    </row>
    <row r="12048" spans="1:7" ht="15">
      <c r="A12048" s="963">
        <v>43398</v>
      </c>
      <c r="B12048">
        <v>7197.490234375</v>
      </c>
      <c r="C12048">
        <v>7364.81982421875</v>
      </c>
      <c r="D12048">
        <v>7178.5400390625</v>
      </c>
      <c r="E12048">
        <v>7318.33984375</v>
      </c>
      <c r="F12048">
        <v>7318.33984375</v>
      </c>
      <c r="G12048">
        <v>2788090000</v>
      </c>
    </row>
    <row r="12049" spans="1:7" ht="15">
      <c r="A12049" s="963">
        <v>43399</v>
      </c>
      <c r="B12049">
        <v>7125.18017578125</v>
      </c>
      <c r="C12049">
        <v>7283.31982421875</v>
      </c>
      <c r="D12049">
        <v>7057</v>
      </c>
      <c r="E12049">
        <v>7167.2099609375</v>
      </c>
      <c r="F12049">
        <v>7167.2099609375</v>
      </c>
      <c r="G12049">
        <v>2971530000</v>
      </c>
    </row>
    <row r="12050" spans="1:7" ht="15">
      <c r="A12050" s="963">
        <v>43402</v>
      </c>
      <c r="B12050">
        <v>7272.419921875</v>
      </c>
      <c r="C12050">
        <v>7295.60986328125</v>
      </c>
      <c r="D12050">
        <v>6922.830078125</v>
      </c>
      <c r="E12050">
        <v>7050.2900390625</v>
      </c>
      <c r="F12050">
        <v>7050.2900390625</v>
      </c>
      <c r="G12050">
        <v>2711900000</v>
      </c>
    </row>
    <row r="12051" spans="1:7" ht="15">
      <c r="A12051" s="963">
        <v>43403</v>
      </c>
      <c r="B12051">
        <v>7017.8701171875</v>
      </c>
      <c r="C12051">
        <v>7166.83984375</v>
      </c>
      <c r="D12051">
        <v>7001.47998046875</v>
      </c>
      <c r="E12051">
        <v>7161.64990234375</v>
      </c>
      <c r="F12051">
        <v>7161.64990234375</v>
      </c>
      <c r="G12051">
        <v>2699220000</v>
      </c>
    </row>
    <row r="12052" spans="1:7" ht="15">
      <c r="A12052" s="963">
        <v>43404</v>
      </c>
      <c r="B12052">
        <v>7276.6201171875</v>
      </c>
      <c r="C12052">
        <v>7368.490234375</v>
      </c>
      <c r="D12052">
        <v>7270.6298828125</v>
      </c>
      <c r="E12052">
        <v>7305.89990234375</v>
      </c>
      <c r="F12052">
        <v>7305.89990234375</v>
      </c>
      <c r="G12052">
        <v>2918880000</v>
      </c>
    </row>
    <row r="12053" spans="1:7" ht="15">
      <c r="A12053" s="963">
        <v>43405</v>
      </c>
      <c r="B12053">
        <v>7327.81982421875</v>
      </c>
      <c r="C12053">
        <v>7435.8798828125</v>
      </c>
      <c r="D12053">
        <v>7286.5</v>
      </c>
      <c r="E12053">
        <v>7434.06005859375</v>
      </c>
      <c r="F12053">
        <v>7434.06005859375</v>
      </c>
      <c r="G12053">
        <v>2728760000</v>
      </c>
    </row>
    <row r="12054" spans="1:7" ht="15">
      <c r="A12054" s="963">
        <v>43406</v>
      </c>
      <c r="B12054">
        <v>7424.02001953125</v>
      </c>
      <c r="C12054">
        <v>7466.52978515625</v>
      </c>
      <c r="D12054">
        <v>7298.68017578125</v>
      </c>
      <c r="E12054">
        <v>7356.990234375</v>
      </c>
      <c r="F12054">
        <v>7356.990234375</v>
      </c>
      <c r="G12054">
        <v>2899670000</v>
      </c>
    </row>
    <row r="12055" spans="1:7" ht="15">
      <c r="A12055" s="963">
        <v>43409</v>
      </c>
      <c r="B12055">
        <v>7344.080078125</v>
      </c>
      <c r="C12055">
        <v>7349.22998046875</v>
      </c>
      <c r="D12055">
        <v>7255.8798828125</v>
      </c>
      <c r="E12055">
        <v>7328.85009765625</v>
      </c>
      <c r="F12055">
        <v>7328.85009765625</v>
      </c>
      <c r="G12055">
        <v>2186310000</v>
      </c>
    </row>
    <row r="12056" spans="1:7" ht="15">
      <c r="A12056" s="963">
        <v>43410</v>
      </c>
      <c r="B12056">
        <v>7326.06982421875</v>
      </c>
      <c r="C12056">
        <v>7400.64013671875</v>
      </c>
      <c r="D12056">
        <v>7320.89013671875</v>
      </c>
      <c r="E12056">
        <v>7375.9599609375</v>
      </c>
      <c r="F12056">
        <v>7375.9599609375</v>
      </c>
      <c r="G12056">
        <v>2300920000</v>
      </c>
    </row>
    <row r="12057" spans="1:7" ht="15">
      <c r="A12057" s="963">
        <v>43411</v>
      </c>
      <c r="B12057">
        <v>7446.08984375</v>
      </c>
      <c r="C12057">
        <v>7572.93017578125</v>
      </c>
      <c r="D12057">
        <v>7435.8701171875</v>
      </c>
      <c r="E12057">
        <v>7570.75</v>
      </c>
      <c r="F12057">
        <v>7570.75</v>
      </c>
      <c r="G12057">
        <v>2687410000</v>
      </c>
    </row>
    <row r="12058" spans="1:7" ht="15">
      <c r="A12058" s="963">
        <v>43412</v>
      </c>
      <c r="B12058">
        <v>7544.169921875</v>
      </c>
      <c r="C12058">
        <v>7566.93017578125</v>
      </c>
      <c r="D12058">
        <v>7499.7099609375</v>
      </c>
      <c r="E12058">
        <v>7530.8798828125</v>
      </c>
      <c r="F12058">
        <v>7530.8798828125</v>
      </c>
      <c r="G12058">
        <v>2475160000</v>
      </c>
    </row>
    <row r="12059" spans="1:7" ht="15">
      <c r="A12059" s="963">
        <v>43413</v>
      </c>
      <c r="B12059">
        <v>7468.509765625</v>
      </c>
      <c r="C12059">
        <v>7474.33984375</v>
      </c>
      <c r="D12059">
        <v>7349.47998046875</v>
      </c>
      <c r="E12059">
        <v>7406.89990234375</v>
      </c>
      <c r="F12059">
        <v>7406.89990234375</v>
      </c>
      <c r="G12059">
        <v>2426750000</v>
      </c>
    </row>
    <row r="12060" spans="1:7" ht="15">
      <c r="A12060" s="963">
        <v>43416</v>
      </c>
      <c r="B12060">
        <v>7364.0498046875</v>
      </c>
      <c r="C12060">
        <v>7371.08984375</v>
      </c>
      <c r="D12060">
        <v>7193.77001953125</v>
      </c>
      <c r="E12060">
        <v>7200.8701171875</v>
      </c>
      <c r="F12060">
        <v>7200.8701171875</v>
      </c>
      <c r="G12060">
        <v>2305340000</v>
      </c>
    </row>
    <row r="12061" spans="1:7" ht="15">
      <c r="A12061" s="963">
        <v>43417</v>
      </c>
      <c r="B12061">
        <v>7230.68994140625</v>
      </c>
      <c r="C12061">
        <v>7319.1201171875</v>
      </c>
      <c r="D12061">
        <v>7182.85986328125</v>
      </c>
      <c r="E12061">
        <v>7200.8701171875</v>
      </c>
      <c r="F12061">
        <v>7200.8701171875</v>
      </c>
      <c r="G12061">
        <v>2361240000</v>
      </c>
    </row>
    <row r="12062" spans="1:7" ht="15">
      <c r="A12062" s="963">
        <v>43418</v>
      </c>
      <c r="B12062">
        <v>7265.39013671875</v>
      </c>
      <c r="C12062">
        <v>7285.56982421875</v>
      </c>
      <c r="D12062">
        <v>7101.169921875</v>
      </c>
      <c r="E12062">
        <v>7136.39013671875</v>
      </c>
      <c r="F12062">
        <v>7136.39013671875</v>
      </c>
      <c r="G12062">
        <v>2566210000</v>
      </c>
    </row>
    <row r="12063" spans="1:7" ht="15">
      <c r="A12063" s="963">
        <v>43419</v>
      </c>
      <c r="B12063">
        <v>7112.830078125</v>
      </c>
      <c r="C12063">
        <v>7274.259765625</v>
      </c>
      <c r="D12063">
        <v>7072.35986328125</v>
      </c>
      <c r="E12063">
        <v>7259.02978515625</v>
      </c>
      <c r="F12063">
        <v>7259.02978515625</v>
      </c>
      <c r="G12063">
        <v>2523500000</v>
      </c>
    </row>
    <row r="12064" spans="1:7" ht="15">
      <c r="A12064" s="963">
        <v>43420</v>
      </c>
      <c r="B12064">
        <v>7193.60009765625</v>
      </c>
      <c r="C12064">
        <v>7274.85986328125</v>
      </c>
      <c r="D12064">
        <v>7171.7001953125</v>
      </c>
      <c r="E12064">
        <v>7247.8701171875</v>
      </c>
      <c r="F12064">
        <v>7247.8701171875</v>
      </c>
      <c r="G12064">
        <v>2466980000</v>
      </c>
    </row>
    <row r="12065" spans="1:7" ht="15">
      <c r="A12065" s="963">
        <v>43423</v>
      </c>
      <c r="B12065">
        <v>7217.240234375</v>
      </c>
      <c r="C12065">
        <v>7224.1201171875</v>
      </c>
      <c r="D12065">
        <v>7011.39990234375</v>
      </c>
      <c r="E12065">
        <v>7028.47998046875</v>
      </c>
      <c r="F12065">
        <v>7028.47998046875</v>
      </c>
      <c r="G12065">
        <v>2381430000</v>
      </c>
    </row>
    <row r="12066" spans="1:7" ht="15">
      <c r="A12066" s="963">
        <v>43424</v>
      </c>
      <c r="B12066">
        <v>6867.43017578125</v>
      </c>
      <c r="C12066">
        <v>6994.75</v>
      </c>
      <c r="D12066">
        <v>6830.759765625</v>
      </c>
      <c r="E12066">
        <v>6908.81982421875</v>
      </c>
      <c r="F12066">
        <v>6908.81982421875</v>
      </c>
      <c r="G12066">
        <v>2672250000</v>
      </c>
    </row>
    <row r="12067" spans="1:7" ht="15">
      <c r="A12067" s="963">
        <v>43425</v>
      </c>
      <c r="B12067">
        <v>6985.509765625</v>
      </c>
      <c r="C12067">
        <v>7029.93017578125</v>
      </c>
      <c r="D12067">
        <v>6951.6201171875</v>
      </c>
      <c r="E12067">
        <v>6972.25</v>
      </c>
      <c r="F12067">
        <v>6972.25</v>
      </c>
      <c r="G12067">
        <v>1867840000</v>
      </c>
    </row>
    <row r="12068" spans="1:7" ht="15">
      <c r="A12068" s="963">
        <v>43427</v>
      </c>
      <c r="B12068">
        <v>6919.52001953125</v>
      </c>
      <c r="C12068">
        <v>6987.89013671875</v>
      </c>
      <c r="D12068">
        <v>6919.16015625</v>
      </c>
      <c r="E12068">
        <v>6938.97998046875</v>
      </c>
      <c r="F12068">
        <v>6938.97998046875</v>
      </c>
      <c r="G12068">
        <v>958950000</v>
      </c>
    </row>
    <row r="12069" spans="1:7" ht="15">
      <c r="A12069" s="963">
        <v>43430</v>
      </c>
      <c r="B12069">
        <v>7026.5</v>
      </c>
      <c r="C12069">
        <v>7083.93017578125</v>
      </c>
      <c r="D12069">
        <v>7003.1201171875</v>
      </c>
      <c r="E12069">
        <v>7081.85009765625</v>
      </c>
      <c r="F12069">
        <v>7081.85009765625</v>
      </c>
      <c r="G12069">
        <v>2036910000</v>
      </c>
    </row>
    <row r="12070" spans="1:7" ht="15">
      <c r="A12070" s="963">
        <v>43431</v>
      </c>
      <c r="B12070">
        <v>7041.22998046875</v>
      </c>
      <c r="C12070">
        <v>7105.14013671875</v>
      </c>
      <c r="D12070">
        <v>7014.35986328125</v>
      </c>
      <c r="E12070">
        <v>7082.7001953125</v>
      </c>
      <c r="F12070">
        <v>7082.7001953125</v>
      </c>
      <c r="G12070">
        <v>2076790000</v>
      </c>
    </row>
    <row r="12071" spans="1:7" ht="15">
      <c r="A12071" s="963">
        <v>43432</v>
      </c>
      <c r="B12071">
        <v>7135.080078125</v>
      </c>
      <c r="C12071">
        <v>7292.7099609375</v>
      </c>
      <c r="D12071">
        <v>7090.97998046875</v>
      </c>
      <c r="E12071">
        <v>7291.58984375</v>
      </c>
      <c r="F12071">
        <v>7291.58984375</v>
      </c>
      <c r="G12071">
        <v>2413120000</v>
      </c>
    </row>
    <row r="12072" spans="1:7" ht="15">
      <c r="A12072" s="963">
        <v>43433</v>
      </c>
      <c r="B12072">
        <v>7267.3701171875</v>
      </c>
      <c r="C12072">
        <v>7319.9599609375</v>
      </c>
      <c r="D12072">
        <v>7217.68994140625</v>
      </c>
      <c r="E12072">
        <v>7273.080078125</v>
      </c>
      <c r="F12072">
        <v>7273.080078125</v>
      </c>
      <c r="G12072">
        <v>2018190000</v>
      </c>
    </row>
    <row r="12073" spans="1:7" ht="15">
      <c r="A12073" s="963">
        <v>43434</v>
      </c>
      <c r="B12073">
        <v>7279.2998046875</v>
      </c>
      <c r="C12073">
        <v>7332.7900390625</v>
      </c>
      <c r="D12073">
        <v>7255.68017578125</v>
      </c>
      <c r="E12073">
        <v>7330.5400390625</v>
      </c>
      <c r="F12073">
        <v>7330.5400390625</v>
      </c>
      <c r="G12073">
        <v>2547970000</v>
      </c>
    </row>
    <row r="12074" spans="1:7" ht="15">
      <c r="A12074" s="963">
        <v>43437</v>
      </c>
      <c r="B12074">
        <v>7486.1298828125</v>
      </c>
      <c r="C12074">
        <v>7486.509765625</v>
      </c>
      <c r="D12074">
        <v>7392.22021484375</v>
      </c>
      <c r="E12074">
        <v>7441.509765625</v>
      </c>
      <c r="F12074">
        <v>7441.509765625</v>
      </c>
      <c r="G12074">
        <v>2643150000</v>
      </c>
    </row>
    <row r="12075" spans="1:7" ht="15">
      <c r="A12075" s="963">
        <v>43438</v>
      </c>
      <c r="B12075">
        <v>7407.9501953125</v>
      </c>
      <c r="C12075">
        <v>7421.10986328125</v>
      </c>
      <c r="D12075">
        <v>7150.10986328125</v>
      </c>
      <c r="E12075">
        <v>7158.43017578125</v>
      </c>
      <c r="F12075">
        <v>7158.43017578125</v>
      </c>
      <c r="G12075">
        <v>2655720000</v>
      </c>
    </row>
    <row r="12076" spans="1:7" ht="15">
      <c r="A12076" s="963">
        <v>43440</v>
      </c>
      <c r="B12076">
        <v>7017.0498046875</v>
      </c>
      <c r="C12076">
        <v>7189.52001953125</v>
      </c>
      <c r="D12076">
        <v>6984.33984375</v>
      </c>
      <c r="E12076">
        <v>7188.259765625</v>
      </c>
      <c r="F12076">
        <v>7188.259765625</v>
      </c>
      <c r="G12076">
        <v>2857650000</v>
      </c>
    </row>
    <row r="12077" spans="1:7" ht="15">
      <c r="A12077" s="963">
        <v>43441</v>
      </c>
      <c r="B12077">
        <v>7163.490234375</v>
      </c>
      <c r="C12077">
        <v>7205.3701171875</v>
      </c>
      <c r="D12077">
        <v>6945.27001953125</v>
      </c>
      <c r="E12077">
        <v>6969.25</v>
      </c>
      <c r="F12077">
        <v>6969.25</v>
      </c>
      <c r="G12077">
        <v>2504680000</v>
      </c>
    </row>
    <row r="12078" spans="1:7" ht="15">
      <c r="A12078" s="963">
        <v>43444</v>
      </c>
      <c r="B12078">
        <v>6959.6298828125</v>
      </c>
      <c r="C12078">
        <v>7047.6201171875</v>
      </c>
      <c r="D12078">
        <v>6878.990234375</v>
      </c>
      <c r="E12078">
        <v>7020.52001953125</v>
      </c>
      <c r="F12078">
        <v>7020.52001953125</v>
      </c>
      <c r="G12078">
        <v>2380270000</v>
      </c>
    </row>
    <row r="12079" spans="1:7" ht="15">
      <c r="A12079" s="963">
        <v>43445</v>
      </c>
      <c r="B12079">
        <v>7121.66015625</v>
      </c>
      <c r="C12079">
        <v>7129.830078125</v>
      </c>
      <c r="D12079">
        <v>6983.009765625</v>
      </c>
      <c r="E12079">
        <v>7031.830078125</v>
      </c>
      <c r="F12079">
        <v>7031.830078125</v>
      </c>
      <c r="G12079">
        <v>2286810000</v>
      </c>
    </row>
    <row r="12080" spans="1:7" ht="15">
      <c r="A12080" s="963">
        <v>43446</v>
      </c>
      <c r="B12080">
        <v>7127</v>
      </c>
      <c r="C12080">
        <v>7197.2900390625</v>
      </c>
      <c r="D12080">
        <v>7096.56005859375</v>
      </c>
      <c r="E12080">
        <v>7098.31005859375</v>
      </c>
      <c r="F12080">
        <v>7098.31005859375</v>
      </c>
      <c r="G12080">
        <v>2427080000</v>
      </c>
    </row>
    <row r="12081" spans="1:7" ht="15">
      <c r="A12081" s="963">
        <v>43447</v>
      </c>
      <c r="B12081">
        <v>7135.27978515625</v>
      </c>
      <c r="C12081">
        <v>7154.64013671875</v>
      </c>
      <c r="D12081">
        <v>7034.81982421875</v>
      </c>
      <c r="E12081">
        <v>7070.330078125</v>
      </c>
      <c r="F12081">
        <v>7070.330078125</v>
      </c>
      <c r="G12081">
        <v>2162210000</v>
      </c>
    </row>
    <row r="12082" spans="1:7" ht="15">
      <c r="A12082" s="963">
        <v>43448</v>
      </c>
      <c r="B12082">
        <v>6986.3701171875</v>
      </c>
      <c r="C12082">
        <v>7027.169921875</v>
      </c>
      <c r="D12082">
        <v>6898.990234375</v>
      </c>
      <c r="E12082">
        <v>6910.66015625</v>
      </c>
      <c r="F12082">
        <v>6910.66015625</v>
      </c>
      <c r="G12082">
        <v>2218330000</v>
      </c>
    </row>
    <row r="12083" spans="1:7" ht="15">
      <c r="A12083" s="963">
        <v>43451</v>
      </c>
      <c r="B12083">
        <v>6886.4599609375</v>
      </c>
      <c r="C12083">
        <v>6931.81005859375</v>
      </c>
      <c r="D12083">
        <v>6710.009765625</v>
      </c>
      <c r="E12083">
        <v>6753.72998046875</v>
      </c>
      <c r="F12083">
        <v>6753.72998046875</v>
      </c>
      <c r="G12083">
        <v>2697400000</v>
      </c>
    </row>
    <row r="12084" spans="1:7" ht="15">
      <c r="A12084" s="963">
        <v>43452</v>
      </c>
      <c r="B12084">
        <v>6809.81982421875</v>
      </c>
      <c r="C12084">
        <v>6847.27001953125</v>
      </c>
      <c r="D12084">
        <v>6733.7099609375</v>
      </c>
      <c r="E12084">
        <v>6783.91015625</v>
      </c>
      <c r="F12084">
        <v>6783.91015625</v>
      </c>
      <c r="G12084">
        <v>2623270000</v>
      </c>
    </row>
    <row r="12085" spans="1:7" ht="15">
      <c r="A12085" s="963">
        <v>43453</v>
      </c>
      <c r="B12085">
        <v>6777.58984375</v>
      </c>
      <c r="C12085">
        <v>6868.85986328125</v>
      </c>
      <c r="D12085">
        <v>6586.5</v>
      </c>
      <c r="E12085">
        <v>6636.830078125</v>
      </c>
      <c r="F12085">
        <v>6636.830078125</v>
      </c>
      <c r="G12085">
        <v>2919140000</v>
      </c>
    </row>
    <row r="12086" spans="1:7" ht="15">
      <c r="A12086" s="963">
        <v>43454</v>
      </c>
      <c r="B12086">
        <v>6607.759765625</v>
      </c>
      <c r="C12086">
        <v>6666.2001953125</v>
      </c>
      <c r="D12086">
        <v>6447.91015625</v>
      </c>
      <c r="E12086">
        <v>6528.41015625</v>
      </c>
      <c r="F12086">
        <v>6528.41015625</v>
      </c>
      <c r="G12086">
        <v>3282440000</v>
      </c>
    </row>
    <row r="12087" spans="1:7" ht="15">
      <c r="A12087" s="963">
        <v>43455</v>
      </c>
      <c r="B12087">
        <v>6573.490234375</v>
      </c>
      <c r="C12087">
        <v>6586.68017578125</v>
      </c>
      <c r="D12087">
        <v>6304.6298828125</v>
      </c>
      <c r="E12087">
        <v>6332.990234375</v>
      </c>
      <c r="F12087">
        <v>6332.990234375</v>
      </c>
      <c r="G12087">
        <v>4571670000</v>
      </c>
    </row>
    <row r="12088" spans="1:7" ht="15">
      <c r="A12088" s="963">
        <v>43458</v>
      </c>
      <c r="B12088">
        <v>6278.490234375</v>
      </c>
      <c r="C12088">
        <v>6355.18017578125</v>
      </c>
      <c r="D12088">
        <v>6190.169921875</v>
      </c>
      <c r="E12088">
        <v>6192.919921875</v>
      </c>
      <c r="F12088">
        <v>6192.919921875</v>
      </c>
      <c r="G12088">
        <v>1647440000</v>
      </c>
    </row>
    <row r="12089" spans="1:7" ht="15">
      <c r="A12089" s="963">
        <v>43460</v>
      </c>
      <c r="B12089">
        <v>6257.85986328125</v>
      </c>
      <c r="C12089">
        <v>6555.52978515625</v>
      </c>
      <c r="D12089">
        <v>6214.33984375</v>
      </c>
      <c r="E12089">
        <v>6554.35986328125</v>
      </c>
      <c r="F12089">
        <v>6554.35986328125</v>
      </c>
      <c r="G12089">
        <v>2572890000</v>
      </c>
    </row>
    <row r="12090" spans="1:7" ht="15">
      <c r="A12090" s="963">
        <v>43461</v>
      </c>
      <c r="B12090">
        <v>6457.18994140625</v>
      </c>
      <c r="C12090">
        <v>6583.009765625</v>
      </c>
      <c r="D12090">
        <v>6336.97021484375</v>
      </c>
      <c r="E12090">
        <v>6579.490234375</v>
      </c>
      <c r="F12090">
        <v>6579.490234375</v>
      </c>
      <c r="G12090">
        <v>2449110000</v>
      </c>
    </row>
    <row r="12091" spans="1:7" ht="15">
      <c r="A12091" s="963">
        <v>43462</v>
      </c>
      <c r="B12091">
        <v>6616.7900390625</v>
      </c>
      <c r="C12091">
        <v>6684.18017578125</v>
      </c>
      <c r="D12091">
        <v>6529.22021484375</v>
      </c>
      <c r="E12091">
        <v>6584.52001953125</v>
      </c>
      <c r="F12091">
        <v>6584.52001953125</v>
      </c>
      <c r="G12091">
        <v>2216250000</v>
      </c>
    </row>
    <row r="12092" spans="1:7" ht="15">
      <c r="A12092" s="963">
        <v>43465</v>
      </c>
      <c r="B12092">
        <v>6649.52001953125</v>
      </c>
      <c r="C12092">
        <v>6659.9599609375</v>
      </c>
      <c r="D12092">
        <v>6570.06005859375</v>
      </c>
      <c r="E12092">
        <v>6635.27978515625</v>
      </c>
      <c r="F12092">
        <v>6635.27978515625</v>
      </c>
      <c r="G12092">
        <v>2109320000</v>
      </c>
    </row>
    <row r="12093" spans="1:7" ht="15">
      <c r="A12093" s="963">
        <v>43467</v>
      </c>
      <c r="B12093">
        <v>6506.91015625</v>
      </c>
      <c r="C12093">
        <v>6693.7099609375</v>
      </c>
      <c r="D12093">
        <v>6506.8798828125</v>
      </c>
      <c r="E12093">
        <v>6665.93994140625</v>
      </c>
      <c r="F12093">
        <v>6665.93994140625</v>
      </c>
      <c r="G12093">
        <v>2261800000</v>
      </c>
    </row>
    <row r="12094" spans="1:7" ht="15">
      <c r="A12094" s="963">
        <v>43468</v>
      </c>
      <c r="B12094">
        <v>6584.77001953125</v>
      </c>
      <c r="C12094">
        <v>6600.2099609375</v>
      </c>
      <c r="D12094">
        <v>6457.1298828125</v>
      </c>
      <c r="E12094">
        <v>6463.5</v>
      </c>
      <c r="F12094">
        <v>6463.5</v>
      </c>
      <c r="G12094">
        <v>2631550000</v>
      </c>
    </row>
    <row r="12095" spans="1:7" ht="15">
      <c r="A12095" s="963">
        <v>43469</v>
      </c>
      <c r="B12095">
        <v>6567.14013671875</v>
      </c>
      <c r="C12095">
        <v>6760.68994140625</v>
      </c>
      <c r="D12095">
        <v>6554.240234375</v>
      </c>
      <c r="E12095">
        <v>6738.85986328125</v>
      </c>
      <c r="F12095">
        <v>6738.85986328125</v>
      </c>
      <c r="G12095">
        <v>2596150000</v>
      </c>
    </row>
    <row r="12096" spans="1:7" ht="15">
      <c r="A12096" s="963">
        <v>43472</v>
      </c>
      <c r="B12096">
        <v>6757.52978515625</v>
      </c>
      <c r="C12096">
        <v>6855.60009765625</v>
      </c>
      <c r="D12096">
        <v>6741.39990234375</v>
      </c>
      <c r="E12096">
        <v>6823.47021484375</v>
      </c>
      <c r="F12096">
        <v>6823.47021484375</v>
      </c>
      <c r="G12096">
        <v>2523450000</v>
      </c>
    </row>
    <row r="12097" spans="1:7" ht="15">
      <c r="A12097" s="963">
        <v>43473</v>
      </c>
      <c r="B12097">
        <v>6893.43994140625</v>
      </c>
      <c r="C12097">
        <v>6909.580078125</v>
      </c>
      <c r="D12097">
        <v>6795.85986328125</v>
      </c>
      <c r="E12097">
        <v>6897</v>
      </c>
      <c r="F12097">
        <v>6897</v>
      </c>
      <c r="G12097">
        <v>2407340000</v>
      </c>
    </row>
    <row r="12098" spans="1:7" ht="15">
      <c r="A12098" s="963">
        <v>43474</v>
      </c>
      <c r="B12098">
        <v>6923.06005859375</v>
      </c>
      <c r="C12098">
        <v>6985.22021484375</v>
      </c>
      <c r="D12098">
        <v>6899.56005859375</v>
      </c>
      <c r="E12098">
        <v>6957.080078125</v>
      </c>
      <c r="F12098">
        <v>6957.080078125</v>
      </c>
      <c r="G12098">
        <v>2434500000</v>
      </c>
    </row>
    <row r="12099" spans="1:7" ht="15">
      <c r="A12099" s="963">
        <v>43475</v>
      </c>
      <c r="B12099">
        <v>6908.64990234375</v>
      </c>
      <c r="C12099">
        <v>6991.3701171875</v>
      </c>
      <c r="D12099">
        <v>6877.080078125</v>
      </c>
      <c r="E12099">
        <v>6986.06982421875</v>
      </c>
      <c r="F12099">
        <v>6986.06982421875</v>
      </c>
      <c r="G12099">
        <v>2190110000</v>
      </c>
    </row>
    <row r="12100" spans="1:7" ht="15">
      <c r="A12100" s="963">
        <v>43476</v>
      </c>
      <c r="B12100">
        <v>6947.4599609375</v>
      </c>
      <c r="C12100">
        <v>6975.64990234375</v>
      </c>
      <c r="D12100">
        <v>6933.60009765625</v>
      </c>
      <c r="E12100">
        <v>6971.47998046875</v>
      </c>
      <c r="F12100">
        <v>6971.47998046875</v>
      </c>
      <c r="G12100">
        <v>2074310000</v>
      </c>
    </row>
    <row r="12101" spans="1:7" ht="15">
      <c r="A12101" s="963">
        <v>43479</v>
      </c>
      <c r="B12101">
        <v>6908.02978515625</v>
      </c>
      <c r="C12101">
        <v>6936.22021484375</v>
      </c>
      <c r="D12101">
        <v>6887.47998046875</v>
      </c>
      <c r="E12101">
        <v>6905.919921875</v>
      </c>
      <c r="F12101">
        <v>6905.919921875</v>
      </c>
      <c r="G12101">
        <v>1960780000</v>
      </c>
    </row>
    <row r="12102" spans="1:7" ht="15">
      <c r="A12102" s="963">
        <v>43480</v>
      </c>
      <c r="B12102">
        <v>6931.39013671875</v>
      </c>
      <c r="C12102">
        <v>7025.85009765625</v>
      </c>
      <c r="D12102">
        <v>6928.1201171875</v>
      </c>
      <c r="E12102">
        <v>7023.830078125</v>
      </c>
      <c r="F12102">
        <v>7023.830078125</v>
      </c>
      <c r="G12102">
        <v>2066090000</v>
      </c>
    </row>
    <row r="12103" spans="1:7" ht="15">
      <c r="A12103" s="963">
        <v>43481</v>
      </c>
      <c r="B12103">
        <v>7033.75</v>
      </c>
      <c r="C12103">
        <v>7079.6298828125</v>
      </c>
      <c r="D12103">
        <v>7028.1201171875</v>
      </c>
      <c r="E12103">
        <v>7034.68994140625</v>
      </c>
      <c r="F12103">
        <v>7034.68994140625</v>
      </c>
      <c r="G12103">
        <v>2163730000</v>
      </c>
    </row>
    <row r="12104" spans="1:7" ht="15">
      <c r="A12104" s="963">
        <v>43482</v>
      </c>
      <c r="B12104">
        <v>7010.1298828125</v>
      </c>
      <c r="C12104">
        <v>7113.9501953125</v>
      </c>
      <c r="D12104">
        <v>7003.6201171875</v>
      </c>
      <c r="E12104">
        <v>7084.4599609375</v>
      </c>
      <c r="F12104">
        <v>7084.4599609375</v>
      </c>
      <c r="G12104">
        <v>2149280000</v>
      </c>
    </row>
    <row r="12105" spans="1:7" ht="15">
      <c r="A12105" s="963">
        <v>43483</v>
      </c>
      <c r="B12105">
        <v>7134.10009765625</v>
      </c>
      <c r="C12105">
        <v>7185.3798828125</v>
      </c>
      <c r="D12105">
        <v>7096.6201171875</v>
      </c>
      <c r="E12105">
        <v>7157.22998046875</v>
      </c>
      <c r="F12105">
        <v>7157.22998046875</v>
      </c>
      <c r="G12105">
        <v>2459920000</v>
      </c>
    </row>
    <row r="12106" spans="1:7" ht="15">
      <c r="A12106" s="963">
        <v>43487</v>
      </c>
      <c r="B12106">
        <v>7109.56982421875</v>
      </c>
      <c r="C12106">
        <v>7110.16015625</v>
      </c>
      <c r="D12106">
        <v>6979.81005859375</v>
      </c>
      <c r="E12106">
        <v>7020.35986328125</v>
      </c>
      <c r="F12106">
        <v>7020.35986328125</v>
      </c>
      <c r="G12106">
        <v>2397660000</v>
      </c>
    </row>
    <row r="12107" spans="1:7" ht="15">
      <c r="A12107" s="963">
        <v>43488</v>
      </c>
      <c r="B12107">
        <v>7061.64990234375</v>
      </c>
      <c r="C12107">
        <v>7084.85009765625</v>
      </c>
      <c r="D12107">
        <v>6953.22998046875</v>
      </c>
      <c r="E12107">
        <v>7025.77001953125</v>
      </c>
      <c r="F12107">
        <v>7025.77001953125</v>
      </c>
      <c r="G12107">
        <v>2288090000</v>
      </c>
    </row>
    <row r="12108" spans="1:7" ht="15">
      <c r="A12108" s="963">
        <v>43489</v>
      </c>
      <c r="B12108">
        <v>7042.25</v>
      </c>
      <c r="C12108">
        <v>7078.9599609375</v>
      </c>
      <c r="D12108">
        <v>7029.9501953125</v>
      </c>
      <c r="E12108">
        <v>7073.4599609375</v>
      </c>
      <c r="F12108">
        <v>7073.4599609375</v>
      </c>
      <c r="G12108">
        <v>2419110000</v>
      </c>
    </row>
    <row r="12109" spans="1:7" ht="15">
      <c r="A12109" s="963">
        <v>43490</v>
      </c>
      <c r="B12109">
        <v>7128.18017578125</v>
      </c>
      <c r="C12109">
        <v>7174.56005859375</v>
      </c>
      <c r="D12109">
        <v>7111.08984375</v>
      </c>
      <c r="E12109">
        <v>7164.85986328125</v>
      </c>
      <c r="F12109">
        <v>7164.85986328125</v>
      </c>
      <c r="G12109">
        <v>2446550000</v>
      </c>
    </row>
    <row r="12110" spans="1:7" ht="15">
      <c r="A12110" s="963">
        <v>43493</v>
      </c>
      <c r="B12110">
        <v>7075.009765625</v>
      </c>
      <c r="C12110">
        <v>7086.2998046875</v>
      </c>
      <c r="D12110">
        <v>7034.25</v>
      </c>
      <c r="E12110">
        <v>7085.68017578125</v>
      </c>
      <c r="F12110">
        <v>7085.68017578125</v>
      </c>
      <c r="G12110">
        <v>2448790000</v>
      </c>
    </row>
    <row r="12111" spans="1:7" ht="15">
      <c r="A12111" s="963">
        <v>43494</v>
      </c>
      <c r="B12111">
        <v>7087.490234375</v>
      </c>
      <c r="C12111">
        <v>7092.2900390625</v>
      </c>
      <c r="D12111">
        <v>7011.47021484375</v>
      </c>
      <c r="E12111">
        <v>7028.2900390625</v>
      </c>
      <c r="F12111">
        <v>7028.2900390625</v>
      </c>
      <c r="G12111">
        <v>2106370000</v>
      </c>
    </row>
    <row r="12112" spans="1:7" ht="15">
      <c r="A12112" s="963">
        <v>43495</v>
      </c>
      <c r="B12112">
        <v>7094.7900390625</v>
      </c>
      <c r="C12112">
        <v>7201.31005859375</v>
      </c>
      <c r="D12112">
        <v>7065.56982421875</v>
      </c>
      <c r="E12112">
        <v>7183.080078125</v>
      </c>
      <c r="F12112">
        <v>7183.080078125</v>
      </c>
      <c r="G12112">
        <v>2569410000</v>
      </c>
    </row>
    <row r="12113" spans="1:7" ht="15">
      <c r="A12113" s="963">
        <v>43496</v>
      </c>
      <c r="B12113">
        <v>7208.169921875</v>
      </c>
      <c r="C12113">
        <v>7303.1201171875</v>
      </c>
      <c r="D12113">
        <v>7205.9501953125</v>
      </c>
      <c r="E12113">
        <v>7281.740234375</v>
      </c>
      <c r="F12113">
        <v>7281.740234375</v>
      </c>
      <c r="G12113">
        <v>2947490000</v>
      </c>
    </row>
    <row r="12114" spans="1:7" ht="15">
      <c r="A12114" s="963">
        <v>43497</v>
      </c>
      <c r="B12114">
        <v>7256.3701171875</v>
      </c>
      <c r="C12114">
        <v>7299.93994140625</v>
      </c>
      <c r="D12114">
        <v>7243.41015625</v>
      </c>
      <c r="E12114">
        <v>7263.8701171875</v>
      </c>
      <c r="F12114">
        <v>7263.8701171875</v>
      </c>
      <c r="G12114">
        <v>2398800000</v>
      </c>
    </row>
    <row r="12115" spans="1:7" ht="15">
      <c r="A12115" s="963">
        <v>43500</v>
      </c>
      <c r="B12115">
        <v>7266.27978515625</v>
      </c>
      <c r="C12115">
        <v>7348.22998046875</v>
      </c>
      <c r="D12115">
        <v>7261.06982421875</v>
      </c>
      <c r="E12115">
        <v>7347.5400390625</v>
      </c>
      <c r="F12115">
        <v>7347.5400390625</v>
      </c>
      <c r="G12115">
        <v>2106030000</v>
      </c>
    </row>
    <row r="12116" spans="1:7" ht="15">
      <c r="A12116" s="963">
        <v>43501</v>
      </c>
      <c r="B12116">
        <v>7356.33984375</v>
      </c>
      <c r="C12116">
        <v>7408.68017578125</v>
      </c>
      <c r="D12116">
        <v>7355.35986328125</v>
      </c>
      <c r="E12116">
        <v>7402.080078125</v>
      </c>
      <c r="F12116">
        <v>7402.080078125</v>
      </c>
      <c r="G12116">
        <v>2284960000</v>
      </c>
    </row>
    <row r="12117" spans="1:7" ht="15">
      <c r="A12117" s="963">
        <v>43502</v>
      </c>
      <c r="B12117">
        <v>7400.43994140625</v>
      </c>
      <c r="C12117">
        <v>7410.77001953125</v>
      </c>
      <c r="D12117">
        <v>7346.72021484375</v>
      </c>
      <c r="E12117">
        <v>7375.27978515625</v>
      </c>
      <c r="F12117">
        <v>7375.27978515625</v>
      </c>
      <c r="G12117">
        <v>2179400000</v>
      </c>
    </row>
    <row r="12118" spans="1:7" ht="15">
      <c r="A12118" s="963">
        <v>43503</v>
      </c>
      <c r="B12118">
        <v>7316.5</v>
      </c>
      <c r="C12118">
        <v>7336.740234375</v>
      </c>
      <c r="D12118">
        <v>7235.0498046875</v>
      </c>
      <c r="E12118">
        <v>7288.35009765625</v>
      </c>
      <c r="F12118">
        <v>7288.35009765625</v>
      </c>
      <c r="G12118">
        <v>2310700000</v>
      </c>
    </row>
    <row r="12119" spans="1:7" ht="15">
      <c r="A12119" s="963">
        <v>43504</v>
      </c>
      <c r="B12119">
        <v>7232.2998046875</v>
      </c>
      <c r="C12119">
        <v>7299.43994140625</v>
      </c>
      <c r="D12119">
        <v>7225.14013671875</v>
      </c>
      <c r="E12119">
        <v>7298.2001953125</v>
      </c>
      <c r="F12119">
        <v>7298.2001953125</v>
      </c>
      <c r="G12119">
        <v>2102520000</v>
      </c>
    </row>
    <row r="12120" spans="1:7" ht="15">
      <c r="A12120" s="963">
        <v>43507</v>
      </c>
      <c r="B12120">
        <v>7327.3701171875</v>
      </c>
      <c r="C12120">
        <v>7343.56005859375</v>
      </c>
      <c r="D12120">
        <v>7290.02978515625</v>
      </c>
      <c r="E12120">
        <v>7307.89990234375</v>
      </c>
      <c r="F12120">
        <v>7307.89990234375</v>
      </c>
      <c r="G12120">
        <v>1908490000</v>
      </c>
    </row>
    <row r="12121" spans="1:7" ht="15">
      <c r="A12121" s="963">
        <v>43508</v>
      </c>
      <c r="B12121">
        <v>7358.85009765625</v>
      </c>
      <c r="C12121">
        <v>7419.43017578125</v>
      </c>
      <c r="D12121">
        <v>7349.7998046875</v>
      </c>
      <c r="E12121">
        <v>7414.6201171875</v>
      </c>
      <c r="F12121">
        <v>7414.6201171875</v>
      </c>
      <c r="G12121">
        <v>2140130000</v>
      </c>
    </row>
    <row r="12122" spans="1:7" ht="15">
      <c r="A12122" s="963">
        <v>43509</v>
      </c>
      <c r="B12122">
        <v>7437.4599609375</v>
      </c>
      <c r="C12122">
        <v>7461.66015625</v>
      </c>
      <c r="D12122">
        <v>7413.83984375</v>
      </c>
      <c r="E12122">
        <v>7420.3798828125</v>
      </c>
      <c r="F12122">
        <v>7420.3798828125</v>
      </c>
      <c r="G12122">
        <v>2103840000</v>
      </c>
    </row>
    <row r="12123" spans="1:7" ht="15">
      <c r="A12123" s="963">
        <v>43510</v>
      </c>
      <c r="B12123">
        <v>7390.25</v>
      </c>
      <c r="C12123">
        <v>7454.419921875</v>
      </c>
      <c r="D12123">
        <v>7375.7099609375</v>
      </c>
      <c r="E12123">
        <v>7426.9501953125</v>
      </c>
      <c r="F12123">
        <v>7426.9501953125</v>
      </c>
      <c r="G12123">
        <v>2117500000</v>
      </c>
    </row>
    <row r="12124" spans="1:7" ht="15">
      <c r="A12124" s="963">
        <v>43511</v>
      </c>
      <c r="B12124">
        <v>7468.56982421875</v>
      </c>
      <c r="C12124">
        <v>7477.27978515625</v>
      </c>
      <c r="D12124">
        <v>7440.259765625</v>
      </c>
      <c r="E12124">
        <v>7472.41015625</v>
      </c>
      <c r="F12124">
        <v>7472.41015625</v>
      </c>
      <c r="G12124">
        <v>2263640000</v>
      </c>
    </row>
    <row r="12125" spans="1:7" ht="15">
      <c r="A12125" s="963">
        <v>43515</v>
      </c>
      <c r="B12125">
        <v>7450.75</v>
      </c>
      <c r="C12125">
        <v>7507.7900390625</v>
      </c>
      <c r="D12125">
        <v>7450.27001953125</v>
      </c>
      <c r="E12125">
        <v>7486.77001953125</v>
      </c>
      <c r="F12125">
        <v>7486.77001953125</v>
      </c>
      <c r="G12125">
        <v>2124140000</v>
      </c>
    </row>
    <row r="12126" spans="1:7" ht="15">
      <c r="A12126" s="963">
        <v>43516</v>
      </c>
      <c r="B12126">
        <v>7490.31005859375</v>
      </c>
      <c r="C12126">
        <v>7513.7001953125</v>
      </c>
      <c r="D12126">
        <v>7455.25</v>
      </c>
      <c r="E12126">
        <v>7489.06982421875</v>
      </c>
      <c r="F12126">
        <v>7489.06982421875</v>
      </c>
      <c r="G12126">
        <v>2202670000</v>
      </c>
    </row>
    <row r="12127" spans="1:7" ht="15">
      <c r="A12127" s="963">
        <v>43517</v>
      </c>
      <c r="B12127">
        <v>7475.41015625</v>
      </c>
      <c r="C12127">
        <v>7485.75</v>
      </c>
      <c r="D12127">
        <v>7430.89013671875</v>
      </c>
      <c r="E12127">
        <v>7459.7099609375</v>
      </c>
      <c r="F12127">
        <v>7459.7099609375</v>
      </c>
      <c r="G12127">
        <v>2144680000</v>
      </c>
    </row>
    <row r="12128" spans="1:7" ht="15">
      <c r="A12128" s="963">
        <v>43518</v>
      </c>
      <c r="B12128">
        <v>7481.6298828125</v>
      </c>
      <c r="C12128">
        <v>7527.5400390625</v>
      </c>
      <c r="D12128">
        <v>7479.009765625</v>
      </c>
      <c r="E12128">
        <v>7527.5400390625</v>
      </c>
      <c r="F12128">
        <v>7527.5400390625</v>
      </c>
      <c r="G12128">
        <v>2428560000</v>
      </c>
    </row>
    <row r="12129" spans="1:7" ht="15">
      <c r="A12129" s="963">
        <v>43521</v>
      </c>
      <c r="B12129">
        <v>7585.2998046875</v>
      </c>
      <c r="C12129">
        <v>7602.68994140625</v>
      </c>
      <c r="D12129">
        <v>7551.60986328125</v>
      </c>
      <c r="E12129">
        <v>7554.4599609375</v>
      </c>
      <c r="F12129">
        <v>7554.4599609375</v>
      </c>
      <c r="G12129">
        <v>2399410000</v>
      </c>
    </row>
    <row r="12130" spans="1:7" ht="15">
      <c r="A12130" s="963">
        <v>43522</v>
      </c>
      <c r="B12130">
        <v>7535.2900390625</v>
      </c>
      <c r="C12130">
        <v>7573.22021484375</v>
      </c>
      <c r="D12130">
        <v>7524.31005859375</v>
      </c>
      <c r="E12130">
        <v>7549.2998046875</v>
      </c>
      <c r="F12130">
        <v>7549.2998046875</v>
      </c>
      <c r="G12130">
        <v>2305760000</v>
      </c>
    </row>
    <row r="12131" spans="1:7" ht="15">
      <c r="A12131" s="963">
        <v>43523</v>
      </c>
      <c r="B12131">
        <v>7526.419921875</v>
      </c>
      <c r="C12131">
        <v>7562.2900390625</v>
      </c>
      <c r="D12131">
        <v>7485.39013671875</v>
      </c>
      <c r="E12131">
        <v>7554.509765625</v>
      </c>
      <c r="F12131">
        <v>7554.509765625</v>
      </c>
      <c r="G12131">
        <v>2430790000</v>
      </c>
    </row>
    <row r="12132" spans="1:7" ht="15">
      <c r="A12132" s="963">
        <v>43524</v>
      </c>
      <c r="B12132">
        <v>7533.31005859375</v>
      </c>
      <c r="C12132">
        <v>7561.89990234375</v>
      </c>
      <c r="D12132">
        <v>7516.47998046875</v>
      </c>
      <c r="E12132">
        <v>7532.52978515625</v>
      </c>
      <c r="F12132">
        <v>7532.52978515625</v>
      </c>
      <c r="G12132">
        <v>2676790000</v>
      </c>
    </row>
    <row r="12133" spans="1:7" ht="15">
      <c r="A12133" s="963">
        <v>43525</v>
      </c>
      <c r="B12133">
        <v>7587.4501953125</v>
      </c>
      <c r="C12133">
        <v>7603.0400390625</v>
      </c>
      <c r="D12133">
        <v>7540.75</v>
      </c>
      <c r="E12133">
        <v>7595.35009765625</v>
      </c>
      <c r="F12133">
        <v>7595.35009765625</v>
      </c>
      <c r="G12133">
        <v>2490920000</v>
      </c>
    </row>
    <row r="12134" spans="1:7" ht="15">
      <c r="A12134" s="963">
        <v>43528</v>
      </c>
      <c r="B12134">
        <v>7636.6201171875</v>
      </c>
      <c r="C12134">
        <v>7643.66015625</v>
      </c>
      <c r="D12134">
        <v>7501.56005859375</v>
      </c>
      <c r="E12134">
        <v>7577.56982421875</v>
      </c>
      <c r="F12134">
        <v>7577.56982421875</v>
      </c>
      <c r="G12134">
        <v>2582090000</v>
      </c>
    </row>
    <row r="12135" spans="1:7" ht="15">
      <c r="A12135" s="963">
        <v>43529</v>
      </c>
      <c r="B12135">
        <v>7582.2900390625</v>
      </c>
      <c r="C12135">
        <v>7598.66015625</v>
      </c>
      <c r="D12135">
        <v>7543.5400390625</v>
      </c>
      <c r="E12135">
        <v>7576.35986328125</v>
      </c>
      <c r="F12135">
        <v>7576.35986328125</v>
      </c>
      <c r="G12135">
        <v>2166670000</v>
      </c>
    </row>
    <row r="12136" spans="1:7" ht="15">
      <c r="A12136" s="963">
        <v>43530</v>
      </c>
      <c r="B12136">
        <v>7575.3798828125</v>
      </c>
      <c r="C12136">
        <v>7579.02001953125</v>
      </c>
      <c r="D12136">
        <v>7499.8701171875</v>
      </c>
      <c r="E12136">
        <v>7505.919921875</v>
      </c>
      <c r="F12136">
        <v>7505.919921875</v>
      </c>
      <c r="G12136">
        <v>2256550000</v>
      </c>
    </row>
    <row r="12137" spans="1:7" ht="15">
      <c r="A12137" s="963">
        <v>43531</v>
      </c>
      <c r="B12137">
        <v>7483.7900390625</v>
      </c>
      <c r="C12137">
        <v>7489.080078125</v>
      </c>
      <c r="D12137">
        <v>7397.18994140625</v>
      </c>
      <c r="E12137">
        <v>7421.4599609375</v>
      </c>
      <c r="F12137">
        <v>7421.4599609375</v>
      </c>
      <c r="G12137">
        <v>2462690000</v>
      </c>
    </row>
    <row r="12138" spans="1:7" ht="15">
      <c r="A12138" s="963">
        <v>43532</v>
      </c>
      <c r="B12138">
        <v>7334.35009765625</v>
      </c>
      <c r="C12138">
        <v>7411.52001953125</v>
      </c>
      <c r="D12138">
        <v>7332.919921875</v>
      </c>
      <c r="E12138">
        <v>7408.14013671875</v>
      </c>
      <c r="F12138">
        <v>7408.14013671875</v>
      </c>
      <c r="G12138">
        <v>2260950000</v>
      </c>
    </row>
    <row r="12139" spans="1:7" ht="15">
      <c r="A12139" s="963">
        <v>43535</v>
      </c>
      <c r="B12139">
        <v>7442.56005859375</v>
      </c>
      <c r="C12139">
        <v>7558.22998046875</v>
      </c>
      <c r="D12139">
        <v>7442.39990234375</v>
      </c>
      <c r="E12139">
        <v>7558.06005859375</v>
      </c>
      <c r="F12139">
        <v>7558.06005859375</v>
      </c>
      <c r="G12139">
        <v>2248460000</v>
      </c>
    </row>
    <row r="12140" spans="1:7" ht="15">
      <c r="A12140" s="963">
        <v>43536</v>
      </c>
      <c r="B12140">
        <v>7571.85009765625</v>
      </c>
      <c r="C12140">
        <v>7611.1298828125</v>
      </c>
      <c r="D12140">
        <v>7560.4599609375</v>
      </c>
      <c r="E12140">
        <v>7591.02978515625</v>
      </c>
      <c r="F12140">
        <v>7591.02978515625</v>
      </c>
      <c r="G12140">
        <v>2171620000</v>
      </c>
    </row>
    <row r="12141" spans="1:7" ht="15">
      <c r="A12141" s="963">
        <v>43537</v>
      </c>
      <c r="B12141">
        <v>7621.3798828125</v>
      </c>
      <c r="C12141">
        <v>7677.06982421875</v>
      </c>
      <c r="D12141">
        <v>7619.4599609375</v>
      </c>
      <c r="E12141">
        <v>7643.41015625</v>
      </c>
      <c r="F12141">
        <v>7643.41015625</v>
      </c>
      <c r="G12141">
        <v>2379260000</v>
      </c>
    </row>
    <row r="12142" spans="1:7" ht="15">
      <c r="A12142" s="963">
        <v>43538</v>
      </c>
      <c r="B12142">
        <v>7644.7900390625</v>
      </c>
      <c r="C12142">
        <v>7653.10009765625</v>
      </c>
      <c r="D12142">
        <v>7627.02001953125</v>
      </c>
      <c r="E12142">
        <v>7630.91015625</v>
      </c>
      <c r="F12142">
        <v>7630.91015625</v>
      </c>
      <c r="G12142">
        <v>2198900000</v>
      </c>
    </row>
    <row r="12143" spans="1:7" ht="15">
      <c r="A12143" s="963">
        <v>43539</v>
      </c>
      <c r="B12143">
        <v>7658.41015625</v>
      </c>
      <c r="C12143">
        <v>7714.9599609375</v>
      </c>
      <c r="D12143">
        <v>7652.0400390625</v>
      </c>
      <c r="E12143">
        <v>7688.52978515625</v>
      </c>
      <c r="F12143">
        <v>7688.52978515625</v>
      </c>
      <c r="G12143">
        <v>3451860000</v>
      </c>
    </row>
    <row r="12144" spans="1:7" ht="15">
      <c r="A12144" s="963">
        <v>43542</v>
      </c>
      <c r="B12144">
        <v>7696.3798828125</v>
      </c>
      <c r="C12144">
        <v>7737.669921875</v>
      </c>
      <c r="D12144">
        <v>7677.740234375</v>
      </c>
      <c r="E12144">
        <v>7714.47998046875</v>
      </c>
      <c r="F12144">
        <v>7714.47998046875</v>
      </c>
      <c r="G12144">
        <v>2302140000</v>
      </c>
    </row>
    <row r="12145" spans="1:7" ht="15">
      <c r="A12145" s="963">
        <v>43543</v>
      </c>
      <c r="B12145">
        <v>7747.39990234375</v>
      </c>
      <c r="C12145">
        <v>7767.89013671875</v>
      </c>
      <c r="D12145">
        <v>7699.14990234375</v>
      </c>
      <c r="E12145">
        <v>7723.9501953125</v>
      </c>
      <c r="F12145">
        <v>7723.9501953125</v>
      </c>
      <c r="G12145">
        <v>2457920000</v>
      </c>
    </row>
    <row r="12146" spans="1:7" ht="15">
      <c r="A12146" s="963">
        <v>43544</v>
      </c>
      <c r="B12146">
        <v>7721.9501953125</v>
      </c>
      <c r="C12146">
        <v>7779.240234375</v>
      </c>
      <c r="D12146">
        <v>7674.0400390625</v>
      </c>
      <c r="E12146">
        <v>7728.97021484375</v>
      </c>
      <c r="F12146">
        <v>7728.97021484375</v>
      </c>
      <c r="G12146">
        <v>2464230000</v>
      </c>
    </row>
    <row r="12147" spans="1:7" ht="15">
      <c r="A12147" s="963">
        <v>43545</v>
      </c>
      <c r="B12147">
        <v>7705.43017578125</v>
      </c>
      <c r="C12147">
        <v>7850.10986328125</v>
      </c>
      <c r="D12147">
        <v>7705.43017578125</v>
      </c>
      <c r="E12147">
        <v>7838.9599609375</v>
      </c>
      <c r="F12147">
        <v>7838.9599609375</v>
      </c>
      <c r="G12147">
        <v>2502810000</v>
      </c>
    </row>
    <row r="12148" spans="1:7" ht="15">
      <c r="A12148" s="963">
        <v>43546</v>
      </c>
      <c r="B12148">
        <v>7800.25</v>
      </c>
      <c r="C12148">
        <v>7817.830078125</v>
      </c>
      <c r="D12148">
        <v>7642.56982421875</v>
      </c>
      <c r="E12148">
        <v>7642.669921875</v>
      </c>
      <c r="F12148">
        <v>7642.669921875</v>
      </c>
      <c r="G12148">
        <v>2504740000</v>
      </c>
    </row>
    <row r="12149" spans="1:7" ht="15">
      <c r="A12149" s="963">
        <v>43549</v>
      </c>
      <c r="B12149">
        <v>7618.97998046875</v>
      </c>
      <c r="C12149">
        <v>7662.3798828125</v>
      </c>
      <c r="D12149">
        <v>7579.2900390625</v>
      </c>
      <c r="E12149">
        <v>7637.5400390625</v>
      </c>
      <c r="F12149">
        <v>7637.5400390625</v>
      </c>
      <c r="G12149">
        <v>2162490000</v>
      </c>
    </row>
    <row r="12150" spans="1:7" ht="15">
      <c r="A12150" s="963">
        <v>43550</v>
      </c>
      <c r="B12150">
        <v>7700</v>
      </c>
      <c r="C12150">
        <v>7738.169921875</v>
      </c>
      <c r="D12150">
        <v>7649.2099609375</v>
      </c>
      <c r="E12150">
        <v>7691.52001953125</v>
      </c>
      <c r="F12150">
        <v>7691.52001953125</v>
      </c>
      <c r="G12150">
        <v>2080350000</v>
      </c>
    </row>
    <row r="12151" spans="1:7" ht="15">
      <c r="A12151" s="963">
        <v>43551</v>
      </c>
      <c r="B12151">
        <v>7702.0498046875</v>
      </c>
      <c r="C12151">
        <v>7712.83984375</v>
      </c>
      <c r="D12151">
        <v>7582.08984375</v>
      </c>
      <c r="E12151">
        <v>7643.3798828125</v>
      </c>
      <c r="F12151">
        <v>7643.3798828125</v>
      </c>
      <c r="G12151">
        <v>2244070000</v>
      </c>
    </row>
    <row r="12152" spans="1:7" ht="15">
      <c r="A12152" s="963">
        <v>43552</v>
      </c>
      <c r="B12152">
        <v>7660.06982421875</v>
      </c>
      <c r="C12152">
        <v>7689.16015625</v>
      </c>
      <c r="D12152">
        <v>7619.81982421875</v>
      </c>
      <c r="E12152">
        <v>7669.169921875</v>
      </c>
      <c r="F12152">
        <v>7669.169921875</v>
      </c>
      <c r="G12152">
        <v>1922150000</v>
      </c>
    </row>
    <row r="12153" spans="1:7" ht="15">
      <c r="A12153" s="963">
        <v>43553</v>
      </c>
      <c r="B12153">
        <v>7726.7099609375</v>
      </c>
      <c r="C12153">
        <v>7733.6201171875</v>
      </c>
      <c r="D12153">
        <v>7688.509765625</v>
      </c>
      <c r="E12153">
        <v>7729.31982421875</v>
      </c>
      <c r="F12153">
        <v>7729.31982421875</v>
      </c>
      <c r="G12153">
        <v>2311790000</v>
      </c>
    </row>
    <row r="12154" spans="1:7" ht="15">
      <c r="A12154" s="963">
        <v>43556</v>
      </c>
      <c r="B12154">
        <v>7800.240234375</v>
      </c>
      <c r="C12154">
        <v>7831.4501953125</v>
      </c>
      <c r="D12154">
        <v>7777.08984375</v>
      </c>
      <c r="E12154">
        <v>7828.91015625</v>
      </c>
      <c r="F12154">
        <v>7828.91015625</v>
      </c>
      <c r="G12154">
        <v>2230050000</v>
      </c>
    </row>
    <row r="12155" spans="1:7" ht="15">
      <c r="A12155" s="963">
        <v>43557</v>
      </c>
      <c r="B12155">
        <v>7824.60986328125</v>
      </c>
      <c r="C12155">
        <v>7854.919921875</v>
      </c>
      <c r="D12155">
        <v>7811.27978515625</v>
      </c>
      <c r="E12155">
        <v>7848.68994140625</v>
      </c>
      <c r="F12155">
        <v>7848.68994140625</v>
      </c>
      <c r="G12155">
        <v>2123250000</v>
      </c>
    </row>
    <row r="12156" spans="1:7" ht="15">
      <c r="A12156" s="963">
        <v>43558</v>
      </c>
      <c r="B12156">
        <v>7891.18017578125</v>
      </c>
      <c r="C12156">
        <v>7938.259765625</v>
      </c>
      <c r="D12156">
        <v>7870.89990234375</v>
      </c>
      <c r="E12156">
        <v>7895.5498046875</v>
      </c>
      <c r="F12156">
        <v>7895.5498046875</v>
      </c>
      <c r="G12156">
        <v>2509630000</v>
      </c>
    </row>
    <row r="12157" spans="1:7" ht="15">
      <c r="A12157" s="963">
        <v>43559</v>
      </c>
      <c r="B12157">
        <v>7894.259765625</v>
      </c>
      <c r="C12157">
        <v>7917.64990234375</v>
      </c>
      <c r="D12157">
        <v>7844.9599609375</v>
      </c>
      <c r="E12157">
        <v>7891.77978515625</v>
      </c>
      <c r="F12157">
        <v>7891.77978515625</v>
      </c>
      <c r="G12157">
        <v>2152640000</v>
      </c>
    </row>
    <row r="12158" spans="1:7" ht="15">
      <c r="A12158" s="963">
        <v>43560</v>
      </c>
      <c r="B12158">
        <v>7914.509765625</v>
      </c>
      <c r="C12158">
        <v>7940.4501953125</v>
      </c>
      <c r="D12158">
        <v>7909.14013671875</v>
      </c>
      <c r="E12158">
        <v>7938.68994140625</v>
      </c>
      <c r="F12158">
        <v>7938.68994140625</v>
      </c>
      <c r="G12158">
        <v>2157050000</v>
      </c>
    </row>
    <row r="12159" spans="1:7" ht="15">
      <c r="A12159" s="963">
        <v>43563</v>
      </c>
      <c r="B12159">
        <v>7924.89013671875</v>
      </c>
      <c r="C12159">
        <v>7955.89990234375</v>
      </c>
      <c r="D12159">
        <v>7891.85009765625</v>
      </c>
      <c r="E12159">
        <v>7953.8798828125</v>
      </c>
      <c r="F12159">
        <v>7953.8798828125</v>
      </c>
      <c r="G12159">
        <v>2075550000</v>
      </c>
    </row>
    <row r="12160" spans="1:7" ht="15">
      <c r="A12160" s="963">
        <v>43564</v>
      </c>
      <c r="B12160">
        <v>7924.77001953125</v>
      </c>
      <c r="C12160">
        <v>7945.5498046875</v>
      </c>
      <c r="D12160">
        <v>7897.60986328125</v>
      </c>
      <c r="E12160">
        <v>7909.27978515625</v>
      </c>
      <c r="F12160">
        <v>7909.27978515625</v>
      </c>
      <c r="G12160">
        <v>2078800000</v>
      </c>
    </row>
    <row r="12161" spans="1:7" ht="15">
      <c r="A12161" s="963">
        <v>43565</v>
      </c>
      <c r="B12161">
        <v>7922.72998046875</v>
      </c>
      <c r="C12161">
        <v>7965.330078125</v>
      </c>
      <c r="D12161">
        <v>7916.89990234375</v>
      </c>
      <c r="E12161">
        <v>7964.240234375</v>
      </c>
      <c r="F12161">
        <v>7964.240234375</v>
      </c>
      <c r="G12161">
        <v>2012290000</v>
      </c>
    </row>
    <row r="12162" spans="1:7" ht="15">
      <c r="A12162" s="963">
        <v>43566</v>
      </c>
      <c r="B12162">
        <v>7975.2001953125</v>
      </c>
      <c r="C12162">
        <v>7975.2001953125</v>
      </c>
      <c r="D12162">
        <v>7933.41015625</v>
      </c>
      <c r="E12162">
        <v>7947.35986328125</v>
      </c>
      <c r="F12162">
        <v>7947.35986328125</v>
      </c>
      <c r="G12162">
        <v>1969480000</v>
      </c>
    </row>
    <row r="12163" spans="1:7" ht="15">
      <c r="A12163" s="963">
        <v>43567</v>
      </c>
      <c r="B12163">
        <v>7984.14990234375</v>
      </c>
      <c r="C12163">
        <v>7992.08984375</v>
      </c>
      <c r="D12163">
        <v>7952.60986328125</v>
      </c>
      <c r="E12163">
        <v>7984.16015625</v>
      </c>
      <c r="F12163">
        <v>7984.16015625</v>
      </c>
      <c r="G12163">
        <v>1968900000</v>
      </c>
    </row>
    <row r="12164" spans="1:7" ht="15">
      <c r="A12164" s="963">
        <v>43570</v>
      </c>
      <c r="B12164">
        <v>7987.16015625</v>
      </c>
      <c r="C12164">
        <v>7993.330078125</v>
      </c>
      <c r="D12164">
        <v>7933.56982421875</v>
      </c>
      <c r="E12164">
        <v>7976.009765625</v>
      </c>
      <c r="F12164">
        <v>7976.009765625</v>
      </c>
      <c r="G12164">
        <v>1827710000</v>
      </c>
    </row>
    <row r="12165" spans="1:7" ht="15">
      <c r="A12165" s="963">
        <v>43571</v>
      </c>
      <c r="B12165">
        <v>8000.56982421875</v>
      </c>
      <c r="C12165">
        <v>8017.56005859375</v>
      </c>
      <c r="D12165">
        <v>7978.81005859375</v>
      </c>
      <c r="E12165">
        <v>8000.22998046875</v>
      </c>
      <c r="F12165">
        <v>8000.22998046875</v>
      </c>
      <c r="G12165">
        <v>2102740000</v>
      </c>
    </row>
    <row r="12166" spans="1:7" ht="15">
      <c r="A12166" s="963">
        <v>43572</v>
      </c>
      <c r="B12166">
        <v>8044.97021484375</v>
      </c>
      <c r="C12166">
        <v>8052.39990234375</v>
      </c>
      <c r="D12166">
        <v>7973.3798828125</v>
      </c>
      <c r="E12166">
        <v>7996.080078125</v>
      </c>
      <c r="F12166">
        <v>7996.080078125</v>
      </c>
      <c r="G12166">
        <v>2317330000</v>
      </c>
    </row>
    <row r="12167" spans="1:7" ht="15">
      <c r="A12167" s="963">
        <v>43573</v>
      </c>
      <c r="B12167">
        <v>7998.4501953125</v>
      </c>
      <c r="C12167">
        <v>8002.31005859375</v>
      </c>
      <c r="D12167">
        <v>7950.97021484375</v>
      </c>
      <c r="E12167">
        <v>7998.06005859375</v>
      </c>
      <c r="F12167">
        <v>7998.06005859375</v>
      </c>
      <c r="G12167">
        <v>2124630000</v>
      </c>
    </row>
    <row r="12168" spans="1:7" ht="15">
      <c r="A12168" s="963">
        <v>43577</v>
      </c>
      <c r="B12168">
        <v>7969.3701171875</v>
      </c>
      <c r="C12168">
        <v>8017.14990234375</v>
      </c>
      <c r="D12168">
        <v>7965.89990234375</v>
      </c>
      <c r="E12168">
        <v>8015.27001953125</v>
      </c>
      <c r="F12168">
        <v>8015.27001953125</v>
      </c>
      <c r="G12168">
        <v>1790990000</v>
      </c>
    </row>
    <row r="12169" spans="1:7" ht="15">
      <c r="A12169" s="963">
        <v>43578</v>
      </c>
      <c r="B12169">
        <v>8026.75</v>
      </c>
      <c r="C12169">
        <v>8128.8701171875</v>
      </c>
      <c r="D12169">
        <v>8023.81005859375</v>
      </c>
      <c r="E12169">
        <v>8120.81982421875</v>
      </c>
      <c r="F12169">
        <v>8120.81982421875</v>
      </c>
      <c r="G12169">
        <v>2099410000</v>
      </c>
    </row>
    <row r="12170" spans="1:7" ht="15">
      <c r="A12170" s="963">
        <v>43579</v>
      </c>
      <c r="B12170">
        <v>8122.8798828125</v>
      </c>
      <c r="C12170">
        <v>8139.5498046875</v>
      </c>
      <c r="D12170">
        <v>8101.7001953125</v>
      </c>
      <c r="E12170">
        <v>8102.009765625</v>
      </c>
      <c r="F12170">
        <v>8102.009765625</v>
      </c>
      <c r="G12170">
        <v>2043310000</v>
      </c>
    </row>
    <row r="12171" spans="1:7" ht="15">
      <c r="A12171" s="963">
        <v>43580</v>
      </c>
      <c r="B12171">
        <v>8150.85009765625</v>
      </c>
      <c r="C12171">
        <v>8151.83984375</v>
      </c>
      <c r="D12171">
        <v>8075.41015625</v>
      </c>
      <c r="E12171">
        <v>8118.68017578125</v>
      </c>
      <c r="F12171">
        <v>8118.68017578125</v>
      </c>
      <c r="G12171">
        <v>2073370000</v>
      </c>
    </row>
    <row r="12172" spans="1:7" ht="15">
      <c r="A12172" s="963">
        <v>43581</v>
      </c>
      <c r="B12172">
        <v>8100.27978515625</v>
      </c>
      <c r="C12172">
        <v>8146.419921875</v>
      </c>
      <c r="D12172">
        <v>8060.89013671875</v>
      </c>
      <c r="E12172">
        <v>8146.39990234375</v>
      </c>
      <c r="F12172">
        <v>8146.39990234375</v>
      </c>
      <c r="G12172">
        <v>1982560000</v>
      </c>
    </row>
    <row r="12173" spans="1:7" ht="15">
      <c r="A12173" s="963">
        <v>43584</v>
      </c>
      <c r="B12173">
        <v>8147.64990234375</v>
      </c>
      <c r="C12173">
        <v>8176.080078125</v>
      </c>
      <c r="D12173">
        <v>8136.41015625</v>
      </c>
      <c r="E12173">
        <v>8161.85009765625</v>
      </c>
      <c r="F12173">
        <v>8161.85009765625</v>
      </c>
      <c r="G12173">
        <v>1781860000</v>
      </c>
    </row>
    <row r="12174" spans="1:7" ht="15">
      <c r="A12174" s="963">
        <v>43585</v>
      </c>
      <c r="B12174">
        <v>8104.91015625</v>
      </c>
      <c r="C12174">
        <v>8124.60986328125</v>
      </c>
      <c r="D12174">
        <v>8050.5498046875</v>
      </c>
      <c r="E12174">
        <v>8095.39013671875</v>
      </c>
      <c r="F12174">
        <v>8095.39013671875</v>
      </c>
      <c r="G12174">
        <v>2131850000</v>
      </c>
    </row>
    <row r="12175" spans="1:7" ht="15">
      <c r="A12175" s="963">
        <v>43586</v>
      </c>
      <c r="B12175">
        <v>8132.93017578125</v>
      </c>
      <c r="C12175">
        <v>8146</v>
      </c>
      <c r="D12175">
        <v>8048.22998046875</v>
      </c>
      <c r="E12175">
        <v>8049.64013671875</v>
      </c>
      <c r="F12175">
        <v>8049.64013671875</v>
      </c>
      <c r="G12175">
        <v>2273540000</v>
      </c>
    </row>
    <row r="12176" spans="1:7" ht="15">
      <c r="A12176" s="963">
        <v>43587</v>
      </c>
      <c r="B12176">
        <v>8046.47998046875</v>
      </c>
      <c r="C12176">
        <v>8094.06005859375</v>
      </c>
      <c r="D12176">
        <v>7976.77001953125</v>
      </c>
      <c r="E12176">
        <v>8036.77001953125</v>
      </c>
      <c r="F12176">
        <v>8036.77001953125</v>
      </c>
      <c r="G12176">
        <v>2211530000</v>
      </c>
    </row>
    <row r="12177" spans="1:7" ht="15">
      <c r="A12177" s="963">
        <v>43588</v>
      </c>
      <c r="B12177">
        <v>8092.8798828125</v>
      </c>
      <c r="C12177">
        <v>8164.7099609375</v>
      </c>
      <c r="D12177">
        <v>8084.7998046875</v>
      </c>
      <c r="E12177">
        <v>8164</v>
      </c>
      <c r="F12177">
        <v>8164</v>
      </c>
      <c r="G12177">
        <v>2081080000</v>
      </c>
    </row>
    <row r="12178" spans="1:7" ht="15">
      <c r="A12178" s="963">
        <v>43591</v>
      </c>
      <c r="B12178">
        <v>7981.85009765625</v>
      </c>
      <c r="C12178">
        <v>8135.5400390625</v>
      </c>
      <c r="D12178">
        <v>7981.85009765625</v>
      </c>
      <c r="E12178">
        <v>8123.2900390625</v>
      </c>
      <c r="F12178">
        <v>8123.2900390625</v>
      </c>
      <c r="G12178">
        <v>1979650000</v>
      </c>
    </row>
    <row r="12179" spans="1:7" ht="15">
      <c r="A12179" s="963">
        <v>43592</v>
      </c>
      <c r="B12179">
        <v>8043.52001953125</v>
      </c>
      <c r="C12179">
        <v>8070.97021484375</v>
      </c>
      <c r="D12179">
        <v>7899.02001953125</v>
      </c>
      <c r="E12179">
        <v>7963.759765625</v>
      </c>
      <c r="F12179">
        <v>7963.759765625</v>
      </c>
      <c r="G12179">
        <v>2397600000</v>
      </c>
    </row>
    <row r="12180" spans="1:7" ht="15">
      <c r="A12180" s="963">
        <v>43593</v>
      </c>
      <c r="B12180">
        <v>7946.240234375</v>
      </c>
      <c r="C12180">
        <v>8004.490234375</v>
      </c>
      <c r="D12180">
        <v>7923.35009765625</v>
      </c>
      <c r="E12180">
        <v>7943.31982421875</v>
      </c>
      <c r="F12180">
        <v>7943.31982421875</v>
      </c>
      <c r="G12180">
        <v>2214680000</v>
      </c>
    </row>
    <row r="12181" spans="1:7" ht="15">
      <c r="A12181" s="963">
        <v>43594</v>
      </c>
      <c r="B12181">
        <v>7853.2099609375</v>
      </c>
      <c r="C12181">
        <v>7929.77978515625</v>
      </c>
      <c r="D12181">
        <v>7796.16015625</v>
      </c>
      <c r="E12181">
        <v>7910.58984375</v>
      </c>
      <c r="F12181">
        <v>7910.58984375</v>
      </c>
      <c r="G12181">
        <v>2549500000</v>
      </c>
    </row>
    <row r="12182" spans="1:7" ht="15">
      <c r="A12182" s="963">
        <v>43595</v>
      </c>
      <c r="B12182">
        <v>7881.31005859375</v>
      </c>
      <c r="C12182">
        <v>7949.33984375</v>
      </c>
      <c r="D12182">
        <v>7759.33984375</v>
      </c>
      <c r="E12182">
        <v>7916.93994140625</v>
      </c>
      <c r="F12182">
        <v>7916.93994140625</v>
      </c>
      <c r="G12182">
        <v>2421470000</v>
      </c>
    </row>
    <row r="12183" spans="1:7" ht="15">
      <c r="A12183" s="963">
        <v>43598</v>
      </c>
      <c r="B12183">
        <v>7720.06982421875</v>
      </c>
      <c r="C12183">
        <v>7760.830078125</v>
      </c>
      <c r="D12183">
        <v>7627.22021484375</v>
      </c>
      <c r="E12183">
        <v>7647.02001953125</v>
      </c>
      <c r="F12183">
        <v>7647.02001953125</v>
      </c>
      <c r="G12183">
        <v>2484820000</v>
      </c>
    </row>
    <row r="12184" spans="1:7" ht="15">
      <c r="A12184" s="963">
        <v>43599</v>
      </c>
      <c r="B12184">
        <v>7689.66015625</v>
      </c>
      <c r="C12184">
        <v>7776.2001953125</v>
      </c>
      <c r="D12184">
        <v>7665.2998046875</v>
      </c>
      <c r="E12184">
        <v>7734.490234375</v>
      </c>
      <c r="F12184">
        <v>7734.490234375</v>
      </c>
      <c r="G12184">
        <v>2103140000</v>
      </c>
    </row>
    <row r="12185" spans="1:7" ht="15">
      <c r="A12185" s="963">
        <v>43600</v>
      </c>
      <c r="B12185">
        <v>7682.7998046875</v>
      </c>
      <c r="C12185">
        <v>7838.72021484375</v>
      </c>
      <c r="D12185">
        <v>7682.240234375</v>
      </c>
      <c r="E12185">
        <v>7822.14990234375</v>
      </c>
      <c r="F12185">
        <v>7822.14990234375</v>
      </c>
      <c r="G12185">
        <v>2014080000</v>
      </c>
    </row>
    <row r="12186" spans="1:7" ht="15">
      <c r="A12186" s="963">
        <v>43601</v>
      </c>
      <c r="B12186">
        <v>7832.580078125</v>
      </c>
      <c r="C12186">
        <v>7946.22998046875</v>
      </c>
      <c r="D12186">
        <v>7826.669921875</v>
      </c>
      <c r="E12186">
        <v>7898.0498046875</v>
      </c>
      <c r="F12186">
        <v>7898.0498046875</v>
      </c>
      <c r="G12186">
        <v>2168720000</v>
      </c>
    </row>
    <row r="12187" spans="1:7" ht="15">
      <c r="A12187" s="963">
        <v>43602</v>
      </c>
      <c r="B12187">
        <v>7829.02978515625</v>
      </c>
      <c r="C12187">
        <v>7918.7099609375</v>
      </c>
      <c r="D12187">
        <v>7810.35009765625</v>
      </c>
      <c r="E12187">
        <v>7816.27978515625</v>
      </c>
      <c r="F12187">
        <v>7816.27978515625</v>
      </c>
      <c r="G12187">
        <v>2176380000</v>
      </c>
    </row>
    <row r="12188" spans="1:7" ht="15">
      <c r="A12188" s="963">
        <v>43605</v>
      </c>
      <c r="B12188">
        <v>7714.06005859375</v>
      </c>
      <c r="C12188">
        <v>7747.27001953125</v>
      </c>
      <c r="D12188">
        <v>7678.35009765625</v>
      </c>
      <c r="E12188">
        <v>7702.3798828125</v>
      </c>
      <c r="F12188">
        <v>7702.3798828125</v>
      </c>
      <c r="G12188">
        <v>2130700000</v>
      </c>
    </row>
    <row r="12189" spans="1:7" ht="15">
      <c r="A12189" s="963">
        <v>43606</v>
      </c>
      <c r="B12189">
        <v>7765.56982421875</v>
      </c>
      <c r="C12189">
        <v>7804.43994140625</v>
      </c>
      <c r="D12189">
        <v>7752.919921875</v>
      </c>
      <c r="E12189">
        <v>7785.72021484375</v>
      </c>
      <c r="F12189">
        <v>7785.72021484375</v>
      </c>
      <c r="G12189">
        <v>2000130000</v>
      </c>
    </row>
    <row r="12190" spans="1:7" ht="15">
      <c r="A12190" s="963">
        <v>43607</v>
      </c>
      <c r="B12190">
        <v>7749.7998046875</v>
      </c>
      <c r="C12190">
        <v>7786.330078125</v>
      </c>
      <c r="D12190">
        <v>7738.35009765625</v>
      </c>
      <c r="E12190">
        <v>7750.83984375</v>
      </c>
      <c r="F12190">
        <v>7750.83984375</v>
      </c>
      <c r="G12190">
        <v>1884660000</v>
      </c>
    </row>
    <row r="12191" spans="1:7" ht="15">
      <c r="A12191" s="963">
        <v>43608</v>
      </c>
      <c r="B12191">
        <v>7660.72021484375</v>
      </c>
      <c r="C12191">
        <v>7665.14990234375</v>
      </c>
      <c r="D12191">
        <v>7585.31982421875</v>
      </c>
      <c r="E12191">
        <v>7628.27978515625</v>
      </c>
      <c r="F12191">
        <v>7628.27978515625</v>
      </c>
      <c r="G12191">
        <v>2270530000</v>
      </c>
    </row>
    <row r="12192" spans="1:7" ht="15">
      <c r="A12192" s="963">
        <v>43609</v>
      </c>
      <c r="B12192">
        <v>7675.56982421875</v>
      </c>
      <c r="C12192">
        <v>7694.14990234375</v>
      </c>
      <c r="D12192">
        <v>7631.25</v>
      </c>
      <c r="E12192">
        <v>7637.009765625</v>
      </c>
      <c r="F12192">
        <v>7637.009765625</v>
      </c>
      <c r="G12192">
        <v>1685230000</v>
      </c>
    </row>
    <row r="12193" spans="1:7" ht="15">
      <c r="A12193" s="963">
        <v>43613</v>
      </c>
      <c r="B12193">
        <v>7655.66015625</v>
      </c>
      <c r="C12193">
        <v>7693.740234375</v>
      </c>
      <c r="D12193">
        <v>7603.759765625</v>
      </c>
      <c r="E12193">
        <v>7607.35009765625</v>
      </c>
      <c r="F12193">
        <v>7607.35009765625</v>
      </c>
      <c r="G12193">
        <v>2378470000</v>
      </c>
    </row>
    <row r="12194" spans="1:7" ht="15">
      <c r="A12194" s="963">
        <v>43614</v>
      </c>
      <c r="B12194">
        <v>7553.02001953125</v>
      </c>
      <c r="C12194">
        <v>7581.10986328125</v>
      </c>
      <c r="D12194">
        <v>7503.93994140625</v>
      </c>
      <c r="E12194">
        <v>7547.31005859375</v>
      </c>
      <c r="F12194">
        <v>7547.31005859375</v>
      </c>
      <c r="G12194">
        <v>2282120000</v>
      </c>
    </row>
    <row r="12195" spans="1:7" ht="15">
      <c r="A12195" s="963">
        <v>43615</v>
      </c>
      <c r="B12195">
        <v>7565.4599609375</v>
      </c>
      <c r="C12195">
        <v>7595.89990234375</v>
      </c>
      <c r="D12195">
        <v>7527.66015625</v>
      </c>
      <c r="E12195">
        <v>7567.72021484375</v>
      </c>
      <c r="F12195">
        <v>7567.72021484375</v>
      </c>
      <c r="G12195">
        <v>1875180000</v>
      </c>
    </row>
    <row r="12196" spans="1:7" ht="15">
      <c r="A12196" s="963">
        <v>43616</v>
      </c>
      <c r="B12196">
        <v>7470.9501953125</v>
      </c>
      <c r="C12196">
        <v>7506.85986328125</v>
      </c>
      <c r="D12196">
        <v>7448.22998046875</v>
      </c>
      <c r="E12196">
        <v>7453.14990234375</v>
      </c>
      <c r="F12196">
        <v>7453.14990234375</v>
      </c>
      <c r="G12196">
        <v>2239420000</v>
      </c>
    </row>
    <row r="12197" spans="1:7" ht="15">
      <c r="A12197" s="963">
        <v>43619</v>
      </c>
      <c r="B12197">
        <v>7441.2099609375</v>
      </c>
      <c r="C12197">
        <v>7457.66015625</v>
      </c>
      <c r="D12197">
        <v>7292.22021484375</v>
      </c>
      <c r="E12197">
        <v>7333.02001953125</v>
      </c>
      <c r="F12197">
        <v>7333.02001953125</v>
      </c>
      <c r="G12197">
        <v>2580670000</v>
      </c>
    </row>
    <row r="12198" spans="1:7" ht="15">
      <c r="A12198" s="963">
        <v>43620</v>
      </c>
      <c r="B12198">
        <v>7413.93994140625</v>
      </c>
      <c r="C12198">
        <v>7529.5</v>
      </c>
      <c r="D12198">
        <v>7385.02001953125</v>
      </c>
      <c r="E12198">
        <v>7527.1201171875</v>
      </c>
      <c r="F12198">
        <v>7527.1201171875</v>
      </c>
      <c r="G12198">
        <v>2374130000</v>
      </c>
    </row>
    <row r="12199" spans="1:7" ht="15">
      <c r="A12199" s="963">
        <v>43621</v>
      </c>
      <c r="B12199">
        <v>7585.68017578125</v>
      </c>
      <c r="C12199">
        <v>7589.47021484375</v>
      </c>
      <c r="D12199">
        <v>7498.169921875</v>
      </c>
      <c r="E12199">
        <v>7575.47998046875</v>
      </c>
      <c r="F12199">
        <v>7575.47998046875</v>
      </c>
      <c r="G12199">
        <v>2139290000</v>
      </c>
    </row>
    <row r="12200" spans="1:7" ht="15">
      <c r="A12200" s="963">
        <v>43622</v>
      </c>
      <c r="B12200">
        <v>7582.240234375</v>
      </c>
      <c r="C12200">
        <v>7634.1201171875</v>
      </c>
      <c r="D12200">
        <v>7546.22021484375</v>
      </c>
      <c r="E12200">
        <v>7615.5498046875</v>
      </c>
      <c r="F12200">
        <v>7615.5498046875</v>
      </c>
      <c r="G12200">
        <v>2093470000</v>
      </c>
    </row>
    <row r="12201" spans="1:7" ht="15">
      <c r="A12201" s="963">
        <v>43623</v>
      </c>
      <c r="B12201">
        <v>7652.97021484375</v>
      </c>
      <c r="C12201">
        <v>7767.02001953125</v>
      </c>
      <c r="D12201">
        <v>7647.91015625</v>
      </c>
      <c r="E12201">
        <v>7742.10009765625</v>
      </c>
      <c r="F12201">
        <v>7742.10009765625</v>
      </c>
      <c r="G12201">
        <v>2074120000</v>
      </c>
    </row>
    <row r="12202" spans="1:7" ht="15">
      <c r="A12202" s="963">
        <v>43626</v>
      </c>
      <c r="B12202">
        <v>7798.8701171875</v>
      </c>
      <c r="C12202">
        <v>7895.43994140625</v>
      </c>
      <c r="D12202">
        <v>7795.759765625</v>
      </c>
      <c r="E12202">
        <v>7823.169921875</v>
      </c>
      <c r="F12202">
        <v>7823.169921875</v>
      </c>
      <c r="G12202">
        <v>2042340000</v>
      </c>
    </row>
    <row r="12203" spans="1:7" ht="15">
      <c r="A12203" s="963">
        <v>43627</v>
      </c>
      <c r="B12203">
        <v>7901.0400390625</v>
      </c>
      <c r="C12203">
        <v>7909.990234375</v>
      </c>
      <c r="D12203">
        <v>7798.6298828125</v>
      </c>
      <c r="E12203">
        <v>7822.56982421875</v>
      </c>
      <c r="F12203">
        <v>7822.56982421875</v>
      </c>
      <c r="G12203">
        <v>2121150000</v>
      </c>
    </row>
    <row r="12204" spans="1:7" ht="15">
      <c r="A12204" s="963">
        <v>43628</v>
      </c>
      <c r="B12204">
        <v>7803.1298828125</v>
      </c>
      <c r="C12204">
        <v>7819.16015625</v>
      </c>
      <c r="D12204">
        <v>7773.97021484375</v>
      </c>
      <c r="E12204">
        <v>7792.72021484375</v>
      </c>
      <c r="F12204">
        <v>7792.72021484375</v>
      </c>
      <c r="G12204">
        <v>1978930000</v>
      </c>
    </row>
    <row r="12205" spans="1:7" ht="15">
      <c r="A12205" s="963">
        <v>43629</v>
      </c>
      <c r="B12205">
        <v>7822.56005859375</v>
      </c>
      <c r="C12205">
        <v>7848.35986328125</v>
      </c>
      <c r="D12205">
        <v>7813.60009765625</v>
      </c>
      <c r="E12205">
        <v>7837.1298828125</v>
      </c>
      <c r="F12205">
        <v>7837.1298828125</v>
      </c>
      <c r="G12205">
        <v>1848360000</v>
      </c>
    </row>
    <row r="12206" spans="1:7" ht="15">
      <c r="A12206" s="963">
        <v>43630</v>
      </c>
      <c r="B12206">
        <v>7807.18994140625</v>
      </c>
      <c r="C12206">
        <v>7819.2099609375</v>
      </c>
      <c r="D12206">
        <v>7778.1201171875</v>
      </c>
      <c r="E12206">
        <v>7796.66015625</v>
      </c>
      <c r="F12206">
        <v>7796.66015625</v>
      </c>
      <c r="G12206">
        <v>1808370000</v>
      </c>
    </row>
    <row r="12207" spans="1:7" ht="15">
      <c r="A12207" s="963">
        <v>43633</v>
      </c>
      <c r="B12207">
        <v>7819.43017578125</v>
      </c>
      <c r="C12207">
        <v>7865.97998046875</v>
      </c>
      <c r="D12207">
        <v>7812.60986328125</v>
      </c>
      <c r="E12207">
        <v>7845.02001953125</v>
      </c>
      <c r="F12207">
        <v>7845.02001953125</v>
      </c>
      <c r="G12207">
        <v>1950550000</v>
      </c>
    </row>
    <row r="12208" spans="1:7" ht="15">
      <c r="A12208" s="963">
        <v>43634</v>
      </c>
      <c r="B12208">
        <v>7920.97998046875</v>
      </c>
      <c r="C12208">
        <v>8005.2099609375</v>
      </c>
      <c r="D12208">
        <v>7911.669921875</v>
      </c>
      <c r="E12208">
        <v>7953.8798828125</v>
      </c>
      <c r="F12208">
        <v>7953.8798828125</v>
      </c>
      <c r="G12208">
        <v>2250550000</v>
      </c>
    </row>
    <row r="12209" spans="1:7" ht="15">
      <c r="A12209" s="963">
        <v>43635</v>
      </c>
      <c r="B12209">
        <v>7970.259765625</v>
      </c>
      <c r="C12209">
        <v>7998.58984375</v>
      </c>
      <c r="D12209">
        <v>7930.3798828125</v>
      </c>
      <c r="E12209">
        <v>7987.31982421875</v>
      </c>
      <c r="F12209">
        <v>7987.31982421875</v>
      </c>
      <c r="G12209">
        <v>2027520000</v>
      </c>
    </row>
    <row r="12210" spans="1:7" ht="15">
      <c r="A12210" s="963">
        <v>43636</v>
      </c>
      <c r="B12210">
        <v>8087.4501953125</v>
      </c>
      <c r="C12210">
        <v>8088.8798828125</v>
      </c>
      <c r="D12210">
        <v>7996.8701171875</v>
      </c>
      <c r="E12210">
        <v>8051.33984375</v>
      </c>
      <c r="F12210">
        <v>8051.33984375</v>
      </c>
      <c r="G12210">
        <v>2108250000</v>
      </c>
    </row>
    <row r="12211" spans="1:7" ht="15">
      <c r="A12211" s="963">
        <v>43637</v>
      </c>
      <c r="B12211">
        <v>8028.68994140625</v>
      </c>
      <c r="C12211">
        <v>8073.02001953125</v>
      </c>
      <c r="D12211">
        <v>8011.2001953125</v>
      </c>
      <c r="E12211">
        <v>8031.7099609375</v>
      </c>
      <c r="F12211">
        <v>8031.7099609375</v>
      </c>
      <c r="G12211">
        <v>2909540000</v>
      </c>
    </row>
    <row r="12212" spans="1:7" ht="15">
      <c r="A12212" s="963">
        <v>43640</v>
      </c>
      <c r="B12212">
        <v>8040.580078125</v>
      </c>
      <c r="C12212">
        <v>8047.56005859375</v>
      </c>
      <c r="D12212">
        <v>8004.6298828125</v>
      </c>
      <c r="E12212">
        <v>8005.7001953125</v>
      </c>
      <c r="F12212">
        <v>8005.7001953125</v>
      </c>
      <c r="G12212">
        <v>2073470000</v>
      </c>
    </row>
    <row r="12213" spans="1:7" ht="15">
      <c r="A12213" s="963">
        <v>43641</v>
      </c>
      <c r="B12213">
        <v>8005.27001953125</v>
      </c>
      <c r="C12213">
        <v>8007.31005859375</v>
      </c>
      <c r="D12213">
        <v>7879.14990234375</v>
      </c>
      <c r="E12213">
        <v>7884.72021484375</v>
      </c>
      <c r="F12213">
        <v>7884.72021484375</v>
      </c>
      <c r="G12213">
        <v>2132550000</v>
      </c>
    </row>
    <row r="12214" spans="1:7" ht="15">
      <c r="A12214" s="963">
        <v>43642</v>
      </c>
      <c r="B12214">
        <v>7933.919921875</v>
      </c>
      <c r="C12214">
        <v>7974.27978515625</v>
      </c>
      <c r="D12214">
        <v>7903.06982421875</v>
      </c>
      <c r="E12214">
        <v>7909.97021484375</v>
      </c>
      <c r="F12214">
        <v>7909.97021484375</v>
      </c>
      <c r="G12214">
        <v>2122730000</v>
      </c>
    </row>
    <row r="12215" spans="1:7" ht="15">
      <c r="A12215" s="963">
        <v>43643</v>
      </c>
      <c r="B12215">
        <v>7939.35986328125</v>
      </c>
      <c r="C12215">
        <v>7976.580078125</v>
      </c>
      <c r="D12215">
        <v>7935.47021484375</v>
      </c>
      <c r="E12215">
        <v>7967.759765625</v>
      </c>
      <c r="F12215">
        <v>7967.759765625</v>
      </c>
      <c r="G12215">
        <v>2083920000</v>
      </c>
    </row>
    <row r="12216" spans="1:7" ht="15">
      <c r="A12216" s="963">
        <v>43644</v>
      </c>
      <c r="B12216">
        <v>7988.759765625</v>
      </c>
      <c r="C12216">
        <v>8010.14990234375</v>
      </c>
      <c r="D12216">
        <v>7961.4599609375</v>
      </c>
      <c r="E12216">
        <v>8006.240234375</v>
      </c>
      <c r="F12216">
        <v>8006.240234375</v>
      </c>
      <c r="G12216">
        <v>4101490000</v>
      </c>
    </row>
    <row r="12217" spans="1:7" ht="15">
      <c r="A12217" s="963">
        <v>43647</v>
      </c>
      <c r="B12217">
        <v>8145.85009765625</v>
      </c>
      <c r="C12217">
        <v>8150.4501953125</v>
      </c>
      <c r="D12217">
        <v>8059.2900390625</v>
      </c>
      <c r="E12217">
        <v>8091.16015625</v>
      </c>
      <c r="F12217">
        <v>8091.16015625</v>
      </c>
      <c r="G12217">
        <v>2219030000</v>
      </c>
    </row>
    <row r="12218" spans="1:7" ht="15">
      <c r="A12218" s="963">
        <v>43648</v>
      </c>
      <c r="B12218">
        <v>8086.64990234375</v>
      </c>
      <c r="C12218">
        <v>8109.3701171875</v>
      </c>
      <c r="D12218">
        <v>8063.10986328125</v>
      </c>
      <c r="E12218">
        <v>8109.08984375</v>
      </c>
      <c r="F12218">
        <v>8109.08984375</v>
      </c>
      <c r="G12218">
        <v>1956590000</v>
      </c>
    </row>
    <row r="12219" spans="1:7" ht="15">
      <c r="A12219" s="963">
        <v>43649</v>
      </c>
      <c r="B12219">
        <v>8129.56982421875</v>
      </c>
      <c r="C12219">
        <v>8170.22998046875</v>
      </c>
      <c r="D12219">
        <v>8122.33984375</v>
      </c>
      <c r="E12219">
        <v>8170.22998046875</v>
      </c>
      <c r="F12219">
        <v>8170.22998046875</v>
      </c>
      <c r="G12219">
        <v>1548240000</v>
      </c>
    </row>
    <row r="12220" spans="1:7" ht="15">
      <c r="A12220" s="963">
        <v>43651</v>
      </c>
      <c r="B12220">
        <v>8123.27978515625</v>
      </c>
      <c r="C12220">
        <v>8171.97021484375</v>
      </c>
      <c r="D12220">
        <v>8093.66015625</v>
      </c>
      <c r="E12220">
        <v>8161.7900390625</v>
      </c>
      <c r="F12220">
        <v>8161.7900390625</v>
      </c>
      <c r="G12220">
        <v>1690700000</v>
      </c>
    </row>
    <row r="12221" spans="1:7" ht="15">
      <c r="A12221" s="963">
        <v>43654</v>
      </c>
      <c r="B12221">
        <v>8112.91015625</v>
      </c>
      <c r="C12221">
        <v>8161.7900390625</v>
      </c>
      <c r="D12221">
        <v>8078.39013671875</v>
      </c>
      <c r="E12221">
        <v>8098.3798828125</v>
      </c>
      <c r="F12221">
        <v>8098.3798828125</v>
      </c>
      <c r="G12221">
        <v>1957160000</v>
      </c>
    </row>
    <row r="12222" spans="1:7" ht="15">
      <c r="A12222" s="963">
        <v>43655</v>
      </c>
      <c r="B12222">
        <v>8061.41015625</v>
      </c>
      <c r="C12222">
        <v>8146.97998046875</v>
      </c>
      <c r="D12222">
        <v>8061.31982421875</v>
      </c>
      <c r="E12222">
        <v>8141.72998046875</v>
      </c>
      <c r="F12222">
        <v>8141.72998046875</v>
      </c>
      <c r="G12222">
        <v>1871430000</v>
      </c>
    </row>
    <row r="12223" spans="1:7" ht="15">
      <c r="A12223" s="963">
        <v>43656</v>
      </c>
      <c r="B12223">
        <v>8183.18994140625</v>
      </c>
      <c r="C12223">
        <v>8228.599609375</v>
      </c>
      <c r="D12223">
        <v>8160.56005859375</v>
      </c>
      <c r="E12223">
        <v>8202.5302734375</v>
      </c>
      <c r="F12223">
        <v>8202.5302734375</v>
      </c>
      <c r="G12223">
        <v>2066640000</v>
      </c>
    </row>
    <row r="12224" spans="1:7" ht="15">
      <c r="A12224" s="963">
        <v>43657</v>
      </c>
      <c r="B12224">
        <v>8219.2802734375</v>
      </c>
      <c r="C12224">
        <v>8226.1796875</v>
      </c>
      <c r="D12224">
        <v>8171.6298828125</v>
      </c>
      <c r="E12224">
        <v>8196.0400390625</v>
      </c>
      <c r="F12224">
        <v>8196.0400390625</v>
      </c>
      <c r="G12224">
        <v>1970690000</v>
      </c>
    </row>
    <row r="12225" spans="1:7" ht="15">
      <c r="A12225" s="963">
        <v>43658</v>
      </c>
      <c r="B12225">
        <v>8209.2001953125</v>
      </c>
      <c r="C12225">
        <v>8245.66015625</v>
      </c>
      <c r="D12225">
        <v>8201.51953125</v>
      </c>
      <c r="E12225">
        <v>8244.1396484375</v>
      </c>
      <c r="F12225">
        <v>8244.1396484375</v>
      </c>
      <c r="G12225">
        <v>1835960000</v>
      </c>
    </row>
    <row r="12226" spans="1:7" ht="15">
      <c r="A12226" s="963">
        <v>43661</v>
      </c>
      <c r="B12226">
        <v>8263.1796875</v>
      </c>
      <c r="C12226">
        <v>8264.7802734375</v>
      </c>
      <c r="D12226">
        <v>8236.26953125</v>
      </c>
      <c r="E12226">
        <v>8258.1904296875</v>
      </c>
      <c r="F12226">
        <v>8258.1904296875</v>
      </c>
      <c r="G12226">
        <v>1790770000</v>
      </c>
    </row>
    <row r="12227" spans="1:7" ht="15">
      <c r="A12227" s="963">
        <v>43662</v>
      </c>
      <c r="B12227">
        <v>8251.66015625</v>
      </c>
      <c r="C12227">
        <v>8259.75</v>
      </c>
      <c r="D12227">
        <v>8204.23046875</v>
      </c>
      <c r="E12227">
        <v>8222.7998046875</v>
      </c>
      <c r="F12227">
        <v>8222.7998046875</v>
      </c>
      <c r="G12227">
        <v>1947010000</v>
      </c>
    </row>
    <row r="12228" spans="1:7" ht="15">
      <c r="A12228" s="963">
        <v>43663</v>
      </c>
      <c r="B12228">
        <v>8224</v>
      </c>
      <c r="C12228">
        <v>8230.669921875</v>
      </c>
      <c r="D12228">
        <v>8184.66015625</v>
      </c>
      <c r="E12228">
        <v>8185.2099609375</v>
      </c>
      <c r="F12228">
        <v>8185.2099609375</v>
      </c>
      <c r="G12228">
        <v>1887120000</v>
      </c>
    </row>
    <row r="12229" spans="1:7" ht="15">
      <c r="A12229" s="963">
        <v>43664</v>
      </c>
      <c r="B12229">
        <v>8151.759765625</v>
      </c>
      <c r="C12229">
        <v>8215.580078125</v>
      </c>
      <c r="D12229">
        <v>8135.1201171875</v>
      </c>
      <c r="E12229">
        <v>8207.240234375</v>
      </c>
      <c r="F12229">
        <v>8207.240234375</v>
      </c>
      <c r="G12229">
        <v>2063790000</v>
      </c>
    </row>
    <row r="12230" spans="1:7" ht="15">
      <c r="A12230" s="963">
        <v>43665</v>
      </c>
      <c r="B12230">
        <v>8241.33984375</v>
      </c>
      <c r="C12230">
        <v>8245.7802734375</v>
      </c>
      <c r="D12230">
        <v>8144.6298828125</v>
      </c>
      <c r="E12230">
        <v>8146.490234375</v>
      </c>
      <c r="F12230">
        <v>8146.490234375</v>
      </c>
      <c r="G12230">
        <v>1893050000</v>
      </c>
    </row>
    <row r="12231" spans="1:7" ht="15">
      <c r="A12231" s="963">
        <v>43668</v>
      </c>
      <c r="B12231">
        <v>8171.990234375</v>
      </c>
      <c r="C12231">
        <v>8218.419921875</v>
      </c>
      <c r="D12231">
        <v>8171.5400390625</v>
      </c>
      <c r="E12231">
        <v>8204.1396484375</v>
      </c>
      <c r="F12231">
        <v>8204.1396484375</v>
      </c>
      <c r="G12231">
        <v>1860440000</v>
      </c>
    </row>
    <row r="12232" spans="1:7" ht="15">
      <c r="A12232" s="963">
        <v>43669</v>
      </c>
      <c r="B12232">
        <v>8242.5</v>
      </c>
      <c r="C12232">
        <v>8251.830078125</v>
      </c>
      <c r="D12232">
        <v>8193.8896484375</v>
      </c>
      <c r="E12232">
        <v>8251.400390625</v>
      </c>
      <c r="F12232">
        <v>8251.400390625</v>
      </c>
      <c r="G12232">
        <v>1845050000</v>
      </c>
    </row>
    <row r="12233" spans="1:7" ht="15">
      <c r="A12233" s="963">
        <v>43670</v>
      </c>
      <c r="B12233">
        <v>8227.3603515625</v>
      </c>
      <c r="C12233">
        <v>8321.8095703125</v>
      </c>
      <c r="D12233">
        <v>8226.5</v>
      </c>
      <c r="E12233">
        <v>8321.5</v>
      </c>
      <c r="F12233">
        <v>8321.5</v>
      </c>
      <c r="G12233">
        <v>1953670000</v>
      </c>
    </row>
    <row r="12234" spans="1:7" ht="15">
      <c r="A12234" s="963">
        <v>43671</v>
      </c>
      <c r="B12234">
        <v>8294.6796875</v>
      </c>
      <c r="C12234">
        <v>8295.9501953125</v>
      </c>
      <c r="D12234">
        <v>8233.400390625</v>
      </c>
      <c r="E12234">
        <v>8238.5400390625</v>
      </c>
      <c r="F12234">
        <v>8238.5400390625</v>
      </c>
      <c r="G12234">
        <v>2058090000</v>
      </c>
    </row>
    <row r="12235" spans="1:7" ht="15">
      <c r="A12235" s="963">
        <v>43672</v>
      </c>
      <c r="B12235">
        <v>8294.2998046875</v>
      </c>
      <c r="C12235">
        <v>8339.6396484375</v>
      </c>
      <c r="D12235">
        <v>8291.1201171875</v>
      </c>
      <c r="E12235">
        <v>8330.2099609375</v>
      </c>
      <c r="F12235">
        <v>8330.2099609375</v>
      </c>
      <c r="G12235">
        <v>1975110000</v>
      </c>
    </row>
    <row r="12236" spans="1:7" ht="15">
      <c r="A12236" s="963">
        <v>43675</v>
      </c>
      <c r="B12236">
        <v>8325.099609375</v>
      </c>
      <c r="C12236">
        <v>8325.2802734375</v>
      </c>
      <c r="D12236">
        <v>8247.3701171875</v>
      </c>
      <c r="E12236">
        <v>8293.330078125</v>
      </c>
      <c r="F12236">
        <v>8293.330078125</v>
      </c>
      <c r="G12236">
        <v>1882980000</v>
      </c>
    </row>
    <row r="12237" spans="1:7" ht="15">
      <c r="A12237" s="963">
        <v>43676</v>
      </c>
      <c r="B12237">
        <v>8231.76953125</v>
      </c>
      <c r="C12237">
        <v>8295.4599609375</v>
      </c>
      <c r="D12237">
        <v>8228.01953125</v>
      </c>
      <c r="E12237">
        <v>8273.6103515625</v>
      </c>
      <c r="F12237">
        <v>8273.6103515625</v>
      </c>
      <c r="G12237">
        <v>1893610000</v>
      </c>
    </row>
    <row r="12238" spans="1:7" ht="15">
      <c r="A12238" s="963">
        <v>43677</v>
      </c>
      <c r="B12238">
        <v>8290.7998046875</v>
      </c>
      <c r="C12238">
        <v>8299.830078125</v>
      </c>
      <c r="D12238">
        <v>8110.02001953125</v>
      </c>
      <c r="E12238">
        <v>8175.419921875</v>
      </c>
      <c r="F12238">
        <v>8175.419921875</v>
      </c>
      <c r="G12238">
        <v>2679230000</v>
      </c>
    </row>
    <row r="12239" spans="1:7" ht="15">
      <c r="A12239" s="963">
        <v>43678</v>
      </c>
      <c r="B12239">
        <v>8190.56005859375</v>
      </c>
      <c r="C12239">
        <v>8311.0400390625</v>
      </c>
      <c r="D12239">
        <v>8080.52001953125</v>
      </c>
      <c r="E12239">
        <v>8111.1201171875</v>
      </c>
      <c r="F12239">
        <v>8111.1201171875</v>
      </c>
      <c r="G12239">
        <v>2815420000</v>
      </c>
    </row>
    <row r="12240" spans="1:7" ht="15">
      <c r="A12240" s="963">
        <v>43679</v>
      </c>
      <c r="B12240">
        <v>8056.419921875</v>
      </c>
      <c r="C12240">
        <v>8068.7998046875</v>
      </c>
      <c r="D12240">
        <v>7953.669921875</v>
      </c>
      <c r="E12240">
        <v>8004.06982421875</v>
      </c>
      <c r="F12240">
        <v>8004.06982421875</v>
      </c>
      <c r="G12240">
        <v>2262550000</v>
      </c>
    </row>
    <row r="12241" spans="1:7" ht="15">
      <c r="A12241" s="963">
        <v>43682</v>
      </c>
      <c r="B12241">
        <v>7823.330078125</v>
      </c>
      <c r="C12241">
        <v>7836.4501953125</v>
      </c>
      <c r="D12241">
        <v>7662.89990234375</v>
      </c>
      <c r="E12241">
        <v>7726.0400390625</v>
      </c>
      <c r="F12241">
        <v>7726.0400390625</v>
      </c>
      <c r="G12241">
        <v>2661780000</v>
      </c>
    </row>
    <row r="12242" spans="1:7" ht="15">
      <c r="A12242" s="963">
        <v>43683</v>
      </c>
      <c r="B12242">
        <v>7804.509765625</v>
      </c>
      <c r="C12242">
        <v>7845.009765625</v>
      </c>
      <c r="D12242">
        <v>7739.56982421875</v>
      </c>
      <c r="E12242">
        <v>7833.27001953125</v>
      </c>
      <c r="F12242">
        <v>7833.27001953125</v>
      </c>
      <c r="G12242">
        <v>2217620000</v>
      </c>
    </row>
    <row r="12243" spans="1:7" ht="15">
      <c r="A12243" s="963">
        <v>43684</v>
      </c>
      <c r="B12243">
        <v>7747.27001953125</v>
      </c>
      <c r="C12243">
        <v>7881.3798828125</v>
      </c>
      <c r="D12243">
        <v>7702.419921875</v>
      </c>
      <c r="E12243">
        <v>7862.830078125</v>
      </c>
      <c r="F12243">
        <v>7862.830078125</v>
      </c>
      <c r="G12243">
        <v>2470170000</v>
      </c>
    </row>
    <row r="12244" spans="1:7" ht="15">
      <c r="A12244" s="963">
        <v>43685</v>
      </c>
      <c r="B12244">
        <v>7921.58984375</v>
      </c>
      <c r="C12244">
        <v>8041.1201171875</v>
      </c>
      <c r="D12244">
        <v>7896.14990234375</v>
      </c>
      <c r="E12244">
        <v>8039.16015625</v>
      </c>
      <c r="F12244">
        <v>8039.16015625</v>
      </c>
      <c r="G12244">
        <v>2442950000</v>
      </c>
    </row>
    <row r="12245" spans="1:7" ht="15">
      <c r="A12245" s="963">
        <v>43686</v>
      </c>
      <c r="B12245">
        <v>7997.18994140625</v>
      </c>
      <c r="C12245">
        <v>8020.56005859375</v>
      </c>
      <c r="D12245">
        <v>7910.35009765625</v>
      </c>
      <c r="E12245">
        <v>7959.14013671875</v>
      </c>
      <c r="F12245">
        <v>7959.14013671875</v>
      </c>
      <c r="G12245">
        <v>2221180000</v>
      </c>
    </row>
    <row r="12246" spans="1:7" ht="15">
      <c r="A12246" s="963">
        <v>43689</v>
      </c>
      <c r="B12246">
        <v>7907.490234375</v>
      </c>
      <c r="C12246">
        <v>7924.990234375</v>
      </c>
      <c r="D12246">
        <v>7833.7900390625</v>
      </c>
      <c r="E12246">
        <v>7863.41015625</v>
      </c>
      <c r="F12246">
        <v>7863.41015625</v>
      </c>
      <c r="G12246">
        <v>2068920000</v>
      </c>
    </row>
    <row r="12247" spans="1:7" ht="15">
      <c r="A12247" s="963">
        <v>43690</v>
      </c>
      <c r="B12247">
        <v>7852.3701171875</v>
      </c>
      <c r="C12247">
        <v>8065.240234375</v>
      </c>
      <c r="D12247">
        <v>7851.580078125</v>
      </c>
      <c r="E12247">
        <v>8016.35986328125</v>
      </c>
      <c r="F12247">
        <v>8016.35986328125</v>
      </c>
      <c r="G12247">
        <v>2353570000</v>
      </c>
    </row>
    <row r="12248" spans="1:7" ht="15">
      <c r="A12248" s="963">
        <v>43691</v>
      </c>
      <c r="B12248">
        <v>7877.330078125</v>
      </c>
      <c r="C12248">
        <v>7900.27978515625</v>
      </c>
      <c r="D12248">
        <v>7762.8701171875</v>
      </c>
      <c r="E12248">
        <v>7773.93994140625</v>
      </c>
      <c r="F12248">
        <v>7773.93994140625</v>
      </c>
      <c r="G12248">
        <v>2543670000</v>
      </c>
    </row>
    <row r="12249" spans="1:7" ht="15">
      <c r="A12249" s="963">
        <v>43692</v>
      </c>
      <c r="B12249">
        <v>7790.2001953125</v>
      </c>
      <c r="C12249">
        <v>7805.93017578125</v>
      </c>
      <c r="D12249">
        <v>7716.5498046875</v>
      </c>
      <c r="E12249">
        <v>7766.6201171875</v>
      </c>
      <c r="F12249">
        <v>7766.6201171875</v>
      </c>
      <c r="G12249">
        <v>2190810000</v>
      </c>
    </row>
    <row r="12250" spans="1:7" ht="15">
      <c r="A12250" s="963">
        <v>43693</v>
      </c>
      <c r="B12250">
        <v>7828.35009765625</v>
      </c>
      <c r="C12250">
        <v>7907.52001953125</v>
      </c>
      <c r="D12250">
        <v>7828.35009765625</v>
      </c>
      <c r="E12250">
        <v>7895.990234375</v>
      </c>
      <c r="F12250">
        <v>7895.990234375</v>
      </c>
      <c r="G12250">
        <v>2018710000</v>
      </c>
    </row>
    <row r="12251" spans="1:7" ht="15">
      <c r="A12251" s="963">
        <v>43696</v>
      </c>
      <c r="B12251">
        <v>8006.18017578125</v>
      </c>
      <c r="C12251">
        <v>8026.75</v>
      </c>
      <c r="D12251">
        <v>7895.990234375</v>
      </c>
      <c r="E12251">
        <v>8002.81005859375</v>
      </c>
      <c r="F12251">
        <v>8002.81005859375</v>
      </c>
      <c r="G12251">
        <v>1946440000</v>
      </c>
    </row>
    <row r="12252" spans="1:7" ht="15">
      <c r="A12252" s="963">
        <v>43697</v>
      </c>
      <c r="B12252">
        <v>7989.35986328125</v>
      </c>
      <c r="C12252">
        <v>8010.580078125</v>
      </c>
      <c r="D12252">
        <v>7948.08984375</v>
      </c>
      <c r="E12252">
        <v>7948.56005859375</v>
      </c>
      <c r="F12252">
        <v>7948.56005859375</v>
      </c>
      <c r="G12252">
        <v>1750730000</v>
      </c>
    </row>
    <row r="12253" spans="1:7" ht="15">
      <c r="A12253" s="963">
        <v>43698</v>
      </c>
      <c r="B12253">
        <v>8017.06982421875</v>
      </c>
      <c r="C12253">
        <v>8036.93994140625</v>
      </c>
      <c r="D12253">
        <v>7998.5</v>
      </c>
      <c r="E12253">
        <v>8020.2099609375</v>
      </c>
      <c r="F12253">
        <v>8020.2099609375</v>
      </c>
      <c r="G12253">
        <v>1721410000</v>
      </c>
    </row>
    <row r="12254" spans="1:7" ht="15">
      <c r="A12254" s="963">
        <v>43699</v>
      </c>
      <c r="B12254">
        <v>8038.7900390625</v>
      </c>
      <c r="C12254">
        <v>8048.580078125</v>
      </c>
      <c r="D12254">
        <v>7937.1201171875</v>
      </c>
      <c r="E12254">
        <v>7991.39013671875</v>
      </c>
      <c r="F12254">
        <v>7991.39013671875</v>
      </c>
      <c r="G12254">
        <v>1780760000</v>
      </c>
    </row>
    <row r="12255" spans="1:7" ht="15">
      <c r="A12255" s="963">
        <v>43700</v>
      </c>
      <c r="B12255">
        <v>7943.64990234375</v>
      </c>
      <c r="C12255">
        <v>8005.33984375</v>
      </c>
      <c r="D12255">
        <v>7730.77001953125</v>
      </c>
      <c r="E12255">
        <v>7751.77001953125</v>
      </c>
      <c r="F12255">
        <v>7751.77001953125</v>
      </c>
      <c r="G12255">
        <v>2214370000</v>
      </c>
    </row>
    <row r="12256" spans="1:7" ht="15">
      <c r="A12256" s="963">
        <v>43703</v>
      </c>
      <c r="B12256">
        <v>7829.580078125</v>
      </c>
      <c r="C12256">
        <v>7856.0400390625</v>
      </c>
      <c r="D12256">
        <v>7789.0498046875</v>
      </c>
      <c r="E12256">
        <v>7853.740234375</v>
      </c>
      <c r="F12256">
        <v>7853.740234375</v>
      </c>
      <c r="G12256">
        <v>1691990000</v>
      </c>
    </row>
    <row r="12257" spans="1:7" ht="15">
      <c r="A12257" s="963">
        <v>43704</v>
      </c>
      <c r="B12257">
        <v>7908.77978515625</v>
      </c>
      <c r="C12257">
        <v>7916.830078125</v>
      </c>
      <c r="D12257">
        <v>7795.18017578125</v>
      </c>
      <c r="E12257">
        <v>7826.9501953125</v>
      </c>
      <c r="F12257">
        <v>7826.9501953125</v>
      </c>
      <c r="G12257">
        <v>1914930000</v>
      </c>
    </row>
    <row r="12258" spans="1:7" ht="15">
      <c r="A12258" s="963">
        <v>43705</v>
      </c>
      <c r="B12258">
        <v>7798.35009765625</v>
      </c>
      <c r="C12258">
        <v>7866.8701171875</v>
      </c>
      <c r="D12258">
        <v>7766.669921875</v>
      </c>
      <c r="E12258">
        <v>7856.8798828125</v>
      </c>
      <c r="F12258">
        <v>7856.8798828125</v>
      </c>
      <c r="G12258">
        <v>1663450000</v>
      </c>
    </row>
    <row r="12259" spans="1:7" ht="15">
      <c r="A12259" s="963">
        <v>43706</v>
      </c>
      <c r="B12259">
        <v>7945.77978515625</v>
      </c>
      <c r="C12259">
        <v>7992.2900390625</v>
      </c>
      <c r="D12259">
        <v>7925.830078125</v>
      </c>
      <c r="E12259">
        <v>7973.39013671875</v>
      </c>
      <c r="F12259">
        <v>7973.39013671875</v>
      </c>
      <c r="G12259">
        <v>1703760000</v>
      </c>
    </row>
    <row r="12260" spans="1:7" ht="15">
      <c r="A12260" s="963">
        <v>43707</v>
      </c>
      <c r="B12260">
        <v>8015.16015625</v>
      </c>
      <c r="C12260">
        <v>8017.91015625</v>
      </c>
      <c r="D12260">
        <v>7914.740234375</v>
      </c>
      <c r="E12260">
        <v>7962.8798828125</v>
      </c>
      <c r="F12260">
        <v>7962.8798828125</v>
      </c>
      <c r="G12260">
        <v>1668110000</v>
      </c>
    </row>
    <row r="12261" spans="1:7" ht="15">
      <c r="A12261" s="963">
        <v>43711</v>
      </c>
      <c r="B12261">
        <v>7906.43994140625</v>
      </c>
      <c r="C12261">
        <v>7940.3701171875</v>
      </c>
      <c r="D12261">
        <v>7847.31982421875</v>
      </c>
      <c r="E12261">
        <v>7874.16015625</v>
      </c>
      <c r="F12261">
        <v>7874.16015625</v>
      </c>
      <c r="G12261">
        <v>1938780000</v>
      </c>
    </row>
    <row r="12262" spans="1:7" ht="15">
      <c r="A12262" s="963">
        <v>43712</v>
      </c>
      <c r="B12262">
        <v>7949.81005859375</v>
      </c>
      <c r="C12262">
        <v>7981.41015625</v>
      </c>
      <c r="D12262">
        <v>7928.93994140625</v>
      </c>
      <c r="E12262">
        <v>7976.8798828125</v>
      </c>
      <c r="F12262">
        <v>7976.8798828125</v>
      </c>
      <c r="G12262">
        <v>1893740000</v>
      </c>
    </row>
    <row r="12263" spans="1:7" ht="15">
      <c r="A12263" s="963">
        <v>43713</v>
      </c>
      <c r="B12263">
        <v>8061.2900390625</v>
      </c>
      <c r="C12263">
        <v>8134.419921875</v>
      </c>
      <c r="D12263">
        <v>8061.2900390625</v>
      </c>
      <c r="E12263">
        <v>8116.830078125</v>
      </c>
      <c r="F12263">
        <v>8116.830078125</v>
      </c>
      <c r="G12263">
        <v>2108700000</v>
      </c>
    </row>
    <row r="12264" spans="1:7" ht="15">
      <c r="A12264" s="963">
        <v>43714</v>
      </c>
      <c r="B12264">
        <v>8125.580078125</v>
      </c>
      <c r="C12264">
        <v>8134.39013671875</v>
      </c>
      <c r="D12264">
        <v>8098.52001953125</v>
      </c>
      <c r="E12264">
        <v>8103.06982421875</v>
      </c>
      <c r="F12264">
        <v>8103.06982421875</v>
      </c>
      <c r="G12264">
        <v>1878730000</v>
      </c>
    </row>
    <row r="12265" spans="1:7" ht="15">
      <c r="A12265" s="963">
        <v>43717</v>
      </c>
      <c r="B12265">
        <v>8130.91015625</v>
      </c>
      <c r="C12265">
        <v>8131.66015625</v>
      </c>
      <c r="D12265">
        <v>8052.33984375</v>
      </c>
      <c r="E12265">
        <v>8087.43994140625</v>
      </c>
      <c r="F12265">
        <v>8087.43994140625</v>
      </c>
      <c r="G12265">
        <v>2186660000</v>
      </c>
    </row>
    <row r="12266" spans="1:7" ht="15">
      <c r="A12266" s="963">
        <v>43718</v>
      </c>
      <c r="B12266">
        <v>8049.97998046875</v>
      </c>
      <c r="C12266">
        <v>8086.52978515625</v>
      </c>
      <c r="D12266">
        <v>8001.68017578125</v>
      </c>
      <c r="E12266">
        <v>8084.16015625</v>
      </c>
      <c r="F12266">
        <v>8084.16015625</v>
      </c>
      <c r="G12266">
        <v>2366080000</v>
      </c>
    </row>
    <row r="12267" spans="1:7" ht="15">
      <c r="A12267" s="963">
        <v>43719</v>
      </c>
      <c r="B12267">
        <v>8091.68017578125</v>
      </c>
      <c r="C12267">
        <v>8169.68017578125</v>
      </c>
      <c r="D12267">
        <v>8081.56005859375</v>
      </c>
      <c r="E12267">
        <v>8169.68017578125</v>
      </c>
      <c r="F12267">
        <v>8169.68017578125</v>
      </c>
      <c r="G12267">
        <v>2322610000</v>
      </c>
    </row>
    <row r="12268" spans="1:7" ht="15">
      <c r="A12268" s="963">
        <v>43720</v>
      </c>
      <c r="B12268">
        <v>8206.580078125</v>
      </c>
      <c r="C12268">
        <v>8243.7998046875</v>
      </c>
      <c r="D12268">
        <v>8176.72998046875</v>
      </c>
      <c r="E12268">
        <v>8194.4697265625</v>
      </c>
      <c r="F12268">
        <v>8194.4697265625</v>
      </c>
      <c r="G12268">
        <v>2228100000</v>
      </c>
    </row>
    <row r="12269" spans="1:7" ht="15">
      <c r="A12269" s="963">
        <v>43721</v>
      </c>
      <c r="B12269">
        <v>8190.56982421875</v>
      </c>
      <c r="C12269">
        <v>8210.2001953125</v>
      </c>
      <c r="D12269">
        <v>8165.47021484375</v>
      </c>
      <c r="E12269">
        <v>8176.7099609375</v>
      </c>
      <c r="F12269">
        <v>8176.7099609375</v>
      </c>
      <c r="G12269">
        <v>1984570000</v>
      </c>
    </row>
    <row r="12270" spans="1:7" ht="15">
      <c r="A12270" s="963">
        <v>43724</v>
      </c>
      <c r="B12270">
        <v>8121.64013671875</v>
      </c>
      <c r="C12270">
        <v>8165.330078125</v>
      </c>
      <c r="D12270">
        <v>8121.25</v>
      </c>
      <c r="E12270">
        <v>8153.5400390625</v>
      </c>
      <c r="F12270">
        <v>8153.5400390625</v>
      </c>
      <c r="G12270">
        <v>1876540000</v>
      </c>
    </row>
    <row r="12271" spans="1:7" ht="15">
      <c r="A12271" s="963">
        <v>43725</v>
      </c>
      <c r="B12271">
        <v>8148.64990234375</v>
      </c>
      <c r="C12271">
        <v>8188.22998046875</v>
      </c>
      <c r="D12271">
        <v>8139.81982421875</v>
      </c>
      <c r="E12271">
        <v>8186.02001953125</v>
      </c>
      <c r="F12271">
        <v>8186.02001953125</v>
      </c>
      <c r="G12271">
        <v>1857350000</v>
      </c>
    </row>
    <row r="12272" spans="1:7" ht="15">
      <c r="A12272" s="963">
        <v>43726</v>
      </c>
      <c r="B12272">
        <v>8174.6201171875</v>
      </c>
      <c r="C12272">
        <v>8179.8701171875</v>
      </c>
      <c r="D12272">
        <v>8086.22021484375</v>
      </c>
      <c r="E12272">
        <v>8177.39013671875</v>
      </c>
      <c r="F12272">
        <v>8177.39013671875</v>
      </c>
      <c r="G12272">
        <v>2045590000</v>
      </c>
    </row>
    <row r="12273" spans="1:7" ht="15">
      <c r="A12273" s="963">
        <v>43727</v>
      </c>
      <c r="B12273">
        <v>8193.58984375</v>
      </c>
      <c r="C12273">
        <v>8237.4296875</v>
      </c>
      <c r="D12273">
        <v>8174.31982421875</v>
      </c>
      <c r="E12273">
        <v>8182.8798828125</v>
      </c>
      <c r="F12273">
        <v>8182.8798828125</v>
      </c>
      <c r="G12273">
        <v>1818430000</v>
      </c>
    </row>
    <row r="12274" spans="1:7" ht="15">
      <c r="A12274" s="963">
        <v>43728</v>
      </c>
      <c r="B12274">
        <v>8184.8798828125</v>
      </c>
      <c r="C12274">
        <v>8202.8203125</v>
      </c>
      <c r="D12274">
        <v>8086.16015625</v>
      </c>
      <c r="E12274">
        <v>8117.669921875</v>
      </c>
      <c r="F12274">
        <v>8117.669921875</v>
      </c>
      <c r="G12274">
        <v>3363230000</v>
      </c>
    </row>
    <row r="12275" spans="1:7" ht="15">
      <c r="A12275" s="963">
        <v>43731</v>
      </c>
      <c r="B12275">
        <v>8106.490234375</v>
      </c>
      <c r="C12275">
        <v>8135.81005859375</v>
      </c>
      <c r="D12275">
        <v>8085.33984375</v>
      </c>
      <c r="E12275">
        <v>8112.4599609375</v>
      </c>
      <c r="F12275">
        <v>8112.4599609375</v>
      </c>
      <c r="G12275">
        <v>1781750000</v>
      </c>
    </row>
    <row r="12276" spans="1:7" ht="15">
      <c r="A12276" s="963">
        <v>43732</v>
      </c>
      <c r="B12276">
        <v>8147.22998046875</v>
      </c>
      <c r="C12276">
        <v>8158.830078125</v>
      </c>
      <c r="D12276">
        <v>7969.64990234375</v>
      </c>
      <c r="E12276">
        <v>7993.6298828125</v>
      </c>
      <c r="F12276">
        <v>7993.6298828125</v>
      </c>
      <c r="G12276">
        <v>2310940000</v>
      </c>
    </row>
    <row r="12277" spans="1:7" ht="15">
      <c r="A12277" s="963">
        <v>43733</v>
      </c>
      <c r="B12277">
        <v>7990.66015625</v>
      </c>
      <c r="C12277">
        <v>8095</v>
      </c>
      <c r="D12277">
        <v>7935.56982421875</v>
      </c>
      <c r="E12277">
        <v>8077.3798828125</v>
      </c>
      <c r="F12277">
        <v>8077.3798828125</v>
      </c>
      <c r="G12277">
        <v>2022080000</v>
      </c>
    </row>
    <row r="12278" spans="1:7" ht="15">
      <c r="A12278" s="963">
        <v>43734</v>
      </c>
      <c r="B12278">
        <v>8070.1201171875</v>
      </c>
      <c r="C12278">
        <v>8072.10986328125</v>
      </c>
      <c r="D12278">
        <v>7991.02001953125</v>
      </c>
      <c r="E12278">
        <v>8030.66015625</v>
      </c>
      <c r="F12278">
        <v>8030.66015625</v>
      </c>
      <c r="G12278">
        <v>1886310000</v>
      </c>
    </row>
    <row r="12279" spans="1:7" ht="15">
      <c r="A12279" s="963">
        <v>43735</v>
      </c>
      <c r="B12279">
        <v>8047.10986328125</v>
      </c>
      <c r="C12279">
        <v>8051.830078125</v>
      </c>
      <c r="D12279">
        <v>7890.27978515625</v>
      </c>
      <c r="E12279">
        <v>7939.6298828125</v>
      </c>
      <c r="F12279">
        <v>7939.6298828125</v>
      </c>
      <c r="G12279">
        <v>2041250000</v>
      </c>
    </row>
    <row r="12280" spans="1:7" ht="15">
      <c r="A12280" s="963">
        <v>43738</v>
      </c>
      <c r="B12280">
        <v>7964.08984375</v>
      </c>
      <c r="C12280">
        <v>8012.16015625</v>
      </c>
      <c r="D12280">
        <v>7949.6298828125</v>
      </c>
      <c r="E12280">
        <v>7999.33984375</v>
      </c>
      <c r="F12280">
        <v>7999.33984375</v>
      </c>
      <c r="G12280">
        <v>1809050000</v>
      </c>
    </row>
    <row r="12281" spans="1:7" ht="15">
      <c r="A12281" s="963">
        <v>43739</v>
      </c>
      <c r="B12281">
        <v>8026.830078125</v>
      </c>
      <c r="C12281">
        <v>8062.5</v>
      </c>
      <c r="D12281">
        <v>7906.2900390625</v>
      </c>
      <c r="E12281">
        <v>7908.68017578125</v>
      </c>
      <c r="F12281">
        <v>7908.68017578125</v>
      </c>
      <c r="G12281">
        <v>2250500000</v>
      </c>
    </row>
    <row r="12282" spans="1:7" ht="15">
      <c r="A12282" s="963">
        <v>43740</v>
      </c>
      <c r="B12282">
        <v>7851.1298828125</v>
      </c>
      <c r="C12282">
        <v>7852.7001953125</v>
      </c>
      <c r="D12282">
        <v>7744.9599609375</v>
      </c>
      <c r="E12282">
        <v>7785.25</v>
      </c>
      <c r="F12282">
        <v>7785.25</v>
      </c>
      <c r="G12282">
        <v>2503630000</v>
      </c>
    </row>
    <row r="12283" spans="1:7" ht="15">
      <c r="A12283" s="963">
        <v>43741</v>
      </c>
      <c r="B12283">
        <v>7787.02001953125</v>
      </c>
      <c r="C12283">
        <v>7872.259765625</v>
      </c>
      <c r="D12283">
        <v>7700</v>
      </c>
      <c r="E12283">
        <v>7872.259765625</v>
      </c>
      <c r="F12283">
        <v>7872.259765625</v>
      </c>
      <c r="G12283">
        <v>2157220000</v>
      </c>
    </row>
    <row r="12284" spans="1:7" ht="15">
      <c r="A12284" s="963">
        <v>43742</v>
      </c>
      <c r="B12284">
        <v>7908.43994140625</v>
      </c>
      <c r="C12284">
        <v>7986.6201171875</v>
      </c>
      <c r="D12284">
        <v>7899.39013671875</v>
      </c>
      <c r="E12284">
        <v>7982.47021484375</v>
      </c>
      <c r="F12284">
        <v>7982.47021484375</v>
      </c>
      <c r="G12284">
        <v>1748000000</v>
      </c>
    </row>
    <row r="12285" spans="1:7" ht="15">
      <c r="A12285" s="963">
        <v>43745</v>
      </c>
      <c r="B12285">
        <v>7956.41015625</v>
      </c>
      <c r="C12285">
        <v>8013.31005859375</v>
      </c>
      <c r="D12285">
        <v>7942.080078125</v>
      </c>
      <c r="E12285">
        <v>7956.2900390625</v>
      </c>
      <c r="F12285">
        <v>7956.2900390625</v>
      </c>
      <c r="G12285">
        <v>1759580000</v>
      </c>
    </row>
    <row r="12286" spans="1:7" ht="15">
      <c r="A12286" s="963">
        <v>43746</v>
      </c>
      <c r="B12286">
        <v>7898.27001953125</v>
      </c>
      <c r="C12286">
        <v>7921.8798828125</v>
      </c>
      <c r="D12286">
        <v>7823.72998046875</v>
      </c>
      <c r="E12286">
        <v>7823.77978515625</v>
      </c>
      <c r="F12286">
        <v>7823.77978515625</v>
      </c>
      <c r="G12286">
        <v>1943700000</v>
      </c>
    </row>
    <row r="12287" spans="1:7" ht="15">
      <c r="A12287" s="963">
        <v>43747</v>
      </c>
      <c r="B12287">
        <v>7895.9599609375</v>
      </c>
      <c r="C12287">
        <v>7930.919921875</v>
      </c>
      <c r="D12287">
        <v>7873.52001953125</v>
      </c>
      <c r="E12287">
        <v>7903.740234375</v>
      </c>
      <c r="F12287">
        <v>7903.740234375</v>
      </c>
      <c r="G12287">
        <v>1563500000</v>
      </c>
    </row>
    <row r="12288" spans="1:7" ht="15">
      <c r="A12288" s="963">
        <v>43748</v>
      </c>
      <c r="B12288">
        <v>7904.56005859375</v>
      </c>
      <c r="C12288">
        <v>7982.83984375</v>
      </c>
      <c r="D12288">
        <v>7899.81005859375</v>
      </c>
      <c r="E12288">
        <v>7950.77978515625</v>
      </c>
      <c r="F12288">
        <v>7950.77978515625</v>
      </c>
      <c r="G12288">
        <v>1793470000</v>
      </c>
    </row>
    <row r="12289" spans="1:7" ht="15">
      <c r="A12289" s="963">
        <v>43749</v>
      </c>
      <c r="B12289">
        <v>8047.33984375</v>
      </c>
      <c r="C12289">
        <v>8115.7998046875</v>
      </c>
      <c r="D12289">
        <v>8046.7998046875</v>
      </c>
      <c r="E12289">
        <v>8057.0400390625</v>
      </c>
      <c r="F12289">
        <v>8057.0400390625</v>
      </c>
      <c r="G12289">
        <v>2184790000</v>
      </c>
    </row>
    <row r="12290" spans="1:7" ht="15">
      <c r="A12290" s="963">
        <v>43752</v>
      </c>
      <c r="B12290">
        <v>8044.35009765625</v>
      </c>
      <c r="C12290">
        <v>8069.85009765625</v>
      </c>
      <c r="D12290">
        <v>8036.41015625</v>
      </c>
      <c r="E12290">
        <v>8048.64990234375</v>
      </c>
      <c r="F12290">
        <v>8048.64990234375</v>
      </c>
      <c r="G12290">
        <v>1423700000</v>
      </c>
    </row>
    <row r="12291" spans="1:7" ht="15">
      <c r="A12291" s="963">
        <v>43753</v>
      </c>
      <c r="B12291">
        <v>8074.85009765625</v>
      </c>
      <c r="C12291">
        <v>8166.18017578125</v>
      </c>
      <c r="D12291">
        <v>8071.81005859375</v>
      </c>
      <c r="E12291">
        <v>8148.7099609375</v>
      </c>
      <c r="F12291">
        <v>8148.7099609375</v>
      </c>
      <c r="G12291">
        <v>1841660000</v>
      </c>
    </row>
    <row r="12292" spans="1:7" ht="15">
      <c r="A12292" s="963">
        <v>43754</v>
      </c>
      <c r="B12292">
        <v>8119.81005859375</v>
      </c>
      <c r="C12292">
        <v>8146.14990234375</v>
      </c>
      <c r="D12292">
        <v>8103.3798828125</v>
      </c>
      <c r="E12292">
        <v>8124.18017578125</v>
      </c>
      <c r="F12292">
        <v>8124.18017578125</v>
      </c>
      <c r="G12292">
        <v>1900010000</v>
      </c>
    </row>
    <row r="12293" spans="1:7" ht="15">
      <c r="A12293" s="963">
        <v>43755</v>
      </c>
      <c r="B12293">
        <v>8176.91015625</v>
      </c>
      <c r="C12293">
        <v>8183.64013671875</v>
      </c>
      <c r="D12293">
        <v>8131.25</v>
      </c>
      <c r="E12293">
        <v>8156.85009765625</v>
      </c>
      <c r="F12293">
        <v>8156.85009765625</v>
      </c>
      <c r="G12293">
        <v>1864020000</v>
      </c>
    </row>
    <row r="12294" spans="1:7" ht="15">
      <c r="A12294" s="963">
        <v>43756</v>
      </c>
      <c r="B12294">
        <v>8149.85009765625</v>
      </c>
      <c r="C12294">
        <v>8157.35986328125</v>
      </c>
      <c r="D12294">
        <v>8045.3701171875</v>
      </c>
      <c r="E12294">
        <v>8089.5400390625</v>
      </c>
      <c r="F12294">
        <v>8089.5400390625</v>
      </c>
      <c r="G12294">
        <v>2020020000</v>
      </c>
    </row>
    <row r="12295" spans="1:7" ht="15">
      <c r="A12295" s="963">
        <v>43759</v>
      </c>
      <c r="B12295">
        <v>8137.419921875</v>
      </c>
      <c r="C12295">
        <v>8164.14013671875</v>
      </c>
      <c r="D12295">
        <v>8117.259765625</v>
      </c>
      <c r="E12295">
        <v>8162.990234375</v>
      </c>
      <c r="F12295">
        <v>8162.990234375</v>
      </c>
      <c r="G12295">
        <v>1756640000</v>
      </c>
    </row>
    <row r="12296" spans="1:7" ht="15">
      <c r="A12296" s="963">
        <v>43760</v>
      </c>
      <c r="B12296">
        <v>8188.1201171875</v>
      </c>
      <c r="C12296">
        <v>8194.6201171875</v>
      </c>
      <c r="D12296">
        <v>8101.97998046875</v>
      </c>
      <c r="E12296">
        <v>8104.2998046875</v>
      </c>
      <c r="F12296">
        <v>8104.2998046875</v>
      </c>
      <c r="G12296">
        <v>1850870000</v>
      </c>
    </row>
    <row r="12297" spans="1:7" ht="15">
      <c r="A12297" s="963">
        <v>43761</v>
      </c>
      <c r="B12297">
        <v>8090.240234375</v>
      </c>
      <c r="C12297">
        <v>8122.8798828125</v>
      </c>
      <c r="D12297">
        <v>8078.35009765625</v>
      </c>
      <c r="E12297">
        <v>8119.7900390625</v>
      </c>
      <c r="F12297">
        <v>8119.7900390625</v>
      </c>
      <c r="G12297">
        <v>1822180000</v>
      </c>
    </row>
    <row r="12298" spans="1:7" ht="15">
      <c r="A12298" s="963">
        <v>43762</v>
      </c>
      <c r="B12298">
        <v>8180.0400390625</v>
      </c>
      <c r="C12298">
        <v>8187.83984375</v>
      </c>
      <c r="D12298">
        <v>8137.66015625</v>
      </c>
      <c r="E12298">
        <v>8185.7998046875</v>
      </c>
      <c r="F12298">
        <v>8185.7998046875</v>
      </c>
      <c r="G12298">
        <v>1893620000</v>
      </c>
    </row>
    <row r="12299" spans="1:7" ht="15">
      <c r="A12299" s="963">
        <v>43763</v>
      </c>
      <c r="B12299">
        <v>8150.58984375</v>
      </c>
      <c r="C12299">
        <v>8249.9697265625</v>
      </c>
      <c r="D12299">
        <v>8150.58984375</v>
      </c>
      <c r="E12299">
        <v>8243.1201171875</v>
      </c>
      <c r="F12299">
        <v>8243.1201171875</v>
      </c>
      <c r="G12299">
        <v>1911580000</v>
      </c>
    </row>
    <row r="12300" spans="1:7" ht="15">
      <c r="A12300" s="963">
        <v>43766</v>
      </c>
      <c r="B12300">
        <v>8285.76953125</v>
      </c>
      <c r="C12300">
        <v>8335.5595703125</v>
      </c>
      <c r="D12300">
        <v>8285.26953125</v>
      </c>
      <c r="E12300">
        <v>8325.990234375</v>
      </c>
      <c r="F12300">
        <v>8325.990234375</v>
      </c>
      <c r="G12300">
        <v>1959920000</v>
      </c>
    </row>
    <row r="12301" spans="1:7" ht="15">
      <c r="A12301" s="963">
        <v>43767</v>
      </c>
      <c r="B12301">
        <v>8313.349609375</v>
      </c>
      <c r="C12301">
        <v>8319.2900390625</v>
      </c>
      <c r="D12301">
        <v>8275.1396484375</v>
      </c>
      <c r="E12301">
        <v>8276.849609375</v>
      </c>
      <c r="F12301">
        <v>8276.849609375</v>
      </c>
      <c r="G12301">
        <v>1842720000</v>
      </c>
    </row>
    <row r="12302" spans="1:7" ht="15">
      <c r="A12302" s="963">
        <v>43768</v>
      </c>
      <c r="B12302">
        <v>8284.2802734375</v>
      </c>
      <c r="C12302">
        <v>8315.5</v>
      </c>
      <c r="D12302">
        <v>8241.7001953125</v>
      </c>
      <c r="E12302">
        <v>8303.98046875</v>
      </c>
      <c r="F12302">
        <v>8303.98046875</v>
      </c>
      <c r="G12302">
        <v>1936060000</v>
      </c>
    </row>
    <row r="12303" spans="1:7" ht="15">
      <c r="A12303" s="963">
        <v>43769</v>
      </c>
      <c r="B12303">
        <v>8314.3798828125</v>
      </c>
      <c r="C12303">
        <v>8321.7998046875</v>
      </c>
      <c r="D12303">
        <v>8248.8095703125</v>
      </c>
      <c r="E12303">
        <v>8292.3603515625</v>
      </c>
      <c r="F12303">
        <v>8292.3603515625</v>
      </c>
      <c r="G12303">
        <v>2276140000</v>
      </c>
    </row>
    <row r="12304" spans="1:7" ht="15">
      <c r="A12304" s="963">
        <v>43770</v>
      </c>
      <c r="B12304">
        <v>8335.0498046875</v>
      </c>
      <c r="C12304">
        <v>8386.75</v>
      </c>
      <c r="D12304">
        <v>8326.5595703125</v>
      </c>
      <c r="E12304">
        <v>8386.400390625</v>
      </c>
      <c r="F12304">
        <v>8386.400390625</v>
      </c>
      <c r="G12304">
        <v>2071350000</v>
      </c>
    </row>
    <row r="12305" spans="1:7" ht="15">
      <c r="A12305" s="963">
        <v>43773</v>
      </c>
      <c r="B12305">
        <v>8445.5</v>
      </c>
      <c r="C12305">
        <v>8451.3701171875</v>
      </c>
      <c r="D12305">
        <v>8421.2998046875</v>
      </c>
      <c r="E12305">
        <v>8433.2001953125</v>
      </c>
      <c r="F12305">
        <v>8433.2001953125</v>
      </c>
      <c r="G12305">
        <v>2166830000</v>
      </c>
    </row>
    <row r="12306" spans="1:7" ht="15">
      <c r="A12306" s="963">
        <v>43774</v>
      </c>
      <c r="B12306">
        <v>8446.6201171875</v>
      </c>
      <c r="C12306">
        <v>8457.3896484375</v>
      </c>
      <c r="D12306">
        <v>8421.0498046875</v>
      </c>
      <c r="E12306">
        <v>8434.6796875</v>
      </c>
      <c r="F12306">
        <v>8434.6796875</v>
      </c>
      <c r="G12306">
        <v>2327420000</v>
      </c>
    </row>
    <row r="12307" spans="1:7" ht="15">
      <c r="A12307" s="963">
        <v>43775</v>
      </c>
      <c r="B12307">
        <v>8426.5703125</v>
      </c>
      <c r="C12307">
        <v>8426.5703125</v>
      </c>
      <c r="D12307">
        <v>8379.330078125</v>
      </c>
      <c r="E12307">
        <v>8410.6298828125</v>
      </c>
      <c r="F12307">
        <v>8410.6298828125</v>
      </c>
      <c r="G12307">
        <v>2342570000</v>
      </c>
    </row>
    <row r="12308" spans="1:7" ht="15">
      <c r="A12308" s="963">
        <v>43776</v>
      </c>
      <c r="B12308">
        <v>8455.1103515625</v>
      </c>
      <c r="C12308">
        <v>8483.16015625</v>
      </c>
      <c r="D12308">
        <v>8415.8701171875</v>
      </c>
      <c r="E12308">
        <v>8434.51953125</v>
      </c>
      <c r="F12308">
        <v>8434.51953125</v>
      </c>
      <c r="G12308">
        <v>2403680000</v>
      </c>
    </row>
    <row r="12309" spans="1:7" ht="15">
      <c r="A12309" s="963">
        <v>43777</v>
      </c>
      <c r="B12309">
        <v>8422.669921875</v>
      </c>
      <c r="C12309">
        <v>8475.5703125</v>
      </c>
      <c r="D12309">
        <v>8405.8896484375</v>
      </c>
      <c r="E12309">
        <v>8475.3095703125</v>
      </c>
      <c r="F12309">
        <v>8475.3095703125</v>
      </c>
      <c r="G12309">
        <v>1982140000</v>
      </c>
    </row>
    <row r="12310" spans="1:7" ht="15">
      <c r="A12310" s="963">
        <v>43780</v>
      </c>
      <c r="B12310">
        <v>8431.259765625</v>
      </c>
      <c r="C12310">
        <v>8467.2900390625</v>
      </c>
      <c r="D12310">
        <v>8425.48046875</v>
      </c>
      <c r="E12310">
        <v>8464.2802734375</v>
      </c>
      <c r="F12310">
        <v>8464.2802734375</v>
      </c>
      <c r="G12310">
        <v>1719300000</v>
      </c>
    </row>
    <row r="12311" spans="1:7" ht="15">
      <c r="A12311" s="963">
        <v>43781</v>
      </c>
      <c r="B12311">
        <v>8471.0703125</v>
      </c>
      <c r="C12311">
        <v>8514.83984375</v>
      </c>
      <c r="D12311">
        <v>8462.990234375</v>
      </c>
      <c r="E12311">
        <v>8486.08984375</v>
      </c>
      <c r="F12311">
        <v>8486.08984375</v>
      </c>
      <c r="G12311">
        <v>2001440000</v>
      </c>
    </row>
    <row r="12312" spans="1:7" ht="15">
      <c r="A12312" s="963">
        <v>43782</v>
      </c>
      <c r="B12312">
        <v>8455.01953125</v>
      </c>
      <c r="C12312">
        <v>8496.900390625</v>
      </c>
      <c r="D12312">
        <v>8451.33984375</v>
      </c>
      <c r="E12312">
        <v>8482.099609375</v>
      </c>
      <c r="F12312">
        <v>8482.099609375</v>
      </c>
      <c r="G12312">
        <v>2180010000</v>
      </c>
    </row>
    <row r="12313" spans="1:7" ht="15">
      <c r="A12313" s="963">
        <v>43783</v>
      </c>
      <c r="B12313">
        <v>8461.0595703125</v>
      </c>
      <c r="C12313">
        <v>8485.3603515625</v>
      </c>
      <c r="D12313">
        <v>8441.580078125</v>
      </c>
      <c r="E12313">
        <v>8479.01953125</v>
      </c>
      <c r="F12313">
        <v>8479.01953125</v>
      </c>
      <c r="G12313">
        <v>2113840000</v>
      </c>
    </row>
    <row r="12314" spans="1:7" ht="15">
      <c r="A12314" s="963">
        <v>43784</v>
      </c>
      <c r="B12314">
        <v>8524.48046875</v>
      </c>
      <c r="C12314">
        <v>8540.830078125</v>
      </c>
      <c r="D12314">
        <v>8506.7998046875</v>
      </c>
      <c r="E12314">
        <v>8540.830078125</v>
      </c>
      <c r="F12314">
        <v>8540.830078125</v>
      </c>
      <c r="G12314">
        <v>2199480000</v>
      </c>
    </row>
    <row r="12315" spans="1:7" ht="15">
      <c r="A12315" s="963">
        <v>43787</v>
      </c>
      <c r="B12315">
        <v>8529.16015625</v>
      </c>
      <c r="C12315">
        <v>8559.7802734375</v>
      </c>
      <c r="D12315">
        <v>8503.6201171875</v>
      </c>
      <c r="E12315">
        <v>8549.9404296875</v>
      </c>
      <c r="F12315">
        <v>8549.9404296875</v>
      </c>
      <c r="G12315">
        <v>2053260000</v>
      </c>
    </row>
    <row r="12316" spans="1:7" ht="15">
      <c r="A12316" s="963">
        <v>43788</v>
      </c>
      <c r="B12316">
        <v>8578.01953125</v>
      </c>
      <c r="C12316">
        <v>8589.759765625</v>
      </c>
      <c r="D12316">
        <v>8536.73046875</v>
      </c>
      <c r="E12316">
        <v>8570.66015625</v>
      </c>
      <c r="F12316">
        <v>8570.66015625</v>
      </c>
      <c r="G12316">
        <v>2094030000</v>
      </c>
    </row>
    <row r="12317" spans="1:7" ht="15">
      <c r="A12317" s="963">
        <v>43789</v>
      </c>
      <c r="B12317">
        <v>8543.5703125</v>
      </c>
      <c r="C12317">
        <v>8578.26953125</v>
      </c>
      <c r="D12317">
        <v>8468.6298828125</v>
      </c>
      <c r="E12317">
        <v>8526.73046875</v>
      </c>
      <c r="F12317">
        <v>8526.73046875</v>
      </c>
      <c r="G12317">
        <v>2608780000</v>
      </c>
    </row>
    <row r="12318" spans="1:7" ht="15">
      <c r="A12318" s="963">
        <v>43790</v>
      </c>
      <c r="B12318">
        <v>8527.8701171875</v>
      </c>
      <c r="C12318">
        <v>8530.73046875</v>
      </c>
      <c r="D12318">
        <v>8487.2900390625</v>
      </c>
      <c r="E12318">
        <v>8506.2099609375</v>
      </c>
      <c r="F12318">
        <v>8506.2099609375</v>
      </c>
      <c r="G12318">
        <v>2073720000</v>
      </c>
    </row>
    <row r="12319" spans="1:7" ht="15">
      <c r="A12319" s="963">
        <v>43791</v>
      </c>
      <c r="B12319">
        <v>8530.5400390625</v>
      </c>
      <c r="C12319">
        <v>8535.4599609375</v>
      </c>
      <c r="D12319">
        <v>8477.490234375</v>
      </c>
      <c r="E12319">
        <v>8519.8798828125</v>
      </c>
      <c r="F12319">
        <v>8519.8798828125</v>
      </c>
      <c r="G12319">
        <v>1885730000</v>
      </c>
    </row>
    <row r="12320" spans="1:7" ht="15">
      <c r="A12320" s="963">
        <v>43794</v>
      </c>
      <c r="B12320">
        <v>8559.650390625</v>
      </c>
      <c r="C12320">
        <v>8633.150390625</v>
      </c>
      <c r="D12320">
        <v>8559.650390625</v>
      </c>
      <c r="E12320">
        <v>8632.490234375</v>
      </c>
      <c r="F12320">
        <v>8632.490234375</v>
      </c>
      <c r="G12320">
        <v>2262750000</v>
      </c>
    </row>
    <row r="12321" spans="1:7" ht="15">
      <c r="A12321" s="963">
        <v>43795</v>
      </c>
      <c r="B12321">
        <v>8635.400390625</v>
      </c>
      <c r="C12321">
        <v>8659.73046875</v>
      </c>
      <c r="D12321">
        <v>8625.6201171875</v>
      </c>
      <c r="E12321">
        <v>8647.9296875</v>
      </c>
      <c r="F12321">
        <v>8647.9296875</v>
      </c>
      <c r="G12321">
        <v>2439370000</v>
      </c>
    </row>
    <row r="12322" spans="1:7" ht="15">
      <c r="A12322" s="963">
        <v>43796</v>
      </c>
      <c r="B12322">
        <v>8669.58984375</v>
      </c>
      <c r="C12322">
        <v>8705.91015625</v>
      </c>
      <c r="D12322">
        <v>8662.580078125</v>
      </c>
      <c r="E12322">
        <v>8705.1796875</v>
      </c>
      <c r="F12322">
        <v>8705.1796875</v>
      </c>
      <c r="G12322">
        <v>1748520000</v>
      </c>
    </row>
    <row r="12323" spans="1:7" ht="15">
      <c r="A12323" s="963">
        <v>43798</v>
      </c>
      <c r="B12323">
        <v>8682.009765625</v>
      </c>
      <c r="C12323">
        <v>8697.3203125</v>
      </c>
      <c r="D12323">
        <v>8664.0400390625</v>
      </c>
      <c r="E12323">
        <v>8665.4697265625</v>
      </c>
      <c r="F12323">
        <v>8665.4697265625</v>
      </c>
      <c r="G12323">
        <v>1099090000</v>
      </c>
    </row>
    <row r="12324" spans="1:7" ht="15">
      <c r="A12324" s="963">
        <v>43801</v>
      </c>
      <c r="B12324">
        <v>8672.83984375</v>
      </c>
      <c r="C12324">
        <v>8672.83984375</v>
      </c>
      <c r="D12324">
        <v>8540.16015625</v>
      </c>
      <c r="E12324">
        <v>8567.990234375</v>
      </c>
      <c r="F12324">
        <v>8567.990234375</v>
      </c>
      <c r="G12324">
        <v>2240300000</v>
      </c>
    </row>
    <row r="12325" spans="1:7" ht="15">
      <c r="A12325" s="963">
        <v>43802</v>
      </c>
      <c r="B12325">
        <v>8460.7197265625</v>
      </c>
      <c r="C12325">
        <v>8523.98046875</v>
      </c>
      <c r="D12325">
        <v>8435.400390625</v>
      </c>
      <c r="E12325">
        <v>8520.6396484375</v>
      </c>
      <c r="F12325">
        <v>8520.6396484375</v>
      </c>
      <c r="G12325">
        <v>2318760000</v>
      </c>
    </row>
    <row r="12326" spans="1:7" ht="15">
      <c r="A12326" s="963">
        <v>43803</v>
      </c>
      <c r="B12326">
        <v>8557.4501953125</v>
      </c>
      <c r="C12326">
        <v>8584.8798828125</v>
      </c>
      <c r="D12326">
        <v>8552.3798828125</v>
      </c>
      <c r="E12326">
        <v>8566.669921875</v>
      </c>
      <c r="F12326">
        <v>8566.669921875</v>
      </c>
      <c r="G12326">
        <v>2158870000</v>
      </c>
    </row>
    <row r="12327" spans="1:7" ht="15">
      <c r="A12327" s="963">
        <v>43804</v>
      </c>
      <c r="B12327">
        <v>8587.9296875</v>
      </c>
      <c r="C12327">
        <v>8588.8896484375</v>
      </c>
      <c r="D12327">
        <v>8541.919921875</v>
      </c>
      <c r="E12327">
        <v>8570.7001953125</v>
      </c>
      <c r="F12327">
        <v>8570.7001953125</v>
      </c>
      <c r="G12327">
        <v>2133380000</v>
      </c>
    </row>
    <row r="12328" spans="1:7" ht="15">
      <c r="A12328" s="963">
        <v>43805</v>
      </c>
      <c r="B12328">
        <v>8634.25</v>
      </c>
      <c r="C12328">
        <v>8665.4404296875</v>
      </c>
      <c r="D12328">
        <v>8630.580078125</v>
      </c>
      <c r="E12328">
        <v>8656.5302734375</v>
      </c>
      <c r="F12328">
        <v>8656.5302734375</v>
      </c>
      <c r="G12328">
        <v>2057020000</v>
      </c>
    </row>
    <row r="12329" spans="1:7" ht="15">
      <c r="A12329" s="963">
        <v>43808</v>
      </c>
      <c r="B12329">
        <v>8650.8603515625</v>
      </c>
      <c r="C12329">
        <v>8678.849609375</v>
      </c>
      <c r="D12329">
        <v>8619.76953125</v>
      </c>
      <c r="E12329">
        <v>8621.830078125</v>
      </c>
      <c r="F12329">
        <v>8621.830078125</v>
      </c>
      <c r="G12329">
        <v>2123870000</v>
      </c>
    </row>
    <row r="12330" spans="1:7" ht="15">
      <c r="A12330" s="963">
        <v>43809</v>
      </c>
      <c r="B12330">
        <v>8623.5595703125</v>
      </c>
      <c r="C12330">
        <v>8650.759765625</v>
      </c>
      <c r="D12330">
        <v>8600.8203125</v>
      </c>
      <c r="E12330">
        <v>8616.1796875</v>
      </c>
      <c r="F12330">
        <v>8616.1796875</v>
      </c>
      <c r="G12330">
        <v>2058760000</v>
      </c>
    </row>
    <row r="12331" spans="1:7" ht="15">
      <c r="A12331" s="963">
        <v>43810</v>
      </c>
      <c r="B12331">
        <v>8631.1201171875</v>
      </c>
      <c r="C12331">
        <v>8658.48046875</v>
      </c>
      <c r="D12331">
        <v>8622.3603515625</v>
      </c>
      <c r="E12331">
        <v>8654.0498046875</v>
      </c>
      <c r="F12331">
        <v>8654.0498046875</v>
      </c>
      <c r="G12331">
        <v>1982080000</v>
      </c>
    </row>
    <row r="12332" spans="1:7" ht="15">
      <c r="A12332" s="963">
        <v>43811</v>
      </c>
      <c r="B12332">
        <v>8645.3603515625</v>
      </c>
      <c r="C12332">
        <v>8745.8203125</v>
      </c>
      <c r="D12332">
        <v>8633.599609375</v>
      </c>
      <c r="E12332">
        <v>8717.3203125</v>
      </c>
      <c r="F12332">
        <v>8717.3203125</v>
      </c>
      <c r="G12332">
        <v>2396400000</v>
      </c>
    </row>
    <row r="12333" spans="1:7" ht="15">
      <c r="A12333" s="963">
        <v>43812</v>
      </c>
      <c r="B12333">
        <v>8713.91015625</v>
      </c>
      <c r="C12333">
        <v>8768.8701171875</v>
      </c>
      <c r="D12333">
        <v>8697.580078125</v>
      </c>
      <c r="E12333">
        <v>8734.8798828125</v>
      </c>
      <c r="F12333">
        <v>8734.8798828125</v>
      </c>
      <c r="G12333">
        <v>2219630000</v>
      </c>
    </row>
    <row r="12334" spans="1:7" ht="15">
      <c r="A12334" s="963">
        <v>43815</v>
      </c>
      <c r="B12334">
        <v>8791.3095703125</v>
      </c>
      <c r="C12334">
        <v>8833.4501953125</v>
      </c>
      <c r="D12334">
        <v>8789.76953125</v>
      </c>
      <c r="E12334">
        <v>8814.23046875</v>
      </c>
      <c r="F12334">
        <v>8814.23046875</v>
      </c>
      <c r="G12334">
        <v>2368050000</v>
      </c>
    </row>
    <row r="12335" spans="1:7" ht="15">
      <c r="A12335" s="963">
        <v>43816</v>
      </c>
      <c r="B12335">
        <v>8829.4697265625</v>
      </c>
      <c r="C12335">
        <v>8831.990234375</v>
      </c>
      <c r="D12335">
        <v>8804.599609375</v>
      </c>
      <c r="E12335">
        <v>8823.3603515625</v>
      </c>
      <c r="F12335">
        <v>8823.3603515625</v>
      </c>
      <c r="G12335">
        <v>2382450000</v>
      </c>
    </row>
    <row r="12336" spans="1:7" ht="15">
      <c r="A12336" s="963">
        <v>43817</v>
      </c>
      <c r="B12336">
        <v>8834.650390625</v>
      </c>
      <c r="C12336">
        <v>8848.759765625</v>
      </c>
      <c r="D12336">
        <v>8820.419921875</v>
      </c>
      <c r="E12336">
        <v>8827.740234375</v>
      </c>
      <c r="F12336">
        <v>8827.740234375</v>
      </c>
      <c r="G12336">
        <v>2742330000</v>
      </c>
    </row>
    <row r="12337" spans="1:7" ht="15">
      <c r="A12337" s="963">
        <v>43818</v>
      </c>
      <c r="B12337">
        <v>8838.9697265625</v>
      </c>
      <c r="C12337">
        <v>8888.1298828125</v>
      </c>
      <c r="D12337">
        <v>8838.9697265625</v>
      </c>
      <c r="E12337">
        <v>8887.2197265625</v>
      </c>
      <c r="F12337">
        <v>8887.2197265625</v>
      </c>
      <c r="G12337">
        <v>2446890000</v>
      </c>
    </row>
    <row r="12338" spans="1:7" ht="15">
      <c r="A12338" s="963">
        <v>43819</v>
      </c>
      <c r="B12338">
        <v>8911.83984375</v>
      </c>
      <c r="C12338">
        <v>8931.91015625</v>
      </c>
      <c r="D12338">
        <v>8901.8701171875</v>
      </c>
      <c r="E12338">
        <v>8924.9599609375</v>
      </c>
      <c r="F12338">
        <v>8924.9599609375</v>
      </c>
      <c r="G12338">
        <v>3830200000</v>
      </c>
    </row>
    <row r="12339" spans="1:7" ht="15">
      <c r="A12339" s="963">
        <v>43822</v>
      </c>
      <c r="B12339">
        <v>8950.2001953125</v>
      </c>
      <c r="C12339">
        <v>8956.6396484375</v>
      </c>
      <c r="D12339">
        <v>8934.5498046875</v>
      </c>
      <c r="E12339">
        <v>8945.650390625</v>
      </c>
      <c r="F12339">
        <v>8945.650390625</v>
      </c>
      <c r="G12339">
        <v>2028670000</v>
      </c>
    </row>
    <row r="12340" spans="1:7" ht="15">
      <c r="A12340" s="963">
        <v>43823</v>
      </c>
      <c r="B12340">
        <v>8955.009765625</v>
      </c>
      <c r="C12340">
        <v>8957.1201171875</v>
      </c>
      <c r="D12340">
        <v>8934.3603515625</v>
      </c>
      <c r="E12340">
        <v>8952.8798828125</v>
      </c>
      <c r="F12340">
        <v>8952.8798828125</v>
      </c>
      <c r="G12340">
        <v>1014530000</v>
      </c>
    </row>
    <row r="12341" spans="1:7" ht="15">
      <c r="A12341" s="963">
        <v>43825</v>
      </c>
      <c r="B12341">
        <v>8970.2099609375</v>
      </c>
      <c r="C12341">
        <v>9022.4599609375</v>
      </c>
      <c r="D12341">
        <v>8968.4599609375</v>
      </c>
      <c r="E12341">
        <v>9022.3896484375</v>
      </c>
      <c r="F12341">
        <v>9022.3896484375</v>
      </c>
      <c r="G12341">
        <v>1639960000</v>
      </c>
    </row>
    <row r="12342" spans="1:7" ht="15">
      <c r="A12342" s="963">
        <v>43826</v>
      </c>
      <c r="B12342">
        <v>9049.4697265625</v>
      </c>
      <c r="C12342">
        <v>9052</v>
      </c>
      <c r="D12342">
        <v>8987.3203125</v>
      </c>
      <c r="E12342">
        <v>9006.6201171875</v>
      </c>
      <c r="F12342">
        <v>9006.6201171875</v>
      </c>
      <c r="G12342">
        <v>1833740000</v>
      </c>
    </row>
    <row r="12343" spans="1:7" ht="15">
      <c r="A12343" s="963">
        <v>43829</v>
      </c>
      <c r="B12343">
        <v>9004.4501953125</v>
      </c>
      <c r="C12343">
        <v>9006.3603515625</v>
      </c>
      <c r="D12343">
        <v>8909.1904296875</v>
      </c>
      <c r="E12343">
        <v>8945.990234375</v>
      </c>
      <c r="F12343">
        <v>8945.990234375</v>
      </c>
      <c r="G12343">
        <v>2051320000</v>
      </c>
    </row>
    <row r="12344" spans="1:7" ht="15">
      <c r="A12344" s="963">
        <v>43830</v>
      </c>
      <c r="B12344">
        <v>8918.740234375</v>
      </c>
      <c r="C12344">
        <v>8975.3603515625</v>
      </c>
      <c r="D12344">
        <v>8912.76953125</v>
      </c>
      <c r="E12344">
        <v>8972.599609375</v>
      </c>
      <c r="F12344">
        <v>8972.599609375</v>
      </c>
      <c r="G12344">
        <v>2186830000</v>
      </c>
    </row>
    <row r="12345" spans="1:7" ht="15">
      <c r="A12345" s="963">
        <v>43832</v>
      </c>
      <c r="B12345">
        <v>9039.4599609375</v>
      </c>
      <c r="C12345">
        <v>9093.4296875</v>
      </c>
      <c r="D12345">
        <v>9010.8896484375</v>
      </c>
      <c r="E12345">
        <v>9092.1904296875</v>
      </c>
      <c r="F12345">
        <v>9092.1904296875</v>
      </c>
      <c r="G12345">
        <v>2862700000</v>
      </c>
    </row>
    <row r="12346" spans="1:7" ht="15">
      <c r="A12346" s="963">
        <v>43833</v>
      </c>
      <c r="B12346">
        <v>8976.4296875</v>
      </c>
      <c r="C12346">
        <v>9065.759765625</v>
      </c>
      <c r="D12346">
        <v>8976.4296875</v>
      </c>
      <c r="E12346">
        <v>9020.76953125</v>
      </c>
      <c r="F12346">
        <v>9020.76953125</v>
      </c>
      <c r="G12346">
        <v>2586520000</v>
      </c>
    </row>
    <row r="12347" spans="1:7" ht="15">
      <c r="A12347" s="963">
        <v>43836</v>
      </c>
      <c r="B12347">
        <v>8943.5</v>
      </c>
      <c r="C12347">
        <v>9072.41015625</v>
      </c>
      <c r="D12347">
        <v>8943.5</v>
      </c>
      <c r="E12347">
        <v>9071.4697265625</v>
      </c>
      <c r="F12347">
        <v>9071.4697265625</v>
      </c>
      <c r="G12347">
        <v>2810450000</v>
      </c>
    </row>
    <row r="12348" spans="1:7" ht="15">
      <c r="A12348" s="963">
        <v>43837</v>
      </c>
      <c r="B12348">
        <v>9076.6396484375</v>
      </c>
      <c r="C12348">
        <v>9091.9296875</v>
      </c>
      <c r="D12348">
        <v>9042.5498046875</v>
      </c>
      <c r="E12348">
        <v>9068.580078125</v>
      </c>
      <c r="F12348">
        <v>9068.580078125</v>
      </c>
      <c r="G12348">
        <v>2381740000</v>
      </c>
    </row>
    <row r="12349" spans="1:7" ht="15">
      <c r="A12349" s="963">
        <v>43838</v>
      </c>
      <c r="B12349">
        <v>9068.0302734375</v>
      </c>
      <c r="C12349">
        <v>9168.8896484375</v>
      </c>
      <c r="D12349">
        <v>9059.3798828125</v>
      </c>
      <c r="E12349">
        <v>9129.240234375</v>
      </c>
      <c r="F12349">
        <v>9129.240234375</v>
      </c>
      <c r="G12349">
        <v>2472620000</v>
      </c>
    </row>
    <row r="12350" spans="1:7" ht="15">
      <c r="A12350" s="963">
        <v>43839</v>
      </c>
      <c r="B12350">
        <v>9202.26953125</v>
      </c>
      <c r="C12350">
        <v>9215.9501953125</v>
      </c>
      <c r="D12350">
        <v>9158.5</v>
      </c>
      <c r="E12350">
        <v>9203.4296875</v>
      </c>
      <c r="F12350">
        <v>9203.4296875</v>
      </c>
      <c r="G12350">
        <v>2540960000</v>
      </c>
    </row>
    <row r="12351" spans="1:7" ht="15">
      <c r="A12351" s="963">
        <v>43840</v>
      </c>
      <c r="B12351">
        <v>9232.9501953125</v>
      </c>
      <c r="C12351">
        <v>9235.2001953125</v>
      </c>
      <c r="D12351">
        <v>9164.66015625</v>
      </c>
      <c r="E12351">
        <v>9178.8603515625</v>
      </c>
      <c r="F12351">
        <v>9178.8603515625</v>
      </c>
      <c r="G12351">
        <v>2382900000</v>
      </c>
    </row>
    <row r="12352" spans="1:7" ht="15">
      <c r="A12352" s="963">
        <v>43843</v>
      </c>
      <c r="B12352">
        <v>9213.7197265625</v>
      </c>
      <c r="C12352">
        <v>9274.490234375</v>
      </c>
      <c r="D12352">
        <v>9193.0595703125</v>
      </c>
      <c r="E12352">
        <v>9273.9296875</v>
      </c>
      <c r="F12352">
        <v>9273.9296875</v>
      </c>
      <c r="G12352">
        <v>2536820000</v>
      </c>
    </row>
    <row r="12353" spans="1:7" ht="15">
      <c r="A12353" s="963">
        <v>43844</v>
      </c>
      <c r="B12353">
        <v>9270.6103515625</v>
      </c>
      <c r="C12353">
        <v>9298.330078125</v>
      </c>
      <c r="D12353">
        <v>9226.490234375</v>
      </c>
      <c r="E12353">
        <v>9251.330078125</v>
      </c>
      <c r="F12353">
        <v>9251.330078125</v>
      </c>
      <c r="G12353">
        <v>2553160000</v>
      </c>
    </row>
    <row r="12354" spans="1:7" ht="15">
      <c r="A12354" s="963">
        <v>43845</v>
      </c>
      <c r="B12354">
        <v>9253.759765625</v>
      </c>
      <c r="C12354">
        <v>9298.8203125</v>
      </c>
      <c r="D12354">
        <v>9231.1396484375</v>
      </c>
      <c r="E12354">
        <v>9258.7001953125</v>
      </c>
      <c r="F12354">
        <v>9258.7001953125</v>
      </c>
      <c r="G12354">
        <v>2443220000</v>
      </c>
    </row>
    <row r="12355" spans="1:7" ht="15">
      <c r="A12355" s="963">
        <v>43846</v>
      </c>
      <c r="B12355">
        <v>9313.4501953125</v>
      </c>
      <c r="C12355">
        <v>9357.919921875</v>
      </c>
      <c r="D12355">
        <v>9301.3203125</v>
      </c>
      <c r="E12355">
        <v>9357.1298828125</v>
      </c>
      <c r="F12355">
        <v>9357.1298828125</v>
      </c>
      <c r="G12355">
        <v>2312110000</v>
      </c>
    </row>
    <row r="12356" spans="1:7" ht="15">
      <c r="A12356" s="963">
        <v>43847</v>
      </c>
      <c r="B12356">
        <v>9392.3701171875</v>
      </c>
      <c r="C12356">
        <v>9393.48046875</v>
      </c>
      <c r="D12356">
        <v>9346.8095703125</v>
      </c>
      <c r="E12356">
        <v>9388.9404296875</v>
      </c>
      <c r="F12356">
        <v>9388.9404296875</v>
      </c>
      <c r="G12356">
        <v>2542540000</v>
      </c>
    </row>
    <row r="12357" spans="1:7" ht="15">
      <c r="A12357" s="963">
        <v>43851</v>
      </c>
      <c r="B12357">
        <v>9361.0703125</v>
      </c>
      <c r="C12357">
        <v>9397.580078125</v>
      </c>
      <c r="D12357">
        <v>9350.2001953125</v>
      </c>
      <c r="E12357">
        <v>9370.8095703125</v>
      </c>
      <c r="F12357">
        <v>9370.8095703125</v>
      </c>
      <c r="G12357">
        <v>2686610000</v>
      </c>
    </row>
    <row r="12358" spans="1:7" ht="15">
      <c r="A12358" s="963">
        <v>43852</v>
      </c>
      <c r="B12358">
        <v>9413.6103515625</v>
      </c>
      <c r="C12358">
        <v>9439.2900390625</v>
      </c>
      <c r="D12358">
        <v>9375.1298828125</v>
      </c>
      <c r="E12358">
        <v>9383.76953125</v>
      </c>
      <c r="F12358">
        <v>9383.76953125</v>
      </c>
      <c r="G12358">
        <v>2454580000</v>
      </c>
    </row>
    <row r="12359" spans="1:7" ht="15">
      <c r="A12359" s="963">
        <v>43853</v>
      </c>
      <c r="B12359">
        <v>9377.7197265625</v>
      </c>
      <c r="C12359">
        <v>9409.2001953125</v>
      </c>
      <c r="D12359">
        <v>9334.1298828125</v>
      </c>
      <c r="E12359">
        <v>9402.48046875</v>
      </c>
      <c r="F12359">
        <v>9402.48046875</v>
      </c>
      <c r="G12359">
        <v>2465850000</v>
      </c>
    </row>
    <row r="12360" spans="1:7" ht="15">
      <c r="A12360" s="963">
        <v>43854</v>
      </c>
      <c r="B12360">
        <v>9446.2099609375</v>
      </c>
      <c r="C12360">
        <v>9451.4296875</v>
      </c>
      <c r="D12360">
        <v>9273.23046875</v>
      </c>
      <c r="E12360">
        <v>9314.91015625</v>
      </c>
      <c r="F12360">
        <v>9314.91015625</v>
      </c>
      <c r="G12360">
        <v>2622970000</v>
      </c>
    </row>
    <row r="12361" spans="1:7" ht="15">
      <c r="A12361" s="963">
        <v>43857</v>
      </c>
      <c r="B12361">
        <v>9092.4599609375</v>
      </c>
      <c r="C12361">
        <v>9185.4501953125</v>
      </c>
      <c r="D12361">
        <v>9088.0400390625</v>
      </c>
      <c r="E12361">
        <v>9139.3095703125</v>
      </c>
      <c r="F12361">
        <v>9139.3095703125</v>
      </c>
      <c r="G12361">
        <v>2593910000</v>
      </c>
    </row>
    <row r="12362" spans="1:7" ht="15">
      <c r="A12362" s="963">
        <v>43858</v>
      </c>
      <c r="B12362">
        <v>9201.8203125</v>
      </c>
      <c r="C12362">
        <v>9288.8701171875</v>
      </c>
      <c r="D12362">
        <v>9182.330078125</v>
      </c>
      <c r="E12362">
        <v>9269.6796875</v>
      </c>
      <c r="F12362">
        <v>9269.6796875</v>
      </c>
      <c r="G12362">
        <v>2169020000</v>
      </c>
    </row>
    <row r="12363" spans="1:7" ht="15">
      <c r="A12363" s="963">
        <v>43859</v>
      </c>
      <c r="B12363">
        <v>9318.259765625</v>
      </c>
      <c r="C12363">
        <v>9329.1201171875</v>
      </c>
      <c r="D12363">
        <v>9249.0400390625</v>
      </c>
      <c r="E12363">
        <v>9275.16015625</v>
      </c>
      <c r="F12363">
        <v>9275.16015625</v>
      </c>
      <c r="G12363">
        <v>2234620000</v>
      </c>
    </row>
    <row r="12364" spans="1:7" ht="15">
      <c r="A12364" s="963">
        <v>43860</v>
      </c>
      <c r="B12364">
        <v>9211.150390625</v>
      </c>
      <c r="C12364">
        <v>9303</v>
      </c>
      <c r="D12364">
        <v>9185.1796875</v>
      </c>
      <c r="E12364">
        <v>9298.9296875</v>
      </c>
      <c r="F12364">
        <v>9298.9296875</v>
      </c>
      <c r="G12364">
        <v>2345370000</v>
      </c>
    </row>
    <row r="12365" spans="1:7" ht="15">
      <c r="A12365" s="963">
        <v>43861</v>
      </c>
      <c r="B12365">
        <v>9324.330078125</v>
      </c>
      <c r="C12365">
        <v>9324.7998046875</v>
      </c>
      <c r="D12365">
        <v>9123.2197265625</v>
      </c>
      <c r="E12365">
        <v>9150.9404296875</v>
      </c>
      <c r="F12365">
        <v>9150.9404296875</v>
      </c>
      <c r="G12365">
        <v>2696090000</v>
      </c>
    </row>
    <row r="12366" spans="1:7" ht="15">
      <c r="A12366" s="963">
        <v>43864</v>
      </c>
      <c r="B12366">
        <v>9190.7197265625</v>
      </c>
      <c r="C12366">
        <v>9299.849609375</v>
      </c>
      <c r="D12366">
        <v>9188.5498046875</v>
      </c>
      <c r="E12366">
        <v>9273.400390625</v>
      </c>
      <c r="F12366">
        <v>9273.400390625</v>
      </c>
      <c r="G12366">
        <v>2427320000</v>
      </c>
    </row>
    <row r="12367" spans="1:7" ht="15">
      <c r="A12367" s="963">
        <v>43865</v>
      </c>
      <c r="B12367">
        <v>9398.3896484375</v>
      </c>
      <c r="C12367">
        <v>9485.3798828125</v>
      </c>
      <c r="D12367">
        <v>9374.0498046875</v>
      </c>
      <c r="E12367">
        <v>9467.9697265625</v>
      </c>
      <c r="F12367">
        <v>9467.9697265625</v>
      </c>
      <c r="G12367">
        <v>2447340000</v>
      </c>
    </row>
    <row r="12368" spans="1:7" ht="15">
      <c r="A12368" s="963">
        <v>43866</v>
      </c>
      <c r="B12368">
        <v>9574.099609375</v>
      </c>
      <c r="C12368">
        <v>9574.9404296875</v>
      </c>
      <c r="D12368">
        <v>9454.9296875</v>
      </c>
      <c r="E12368">
        <v>9508.6796875</v>
      </c>
      <c r="F12368">
        <v>9508.6796875</v>
      </c>
      <c r="G12368">
        <v>2470240000</v>
      </c>
    </row>
    <row r="12369" spans="1:7" ht="15">
      <c r="A12369" s="963">
        <v>43867</v>
      </c>
      <c r="B12369">
        <v>9540.98046875</v>
      </c>
      <c r="C12369">
        <v>9575.66015625</v>
      </c>
      <c r="D12369">
        <v>9505.6796875</v>
      </c>
      <c r="E12369">
        <v>9572.150390625</v>
      </c>
      <c r="F12369">
        <v>9572.150390625</v>
      </c>
      <c r="G12369">
        <v>2313860000</v>
      </c>
    </row>
    <row r="12370" spans="1:7" ht="15">
      <c r="A12370" s="963">
        <v>43868</v>
      </c>
      <c r="B12370">
        <v>9526.6396484375</v>
      </c>
      <c r="C12370">
        <v>9570.08984375</v>
      </c>
      <c r="D12370">
        <v>9496.5302734375</v>
      </c>
      <c r="E12370">
        <v>9520.509765625</v>
      </c>
      <c r="F12370">
        <v>9520.509765625</v>
      </c>
      <c r="G12370">
        <v>2243720000</v>
      </c>
    </row>
    <row r="12371" spans="1:7" ht="15">
      <c r="A12371" s="963">
        <v>43871</v>
      </c>
      <c r="B12371">
        <v>9493.6298828125</v>
      </c>
      <c r="C12371">
        <v>9628.66015625</v>
      </c>
      <c r="D12371">
        <v>9493.6298828125</v>
      </c>
      <c r="E12371">
        <v>9628.3896484375</v>
      </c>
      <c r="F12371">
        <v>9628.3896484375</v>
      </c>
      <c r="G12371">
        <v>2187520000</v>
      </c>
    </row>
    <row r="12372" spans="1:7" ht="15">
      <c r="A12372" s="963">
        <v>43872</v>
      </c>
      <c r="B12372">
        <v>9680.8896484375</v>
      </c>
      <c r="C12372">
        <v>9714.740234375</v>
      </c>
      <c r="D12372">
        <v>9617.2099609375</v>
      </c>
      <c r="E12372">
        <v>9638.9404296875</v>
      </c>
      <c r="F12372">
        <v>9638.9404296875</v>
      </c>
      <c r="G12372">
        <v>2450070000</v>
      </c>
    </row>
    <row r="12373" spans="1:7" ht="15">
      <c r="A12373" s="963">
        <v>43873</v>
      </c>
      <c r="B12373">
        <v>9688.599609375</v>
      </c>
      <c r="C12373">
        <v>9728.76953125</v>
      </c>
      <c r="D12373">
        <v>9666.6904296875</v>
      </c>
      <c r="E12373">
        <v>9725.9599609375</v>
      </c>
      <c r="F12373">
        <v>9725.9599609375</v>
      </c>
      <c r="G12373">
        <v>2366510000</v>
      </c>
    </row>
    <row r="12374" spans="1:7" ht="15">
      <c r="A12374" s="963">
        <v>43874</v>
      </c>
      <c r="B12374">
        <v>9657.0400390625</v>
      </c>
      <c r="C12374">
        <v>9748.3203125</v>
      </c>
      <c r="D12374">
        <v>9650.01953125</v>
      </c>
      <c r="E12374">
        <v>9711.9697265625</v>
      </c>
      <c r="F12374">
        <v>9711.9697265625</v>
      </c>
      <c r="G12374">
        <v>2254870000</v>
      </c>
    </row>
    <row r="12375" spans="1:7" ht="15">
      <c r="A12375" s="963">
        <v>43875</v>
      </c>
      <c r="B12375">
        <v>9728.900390625</v>
      </c>
      <c r="C12375">
        <v>9746.3603515625</v>
      </c>
      <c r="D12375">
        <v>9693.0498046875</v>
      </c>
      <c r="E12375">
        <v>9731.1796875</v>
      </c>
      <c r="F12375">
        <v>9731.1796875</v>
      </c>
      <c r="G12375">
        <v>2226720000</v>
      </c>
    </row>
    <row r="12376" spans="1:7" ht="15">
      <c r="A12376" s="963">
        <v>43879</v>
      </c>
      <c r="B12376">
        <v>9679.0400390625</v>
      </c>
      <c r="C12376">
        <v>9747.6796875</v>
      </c>
      <c r="D12376">
        <v>9675.7998046875</v>
      </c>
      <c r="E12376">
        <v>9732.740234375</v>
      </c>
      <c r="F12376">
        <v>9732.740234375</v>
      </c>
      <c r="G12376">
        <v>2279420000</v>
      </c>
    </row>
    <row r="12377" spans="1:7" ht="15">
      <c r="A12377" s="963">
        <v>43880</v>
      </c>
      <c r="B12377">
        <v>9782.8095703125</v>
      </c>
      <c r="C12377">
        <v>9838.3701171875</v>
      </c>
      <c r="D12377">
        <v>9777.099609375</v>
      </c>
      <c r="E12377">
        <v>9817.1796875</v>
      </c>
      <c r="F12377">
        <v>9817.1796875</v>
      </c>
      <c r="G12377">
        <v>2470860000</v>
      </c>
    </row>
    <row r="12378" spans="1:7" ht="15">
      <c r="A12378" s="963">
        <v>43881</v>
      </c>
      <c r="B12378">
        <v>9799.2001953125</v>
      </c>
      <c r="C12378">
        <v>9820.8603515625</v>
      </c>
      <c r="D12378">
        <v>9636.9404296875</v>
      </c>
      <c r="E12378">
        <v>9750.9697265625</v>
      </c>
      <c r="F12378">
        <v>9750.9697265625</v>
      </c>
      <c r="G12378">
        <v>2745730000</v>
      </c>
    </row>
    <row r="12379" spans="1:7" ht="15">
      <c r="A12379" s="963">
        <v>43882</v>
      </c>
      <c r="B12379">
        <v>9708.009765625</v>
      </c>
      <c r="C12379">
        <v>9715.9501953125</v>
      </c>
      <c r="D12379">
        <v>9542.330078125</v>
      </c>
      <c r="E12379">
        <v>9576.58984375</v>
      </c>
      <c r="F12379">
        <v>9576.58984375</v>
      </c>
      <c r="G12379">
        <v>2750160000</v>
      </c>
    </row>
    <row r="12380" spans="1:7" ht="15">
      <c r="A12380" s="963">
        <v>43885</v>
      </c>
      <c r="B12380">
        <v>9188.4404296875</v>
      </c>
      <c r="C12380">
        <v>9322.8798828125</v>
      </c>
      <c r="D12380">
        <v>9166.009765625</v>
      </c>
      <c r="E12380">
        <v>9221.2802734375</v>
      </c>
      <c r="F12380">
        <v>9221.2802734375</v>
      </c>
      <c r="G12380">
        <v>3188590000</v>
      </c>
    </row>
    <row r="12381" spans="1:7" ht="15">
      <c r="A12381" s="963">
        <v>43886</v>
      </c>
      <c r="B12381">
        <v>9301.2001953125</v>
      </c>
      <c r="C12381">
        <v>9315.259765625</v>
      </c>
      <c r="D12381">
        <v>8940.490234375</v>
      </c>
      <c r="E12381">
        <v>8965.6103515625</v>
      </c>
      <c r="F12381">
        <v>8965.6103515625</v>
      </c>
      <c r="G12381">
        <v>3595520000</v>
      </c>
    </row>
    <row r="12382" spans="1:7" ht="15">
      <c r="A12382" s="963">
        <v>43887</v>
      </c>
      <c r="B12382">
        <v>9011.5498046875</v>
      </c>
      <c r="C12382">
        <v>9148.3203125</v>
      </c>
      <c r="D12382">
        <v>8927.7998046875</v>
      </c>
      <c r="E12382">
        <v>8980.7802734375</v>
      </c>
      <c r="F12382">
        <v>8980.7802734375</v>
      </c>
      <c r="G12382">
        <v>3587950000</v>
      </c>
    </row>
    <row r="12383" spans="1:7" ht="15">
      <c r="A12383" s="963">
        <v>43888</v>
      </c>
      <c r="B12383">
        <v>8744.0302734375</v>
      </c>
      <c r="C12383">
        <v>8904.1103515625</v>
      </c>
      <c r="D12383">
        <v>8562.0498046875</v>
      </c>
      <c r="E12383">
        <v>8566.48046875</v>
      </c>
      <c r="F12383">
        <v>8566.48046875</v>
      </c>
      <c r="G12383">
        <v>4559900000</v>
      </c>
    </row>
    <row r="12384" spans="1:7" ht="15">
      <c r="A12384" s="963">
        <v>43889</v>
      </c>
      <c r="B12384">
        <v>8269.740234375</v>
      </c>
      <c r="C12384">
        <v>8591.8203125</v>
      </c>
      <c r="D12384">
        <v>8264.16015625</v>
      </c>
      <c r="E12384">
        <v>8567.3701171875</v>
      </c>
      <c r="F12384">
        <v>8567.3701171875</v>
      </c>
      <c r="G12384">
        <v>5320020000</v>
      </c>
    </row>
    <row r="12385" spans="1:7" ht="15">
      <c r="A12385" s="963">
        <v>43892</v>
      </c>
      <c r="B12385">
        <v>8667.1396484375</v>
      </c>
      <c r="C12385">
        <v>8952.8095703125</v>
      </c>
      <c r="D12385">
        <v>8543.349609375</v>
      </c>
      <c r="E12385">
        <v>8952.169921875</v>
      </c>
      <c r="F12385">
        <v>8952.169921875</v>
      </c>
      <c r="G12385">
        <v>4249020000</v>
      </c>
    </row>
    <row r="12386" spans="1:7" ht="15">
      <c r="A12386" s="963">
        <v>43893</v>
      </c>
      <c r="B12386">
        <v>8965.099609375</v>
      </c>
      <c r="C12386">
        <v>9070.3203125</v>
      </c>
      <c r="D12386">
        <v>8602.8896484375</v>
      </c>
      <c r="E12386">
        <v>8684.08984375</v>
      </c>
      <c r="F12386">
        <v>8684.08984375</v>
      </c>
      <c r="G12386">
        <v>4336700000</v>
      </c>
    </row>
    <row r="12387" spans="1:7" ht="15">
      <c r="A12387" s="963">
        <v>43894</v>
      </c>
      <c r="B12387">
        <v>8834.099609375</v>
      </c>
      <c r="C12387">
        <v>9019.9599609375</v>
      </c>
      <c r="D12387">
        <v>8757.66015625</v>
      </c>
      <c r="E12387">
        <v>9018.08984375</v>
      </c>
      <c r="F12387">
        <v>9018.08984375</v>
      </c>
      <c r="G12387">
        <v>3634760000</v>
      </c>
    </row>
    <row r="12388" spans="1:7" ht="15">
      <c r="A12388" s="963">
        <v>43895</v>
      </c>
      <c r="B12388">
        <v>8790.08984375</v>
      </c>
      <c r="C12388">
        <v>8921.080078125</v>
      </c>
      <c r="D12388">
        <v>8677.3896484375</v>
      </c>
      <c r="E12388">
        <v>8738.58984375</v>
      </c>
      <c r="F12388">
        <v>8738.58984375</v>
      </c>
      <c r="G12388">
        <v>3763860000</v>
      </c>
    </row>
    <row r="12389" spans="1:7" ht="15">
      <c r="A12389" s="963">
        <v>43896</v>
      </c>
      <c r="B12389">
        <v>8469.01953125</v>
      </c>
      <c r="C12389">
        <v>8612.3603515625</v>
      </c>
      <c r="D12389">
        <v>8375.1298828125</v>
      </c>
      <c r="E12389">
        <v>8575.6201171875</v>
      </c>
      <c r="F12389">
        <v>8575.6201171875</v>
      </c>
      <c r="G12389">
        <v>4292730000</v>
      </c>
    </row>
    <row r="12390" spans="1:7" ht="15">
      <c r="A12390" s="963">
        <v>43899</v>
      </c>
      <c r="B12390">
        <v>7957.93017578125</v>
      </c>
      <c r="C12390">
        <v>8243.3095703125</v>
      </c>
      <c r="D12390">
        <v>7943.16015625</v>
      </c>
      <c r="E12390">
        <v>7950.68017578125</v>
      </c>
      <c r="F12390">
        <v>7950.68017578125</v>
      </c>
      <c r="G12390">
        <v>4554110000</v>
      </c>
    </row>
    <row r="12391" spans="1:7" ht="15">
      <c r="A12391" s="963">
        <v>43900</v>
      </c>
      <c r="B12391">
        <v>8219.759765625</v>
      </c>
      <c r="C12391">
        <v>8347.400390625</v>
      </c>
      <c r="D12391">
        <v>7930.43017578125</v>
      </c>
      <c r="E12391">
        <v>8344.25</v>
      </c>
      <c r="F12391">
        <v>8344.25</v>
      </c>
      <c r="G12391">
        <v>4447260000</v>
      </c>
    </row>
    <row r="12392" spans="1:7" ht="15">
      <c r="A12392" s="963">
        <v>43901</v>
      </c>
      <c r="B12392">
        <v>8136.25</v>
      </c>
      <c r="C12392">
        <v>8181.35986328125</v>
      </c>
      <c r="D12392">
        <v>7850.9501953125</v>
      </c>
      <c r="E12392">
        <v>7952.0498046875</v>
      </c>
      <c r="F12392">
        <v>7952.0498046875</v>
      </c>
      <c r="G12392">
        <v>4302610000</v>
      </c>
    </row>
    <row r="12393" spans="1:7" ht="15">
      <c r="A12393" s="963">
        <v>43902</v>
      </c>
      <c r="B12393">
        <v>7398.580078125</v>
      </c>
      <c r="C12393">
        <v>7712.330078125</v>
      </c>
      <c r="D12393">
        <v>7194.669921875</v>
      </c>
      <c r="E12393">
        <v>7201.7998046875</v>
      </c>
      <c r="F12393">
        <v>7201.7998046875</v>
      </c>
      <c r="G12393">
        <v>5099350000</v>
      </c>
    </row>
    <row r="12394" spans="1:7" ht="15">
      <c r="A12394" s="963">
        <v>43903</v>
      </c>
      <c r="B12394">
        <v>7610.39013671875</v>
      </c>
      <c r="C12394">
        <v>7875.93017578125</v>
      </c>
      <c r="D12394">
        <v>7219.08984375</v>
      </c>
      <c r="E12394">
        <v>7874.8798828125</v>
      </c>
      <c r="F12394">
        <v>7874.8798828125</v>
      </c>
      <c r="G12394">
        <v>4701070000</v>
      </c>
    </row>
    <row r="12395" spans="1:7" ht="15">
      <c r="A12395" s="963">
        <v>43906</v>
      </c>
      <c r="B12395">
        <v>7392.72998046875</v>
      </c>
      <c r="C12395">
        <v>7422.2001953125</v>
      </c>
      <c r="D12395">
        <v>6882.85986328125</v>
      </c>
      <c r="E12395">
        <v>6904.58984375</v>
      </c>
      <c r="F12395">
        <v>6904.58984375</v>
      </c>
      <c r="G12395">
        <v>4618120000</v>
      </c>
    </row>
    <row r="12396" spans="1:7" ht="15">
      <c r="A12396" s="963">
        <v>43907</v>
      </c>
      <c r="B12396">
        <v>7072</v>
      </c>
      <c r="C12396">
        <v>7406.22998046875</v>
      </c>
      <c r="D12396">
        <v>6828.91015625</v>
      </c>
      <c r="E12396">
        <v>7334.77978515625</v>
      </c>
      <c r="F12396">
        <v>7334.77978515625</v>
      </c>
      <c r="G12396">
        <v>4920210000</v>
      </c>
    </row>
    <row r="12397" spans="1:7" ht="15">
      <c r="A12397" s="963">
        <v>43908</v>
      </c>
      <c r="B12397">
        <v>6902.31982421875</v>
      </c>
      <c r="C12397">
        <v>7182.830078125</v>
      </c>
      <c r="D12397">
        <v>6686.35986328125</v>
      </c>
      <c r="E12397">
        <v>6989.83984375</v>
      </c>
      <c r="F12397">
        <v>6989.83984375</v>
      </c>
      <c r="G12397">
        <v>4935000000</v>
      </c>
    </row>
    <row r="12398" spans="1:7" ht="15">
      <c r="A12398" s="963">
        <v>43909</v>
      </c>
      <c r="B12398">
        <v>6996.4501953125</v>
      </c>
      <c r="C12398">
        <v>7341.3798828125</v>
      </c>
      <c r="D12398">
        <v>6858.3798828125</v>
      </c>
      <c r="E12398">
        <v>7150.580078125</v>
      </c>
      <c r="F12398">
        <v>7150.580078125</v>
      </c>
      <c r="G12398">
        <v>4778490000</v>
      </c>
    </row>
    <row r="12399" spans="1:7" ht="15">
      <c r="A12399" s="963">
        <v>43910</v>
      </c>
      <c r="B12399">
        <v>7248.06982421875</v>
      </c>
      <c r="C12399">
        <v>7354.43994140625</v>
      </c>
      <c r="D12399">
        <v>6854.669921875</v>
      </c>
      <c r="E12399">
        <v>6879.52001953125</v>
      </c>
      <c r="F12399">
        <v>6879.52001953125</v>
      </c>
      <c r="G12399">
        <v>5260300000</v>
      </c>
    </row>
    <row r="12400" spans="1:7" ht="15">
      <c r="A12400" s="963">
        <v>43913</v>
      </c>
      <c r="B12400">
        <v>6847.27978515625</v>
      </c>
      <c r="C12400">
        <v>6984.93994140625</v>
      </c>
      <c r="D12400">
        <v>6631.419921875</v>
      </c>
      <c r="E12400">
        <v>6860.669921875</v>
      </c>
      <c r="F12400">
        <v>6860.669921875</v>
      </c>
      <c r="G12400">
        <v>4348410000</v>
      </c>
    </row>
    <row r="12401" spans="1:7" ht="15">
      <c r="A12401" s="963">
        <v>43914</v>
      </c>
      <c r="B12401">
        <v>7196.14990234375</v>
      </c>
      <c r="C12401">
        <v>7418.3701171875</v>
      </c>
      <c r="D12401">
        <v>7169.85986328125</v>
      </c>
      <c r="E12401">
        <v>7417.85986328125</v>
      </c>
      <c r="F12401">
        <v>7417.85986328125</v>
      </c>
      <c r="G12401">
        <v>4441080000</v>
      </c>
    </row>
    <row r="12402" spans="1:7" ht="15">
      <c r="A12402" s="963">
        <v>43915</v>
      </c>
      <c r="B12402">
        <v>7421.35986328125</v>
      </c>
      <c r="C12402">
        <v>7671.2099609375</v>
      </c>
      <c r="D12402">
        <v>7276.39990234375</v>
      </c>
      <c r="E12402">
        <v>7384.2998046875</v>
      </c>
      <c r="F12402">
        <v>7384.2998046875</v>
      </c>
      <c r="G12402">
        <v>4683630000</v>
      </c>
    </row>
    <row r="12403" spans="1:7" ht="15">
      <c r="A12403" s="963">
        <v>43916</v>
      </c>
      <c r="B12403">
        <v>7462.2099609375</v>
      </c>
      <c r="C12403">
        <v>7809.830078125</v>
      </c>
      <c r="D12403">
        <v>7462.2099609375</v>
      </c>
      <c r="E12403">
        <v>7797.5400390625</v>
      </c>
      <c r="F12403">
        <v>7797.5400390625</v>
      </c>
      <c r="G12403">
        <v>4014670000</v>
      </c>
    </row>
    <row r="12404" spans="1:7" ht="15">
      <c r="A12404" s="963">
        <v>43917</v>
      </c>
      <c r="B12404">
        <v>7554.25</v>
      </c>
      <c r="C12404">
        <v>7716.240234375</v>
      </c>
      <c r="D12404">
        <v>7491.14013671875</v>
      </c>
      <c r="E12404">
        <v>7502.3798828125</v>
      </c>
      <c r="F12404">
        <v>7502.3798828125</v>
      </c>
      <c r="G12404">
        <v>3989120000</v>
      </c>
    </row>
    <row r="12405" spans="1:7" ht="15">
      <c r="A12405" s="963">
        <v>43920</v>
      </c>
      <c r="B12405">
        <v>7583.4599609375</v>
      </c>
      <c r="C12405">
        <v>7784.35009765625</v>
      </c>
      <c r="D12405">
        <v>7539.97021484375</v>
      </c>
      <c r="E12405">
        <v>7774.14990234375</v>
      </c>
      <c r="F12405">
        <v>7774.14990234375</v>
      </c>
      <c r="G12405">
        <v>3870770000</v>
      </c>
    </row>
    <row r="12406" spans="1:7" ht="15">
      <c r="A12406" s="963">
        <v>43921</v>
      </c>
      <c r="B12406">
        <v>7740.06005859375</v>
      </c>
      <c r="C12406">
        <v>7880.31005859375</v>
      </c>
      <c r="D12406">
        <v>7642.85986328125</v>
      </c>
      <c r="E12406">
        <v>7700.10009765625</v>
      </c>
      <c r="F12406">
        <v>7700.10009765625</v>
      </c>
      <c r="G12406">
        <v>4078960000</v>
      </c>
    </row>
    <row r="12407" spans="1:7" ht="15">
      <c r="A12407" s="963">
        <v>43922</v>
      </c>
      <c r="B12407">
        <v>7459.5</v>
      </c>
      <c r="C12407">
        <v>7566.3701171875</v>
      </c>
      <c r="D12407">
        <v>7301.97998046875</v>
      </c>
      <c r="E12407">
        <v>7360.580078125</v>
      </c>
      <c r="F12407">
        <v>7360.580078125</v>
      </c>
      <c r="G12407">
        <v>3700040000</v>
      </c>
    </row>
    <row r="12408" spans="1:7" ht="15">
      <c r="A12408" s="963">
        <v>43923</v>
      </c>
      <c r="B12408">
        <v>7317.4501953125</v>
      </c>
      <c r="C12408">
        <v>7501.7001953125</v>
      </c>
      <c r="D12408">
        <v>7307.9501953125</v>
      </c>
      <c r="E12408">
        <v>7487.31005859375</v>
      </c>
      <c r="F12408">
        <v>7487.31005859375</v>
      </c>
      <c r="G12408">
        <v>3622170000</v>
      </c>
    </row>
    <row r="12409" spans="1:7" ht="15">
      <c r="A12409" s="963">
        <v>43924</v>
      </c>
      <c r="B12409">
        <v>7477.27001953125</v>
      </c>
      <c r="C12409">
        <v>7518.72021484375</v>
      </c>
      <c r="D12409">
        <v>7288.10986328125</v>
      </c>
      <c r="E12409">
        <v>7373.080078125</v>
      </c>
      <c r="F12409">
        <v>7373.080078125</v>
      </c>
      <c r="G12409">
        <v>3294260000</v>
      </c>
    </row>
    <row r="12410" spans="1:7" ht="15">
      <c r="A12410" s="963">
        <v>43927</v>
      </c>
      <c r="B12410">
        <v>7660.169921875</v>
      </c>
      <c r="C12410">
        <v>7938.330078125</v>
      </c>
      <c r="D12410">
        <v>7617.7900390625</v>
      </c>
      <c r="E12410">
        <v>7913.240234375</v>
      </c>
      <c r="F12410">
        <v>7913.240234375</v>
      </c>
      <c r="G12410">
        <v>3849130000</v>
      </c>
    </row>
    <row r="12411" spans="1:7" ht="15">
      <c r="A12411" s="963">
        <v>43928</v>
      </c>
      <c r="B12411">
        <v>8129.990234375</v>
      </c>
      <c r="C12411">
        <v>8146.43017578125</v>
      </c>
      <c r="D12411">
        <v>7881.22021484375</v>
      </c>
      <c r="E12411">
        <v>7887.259765625</v>
      </c>
      <c r="F12411">
        <v>7887.259765625</v>
      </c>
      <c r="G12411">
        <v>4085960000</v>
      </c>
    </row>
    <row r="12412" spans="1:7" ht="15">
      <c r="A12412" s="963">
        <v>43929</v>
      </c>
      <c r="B12412">
        <v>7975.72021484375</v>
      </c>
      <c r="C12412">
        <v>8114.43017578125</v>
      </c>
      <c r="D12412">
        <v>7901.93994140625</v>
      </c>
      <c r="E12412">
        <v>8090.89990234375</v>
      </c>
      <c r="F12412">
        <v>8090.89990234375</v>
      </c>
      <c r="G12412">
        <v>3487440000</v>
      </c>
    </row>
    <row r="12413" spans="1:7" ht="15">
      <c r="A12413" s="963">
        <v>43930</v>
      </c>
      <c r="B12413">
        <v>8169.009765625</v>
      </c>
      <c r="C12413">
        <v>8227.91015625</v>
      </c>
      <c r="D12413">
        <v>8072.31982421875</v>
      </c>
      <c r="E12413">
        <v>8153.580078125</v>
      </c>
      <c r="F12413">
        <v>8153.580078125</v>
      </c>
      <c r="G12413">
        <v>4145460000</v>
      </c>
    </row>
    <row r="12414" spans="1:7" ht="15">
      <c r="A12414" s="963">
        <v>43934</v>
      </c>
      <c r="B12414">
        <v>8127.68994140625</v>
      </c>
      <c r="C12414">
        <v>8200.4404296875</v>
      </c>
      <c r="D12414">
        <v>8035.9501953125</v>
      </c>
      <c r="E12414">
        <v>8192.419921875</v>
      </c>
      <c r="F12414">
        <v>8192.419921875</v>
      </c>
      <c r="G12414">
        <v>3184660000</v>
      </c>
    </row>
    <row r="12415" spans="1:7" ht="15">
      <c r="A12415" s="963">
        <v>43935</v>
      </c>
      <c r="B12415">
        <v>8353.2099609375</v>
      </c>
      <c r="C12415">
        <v>8531.1103515625</v>
      </c>
      <c r="D12415">
        <v>8338.080078125</v>
      </c>
      <c r="E12415">
        <v>8515.740234375</v>
      </c>
      <c r="F12415">
        <v>8515.740234375</v>
      </c>
      <c r="G12415">
        <v>3767410000</v>
      </c>
    </row>
    <row r="12416" spans="1:7" ht="15">
      <c r="A12416" s="963">
        <v>43936</v>
      </c>
      <c r="B12416">
        <v>8355.9599609375</v>
      </c>
      <c r="C12416">
        <v>8464.66015625</v>
      </c>
      <c r="D12416">
        <v>8308.7900390625</v>
      </c>
      <c r="E12416">
        <v>8393.1796875</v>
      </c>
      <c r="F12416">
        <v>8393.1796875</v>
      </c>
      <c r="G12416">
        <v>3347920000</v>
      </c>
    </row>
    <row r="12417" spans="1:7" ht="15">
      <c r="A12417" s="963">
        <v>43937</v>
      </c>
      <c r="B12417">
        <v>8479.1103515625</v>
      </c>
      <c r="C12417">
        <v>8560.16015625</v>
      </c>
      <c r="D12417">
        <v>8393.26953125</v>
      </c>
      <c r="E12417">
        <v>8532.3603515625</v>
      </c>
      <c r="F12417">
        <v>8532.3603515625</v>
      </c>
      <c r="G12417">
        <v>4057800000</v>
      </c>
    </row>
    <row r="12418" spans="1:7" ht="15">
      <c r="A12418" s="963">
        <v>43938</v>
      </c>
      <c r="B12418">
        <v>8667.48046875</v>
      </c>
      <c r="C12418">
        <v>8670.2998046875</v>
      </c>
      <c r="D12418">
        <v>8531.6904296875</v>
      </c>
      <c r="E12418">
        <v>8650.1396484375</v>
      </c>
      <c r="F12418">
        <v>8650.1396484375</v>
      </c>
      <c r="G12418">
        <v>4348310000</v>
      </c>
    </row>
    <row r="12419" spans="1:7" ht="15">
      <c r="A12419" s="963">
        <v>43941</v>
      </c>
      <c r="B12419">
        <v>8553.3798828125</v>
      </c>
      <c r="C12419">
        <v>8684.91015625</v>
      </c>
      <c r="D12419">
        <v>8553.3798828125</v>
      </c>
      <c r="E12419">
        <v>8560.73046875</v>
      </c>
      <c r="F12419">
        <v>8560.73046875</v>
      </c>
      <c r="G12419">
        <v>3827370000</v>
      </c>
    </row>
    <row r="12420" spans="1:7" ht="15">
      <c r="A12420" s="963">
        <v>43942</v>
      </c>
      <c r="B12420">
        <v>8460.6904296875</v>
      </c>
      <c r="C12420">
        <v>8480.2900390625</v>
      </c>
      <c r="D12420">
        <v>8215.6904296875</v>
      </c>
      <c r="E12420">
        <v>8263.23046875</v>
      </c>
      <c r="F12420">
        <v>8263.23046875</v>
      </c>
      <c r="G12420">
        <v>3788180000</v>
      </c>
    </row>
    <row r="12421" spans="1:7" ht="15">
      <c r="A12421" s="963">
        <v>43943</v>
      </c>
      <c r="B12421">
        <v>8434.5498046875</v>
      </c>
      <c r="C12421">
        <v>8537.3095703125</v>
      </c>
      <c r="D12421">
        <v>8404.5400390625</v>
      </c>
      <c r="E12421">
        <v>8495.3798828125</v>
      </c>
      <c r="F12421">
        <v>8495.3798828125</v>
      </c>
      <c r="G12421">
        <v>3041520000</v>
      </c>
    </row>
    <row r="12422" spans="1:7" ht="15">
      <c r="A12422" s="963">
        <v>43944</v>
      </c>
      <c r="B12422">
        <v>8528.83984375</v>
      </c>
      <c r="C12422">
        <v>8635.23046875</v>
      </c>
      <c r="D12422">
        <v>8475.2001953125</v>
      </c>
      <c r="E12422">
        <v>8494.75</v>
      </c>
      <c r="F12422">
        <v>8494.75</v>
      </c>
      <c r="G12422">
        <v>3759890000</v>
      </c>
    </row>
    <row r="12423" spans="1:7" ht="15">
      <c r="A12423" s="963">
        <v>43945</v>
      </c>
      <c r="B12423">
        <v>8530.080078125</v>
      </c>
      <c r="C12423">
        <v>8642.9296875</v>
      </c>
      <c r="D12423">
        <v>8464.419921875</v>
      </c>
      <c r="E12423">
        <v>8634.51953125</v>
      </c>
      <c r="F12423">
        <v>8634.51953125</v>
      </c>
      <c r="G12423">
        <v>3696020000</v>
      </c>
    </row>
    <row r="12424" spans="1:7" ht="15">
      <c r="A12424" s="963">
        <v>43948</v>
      </c>
      <c r="B12424">
        <v>8717.98046875</v>
      </c>
      <c r="C12424">
        <v>8754.5703125</v>
      </c>
      <c r="D12424">
        <v>8697.3701171875</v>
      </c>
      <c r="E12424">
        <v>8730.16015625</v>
      </c>
      <c r="F12424">
        <v>8730.16015625</v>
      </c>
      <c r="G12424">
        <v>3694980000</v>
      </c>
    </row>
    <row r="12425" spans="1:7" ht="15">
      <c r="A12425" s="963">
        <v>43949</v>
      </c>
      <c r="B12425">
        <v>8825.6904296875</v>
      </c>
      <c r="C12425">
        <v>8830.5703125</v>
      </c>
      <c r="D12425">
        <v>8600.7001953125</v>
      </c>
      <c r="E12425">
        <v>8607.73046875</v>
      </c>
      <c r="F12425">
        <v>8607.73046875</v>
      </c>
      <c r="G12425">
        <v>3730350000</v>
      </c>
    </row>
    <row r="12426" spans="1:7" ht="15">
      <c r="A12426" s="963">
        <v>43950</v>
      </c>
      <c r="B12426">
        <v>8802.7001953125</v>
      </c>
      <c r="C12426">
        <v>8957.26953125</v>
      </c>
      <c r="D12426">
        <v>8765.009765625</v>
      </c>
      <c r="E12426">
        <v>8914.7099609375</v>
      </c>
      <c r="F12426">
        <v>8914.7099609375</v>
      </c>
      <c r="G12426">
        <v>4407140000</v>
      </c>
    </row>
    <row r="12427" spans="1:7" ht="15">
      <c r="A12427" s="963">
        <v>43951</v>
      </c>
      <c r="B12427">
        <v>8911.01953125</v>
      </c>
      <c r="C12427">
        <v>8926.1103515625</v>
      </c>
      <c r="D12427">
        <v>8825.830078125</v>
      </c>
      <c r="E12427">
        <v>8889.5498046875</v>
      </c>
      <c r="F12427">
        <v>8889.5498046875</v>
      </c>
      <c r="G12427">
        <v>4335660000</v>
      </c>
    </row>
    <row r="12428" spans="1:7" ht="15">
      <c r="A12428" s="963">
        <v>43952</v>
      </c>
      <c r="B12428">
        <v>8681.2900390625</v>
      </c>
      <c r="C12428">
        <v>8754.4599609375</v>
      </c>
      <c r="D12428">
        <v>8566.83984375</v>
      </c>
      <c r="E12428">
        <v>8604.9501953125</v>
      </c>
      <c r="F12428">
        <v>8604.9501953125</v>
      </c>
      <c r="G12428">
        <v>3741300000</v>
      </c>
    </row>
    <row r="12429" spans="1:7" ht="15">
      <c r="A12429" s="963">
        <v>43955</v>
      </c>
      <c r="B12429">
        <v>8555.3203125</v>
      </c>
      <c r="C12429">
        <v>8715.8203125</v>
      </c>
      <c r="D12429">
        <v>8537.830078125</v>
      </c>
      <c r="E12429">
        <v>8710.7099609375</v>
      </c>
      <c r="F12429">
        <v>8710.7099609375</v>
      </c>
      <c r="G12429">
        <v>3443140000</v>
      </c>
    </row>
    <row r="12430" spans="1:7" ht="15">
      <c r="A12430" s="963">
        <v>43956</v>
      </c>
      <c r="B12430">
        <v>8809.66015625</v>
      </c>
      <c r="C12430">
        <v>8909.9599609375</v>
      </c>
      <c r="D12430">
        <v>8781.3095703125</v>
      </c>
      <c r="E12430">
        <v>8809.1201171875</v>
      </c>
      <c r="F12430">
        <v>8809.1201171875</v>
      </c>
      <c r="G12430">
        <v>3933550000</v>
      </c>
    </row>
    <row r="12431" spans="1:7" ht="15">
      <c r="A12431" s="963">
        <v>43957</v>
      </c>
      <c r="B12431">
        <v>8874.7001953125</v>
      </c>
      <c r="C12431">
        <v>8933.25</v>
      </c>
      <c r="D12431">
        <v>8819.3701171875</v>
      </c>
      <c r="E12431">
        <v>8854.3896484375</v>
      </c>
      <c r="F12431">
        <v>8854.3896484375</v>
      </c>
      <c r="G12431">
        <v>3656750000</v>
      </c>
    </row>
    <row r="12432" spans="1:7" ht="15">
      <c r="A12432" s="963">
        <v>43958</v>
      </c>
      <c r="B12432">
        <v>8973.7802734375</v>
      </c>
      <c r="C12432">
        <v>9015.990234375</v>
      </c>
      <c r="D12432">
        <v>8932.8603515625</v>
      </c>
      <c r="E12432">
        <v>8979.66015625</v>
      </c>
      <c r="F12432">
        <v>8979.66015625</v>
      </c>
      <c r="G12432">
        <v>3787220000</v>
      </c>
    </row>
    <row r="12433" spans="1:7" ht="15">
      <c r="A12433" s="963">
        <v>43959</v>
      </c>
      <c r="B12433">
        <v>9056.8896484375</v>
      </c>
      <c r="C12433">
        <v>9125.98046875</v>
      </c>
      <c r="D12433">
        <v>9018.2099609375</v>
      </c>
      <c r="E12433">
        <v>9121.3203125</v>
      </c>
      <c r="F12433">
        <v>9121.3203125</v>
      </c>
      <c r="G12433">
        <v>3813630000</v>
      </c>
    </row>
    <row r="12434" spans="1:7" ht="15">
      <c r="A12434" s="963">
        <v>43962</v>
      </c>
      <c r="B12434">
        <v>9054.91015625</v>
      </c>
      <c r="C12434">
        <v>9241.919921875</v>
      </c>
      <c r="D12434">
        <v>9053.169921875</v>
      </c>
      <c r="E12434">
        <v>9192.33984375</v>
      </c>
      <c r="F12434">
        <v>9192.33984375</v>
      </c>
      <c r="G12434">
        <v>3925450000</v>
      </c>
    </row>
    <row r="12435" spans="1:7" ht="15">
      <c r="A12435" s="963">
        <v>43963</v>
      </c>
      <c r="B12435">
        <v>9225.150390625</v>
      </c>
      <c r="C12435">
        <v>9250.9599609375</v>
      </c>
      <c r="D12435">
        <v>9000.0703125</v>
      </c>
      <c r="E12435">
        <v>9002.5498046875</v>
      </c>
      <c r="F12435">
        <v>9002.5498046875</v>
      </c>
      <c r="G12435">
        <v>4336510000</v>
      </c>
    </row>
    <row r="12436" spans="1:7" ht="15">
      <c r="A12436" s="963">
        <v>43964</v>
      </c>
      <c r="B12436">
        <v>9006.0498046875</v>
      </c>
      <c r="C12436">
        <v>9074.16015625</v>
      </c>
      <c r="D12436">
        <v>8752.6796875</v>
      </c>
      <c r="E12436">
        <v>8863.169921875</v>
      </c>
      <c r="F12436">
        <v>8863.169921875</v>
      </c>
      <c r="G12436">
        <v>4273210000</v>
      </c>
    </row>
    <row r="12437" spans="1:7" ht="15">
      <c r="A12437" s="963">
        <v>43965</v>
      </c>
      <c r="B12437">
        <v>8788.0400390625</v>
      </c>
      <c r="C12437">
        <v>8945.7099609375</v>
      </c>
      <c r="D12437">
        <v>8705.25</v>
      </c>
      <c r="E12437">
        <v>8943.7197265625</v>
      </c>
      <c r="F12437">
        <v>8943.7197265625</v>
      </c>
      <c r="G12437">
        <v>3965970000</v>
      </c>
    </row>
    <row r="12438" spans="1:7" ht="15">
      <c r="A12438" s="963">
        <v>43966</v>
      </c>
      <c r="B12438">
        <v>8839.990234375</v>
      </c>
      <c r="C12438">
        <v>9018.400390625</v>
      </c>
      <c r="D12438">
        <v>8821.3798828125</v>
      </c>
      <c r="E12438">
        <v>9014.5595703125</v>
      </c>
      <c r="F12438">
        <v>9014.5595703125</v>
      </c>
      <c r="G12438">
        <v>4240690000</v>
      </c>
    </row>
    <row r="12439" spans="1:7" ht="15">
      <c r="A12439" s="963">
        <v>43969</v>
      </c>
      <c r="B12439">
        <v>9177.150390625</v>
      </c>
      <c r="C12439">
        <v>9267.2197265625</v>
      </c>
      <c r="D12439">
        <v>9154.349609375</v>
      </c>
      <c r="E12439">
        <v>9234.830078125</v>
      </c>
      <c r="F12439">
        <v>9234.830078125</v>
      </c>
      <c r="G12439">
        <v>4341820000</v>
      </c>
    </row>
    <row r="12440" spans="1:7" ht="15">
      <c r="A12440" s="963">
        <v>43970</v>
      </c>
      <c r="B12440">
        <v>9227.4599609375</v>
      </c>
      <c r="C12440">
        <v>9317.25</v>
      </c>
      <c r="D12440">
        <v>9183.25</v>
      </c>
      <c r="E12440">
        <v>9185.099609375</v>
      </c>
      <c r="F12440">
        <v>9185.099609375</v>
      </c>
      <c r="G12440">
        <v>4193550000</v>
      </c>
    </row>
    <row r="12441" spans="1:7" ht="15">
      <c r="A12441" s="963">
        <v>43971</v>
      </c>
      <c r="B12441">
        <v>9305.6201171875</v>
      </c>
      <c r="C12441">
        <v>9392.8203125</v>
      </c>
      <c r="D12441">
        <v>9304.2001953125</v>
      </c>
      <c r="E12441">
        <v>9375.7802734375</v>
      </c>
      <c r="F12441">
        <v>9375.7802734375</v>
      </c>
      <c r="G12441">
        <v>4315500000</v>
      </c>
    </row>
    <row r="12442" spans="1:7" ht="15">
      <c r="A12442" s="963">
        <v>43972</v>
      </c>
      <c r="B12442">
        <v>9375.1904296875</v>
      </c>
      <c r="C12442">
        <v>9405.25</v>
      </c>
      <c r="D12442">
        <v>9254.849609375</v>
      </c>
      <c r="E12442">
        <v>9284.8798828125</v>
      </c>
      <c r="F12442">
        <v>9284.8798828125</v>
      </c>
      <c r="G12442">
        <v>3745270000</v>
      </c>
    </row>
    <row r="12443" spans="1:7" ht="15">
      <c r="A12443" s="963">
        <v>43973</v>
      </c>
      <c r="B12443">
        <v>9278.5498046875</v>
      </c>
      <c r="C12443">
        <v>9328.2802734375</v>
      </c>
      <c r="D12443">
        <v>9239.41015625</v>
      </c>
      <c r="E12443">
        <v>9324.58984375</v>
      </c>
      <c r="F12443">
        <v>9324.58984375</v>
      </c>
      <c r="G12443">
        <v>3668070000</v>
      </c>
    </row>
    <row r="12444" spans="1:7" ht="15">
      <c r="A12444" s="963">
        <v>43977</v>
      </c>
      <c r="B12444">
        <v>9501.2099609375</v>
      </c>
      <c r="C12444">
        <v>9501.2099609375</v>
      </c>
      <c r="D12444">
        <v>9333.16015625</v>
      </c>
      <c r="E12444">
        <v>9340.2197265625</v>
      </c>
      <c r="F12444">
        <v>9340.2197265625</v>
      </c>
      <c r="G12444">
        <v>4448950000</v>
      </c>
    </row>
    <row r="12445" spans="1:7" ht="15">
      <c r="A12445" s="963">
        <v>43978</v>
      </c>
      <c r="B12445">
        <v>9346.1201171875</v>
      </c>
      <c r="C12445">
        <v>9414.6201171875</v>
      </c>
      <c r="D12445">
        <v>9144.2802734375</v>
      </c>
      <c r="E12445">
        <v>9412.3603515625</v>
      </c>
      <c r="F12445">
        <v>9412.3603515625</v>
      </c>
      <c r="G12445">
        <v>4489110000</v>
      </c>
    </row>
    <row r="12446" spans="1:7" ht="15">
      <c r="A12446" s="963">
        <v>43979</v>
      </c>
      <c r="B12446">
        <v>9392.990234375</v>
      </c>
      <c r="C12446">
        <v>9523.6396484375</v>
      </c>
      <c r="D12446">
        <v>9345.2802734375</v>
      </c>
      <c r="E12446">
        <v>9368.990234375</v>
      </c>
      <c r="F12446">
        <v>9368.990234375</v>
      </c>
      <c r="G12446">
        <v>4113660000</v>
      </c>
    </row>
    <row r="12447" spans="1:7" ht="15">
      <c r="A12447" s="963">
        <v>43980</v>
      </c>
      <c r="B12447">
        <v>9382.349609375</v>
      </c>
      <c r="C12447">
        <v>9505.5498046875</v>
      </c>
      <c r="D12447">
        <v>9324.73046875</v>
      </c>
      <c r="E12447">
        <v>9489.8701171875</v>
      </c>
      <c r="F12447">
        <v>9489.8701171875</v>
      </c>
      <c r="G12447">
        <v>4742290000</v>
      </c>
    </row>
    <row r="12448" spans="1:7" ht="15">
      <c r="A12448" s="963">
        <v>43983</v>
      </c>
      <c r="B12448">
        <v>9471.419921875</v>
      </c>
      <c r="C12448">
        <v>9571.2802734375</v>
      </c>
      <c r="D12448">
        <v>9462.3203125</v>
      </c>
      <c r="E12448">
        <v>9552.0498046875</v>
      </c>
      <c r="F12448">
        <v>9552.0498046875</v>
      </c>
      <c r="G12448">
        <v>3847770000</v>
      </c>
    </row>
    <row r="12449" spans="1:7" ht="15">
      <c r="A12449" s="963">
        <v>43984</v>
      </c>
      <c r="B12449">
        <v>9566.5302734375</v>
      </c>
      <c r="C12449">
        <v>9611.2197265625</v>
      </c>
      <c r="D12449">
        <v>9472.080078125</v>
      </c>
      <c r="E12449">
        <v>9608.3798828125</v>
      </c>
      <c r="F12449">
        <v>9608.3798828125</v>
      </c>
      <c r="G12449">
        <v>3990080000</v>
      </c>
    </row>
    <row r="12450" spans="1:7" ht="15">
      <c r="A12450" s="963">
        <v>43985</v>
      </c>
      <c r="B12450">
        <v>9651.8603515625</v>
      </c>
      <c r="C12450">
        <v>9707.7802734375</v>
      </c>
      <c r="D12450">
        <v>9627.169921875</v>
      </c>
      <c r="E12450">
        <v>9682.91015625</v>
      </c>
      <c r="F12450">
        <v>9682.91015625</v>
      </c>
      <c r="G12450">
        <v>4679030000</v>
      </c>
    </row>
    <row r="12451" spans="1:7" ht="15">
      <c r="A12451" s="963">
        <v>43986</v>
      </c>
      <c r="B12451">
        <v>9649.650390625</v>
      </c>
      <c r="C12451">
        <v>9716.1396484375</v>
      </c>
      <c r="D12451">
        <v>9560.41015625</v>
      </c>
      <c r="E12451">
        <v>9615.8095703125</v>
      </c>
      <c r="F12451">
        <v>9615.8095703125</v>
      </c>
      <c r="G12451">
        <v>6141320000</v>
      </c>
    </row>
    <row r="12452" spans="1:7" ht="15">
      <c r="A12452" s="963">
        <v>43987</v>
      </c>
      <c r="B12452">
        <v>9703.5400390625</v>
      </c>
      <c r="C12452">
        <v>9845.6904296875</v>
      </c>
      <c r="D12452">
        <v>9685.349609375</v>
      </c>
      <c r="E12452">
        <v>9814.080078125</v>
      </c>
      <c r="F12452">
        <v>9814.080078125</v>
      </c>
      <c r="G12452">
        <v>6607730000</v>
      </c>
    </row>
    <row r="12453" spans="1:7" ht="15">
      <c r="A12453" s="963">
        <v>43990</v>
      </c>
      <c r="B12453">
        <v>9823.4404296875</v>
      </c>
      <c r="C12453">
        <v>9927.1298828125</v>
      </c>
      <c r="D12453">
        <v>9780.6103515625</v>
      </c>
      <c r="E12453">
        <v>9924.75</v>
      </c>
      <c r="F12453">
        <v>9924.75</v>
      </c>
      <c r="G12453">
        <v>6197330000</v>
      </c>
    </row>
    <row r="12454" spans="1:7" ht="15">
      <c r="A12454" s="963">
        <v>43991</v>
      </c>
      <c r="B12454">
        <v>9867.1904296875</v>
      </c>
      <c r="C12454">
        <v>10002.5</v>
      </c>
      <c r="D12454">
        <v>9863.26953125</v>
      </c>
      <c r="E12454">
        <v>9953.75</v>
      </c>
      <c r="F12454">
        <v>9953.75</v>
      </c>
      <c r="G12454">
        <v>5319450000</v>
      </c>
    </row>
    <row r="12455" spans="1:7" ht="15">
      <c r="A12455" s="963">
        <v>43992</v>
      </c>
      <c r="B12455">
        <v>10012.3203125</v>
      </c>
      <c r="C12455">
        <v>10086.8896484375</v>
      </c>
      <c r="D12455">
        <v>9962.580078125</v>
      </c>
      <c r="E12455">
        <v>10020.349609375</v>
      </c>
      <c r="F12455">
        <v>10020.349609375</v>
      </c>
      <c r="G12455">
        <v>5170860000</v>
      </c>
    </row>
    <row r="12456" spans="1:7" ht="15">
      <c r="A12456" s="963">
        <v>43993</v>
      </c>
      <c r="B12456">
        <v>9791.240234375</v>
      </c>
      <c r="C12456">
        <v>9868.080078125</v>
      </c>
      <c r="D12456">
        <v>9491.3095703125</v>
      </c>
      <c r="E12456">
        <v>9492.73046875</v>
      </c>
      <c r="F12456">
        <v>9492.73046875</v>
      </c>
      <c r="G12456">
        <v>5300850000</v>
      </c>
    </row>
    <row r="12457" spans="1:7" ht="15">
      <c r="A12457" s="963">
        <v>43994</v>
      </c>
      <c r="B12457">
        <v>9715.8701171875</v>
      </c>
      <c r="C12457">
        <v>9768.6396484375</v>
      </c>
      <c r="D12457">
        <v>9413.6201171875</v>
      </c>
      <c r="E12457">
        <v>9588.8095703125</v>
      </c>
      <c r="F12457">
        <v>9588.8095703125</v>
      </c>
      <c r="G12457">
        <v>4388990000</v>
      </c>
    </row>
    <row r="12458" spans="1:7" ht="15">
      <c r="A12458" s="963">
        <v>43997</v>
      </c>
      <c r="B12458">
        <v>9426.900390625</v>
      </c>
      <c r="C12458">
        <v>9756.0703125</v>
      </c>
      <c r="D12458">
        <v>9403</v>
      </c>
      <c r="E12458">
        <v>9726.01953125</v>
      </c>
      <c r="F12458">
        <v>9726.01953125</v>
      </c>
      <c r="G12458">
        <v>4476010000</v>
      </c>
    </row>
    <row r="12459" spans="1:7" ht="15">
      <c r="A12459" s="963">
        <v>43998</v>
      </c>
      <c r="B12459">
        <v>9949.7802734375</v>
      </c>
      <c r="C12459">
        <v>9963.6298828125</v>
      </c>
      <c r="D12459">
        <v>9748.3798828125</v>
      </c>
      <c r="E12459">
        <v>9895.8701171875</v>
      </c>
      <c r="F12459">
        <v>9895.8701171875</v>
      </c>
      <c r="G12459">
        <v>4669320000</v>
      </c>
    </row>
    <row r="12460" spans="1:7" ht="15">
      <c r="A12460" s="963">
        <v>43999</v>
      </c>
      <c r="B12460">
        <v>9943.3095703125</v>
      </c>
      <c r="C12460">
        <v>9991.2099609375</v>
      </c>
      <c r="D12460">
        <v>9891.8095703125</v>
      </c>
      <c r="E12460">
        <v>9910.5302734375</v>
      </c>
      <c r="F12460">
        <v>9910.5302734375</v>
      </c>
      <c r="G12460">
        <v>4279700000</v>
      </c>
    </row>
    <row r="12461" spans="1:7" ht="15">
      <c r="A12461" s="963">
        <v>44000</v>
      </c>
      <c r="B12461">
        <v>9892.48046875</v>
      </c>
      <c r="C12461">
        <v>9959.2001953125</v>
      </c>
      <c r="D12461">
        <v>9885.66015625</v>
      </c>
      <c r="E12461">
        <v>9943.0498046875</v>
      </c>
      <c r="F12461">
        <v>9943.0498046875</v>
      </c>
      <c r="G12461">
        <v>4335320000</v>
      </c>
    </row>
    <row r="12462" spans="1:7" ht="15">
      <c r="A12462" s="963">
        <v>44001</v>
      </c>
      <c r="B12462">
        <v>10042.1298828125</v>
      </c>
      <c r="C12462">
        <v>10053.91015625</v>
      </c>
      <c r="D12462">
        <v>9872.9404296875</v>
      </c>
      <c r="E12462">
        <v>9946.1201171875</v>
      </c>
      <c r="F12462">
        <v>9946.1201171875</v>
      </c>
      <c r="G12462">
        <v>6093830000</v>
      </c>
    </row>
    <row r="12463" spans="1:7" ht="15">
      <c r="A12463" s="963">
        <v>44004</v>
      </c>
      <c r="B12463">
        <v>9945.490234375</v>
      </c>
      <c r="C12463">
        <v>10059.6103515625</v>
      </c>
      <c r="D12463">
        <v>9916.599609375</v>
      </c>
      <c r="E12463">
        <v>10056.48046875</v>
      </c>
      <c r="F12463">
        <v>10056.48046875</v>
      </c>
      <c r="G12463">
        <v>4506960000</v>
      </c>
    </row>
    <row r="12464" spans="1:7" ht="15">
      <c r="A12464" s="963">
        <v>44005</v>
      </c>
      <c r="B12464">
        <v>10130.830078125</v>
      </c>
      <c r="C12464">
        <v>10221.849609375</v>
      </c>
      <c r="D12464">
        <v>10112.4404296875</v>
      </c>
      <c r="E12464">
        <v>10131.3701171875</v>
      </c>
      <c r="F12464">
        <v>10131.3701171875</v>
      </c>
      <c r="G12464">
        <v>5755170000</v>
      </c>
    </row>
    <row r="12465" spans="1:7" ht="15">
      <c r="A12465" s="963">
        <v>44006</v>
      </c>
      <c r="B12465">
        <v>10092.919921875</v>
      </c>
      <c r="C12465">
        <v>10137.5</v>
      </c>
      <c r="D12465">
        <v>9842.2197265625</v>
      </c>
      <c r="E12465">
        <v>9909.169921875</v>
      </c>
      <c r="F12465">
        <v>9909.169921875</v>
      </c>
      <c r="G12465">
        <v>5589130000</v>
      </c>
    </row>
    <row r="12466" spans="1:7" ht="15">
      <c r="A12466" s="963">
        <v>44007</v>
      </c>
      <c r="B12466">
        <v>9899.3603515625</v>
      </c>
      <c r="C12466">
        <v>10023.2802734375</v>
      </c>
      <c r="D12466">
        <v>9810.4697265625</v>
      </c>
      <c r="E12466">
        <v>10017</v>
      </c>
      <c r="F12466">
        <v>10017</v>
      </c>
      <c r="G12466">
        <v>4779640000</v>
      </c>
    </row>
    <row r="12467" spans="1:7" ht="15">
      <c r="A12467" s="963">
        <v>44008</v>
      </c>
      <c r="B12467">
        <v>9995.1201171875</v>
      </c>
      <c r="C12467">
        <v>10000.669921875</v>
      </c>
      <c r="D12467">
        <v>9749.0703125</v>
      </c>
      <c r="E12467">
        <v>9757.2197265625</v>
      </c>
      <c r="F12467">
        <v>9757.2197265625</v>
      </c>
      <c r="G12467">
        <v>7309380000</v>
      </c>
    </row>
    <row r="12468" spans="1:7" ht="15">
      <c r="A12468" s="963">
        <v>44011</v>
      </c>
      <c r="B12468">
        <v>9771.7197265625</v>
      </c>
      <c r="C12468">
        <v>9877.33984375</v>
      </c>
      <c r="D12468">
        <v>9663.6103515625</v>
      </c>
      <c r="E12468">
        <v>9874.150390625</v>
      </c>
      <c r="F12468">
        <v>9874.150390625</v>
      </c>
      <c r="G12468">
        <v>4336290000</v>
      </c>
    </row>
    <row r="12469" spans="1:7" ht="15">
      <c r="A12469" s="963">
        <v>44012</v>
      </c>
      <c r="B12469">
        <v>9875.2900390625</v>
      </c>
      <c r="C12469">
        <v>10085.58984375</v>
      </c>
      <c r="D12469">
        <v>9863.669921875</v>
      </c>
      <c r="E12469">
        <v>10058.76953125</v>
      </c>
      <c r="F12469">
        <v>10058.76953125</v>
      </c>
      <c r="G12469">
        <v>4510190000</v>
      </c>
    </row>
    <row r="12470" spans="1:7" ht="15">
      <c r="A12470" s="963">
        <v>44013</v>
      </c>
      <c r="B12470">
        <v>10063.669921875</v>
      </c>
      <c r="C12470">
        <v>10197.1904296875</v>
      </c>
      <c r="D12470">
        <v>10048.0400390625</v>
      </c>
      <c r="E12470">
        <v>10154.6298828125</v>
      </c>
      <c r="F12470">
        <v>10154.6298828125</v>
      </c>
      <c r="G12470">
        <v>4624430000</v>
      </c>
    </row>
    <row r="12471" spans="1:7" ht="15">
      <c r="A12471" s="963">
        <v>44014</v>
      </c>
      <c r="B12471">
        <v>10268.669921875</v>
      </c>
      <c r="C12471">
        <v>10310.3603515625</v>
      </c>
      <c r="D12471">
        <v>10194.0595703125</v>
      </c>
      <c r="E12471">
        <v>10207.6298828125</v>
      </c>
      <c r="F12471">
        <v>10207.6298828125</v>
      </c>
      <c r="G12471">
        <v>4038920000</v>
      </c>
    </row>
    <row r="12472" spans="1:7" ht="15">
      <c r="A12472" s="963">
        <v>44018</v>
      </c>
      <c r="B12472">
        <v>10360.3798828125</v>
      </c>
      <c r="C12472">
        <v>10462.0498046875</v>
      </c>
      <c r="D12472">
        <v>10354.98046875</v>
      </c>
      <c r="E12472">
        <v>10433.650390625</v>
      </c>
      <c r="F12472">
        <v>10433.650390625</v>
      </c>
      <c r="G12472">
        <v>4570260000</v>
      </c>
    </row>
    <row r="12473" spans="1:7" ht="15">
      <c r="A12473" s="963">
        <v>44019</v>
      </c>
      <c r="B12473">
        <v>10412.4599609375</v>
      </c>
      <c r="C12473">
        <v>10518.98046875</v>
      </c>
      <c r="D12473">
        <v>10337.98046875</v>
      </c>
      <c r="E12473">
        <v>10343.8896484375</v>
      </c>
      <c r="F12473">
        <v>10343.8896484375</v>
      </c>
      <c r="G12473">
        <v>4337130000</v>
      </c>
    </row>
    <row r="12474" spans="1:7" ht="15">
      <c r="A12474" s="963">
        <v>44020</v>
      </c>
      <c r="B12474">
        <v>10409.349609375</v>
      </c>
      <c r="C12474">
        <v>10494.6298828125</v>
      </c>
      <c r="D12474">
        <v>10350.9599609375</v>
      </c>
      <c r="E12474">
        <v>10492.5</v>
      </c>
      <c r="F12474">
        <v>10492.5</v>
      </c>
      <c r="G12474">
        <v>4030210000</v>
      </c>
    </row>
    <row r="12475" spans="1:7" ht="15">
      <c r="A12475" s="963">
        <v>44021</v>
      </c>
      <c r="B12475">
        <v>10563.7197265625</v>
      </c>
      <c r="C12475">
        <v>10578.099609375</v>
      </c>
      <c r="D12475">
        <v>10379.91015625</v>
      </c>
      <c r="E12475">
        <v>10547.75</v>
      </c>
      <c r="F12475">
        <v>10547.75</v>
      </c>
      <c r="G12475">
        <v>4013180000</v>
      </c>
    </row>
    <row r="12476" spans="1:7" ht="15">
      <c r="A12476" s="963">
        <v>44022</v>
      </c>
      <c r="B12476">
        <v>10545.91015625</v>
      </c>
      <c r="C12476">
        <v>10622.349609375</v>
      </c>
      <c r="D12476">
        <v>10447.009765625</v>
      </c>
      <c r="E12476">
        <v>10617.4404296875</v>
      </c>
      <c r="F12476">
        <v>10617.4404296875</v>
      </c>
      <c r="G12476">
        <v>3537510000</v>
      </c>
    </row>
    <row r="12477" spans="1:7" ht="15">
      <c r="A12477" s="963">
        <v>44025</v>
      </c>
      <c r="B12477">
        <v>10729.919921875</v>
      </c>
      <c r="C12477">
        <v>10824.7802734375</v>
      </c>
      <c r="D12477">
        <v>10368.0400390625</v>
      </c>
      <c r="E12477">
        <v>10390.83984375</v>
      </c>
      <c r="F12477">
        <v>10390.83984375</v>
      </c>
      <c r="G12477">
        <v>4851880000</v>
      </c>
    </row>
    <row r="12478" spans="1:7" ht="15">
      <c r="A12478" s="963">
        <v>44026</v>
      </c>
      <c r="B12478">
        <v>10310.25</v>
      </c>
      <c r="C12478">
        <v>10497.830078125</v>
      </c>
      <c r="D12478">
        <v>10182.4599609375</v>
      </c>
      <c r="E12478">
        <v>10488.580078125</v>
      </c>
      <c r="F12478">
        <v>10488.580078125</v>
      </c>
      <c r="G12478">
        <v>4461770000</v>
      </c>
    </row>
    <row r="12479" spans="1:7" ht="15">
      <c r="A12479" s="963">
        <v>44027</v>
      </c>
      <c r="B12479">
        <v>10576.7197265625</v>
      </c>
      <c r="C12479">
        <v>10604.669921875</v>
      </c>
      <c r="D12479">
        <v>10420.5400390625</v>
      </c>
      <c r="E12479">
        <v>10550.490234375</v>
      </c>
      <c r="F12479">
        <v>10550.490234375</v>
      </c>
      <c r="G12479">
        <v>4647070000</v>
      </c>
    </row>
    <row r="12480" spans="1:7" ht="15">
      <c r="A12480" s="963">
        <v>44028</v>
      </c>
      <c r="B12480">
        <v>10443.8701171875</v>
      </c>
      <c r="C12480">
        <v>10499.7900390625</v>
      </c>
      <c r="D12480">
        <v>10364.3896484375</v>
      </c>
      <c r="E12480">
        <v>10473.830078125</v>
      </c>
      <c r="F12480">
        <v>10473.830078125</v>
      </c>
      <c r="G12480">
        <v>4277760000</v>
      </c>
    </row>
    <row r="12481" spans="1:7" ht="15">
      <c r="A12481" s="963">
        <v>44029</v>
      </c>
      <c r="B12481">
        <v>10500.51953125</v>
      </c>
      <c r="C12481">
        <v>10532.6201171875</v>
      </c>
      <c r="D12481">
        <v>10421.2099609375</v>
      </c>
      <c r="E12481">
        <v>10503.1904296875</v>
      </c>
      <c r="F12481">
        <v>10503.1904296875</v>
      </c>
      <c r="G12481">
        <v>4361480000</v>
      </c>
    </row>
    <row r="12482" spans="1:7" ht="15">
      <c r="A12482" s="963">
        <v>44032</v>
      </c>
      <c r="B12482">
        <v>10526.01953125</v>
      </c>
      <c r="C12482">
        <v>10783.7998046875</v>
      </c>
      <c r="D12482">
        <v>10488.0400390625</v>
      </c>
      <c r="E12482">
        <v>10767.08984375</v>
      </c>
      <c r="F12482">
        <v>10767.08984375</v>
      </c>
      <c r="G12482">
        <v>4314630000</v>
      </c>
    </row>
    <row r="12483" spans="1:7" ht="15">
      <c r="A12483" s="963">
        <v>44033</v>
      </c>
      <c r="B12483">
        <v>10837.8798828125</v>
      </c>
      <c r="C12483">
        <v>10839.9296875</v>
      </c>
      <c r="D12483">
        <v>10650.4599609375</v>
      </c>
      <c r="E12483">
        <v>10680.3603515625</v>
      </c>
      <c r="F12483">
        <v>10680.3603515625</v>
      </c>
      <c r="G12483">
        <v>5350750000</v>
      </c>
    </row>
    <row r="12484" spans="1:7" ht="15">
      <c r="A12484" s="963">
        <v>44034</v>
      </c>
      <c r="B12484">
        <v>10687.580078125</v>
      </c>
      <c r="C12484">
        <v>10745.3203125</v>
      </c>
      <c r="D12484">
        <v>10627.4501953125</v>
      </c>
      <c r="E12484">
        <v>10706.1298828125</v>
      </c>
      <c r="F12484">
        <v>10706.1298828125</v>
      </c>
      <c r="G12484">
        <v>4128960000</v>
      </c>
    </row>
    <row r="12485" spans="1:7" ht="15">
      <c r="A12485" s="963">
        <v>44035</v>
      </c>
      <c r="B12485">
        <v>10689.5</v>
      </c>
      <c r="C12485">
        <v>10728.1201171875</v>
      </c>
      <c r="D12485">
        <v>10407.8701171875</v>
      </c>
      <c r="E12485">
        <v>10461.419921875</v>
      </c>
      <c r="F12485">
        <v>10461.419921875</v>
      </c>
      <c r="G12485">
        <v>4501540000</v>
      </c>
    </row>
    <row r="12486" spans="1:7" ht="15">
      <c r="A12486" s="963">
        <v>44036</v>
      </c>
      <c r="B12486">
        <v>10294.41015625</v>
      </c>
      <c r="C12486">
        <v>10418.75</v>
      </c>
      <c r="D12486">
        <v>10217.3095703125</v>
      </c>
      <c r="E12486">
        <v>10363.1796875</v>
      </c>
      <c r="F12486">
        <v>10363.1796875</v>
      </c>
      <c r="G12486">
        <v>4233390000</v>
      </c>
    </row>
    <row r="12487" spans="1:7" ht="15">
      <c r="A12487" s="963">
        <v>44039</v>
      </c>
      <c r="B12487">
        <v>10421.7001953125</v>
      </c>
      <c r="C12487">
        <v>10546.4404296875</v>
      </c>
      <c r="D12487">
        <v>10399.8603515625</v>
      </c>
      <c r="E12487">
        <v>10536.26953125</v>
      </c>
      <c r="F12487">
        <v>10536.26953125</v>
      </c>
      <c r="G12487">
        <v>4244570000</v>
      </c>
    </row>
    <row r="12488" spans="1:7" ht="15">
      <c r="A12488" s="963">
        <v>44040</v>
      </c>
      <c r="B12488">
        <v>10509.2001953125</v>
      </c>
      <c r="C12488">
        <v>10523.6396484375</v>
      </c>
      <c r="D12488">
        <v>10397.8701171875</v>
      </c>
      <c r="E12488">
        <v>10402.08984375</v>
      </c>
      <c r="F12488">
        <v>10402.08984375</v>
      </c>
      <c r="G12488">
        <v>3894660000</v>
      </c>
    </row>
    <row r="12489" spans="1:7" ht="15">
      <c r="A12489" s="963">
        <v>44041</v>
      </c>
      <c r="B12489">
        <v>10474.7001953125</v>
      </c>
      <c r="C12489">
        <v>10567.91015625</v>
      </c>
      <c r="D12489">
        <v>10464</v>
      </c>
      <c r="E12489">
        <v>10542.9404296875</v>
      </c>
      <c r="F12489">
        <v>10542.9404296875</v>
      </c>
      <c r="G12489">
        <v>4009640000</v>
      </c>
    </row>
    <row r="12490" spans="1:7" ht="15">
      <c r="A12490" s="963">
        <v>44042</v>
      </c>
      <c r="B12490">
        <v>10450.1201171875</v>
      </c>
      <c r="C12490">
        <v>10609.58984375</v>
      </c>
      <c r="D12490">
        <v>10412.08984375</v>
      </c>
      <c r="E12490">
        <v>10587.8095703125</v>
      </c>
      <c r="F12490">
        <v>10587.8095703125</v>
      </c>
      <c r="G12490">
        <v>4185810000</v>
      </c>
    </row>
    <row r="12491" spans="1:7" ht="15">
      <c r="A12491" s="963">
        <v>44043</v>
      </c>
      <c r="B12491">
        <v>10741.4697265625</v>
      </c>
      <c r="C12491">
        <v>10747.7998046875</v>
      </c>
      <c r="D12491">
        <v>10557.7001953125</v>
      </c>
      <c r="E12491">
        <v>10745.26953125</v>
      </c>
      <c r="F12491">
        <v>10745.26953125</v>
      </c>
      <c r="G12491">
        <v>4438730000</v>
      </c>
    </row>
    <row r="12492" spans="1:7" ht="15">
      <c r="A12492" s="963">
        <v>44046</v>
      </c>
      <c r="B12492">
        <v>10848.6396484375</v>
      </c>
      <c r="C12492">
        <v>10927.5595703125</v>
      </c>
      <c r="D12492">
        <v>10831.150390625</v>
      </c>
      <c r="E12492">
        <v>10902.7998046875</v>
      </c>
      <c r="F12492">
        <v>10902.7998046875</v>
      </c>
      <c r="G12492">
        <v>4203890000</v>
      </c>
    </row>
    <row r="12493" spans="1:7" ht="15">
      <c r="A12493" s="963">
        <v>44047</v>
      </c>
      <c r="B12493">
        <v>10897.8896484375</v>
      </c>
      <c r="C12493">
        <v>10941.91015625</v>
      </c>
      <c r="D12493">
        <v>10852.900390625</v>
      </c>
      <c r="E12493">
        <v>10941.169921875</v>
      </c>
      <c r="F12493">
        <v>10941.169921875</v>
      </c>
      <c r="G12493">
        <v>4016520000</v>
      </c>
    </row>
    <row r="12494" spans="1:7" ht="15">
      <c r="A12494" s="963">
        <v>44048</v>
      </c>
      <c r="B12494">
        <v>10967.8701171875</v>
      </c>
      <c r="C12494">
        <v>11002.1103515625</v>
      </c>
      <c r="D12494">
        <v>10943.7197265625</v>
      </c>
      <c r="E12494">
        <v>10998.400390625</v>
      </c>
      <c r="F12494">
        <v>10998.400390625</v>
      </c>
      <c r="G12494">
        <v>4160740000</v>
      </c>
    </row>
    <row r="12495" spans="1:7" ht="15">
      <c r="A12495" s="963">
        <v>44049</v>
      </c>
      <c r="B12495">
        <v>10989.98046875</v>
      </c>
      <c r="C12495">
        <v>11121.1904296875</v>
      </c>
      <c r="D12495">
        <v>10963.41015625</v>
      </c>
      <c r="E12495">
        <v>11108.0703125</v>
      </c>
      <c r="F12495">
        <v>11108.0703125</v>
      </c>
      <c r="G12495">
        <v>4120000000</v>
      </c>
    </row>
    <row r="12496" spans="1:7" ht="15">
      <c r="A12496" s="963">
        <v>44050</v>
      </c>
      <c r="B12496">
        <v>11072.5302734375</v>
      </c>
      <c r="C12496">
        <v>11126.0400390625</v>
      </c>
      <c r="D12496">
        <v>10920.3701171875</v>
      </c>
      <c r="E12496">
        <v>11010.98046875</v>
      </c>
      <c r="F12496">
        <v>11010.98046875</v>
      </c>
      <c r="G12496">
        <v>4263930000</v>
      </c>
    </row>
    <row r="12497" spans="1:7" ht="15">
      <c r="A12497" s="963">
        <v>44053</v>
      </c>
      <c r="B12497">
        <v>11033.73046875</v>
      </c>
      <c r="C12497">
        <v>11040.240234375</v>
      </c>
      <c r="D12497">
        <v>10849.4599609375</v>
      </c>
      <c r="E12497">
        <v>10968.3603515625</v>
      </c>
      <c r="F12497">
        <v>10968.3603515625</v>
      </c>
      <c r="G12497">
        <v>4048420000</v>
      </c>
    </row>
    <row r="12498" spans="1:7" ht="15">
      <c r="A12498" s="963">
        <v>44054</v>
      </c>
      <c r="B12498">
        <v>10942.66015625</v>
      </c>
      <c r="C12498">
        <v>10989.419921875</v>
      </c>
      <c r="D12498">
        <v>10762.7099609375</v>
      </c>
      <c r="E12498">
        <v>10782.8203125</v>
      </c>
      <c r="F12498">
        <v>10782.8203125</v>
      </c>
      <c r="G12498">
        <v>4331770000</v>
      </c>
    </row>
    <row r="12499" spans="1:7" ht="15">
      <c r="A12499" s="963">
        <v>44055</v>
      </c>
      <c r="B12499">
        <v>10878.1201171875</v>
      </c>
      <c r="C12499">
        <v>11036.7197265625</v>
      </c>
      <c r="D12499">
        <v>10877.16015625</v>
      </c>
      <c r="E12499">
        <v>11012.240234375</v>
      </c>
      <c r="F12499">
        <v>11012.240234375</v>
      </c>
      <c r="G12499">
        <v>3745230000</v>
      </c>
    </row>
    <row r="12500" spans="1:7" ht="15">
      <c r="A12500" s="963">
        <v>44056</v>
      </c>
      <c r="B12500">
        <v>11026.8603515625</v>
      </c>
      <c r="C12500">
        <v>11124.849609375</v>
      </c>
      <c r="D12500">
        <v>11007.5</v>
      </c>
      <c r="E12500">
        <v>11042.5</v>
      </c>
      <c r="F12500">
        <v>11042.5</v>
      </c>
      <c r="G12500">
        <v>3480470000</v>
      </c>
    </row>
    <row r="12501" spans="1:7" ht="15">
      <c r="A12501" s="963">
        <v>44057</v>
      </c>
      <c r="B12501">
        <v>11042.240234375</v>
      </c>
      <c r="C12501">
        <v>11058.4404296875</v>
      </c>
      <c r="D12501">
        <v>10972.0595703125</v>
      </c>
      <c r="E12501">
        <v>11019.2998046875</v>
      </c>
      <c r="F12501">
        <v>11019.2998046875</v>
      </c>
      <c r="G12501">
        <v>3514260000</v>
      </c>
    </row>
    <row r="12502" spans="1:7" ht="15">
      <c r="A12502" s="963">
        <v>44060</v>
      </c>
      <c r="B12502">
        <v>11083.25</v>
      </c>
      <c r="C12502">
        <v>11144.5302734375</v>
      </c>
      <c r="D12502">
        <v>11080.2998046875</v>
      </c>
      <c r="E12502">
        <v>11129.73046875</v>
      </c>
      <c r="F12502">
        <v>11129.73046875</v>
      </c>
      <c r="G12502">
        <v>3214870000</v>
      </c>
    </row>
    <row r="12503" spans="1:7" ht="15">
      <c r="A12503" s="963">
        <v>44061</v>
      </c>
      <c r="B12503">
        <v>11170.75</v>
      </c>
      <c r="C12503">
        <v>11230.6201171875</v>
      </c>
      <c r="D12503">
        <v>11103.830078125</v>
      </c>
      <c r="E12503">
        <v>11210.83984375</v>
      </c>
      <c r="F12503">
        <v>11210.83984375</v>
      </c>
      <c r="G12503">
        <v>3228590000</v>
      </c>
    </row>
    <row r="12504" spans="1:7" ht="15">
      <c r="A12504" s="963">
        <v>44062</v>
      </c>
      <c r="B12504">
        <v>11214.7998046875</v>
      </c>
      <c r="C12504">
        <v>11257.419921875</v>
      </c>
      <c r="D12504">
        <v>11132.099609375</v>
      </c>
      <c r="E12504">
        <v>11146.4599609375</v>
      </c>
      <c r="F12504">
        <v>11146.4599609375</v>
      </c>
      <c r="G12504">
        <v>3496480000</v>
      </c>
    </row>
    <row r="12505" spans="1:7" ht="15">
      <c r="A12505" s="963">
        <v>44063</v>
      </c>
      <c r="B12505">
        <v>11096.400390625</v>
      </c>
      <c r="C12505">
        <v>11283.6201171875</v>
      </c>
      <c r="D12505">
        <v>11090.0302734375</v>
      </c>
      <c r="E12505">
        <v>11264.9501953125</v>
      </c>
      <c r="F12505">
        <v>11264.9501953125</v>
      </c>
      <c r="G12505">
        <v>4215130000</v>
      </c>
    </row>
    <row r="12506" spans="1:7" ht="15">
      <c r="A12506" s="963">
        <v>44064</v>
      </c>
      <c r="B12506">
        <v>11258.4404296875</v>
      </c>
      <c r="C12506">
        <v>11326.2099609375</v>
      </c>
      <c r="D12506">
        <v>11245.4404296875</v>
      </c>
      <c r="E12506">
        <v>11311.7998046875</v>
      </c>
      <c r="F12506">
        <v>11311.7998046875</v>
      </c>
      <c r="G12506">
        <v>3929290000</v>
      </c>
    </row>
    <row r="12507" spans="1:7" ht="15">
      <c r="A12507" s="963">
        <v>44067</v>
      </c>
      <c r="B12507">
        <v>11449.25</v>
      </c>
      <c r="C12507">
        <v>11462.0498046875</v>
      </c>
      <c r="D12507">
        <v>11297.5302734375</v>
      </c>
      <c r="E12507">
        <v>11379.7197265625</v>
      </c>
      <c r="F12507">
        <v>11379.7197265625</v>
      </c>
      <c r="G12507">
        <v>3907310000</v>
      </c>
    </row>
    <row r="12508" spans="1:7" ht="15">
      <c r="A12508" s="963">
        <v>44068</v>
      </c>
      <c r="B12508">
        <v>11370.23046875</v>
      </c>
      <c r="C12508">
        <v>11468.259765625</v>
      </c>
      <c r="D12508">
        <v>11343.0400390625</v>
      </c>
      <c r="E12508">
        <v>11466.4697265625</v>
      </c>
      <c r="F12508">
        <v>11466.4697265625</v>
      </c>
      <c r="G12508">
        <v>3475280000</v>
      </c>
    </row>
    <row r="12509" spans="1:7" ht="15">
      <c r="A12509" s="963">
        <v>44069</v>
      </c>
      <c r="B12509">
        <v>11516.6201171875</v>
      </c>
      <c r="C12509">
        <v>11672.0498046875</v>
      </c>
      <c r="D12509">
        <v>11507.4599609375</v>
      </c>
      <c r="E12509">
        <v>11665.0595703125</v>
      </c>
      <c r="F12509">
        <v>11665.0595703125</v>
      </c>
      <c r="G12509">
        <v>3471520000</v>
      </c>
    </row>
    <row r="12510" spans="1:7" ht="15">
      <c r="A12510" s="963">
        <v>44070</v>
      </c>
      <c r="B12510">
        <v>11688.1904296875</v>
      </c>
      <c r="C12510">
        <v>11730.009765625</v>
      </c>
      <c r="D12510">
        <v>11551.009765625</v>
      </c>
      <c r="E12510">
        <v>11625.33984375</v>
      </c>
      <c r="F12510">
        <v>11625.33984375</v>
      </c>
      <c r="G12510">
        <v>3547400000</v>
      </c>
    </row>
    <row r="12511" spans="1:7" ht="15">
      <c r="A12511" s="963">
        <v>44071</v>
      </c>
      <c r="B12511">
        <v>11689.2802734375</v>
      </c>
      <c r="C12511">
        <v>11708.76953125</v>
      </c>
      <c r="D12511">
        <v>11634.76953125</v>
      </c>
      <c r="E12511">
        <v>11695.6298828125</v>
      </c>
      <c r="F12511">
        <v>11695.6298828125</v>
      </c>
      <c r="G12511">
        <v>3012980000</v>
      </c>
    </row>
    <row r="12512" spans="1:7" ht="15">
      <c r="A12512" s="963">
        <v>44074</v>
      </c>
      <c r="B12512">
        <v>11718.8095703125</v>
      </c>
      <c r="C12512">
        <v>11829.83984375</v>
      </c>
      <c r="D12512">
        <v>11697.419921875</v>
      </c>
      <c r="E12512">
        <v>11775.4599609375</v>
      </c>
      <c r="F12512">
        <v>11775.4599609375</v>
      </c>
      <c r="G12512">
        <v>3612050000</v>
      </c>
    </row>
    <row r="12513" spans="1:7" ht="15">
      <c r="A12513" s="963">
        <v>44075</v>
      </c>
      <c r="B12513">
        <v>11850.9599609375</v>
      </c>
      <c r="C12513">
        <v>11945.7197265625</v>
      </c>
      <c r="D12513">
        <v>11794.7802734375</v>
      </c>
      <c r="E12513">
        <v>11939.669921875</v>
      </c>
      <c r="F12513">
        <v>11939.669921875</v>
      </c>
      <c r="G12513">
        <v>3511060000</v>
      </c>
    </row>
    <row r="12514" spans="1:7" ht="15">
      <c r="A12514" s="963">
        <v>44076</v>
      </c>
      <c r="B12514">
        <v>12047.259765625</v>
      </c>
      <c r="C12514">
        <v>12074.0595703125</v>
      </c>
      <c r="D12514">
        <v>11836.1796875</v>
      </c>
      <c r="E12514">
        <v>12056.4404296875</v>
      </c>
      <c r="F12514">
        <v>12056.4404296875</v>
      </c>
      <c r="G12514">
        <v>3982360000</v>
      </c>
    </row>
    <row r="12515" spans="1:7" ht="15">
      <c r="A12515" s="963">
        <v>44077</v>
      </c>
      <c r="B12515">
        <v>11861.900390625</v>
      </c>
      <c r="C12515">
        <v>11894.400390625</v>
      </c>
      <c r="D12515">
        <v>11361.3603515625</v>
      </c>
      <c r="E12515">
        <v>11458.099609375</v>
      </c>
      <c r="F12515">
        <v>11458.099609375</v>
      </c>
      <c r="G12515">
        <v>4465010000</v>
      </c>
    </row>
    <row r="12516" spans="1:7" ht="15">
      <c r="A12516" s="963">
        <v>44078</v>
      </c>
      <c r="B12516">
        <v>11396.240234375</v>
      </c>
      <c r="C12516">
        <v>11531.1796875</v>
      </c>
      <c r="D12516">
        <v>10875.8701171875</v>
      </c>
      <c r="E12516">
        <v>11313.1298828125</v>
      </c>
      <c r="F12516">
        <v>11313.1298828125</v>
      </c>
      <c r="G12516">
        <v>4284440000</v>
      </c>
    </row>
    <row r="12517" spans="1:7" ht="15">
      <c r="A12517" s="963">
        <v>44082</v>
      </c>
      <c r="B12517">
        <v>10900.7001953125</v>
      </c>
      <c r="C12517">
        <v>11131.5</v>
      </c>
      <c r="D12517">
        <v>10837.2001953125</v>
      </c>
      <c r="E12517">
        <v>10847.6904296875</v>
      </c>
      <c r="F12517">
        <v>10847.6904296875</v>
      </c>
      <c r="G12517">
        <v>3905420000</v>
      </c>
    </row>
    <row r="12518" spans="1:7" ht="15">
      <c r="A12518" s="963">
        <v>44083</v>
      </c>
      <c r="B12518">
        <v>11064.759765625</v>
      </c>
      <c r="C12518">
        <v>11217.6904296875</v>
      </c>
      <c r="D12518">
        <v>10970.4501953125</v>
      </c>
      <c r="E12518">
        <v>11141.5595703125</v>
      </c>
      <c r="F12518">
        <v>11141.5595703125</v>
      </c>
      <c r="G12518">
        <v>3550660000</v>
      </c>
    </row>
    <row r="12519" spans="1:7" ht="15">
      <c r="A12519" s="963">
        <v>44084</v>
      </c>
      <c r="B12519">
        <v>11235.5302734375</v>
      </c>
      <c r="C12519">
        <v>11299.5302734375</v>
      </c>
      <c r="D12519">
        <v>10875.01953125</v>
      </c>
      <c r="E12519">
        <v>10919.58984375</v>
      </c>
      <c r="F12519">
        <v>10919.58984375</v>
      </c>
      <c r="G12519">
        <v>3840010000</v>
      </c>
    </row>
    <row r="12520" spans="1:7" ht="15">
      <c r="A12520" s="963">
        <v>44085</v>
      </c>
      <c r="B12520">
        <v>11010.0703125</v>
      </c>
      <c r="C12520">
        <v>11033.0400390625</v>
      </c>
      <c r="D12520">
        <v>10728.0302734375</v>
      </c>
      <c r="E12520">
        <v>10853.5498046875</v>
      </c>
      <c r="F12520">
        <v>10853.5498046875</v>
      </c>
      <c r="G12520">
        <v>3630250000</v>
      </c>
    </row>
    <row r="12521" spans="1:7" ht="15">
      <c r="A12521" s="963">
        <v>44088</v>
      </c>
      <c r="B12521">
        <v>11010.1396484375</v>
      </c>
      <c r="C12521">
        <v>11118.2900390625</v>
      </c>
      <c r="D12521">
        <v>10982.259765625</v>
      </c>
      <c r="E12521">
        <v>11056.650390625</v>
      </c>
      <c r="F12521">
        <v>11056.650390625</v>
      </c>
      <c r="G12521">
        <v>3737610000</v>
      </c>
    </row>
    <row r="12522" spans="1:7" ht="15">
      <c r="A12522" s="963">
        <v>44089</v>
      </c>
      <c r="B12522">
        <v>11193.9599609375</v>
      </c>
      <c r="C12522">
        <v>11244.4599609375</v>
      </c>
      <c r="D12522">
        <v>11127.98046875</v>
      </c>
      <c r="E12522">
        <v>11190.3203125</v>
      </c>
      <c r="F12522">
        <v>11190.3203125</v>
      </c>
      <c r="G12522">
        <v>3786110000</v>
      </c>
    </row>
    <row r="12523" spans="1:7" ht="15">
      <c r="A12523" s="963">
        <v>44090</v>
      </c>
      <c r="B12523">
        <v>11222.080078125</v>
      </c>
      <c r="C12523">
        <v>11245.419921875</v>
      </c>
      <c r="D12523">
        <v>11046.4296875</v>
      </c>
      <c r="E12523">
        <v>11050.4697265625</v>
      </c>
      <c r="F12523">
        <v>11050.4697265625</v>
      </c>
      <c r="G12523">
        <v>3678020000</v>
      </c>
    </row>
    <row r="12524" spans="1:7" ht="15">
      <c r="A12524" s="963">
        <v>44091</v>
      </c>
      <c r="B12524">
        <v>10796.0498046875</v>
      </c>
      <c r="C12524">
        <v>10974.4501953125</v>
      </c>
      <c r="D12524">
        <v>10783.8095703125</v>
      </c>
      <c r="E12524">
        <v>10910.2802734375</v>
      </c>
      <c r="F12524">
        <v>10910.2802734375</v>
      </c>
      <c r="G12524">
        <v>3740110000</v>
      </c>
    </row>
    <row r="12525" spans="1:7" ht="15">
      <c r="A12525" s="963">
        <v>44092</v>
      </c>
      <c r="B12525">
        <v>10973.4501953125</v>
      </c>
      <c r="C12525">
        <v>10977.6796875</v>
      </c>
      <c r="D12525">
        <v>10639.9501953125</v>
      </c>
      <c r="E12525">
        <v>10793.2802734375</v>
      </c>
      <c r="F12525">
        <v>10793.2802734375</v>
      </c>
      <c r="G12525">
        <v>5759090000</v>
      </c>
    </row>
    <row r="12526" spans="1:7" ht="15">
      <c r="A12526" s="963">
        <v>44095</v>
      </c>
      <c r="B12526">
        <v>10610.1396484375</v>
      </c>
      <c r="C12526">
        <v>10782.740234375</v>
      </c>
      <c r="D12526">
        <v>10519.490234375</v>
      </c>
      <c r="E12526">
        <v>10778.7998046875</v>
      </c>
      <c r="F12526">
        <v>10778.7998046875</v>
      </c>
      <c r="G12526">
        <v>3900970000</v>
      </c>
    </row>
    <row r="12527" spans="1:7" ht="15">
      <c r="A12527" s="963">
        <v>44096</v>
      </c>
      <c r="B12527">
        <v>10873.2998046875</v>
      </c>
      <c r="C12527">
        <v>10979.650390625</v>
      </c>
      <c r="D12527">
        <v>10737.51953125</v>
      </c>
      <c r="E12527">
        <v>10963.6396484375</v>
      </c>
      <c r="F12527">
        <v>10963.6396484375</v>
      </c>
      <c r="G12527">
        <v>3515440000</v>
      </c>
    </row>
    <row r="12528" spans="1:7" ht="15">
      <c r="A12528" s="963">
        <v>44097</v>
      </c>
      <c r="B12528">
        <v>10950.8203125</v>
      </c>
      <c r="C12528">
        <v>10962.0302734375</v>
      </c>
      <c r="D12528">
        <v>10612.91015625</v>
      </c>
      <c r="E12528">
        <v>10632.990234375</v>
      </c>
      <c r="F12528">
        <v>10632.990234375</v>
      </c>
      <c r="G12528">
        <v>4097320000</v>
      </c>
    </row>
    <row r="12529" spans="1:7" ht="15">
      <c r="A12529" s="963">
        <v>44098</v>
      </c>
      <c r="B12529">
        <v>10551.01953125</v>
      </c>
      <c r="C12529">
        <v>10799.5498046875</v>
      </c>
      <c r="D12529">
        <v>10520.2197265625</v>
      </c>
      <c r="E12529">
        <v>10672.26953125</v>
      </c>
      <c r="F12529">
        <v>10672.26953125</v>
      </c>
      <c r="G12529">
        <v>4086360000</v>
      </c>
    </row>
    <row r="12530" spans="1:7" ht="15">
      <c r="A12530" s="963">
        <v>44099</v>
      </c>
      <c r="B12530">
        <v>10680.4599609375</v>
      </c>
      <c r="C12530">
        <v>10939.5498046875</v>
      </c>
      <c r="D12530">
        <v>10639.98046875</v>
      </c>
      <c r="E12530">
        <v>10913.5595703125</v>
      </c>
      <c r="F12530">
        <v>10913.5595703125</v>
      </c>
      <c r="G12530">
        <v>3785270000</v>
      </c>
    </row>
    <row r="12531" spans="1:7" ht="15">
      <c r="A12531" s="963">
        <v>44102</v>
      </c>
      <c r="B12531">
        <v>11084.3798828125</v>
      </c>
      <c r="C12531">
        <v>11120.7900390625</v>
      </c>
      <c r="D12531">
        <v>11019.1396484375</v>
      </c>
      <c r="E12531">
        <v>11117.5302734375</v>
      </c>
      <c r="F12531">
        <v>11117.5302734375</v>
      </c>
      <c r="G12531">
        <v>3591740000</v>
      </c>
    </row>
    <row r="12532" spans="1:7" ht="15">
      <c r="A12532" s="963">
        <v>44103</v>
      </c>
      <c r="B12532">
        <v>11109</v>
      </c>
      <c r="C12532">
        <v>11153.23046875</v>
      </c>
      <c r="D12532">
        <v>11065.6298828125</v>
      </c>
      <c r="E12532">
        <v>11085.25</v>
      </c>
      <c r="F12532">
        <v>11085.25</v>
      </c>
      <c r="G12532">
        <v>3389040000</v>
      </c>
    </row>
    <row r="12533" spans="1:7" ht="15">
      <c r="A12533" s="963">
        <v>44104</v>
      </c>
      <c r="B12533">
        <v>11092.900390625</v>
      </c>
      <c r="C12533">
        <v>11277.9599609375</v>
      </c>
      <c r="D12533">
        <v>11092.900390625</v>
      </c>
      <c r="E12533">
        <v>11167.509765625</v>
      </c>
      <c r="F12533">
        <v>11167.509765625</v>
      </c>
      <c r="G12533">
        <v>4260630000</v>
      </c>
    </row>
    <row r="12534" spans="1:7" ht="15">
      <c r="A12534" s="963">
        <v>44105</v>
      </c>
      <c r="B12534">
        <v>11291.990234375</v>
      </c>
      <c r="C12534">
        <v>11344.1298828125</v>
      </c>
      <c r="D12534">
        <v>11240.5302734375</v>
      </c>
      <c r="E12534">
        <v>11326.509765625</v>
      </c>
      <c r="F12534">
        <v>11326.509765625</v>
      </c>
      <c r="G12534">
        <v>4005900000</v>
      </c>
    </row>
    <row r="12535" spans="1:7" ht="15">
      <c r="A12535" s="963">
        <v>44106</v>
      </c>
      <c r="B12535">
        <v>11082.5302734375</v>
      </c>
      <c r="C12535">
        <v>11244.8701171875</v>
      </c>
      <c r="D12535">
        <v>11033.6904296875</v>
      </c>
      <c r="E12535">
        <v>11075.01953125</v>
      </c>
      <c r="F12535">
        <v>11075.01953125</v>
      </c>
      <c r="G12535">
        <v>3731510000</v>
      </c>
    </row>
    <row r="12536" spans="1:7" ht="15">
      <c r="A12536" s="963">
        <v>44109</v>
      </c>
      <c r="B12536">
        <v>11169.1103515625</v>
      </c>
      <c r="C12536">
        <v>11335.2099609375</v>
      </c>
      <c r="D12536">
        <v>11162.51953125</v>
      </c>
      <c r="E12536">
        <v>11332.490234375</v>
      </c>
      <c r="F12536">
        <v>11332.490234375</v>
      </c>
      <c r="G12536">
        <v>3623920000</v>
      </c>
    </row>
    <row r="12537" spans="1:7" ht="15">
      <c r="A12537" s="963">
        <v>44110</v>
      </c>
      <c r="B12537">
        <v>11314.5302734375</v>
      </c>
      <c r="C12537">
        <v>11392.41015625</v>
      </c>
      <c r="D12537">
        <v>11124.4501953125</v>
      </c>
      <c r="E12537">
        <v>11154.599609375</v>
      </c>
      <c r="F12537">
        <v>11154.599609375</v>
      </c>
      <c r="G12537">
        <v>4390960000</v>
      </c>
    </row>
    <row r="12538" spans="1:7" ht="15">
      <c r="A12538" s="963">
        <v>44111</v>
      </c>
      <c r="B12538">
        <v>11271.6796875</v>
      </c>
      <c r="C12538">
        <v>11380.5595703125</v>
      </c>
      <c r="D12538">
        <v>11258.349609375</v>
      </c>
      <c r="E12538">
        <v>11364.599609375</v>
      </c>
      <c r="F12538">
        <v>11364.599609375</v>
      </c>
      <c r="G12538">
        <v>3910770000</v>
      </c>
    </row>
    <row r="12539" spans="1:7" ht="15">
      <c r="A12539" s="963">
        <v>44112</v>
      </c>
      <c r="B12539">
        <v>11443.349609375</v>
      </c>
      <c r="C12539">
        <v>11448.23046875</v>
      </c>
      <c r="D12539">
        <v>11384.330078125</v>
      </c>
      <c r="E12539">
        <v>11420.98046875</v>
      </c>
      <c r="F12539">
        <v>11420.98046875</v>
      </c>
      <c r="G12539">
        <v>3507570000</v>
      </c>
    </row>
    <row r="12540" spans="1:7" ht="15">
      <c r="A12540" s="963">
        <v>44113</v>
      </c>
      <c r="B12540">
        <v>11487.599609375</v>
      </c>
      <c r="C12540">
        <v>11581.23046875</v>
      </c>
      <c r="D12540">
        <v>11476.66015625</v>
      </c>
      <c r="E12540">
        <v>11579.9404296875</v>
      </c>
      <c r="F12540">
        <v>11579.9404296875</v>
      </c>
      <c r="G12540">
        <v>3504230000</v>
      </c>
    </row>
    <row r="12541" spans="1:7" ht="15">
      <c r="A12541" s="963">
        <v>44116</v>
      </c>
      <c r="B12541">
        <v>11732.330078125</v>
      </c>
      <c r="C12541">
        <v>11965.5400390625</v>
      </c>
      <c r="D12541">
        <v>11704.1298828125</v>
      </c>
      <c r="E12541">
        <v>11876.259765625</v>
      </c>
      <c r="F12541">
        <v>11876.259765625</v>
      </c>
      <c r="G12541">
        <v>3885030000</v>
      </c>
    </row>
    <row r="12542" spans="1:7" ht="15">
      <c r="A12542" s="963">
        <v>44117</v>
      </c>
      <c r="B12542">
        <v>11901.759765625</v>
      </c>
      <c r="C12542">
        <v>11946.98046875</v>
      </c>
      <c r="D12542">
        <v>11821.830078125</v>
      </c>
      <c r="E12542">
        <v>11863.900390625</v>
      </c>
      <c r="F12542">
        <v>11863.900390625</v>
      </c>
      <c r="G12542">
        <v>3634130000</v>
      </c>
    </row>
    <row r="12543" spans="1:7" ht="15">
      <c r="A12543" s="963">
        <v>44118</v>
      </c>
      <c r="B12543">
        <v>11889.0703125</v>
      </c>
      <c r="C12543">
        <v>11939.919921875</v>
      </c>
      <c r="D12543">
        <v>11714.349609375</v>
      </c>
      <c r="E12543">
        <v>11768.73046875</v>
      </c>
      <c r="F12543">
        <v>11768.73046875</v>
      </c>
      <c r="G12543">
        <v>3410410000</v>
      </c>
    </row>
    <row r="12544" spans="1:7" ht="15">
      <c r="A12544" s="963">
        <v>44119</v>
      </c>
      <c r="B12544">
        <v>11559.8798828125</v>
      </c>
      <c r="C12544">
        <v>11740.6796875</v>
      </c>
      <c r="D12544">
        <v>11559.099609375</v>
      </c>
      <c r="E12544">
        <v>11713.8701171875</v>
      </c>
      <c r="F12544">
        <v>11713.8701171875</v>
      </c>
      <c r="G12544">
        <v>3325270000</v>
      </c>
    </row>
    <row r="12545" spans="1:7" ht="15">
      <c r="A12545" s="963">
        <v>44120</v>
      </c>
      <c r="B12545">
        <v>11761.830078125</v>
      </c>
      <c r="C12545">
        <v>11827.419921875</v>
      </c>
      <c r="D12545">
        <v>11648.5302734375</v>
      </c>
      <c r="E12545">
        <v>11671.5595703125</v>
      </c>
      <c r="F12545">
        <v>11671.5595703125</v>
      </c>
      <c r="G12545">
        <v>3166980000</v>
      </c>
    </row>
    <row r="12546" spans="1:7" ht="15">
      <c r="A12546" s="963">
        <v>44123</v>
      </c>
      <c r="B12546">
        <v>11732.33984375</v>
      </c>
      <c r="C12546">
        <v>11778.1103515625</v>
      </c>
      <c r="D12546">
        <v>11454.5703125</v>
      </c>
      <c r="E12546">
        <v>11478.8798828125</v>
      </c>
      <c r="F12546">
        <v>11478.8798828125</v>
      </c>
      <c r="G12546">
        <v>3477410000</v>
      </c>
    </row>
    <row r="12547" spans="1:7" ht="15">
      <c r="A12547" s="963">
        <v>44124</v>
      </c>
      <c r="B12547">
        <v>11531.830078125</v>
      </c>
      <c r="C12547">
        <v>11632.8896484375</v>
      </c>
      <c r="D12547">
        <v>11471.23046875</v>
      </c>
      <c r="E12547">
        <v>11516.490234375</v>
      </c>
      <c r="F12547">
        <v>11516.490234375</v>
      </c>
      <c r="G12547">
        <v>3510040000</v>
      </c>
    </row>
    <row r="12548" spans="1:7" ht="15">
      <c r="A12548" s="963">
        <v>44125</v>
      </c>
      <c r="B12548">
        <v>11530.3896484375</v>
      </c>
      <c r="C12548">
        <v>11613.7900390625</v>
      </c>
      <c r="D12548">
        <v>11476.080078125</v>
      </c>
      <c r="E12548">
        <v>11484.6904296875</v>
      </c>
      <c r="F12548">
        <v>11484.6904296875</v>
      </c>
      <c r="G12548">
        <v>3467310000</v>
      </c>
    </row>
    <row r="12549" spans="1:7" ht="15">
      <c r="A12549" s="963">
        <v>44126</v>
      </c>
      <c r="B12549">
        <v>11526.9697265625</v>
      </c>
      <c r="C12549">
        <v>11548.76953125</v>
      </c>
      <c r="D12549">
        <v>11369.2900390625</v>
      </c>
      <c r="E12549">
        <v>11506.009765625</v>
      </c>
      <c r="F12549">
        <v>11506.009765625</v>
      </c>
      <c r="G12549">
        <v>3434040000</v>
      </c>
    </row>
    <row r="12550" spans="1:7" ht="15">
      <c r="A12550" s="963">
        <v>44127</v>
      </c>
      <c r="B12550">
        <v>11536.009765625</v>
      </c>
      <c r="C12550">
        <v>11548.849609375</v>
      </c>
      <c r="D12550">
        <v>11434.8603515625</v>
      </c>
      <c r="E12550">
        <v>11548.2802734375</v>
      </c>
      <c r="F12550">
        <v>11548.2802734375</v>
      </c>
      <c r="G12550">
        <v>3145570000</v>
      </c>
    </row>
    <row r="12551" spans="1:7" ht="15">
      <c r="A12551" s="963">
        <v>44130</v>
      </c>
      <c r="B12551">
        <v>11440.6396484375</v>
      </c>
      <c r="C12551">
        <v>11545.6298828125</v>
      </c>
      <c r="D12551">
        <v>11221.0595703125</v>
      </c>
      <c r="E12551">
        <v>11358.9404296875</v>
      </c>
      <c r="F12551">
        <v>11358.9404296875</v>
      </c>
      <c r="G12551">
        <v>3205100000</v>
      </c>
    </row>
    <row r="12552" spans="1:7" ht="15">
      <c r="A12552" s="963">
        <v>44131</v>
      </c>
      <c r="B12552">
        <v>11409.33984375</v>
      </c>
      <c r="C12552">
        <v>11465.0595703125</v>
      </c>
      <c r="D12552">
        <v>11361.8603515625</v>
      </c>
      <c r="E12552">
        <v>11431.349609375</v>
      </c>
      <c r="F12552">
        <v>11431.349609375</v>
      </c>
      <c r="G12552">
        <v>3104770000</v>
      </c>
    </row>
    <row r="12553" spans="1:7" ht="15">
      <c r="A12553" s="963">
        <v>44132</v>
      </c>
      <c r="B12553">
        <v>11230.900390625</v>
      </c>
      <c r="C12553">
        <v>11249.9501953125</v>
      </c>
      <c r="D12553">
        <v>10999.0703125</v>
      </c>
      <c r="E12553">
        <v>11004.8701171875</v>
      </c>
      <c r="F12553">
        <v>11004.8701171875</v>
      </c>
      <c r="G12553">
        <v>3930690000</v>
      </c>
    </row>
    <row r="12554" spans="1:7" ht="15">
      <c r="A12554" s="963">
        <v>44133</v>
      </c>
      <c r="B12554">
        <v>11064.4697265625</v>
      </c>
      <c r="C12554">
        <v>11287.6298828125</v>
      </c>
      <c r="D12554">
        <v>11030.1904296875</v>
      </c>
      <c r="E12554">
        <v>11185.58984375</v>
      </c>
      <c r="F12554">
        <v>11185.58984375</v>
      </c>
      <c r="G12554">
        <v>3244190000</v>
      </c>
    </row>
    <row r="12555" spans="1:7" ht="15">
      <c r="A12555" s="963">
        <v>44134</v>
      </c>
      <c r="B12555">
        <v>11103.4697265625</v>
      </c>
      <c r="C12555">
        <v>11129.8095703125</v>
      </c>
      <c r="D12555">
        <v>10822.5703125</v>
      </c>
      <c r="E12555">
        <v>10911.58984375</v>
      </c>
      <c r="F12555">
        <v>10911.58984375</v>
      </c>
      <c r="G12555">
        <v>3671600000</v>
      </c>
    </row>
    <row r="12556" spans="1:7" ht="15">
      <c r="A12556" s="963">
        <v>44137</v>
      </c>
      <c r="B12556">
        <v>11010.4501953125</v>
      </c>
      <c r="C12556">
        <v>11071.080078125</v>
      </c>
      <c r="D12556">
        <v>10830.9501953125</v>
      </c>
      <c r="E12556">
        <v>10957.6103515625</v>
      </c>
      <c r="F12556">
        <v>10957.6103515625</v>
      </c>
      <c r="G12556">
        <v>3209000000</v>
      </c>
    </row>
    <row r="12557" spans="1:7" ht="15">
      <c r="A12557" s="963">
        <v>44138</v>
      </c>
      <c r="B12557">
        <v>11038.66015625</v>
      </c>
      <c r="C12557">
        <v>11213.919921875</v>
      </c>
      <c r="D12557">
        <v>11004.83984375</v>
      </c>
      <c r="E12557">
        <v>11160.5703125</v>
      </c>
      <c r="F12557">
        <v>11160.5703125</v>
      </c>
      <c r="G12557">
        <v>3216580000</v>
      </c>
    </row>
    <row r="12558" spans="1:7" ht="15">
      <c r="A12558" s="963">
        <v>44139</v>
      </c>
      <c r="B12558">
        <v>11443.76953125</v>
      </c>
      <c r="C12558">
        <v>11663.3095703125</v>
      </c>
      <c r="D12558">
        <v>11394.2099609375</v>
      </c>
      <c r="E12558">
        <v>11590.7802734375</v>
      </c>
      <c r="F12558">
        <v>11590.7802734375</v>
      </c>
      <c r="G12558">
        <v>3620760000</v>
      </c>
    </row>
    <row r="12559" spans="1:7" ht="15">
      <c r="A12559" s="963">
        <v>44140</v>
      </c>
      <c r="B12559">
        <v>11816.330078125</v>
      </c>
      <c r="C12559">
        <v>11924.2802734375</v>
      </c>
      <c r="D12559">
        <v>11784.150390625</v>
      </c>
      <c r="E12559">
        <v>11890.9296875</v>
      </c>
      <c r="F12559">
        <v>11890.9296875</v>
      </c>
      <c r="G12559">
        <v>3848160000</v>
      </c>
    </row>
    <row r="12560" spans="1:7" ht="15">
      <c r="A12560" s="963">
        <v>44141</v>
      </c>
      <c r="B12560">
        <v>11869.900390625</v>
      </c>
      <c r="C12560">
        <v>11920.5400390625</v>
      </c>
      <c r="D12560">
        <v>11737.1298828125</v>
      </c>
      <c r="E12560">
        <v>11895.23046875</v>
      </c>
      <c r="F12560">
        <v>11895.23046875</v>
      </c>
      <c r="G12560">
        <v>4183220000</v>
      </c>
    </row>
    <row r="12561" spans="1:7" ht="15">
      <c r="A12561" s="963">
        <v>44144</v>
      </c>
      <c r="B12561">
        <v>12046.66015625</v>
      </c>
      <c r="C12561">
        <v>12108.0703125</v>
      </c>
      <c r="D12561">
        <v>11703.490234375</v>
      </c>
      <c r="E12561">
        <v>11713.7802734375</v>
      </c>
      <c r="F12561">
        <v>11713.7802734375</v>
      </c>
      <c r="G12561">
        <v>5863900000</v>
      </c>
    </row>
    <row r="12562" spans="1:7" ht="15">
      <c r="A12562" s="963">
        <v>44145</v>
      </c>
      <c r="B12562">
        <v>11622.4404296875</v>
      </c>
      <c r="C12562">
        <v>11665.8701171875</v>
      </c>
      <c r="D12562">
        <v>11424.6103515625</v>
      </c>
      <c r="E12562">
        <v>11553.8603515625</v>
      </c>
      <c r="F12562">
        <v>11553.8603515625</v>
      </c>
      <c r="G12562">
        <v>4736560000</v>
      </c>
    </row>
    <row r="12563" spans="1:7" ht="15">
      <c r="A12563" s="963">
        <v>44146</v>
      </c>
      <c r="B12563">
        <v>11656.650390625</v>
      </c>
      <c r="C12563">
        <v>11793.5703125</v>
      </c>
      <c r="D12563">
        <v>11638.900390625</v>
      </c>
      <c r="E12563">
        <v>11786.4296875</v>
      </c>
      <c r="F12563">
        <v>11786.4296875</v>
      </c>
      <c r="G12563">
        <v>3854680000</v>
      </c>
    </row>
    <row r="12564" spans="1:7" ht="15">
      <c r="A12564" s="963">
        <v>44147</v>
      </c>
      <c r="B12564">
        <v>11802.5</v>
      </c>
      <c r="C12564">
        <v>11847.83984375</v>
      </c>
      <c r="D12564">
        <v>11666.3701171875</v>
      </c>
      <c r="E12564">
        <v>11709.58984375</v>
      </c>
      <c r="F12564">
        <v>11709.58984375</v>
      </c>
      <c r="G12564">
        <v>3886670000</v>
      </c>
    </row>
    <row r="12565" spans="1:7" ht="15">
      <c r="A12565" s="963">
        <v>44148</v>
      </c>
      <c r="B12565">
        <v>11794.9404296875</v>
      </c>
      <c r="C12565">
        <v>11849.7900390625</v>
      </c>
      <c r="D12565">
        <v>11715.51953125</v>
      </c>
      <c r="E12565">
        <v>11829.2900390625</v>
      </c>
      <c r="F12565">
        <v>11829.2900390625</v>
      </c>
      <c r="G12565">
        <v>3654230000</v>
      </c>
    </row>
    <row r="12566" spans="1:7" ht="15">
      <c r="A12566" s="963">
        <v>44151</v>
      </c>
      <c r="B12566">
        <v>11847.1103515625</v>
      </c>
      <c r="C12566">
        <v>11937.7197265625</v>
      </c>
      <c r="D12566">
        <v>11814.8896484375</v>
      </c>
      <c r="E12566">
        <v>11924.1298828125</v>
      </c>
      <c r="F12566">
        <v>11924.1298828125</v>
      </c>
      <c r="G12566">
        <v>4172570000</v>
      </c>
    </row>
    <row r="12567" spans="1:7" ht="15">
      <c r="A12567" s="963">
        <v>44152</v>
      </c>
      <c r="B12567">
        <v>11913.349609375</v>
      </c>
      <c r="C12567">
        <v>11950.1796875</v>
      </c>
      <c r="D12567">
        <v>11852.41015625</v>
      </c>
      <c r="E12567">
        <v>11899.33984375</v>
      </c>
      <c r="F12567">
        <v>11899.33984375</v>
      </c>
      <c r="G12567">
        <v>4145030000</v>
      </c>
    </row>
    <row r="12568" spans="1:7" ht="15">
      <c r="A12568" s="963">
        <v>44153</v>
      </c>
      <c r="B12568">
        <v>11896.0595703125</v>
      </c>
      <c r="C12568">
        <v>11942.490234375</v>
      </c>
      <c r="D12568">
        <v>11799.9599609375</v>
      </c>
      <c r="E12568">
        <v>11801.599609375</v>
      </c>
      <c r="F12568">
        <v>11801.599609375</v>
      </c>
      <c r="G12568">
        <v>4731420000</v>
      </c>
    </row>
    <row r="12569" spans="1:7" ht="15">
      <c r="A12569" s="963">
        <v>44154</v>
      </c>
      <c r="B12569">
        <v>11779.0400390625</v>
      </c>
      <c r="C12569">
        <v>11912.6298828125</v>
      </c>
      <c r="D12569">
        <v>11760.98046875</v>
      </c>
      <c r="E12569">
        <v>11904.7099609375</v>
      </c>
      <c r="F12569">
        <v>11904.7099609375</v>
      </c>
      <c r="G12569">
        <v>5385190000</v>
      </c>
    </row>
    <row r="12570" spans="1:7" ht="15">
      <c r="A12570" s="963">
        <v>44155</v>
      </c>
      <c r="B12570">
        <v>11892.7001953125</v>
      </c>
      <c r="C12570">
        <v>11935.4697265625</v>
      </c>
      <c r="D12570">
        <v>11852.509765625</v>
      </c>
      <c r="E12570">
        <v>11854.9697265625</v>
      </c>
      <c r="F12570">
        <v>11854.9697265625</v>
      </c>
      <c r="G12570">
        <v>5350970000</v>
      </c>
    </row>
    <row r="12571" spans="1:7" ht="15">
      <c r="A12571" s="963">
        <v>44158</v>
      </c>
      <c r="B12571">
        <v>11916.759765625</v>
      </c>
      <c r="C12571">
        <v>11949.330078125</v>
      </c>
      <c r="D12571">
        <v>11796.5302734375</v>
      </c>
      <c r="E12571">
        <v>11880.6298828125</v>
      </c>
      <c r="F12571">
        <v>11880.6298828125</v>
      </c>
      <c r="G12571">
        <v>5473250000</v>
      </c>
    </row>
    <row r="12572" spans="1:7" ht="15">
      <c r="A12572" s="963">
        <v>44159</v>
      </c>
      <c r="B12572">
        <v>11939.330078125</v>
      </c>
      <c r="C12572">
        <v>12049.8798828125</v>
      </c>
      <c r="D12572">
        <v>11863.4501953125</v>
      </c>
      <c r="E12572">
        <v>12036.7900390625</v>
      </c>
      <c r="F12572">
        <v>12036.7900390625</v>
      </c>
      <c r="G12572">
        <v>6339580000</v>
      </c>
    </row>
    <row r="12573" spans="1:7" ht="15">
      <c r="A12573" s="963">
        <v>44160</v>
      </c>
      <c r="B12573">
        <v>12053.8896484375</v>
      </c>
      <c r="C12573">
        <v>12114.76953125</v>
      </c>
      <c r="D12573">
        <v>12020.9501953125</v>
      </c>
      <c r="E12573">
        <v>12094.400390625</v>
      </c>
      <c r="F12573">
        <v>12094.400390625</v>
      </c>
      <c r="G12573">
        <v>4448640000</v>
      </c>
    </row>
    <row r="12574" spans="1:7" ht="15">
      <c r="A12574" s="963">
        <v>44162</v>
      </c>
      <c r="B12574">
        <v>12159.1796875</v>
      </c>
      <c r="C12574">
        <v>12236.23046875</v>
      </c>
      <c r="D12574">
        <v>12154.5703125</v>
      </c>
      <c r="E12574">
        <v>12205.849609375</v>
      </c>
      <c r="F12574">
        <v>12205.849609375</v>
      </c>
      <c r="G12574">
        <v>3401830000</v>
      </c>
    </row>
    <row r="12575" spans="1:7" ht="15">
      <c r="A12575" s="963">
        <v>44165</v>
      </c>
      <c r="B12575">
        <v>12224.25</v>
      </c>
      <c r="C12575">
        <v>12244.650390625</v>
      </c>
      <c r="D12575">
        <v>12027.16015625</v>
      </c>
      <c r="E12575">
        <v>12198.740234375</v>
      </c>
      <c r="F12575">
        <v>12198.740234375</v>
      </c>
      <c r="G12575">
        <v>7760390000</v>
      </c>
    </row>
    <row r="12576" spans="1:7" ht="15">
      <c r="A12576" s="963">
        <v>44166</v>
      </c>
      <c r="B12576">
        <v>12313.3603515625</v>
      </c>
      <c r="C12576">
        <v>12405.7900390625</v>
      </c>
      <c r="D12576">
        <v>12263.9296875</v>
      </c>
      <c r="E12576">
        <v>12355.1103515625</v>
      </c>
      <c r="F12576">
        <v>12355.1103515625</v>
      </c>
      <c r="G12576">
        <v>6512420000</v>
      </c>
    </row>
    <row r="12577" spans="1:7" ht="15">
      <c r="A12577" s="963">
        <v>44167</v>
      </c>
      <c r="B12577">
        <v>12285.75</v>
      </c>
      <c r="C12577">
        <v>12360.0595703125</v>
      </c>
      <c r="D12577">
        <v>12217.349609375</v>
      </c>
      <c r="E12577">
        <v>12349.3701171875</v>
      </c>
      <c r="F12577">
        <v>12349.3701171875</v>
      </c>
      <c r="G12577">
        <v>5194960000</v>
      </c>
    </row>
    <row r="12578" spans="1:7" ht="15">
      <c r="A12578" s="963">
        <v>44168</v>
      </c>
      <c r="B12578">
        <v>12369.259765625</v>
      </c>
      <c r="C12578">
        <v>12439.01953125</v>
      </c>
      <c r="D12578">
        <v>12356.990234375</v>
      </c>
      <c r="E12578">
        <v>12377.1796875</v>
      </c>
      <c r="F12578">
        <v>12377.1796875</v>
      </c>
      <c r="G12578">
        <v>5209980000</v>
      </c>
    </row>
    <row r="12579" spans="1:7" ht="15">
      <c r="A12579" s="963">
        <v>44169</v>
      </c>
      <c r="B12579">
        <v>12399.3203125</v>
      </c>
      <c r="C12579">
        <v>12464.23046875</v>
      </c>
      <c r="D12579">
        <v>12376.4404296875</v>
      </c>
      <c r="E12579">
        <v>12464.23046875</v>
      </c>
      <c r="F12579">
        <v>12464.23046875</v>
      </c>
      <c r="G12579">
        <v>5086900000</v>
      </c>
    </row>
    <row r="12580" spans="1:7" ht="15">
      <c r="A12580" s="963">
        <v>44172</v>
      </c>
      <c r="B12580">
        <v>12461</v>
      </c>
      <c r="C12580">
        <v>12536.23046875</v>
      </c>
      <c r="D12580">
        <v>12460.5498046875</v>
      </c>
      <c r="E12580">
        <v>12519.9501953125</v>
      </c>
      <c r="F12580">
        <v>12519.9501953125</v>
      </c>
      <c r="G12580">
        <v>4771820000</v>
      </c>
    </row>
    <row r="12581" spans="1:7" ht="15">
      <c r="A12581" s="963">
        <v>44173</v>
      </c>
      <c r="B12581">
        <v>12503.169921875</v>
      </c>
      <c r="C12581">
        <v>12594.5400390625</v>
      </c>
      <c r="D12581">
        <v>12453.2099609375</v>
      </c>
      <c r="E12581">
        <v>12582.76953125</v>
      </c>
      <c r="F12581">
        <v>12582.76953125</v>
      </c>
      <c r="G12581">
        <v>4809480000</v>
      </c>
    </row>
    <row r="12582" spans="1:7" ht="15">
      <c r="A12582" s="963">
        <v>44174</v>
      </c>
      <c r="B12582">
        <v>12591.6904296875</v>
      </c>
      <c r="C12582">
        <v>12607.1396484375</v>
      </c>
      <c r="D12582">
        <v>12290.7802734375</v>
      </c>
      <c r="E12582">
        <v>12338.9501953125</v>
      </c>
      <c r="F12582">
        <v>12338.9501953125</v>
      </c>
      <c r="G12582">
        <v>5168450000</v>
      </c>
    </row>
    <row r="12583" spans="1:7" ht="15">
      <c r="A12583" s="963">
        <v>44175</v>
      </c>
      <c r="B12583">
        <v>12247.5498046875</v>
      </c>
      <c r="C12583">
        <v>12431.5595703125</v>
      </c>
      <c r="D12583">
        <v>12214.740234375</v>
      </c>
      <c r="E12583">
        <v>12405.8095703125</v>
      </c>
      <c r="F12583">
        <v>12405.8095703125</v>
      </c>
      <c r="G12583">
        <v>4518580000</v>
      </c>
    </row>
    <row r="12584" spans="1:7" ht="15">
      <c r="A12584" s="963">
        <v>44176</v>
      </c>
      <c r="B12584">
        <v>12336.7900390625</v>
      </c>
      <c r="C12584">
        <v>12383.5</v>
      </c>
      <c r="D12584">
        <v>12246.76953125</v>
      </c>
      <c r="E12584">
        <v>12377.8701171875</v>
      </c>
      <c r="F12584">
        <v>12377.8701171875</v>
      </c>
      <c r="G12584">
        <v>4292680000</v>
      </c>
    </row>
    <row r="12585" spans="1:7" ht="15">
      <c r="A12585" s="963">
        <v>44179</v>
      </c>
      <c r="B12585">
        <v>12447.4404296875</v>
      </c>
      <c r="C12585">
        <v>12543</v>
      </c>
      <c r="D12585">
        <v>12432.7099609375</v>
      </c>
      <c r="E12585">
        <v>12440.0400390625</v>
      </c>
      <c r="F12585">
        <v>12440.0400390625</v>
      </c>
      <c r="G12585">
        <v>4491930000</v>
      </c>
    </row>
    <row r="12586" spans="1:7" ht="15">
      <c r="A12586" s="963">
        <v>44180</v>
      </c>
      <c r="B12586">
        <v>12543.259765625</v>
      </c>
      <c r="C12586">
        <v>12596.1298828125</v>
      </c>
      <c r="D12586">
        <v>12465.419921875</v>
      </c>
      <c r="E12586">
        <v>12595.0595703125</v>
      </c>
      <c r="F12586">
        <v>12595.0595703125</v>
      </c>
      <c r="G12586">
        <v>4423650000</v>
      </c>
    </row>
    <row r="12587" spans="1:7" ht="15">
      <c r="A12587" s="963">
        <v>44181</v>
      </c>
      <c r="B12587">
        <v>12611.0400390625</v>
      </c>
      <c r="C12587">
        <v>12687.3203125</v>
      </c>
      <c r="D12587">
        <v>12566.3798828125</v>
      </c>
      <c r="E12587">
        <v>12658.1904296875</v>
      </c>
      <c r="F12587">
        <v>12658.1904296875</v>
      </c>
      <c r="G12587">
        <v>4592700000</v>
      </c>
    </row>
    <row r="12588" spans="1:7" ht="15">
      <c r="A12588" s="963">
        <v>44182</v>
      </c>
      <c r="B12588">
        <v>12730.7802734375</v>
      </c>
      <c r="C12588">
        <v>12765.25</v>
      </c>
      <c r="D12588">
        <v>12696.349609375</v>
      </c>
      <c r="E12588">
        <v>12764.75</v>
      </c>
      <c r="F12588">
        <v>12764.75</v>
      </c>
      <c r="G12588">
        <v>5029830000</v>
      </c>
    </row>
    <row r="12589" spans="1:7" ht="15">
      <c r="A12589" s="963">
        <v>44183</v>
      </c>
      <c r="B12589">
        <v>12804.9296875</v>
      </c>
      <c r="C12589">
        <v>12809.599609375</v>
      </c>
      <c r="D12589">
        <v>12654.599609375</v>
      </c>
      <c r="E12589">
        <v>12755.6396484375</v>
      </c>
      <c r="F12589">
        <v>12755.6396484375</v>
      </c>
      <c r="G12589">
        <v>7125800000</v>
      </c>
    </row>
    <row r="12590" spans="1:7" ht="15">
      <c r="A12590" s="963">
        <v>44186</v>
      </c>
      <c r="B12590">
        <v>12596.1396484375</v>
      </c>
      <c r="C12590">
        <v>12751.26953125</v>
      </c>
      <c r="D12590">
        <v>12525.2197265625</v>
      </c>
      <c r="E12590">
        <v>12742.51953125</v>
      </c>
      <c r="F12590">
        <v>12742.51953125</v>
      </c>
      <c r="G12590">
        <v>5192860000</v>
      </c>
    </row>
    <row r="12591" spans="1:7" ht="15">
      <c r="A12591" s="963">
        <v>44187</v>
      </c>
      <c r="B12591">
        <v>12785.2197265625</v>
      </c>
      <c r="C12591">
        <v>12840.5703125</v>
      </c>
      <c r="D12591">
        <v>12695.3095703125</v>
      </c>
      <c r="E12591">
        <v>12807.919921875</v>
      </c>
      <c r="F12591">
        <v>12807.919921875</v>
      </c>
      <c r="G12591">
        <v>5811850000</v>
      </c>
    </row>
    <row r="12592" spans="1:7" ht="15">
      <c r="A12592" s="963">
        <v>44188</v>
      </c>
      <c r="B12592">
        <v>12834.9404296875</v>
      </c>
      <c r="C12592">
        <v>12841.919921875</v>
      </c>
      <c r="D12592">
        <v>12758.669921875</v>
      </c>
      <c r="E12592">
        <v>12771.1103515625</v>
      </c>
      <c r="F12592">
        <v>12771.1103515625</v>
      </c>
      <c r="G12592">
        <v>7100250000</v>
      </c>
    </row>
    <row r="12593" spans="1:7" ht="15">
      <c r="A12593" s="963">
        <v>44189</v>
      </c>
      <c r="B12593">
        <v>12791.5400390625</v>
      </c>
      <c r="C12593">
        <v>12833.5498046875</v>
      </c>
      <c r="D12593">
        <v>12767.6396484375</v>
      </c>
      <c r="E12593">
        <v>12804.73046875</v>
      </c>
      <c r="F12593">
        <v>12804.73046875</v>
      </c>
      <c r="G12593">
        <v>3305960000</v>
      </c>
    </row>
    <row r="12594" spans="1:7" ht="15">
      <c r="A12594" s="963">
        <v>44193</v>
      </c>
      <c r="B12594">
        <v>12914.6396484375</v>
      </c>
      <c r="C12594">
        <v>12930.8896484375</v>
      </c>
      <c r="D12594">
        <v>12827.4501953125</v>
      </c>
      <c r="E12594">
        <v>12899.419921875</v>
      </c>
      <c r="F12594">
        <v>12899.419921875</v>
      </c>
      <c r="G12594">
        <v>5109140000</v>
      </c>
    </row>
    <row r="12595" spans="1:7" ht="15">
      <c r="A12595" s="963">
        <v>44194</v>
      </c>
      <c r="B12595">
        <v>12965.3896484375</v>
      </c>
      <c r="C12595">
        <v>12973.330078125</v>
      </c>
      <c r="D12595">
        <v>12821.9599609375</v>
      </c>
      <c r="E12595">
        <v>12850.2197265625</v>
      </c>
      <c r="F12595">
        <v>12850.2197265625</v>
      </c>
      <c r="G12595">
        <v>4726920000</v>
      </c>
    </row>
    <row r="12596" spans="1:7" ht="15">
      <c r="A12596" s="963">
        <v>44195</v>
      </c>
      <c r="B12596">
        <v>12906.509765625</v>
      </c>
      <c r="C12596">
        <v>12924.9296875</v>
      </c>
      <c r="D12596">
        <v>12857.759765625</v>
      </c>
      <c r="E12596">
        <v>12870</v>
      </c>
      <c r="F12596">
        <v>12870</v>
      </c>
      <c r="G12596">
        <v>5343010000</v>
      </c>
    </row>
    <row r="12597" spans="1:7" ht="15">
      <c r="A12597" s="963">
        <v>44196</v>
      </c>
      <c r="B12597">
        <v>12877.08984375</v>
      </c>
      <c r="C12597">
        <v>12902.0703125</v>
      </c>
      <c r="D12597">
        <v>12821.23046875</v>
      </c>
      <c r="E12597">
        <v>12888.2802734375</v>
      </c>
      <c r="F12597">
        <v>12888.2802734375</v>
      </c>
      <c r="G12597">
        <v>4815840000</v>
      </c>
    </row>
    <row r="12598" spans="1:7" ht="15">
      <c r="A12598" s="963">
        <v>44200</v>
      </c>
      <c r="B12598">
        <v>12958.51953125</v>
      </c>
      <c r="C12598">
        <v>12958.7197265625</v>
      </c>
      <c r="D12598">
        <v>12543.240234375</v>
      </c>
      <c r="E12598">
        <v>12698.4501953125</v>
      </c>
      <c r="F12598">
        <v>12698.4501953125</v>
      </c>
      <c r="G12598">
        <v>6636170000</v>
      </c>
    </row>
    <row r="12599" spans="1:7" ht="15">
      <c r="A12599" s="963">
        <v>44201</v>
      </c>
      <c r="B12599">
        <v>12665.650390625</v>
      </c>
      <c r="C12599">
        <v>12828.26953125</v>
      </c>
      <c r="D12599">
        <v>12665.650390625</v>
      </c>
      <c r="E12599">
        <v>12818.9599609375</v>
      </c>
      <c r="F12599">
        <v>12818.9599609375</v>
      </c>
      <c r="G12599">
        <v>6971860000</v>
      </c>
    </row>
    <row r="12600" spans="1:7" ht="15">
      <c r="A12600" s="963">
        <v>44202</v>
      </c>
      <c r="B12600">
        <v>12666.150390625</v>
      </c>
      <c r="C12600">
        <v>12909.6298828125</v>
      </c>
      <c r="D12600">
        <v>12649.990234375</v>
      </c>
      <c r="E12600">
        <v>12740.7900390625</v>
      </c>
      <c r="F12600">
        <v>12740.7900390625</v>
      </c>
      <c r="G12600">
        <v>7689880000</v>
      </c>
    </row>
    <row r="12601" spans="1:7" ht="15">
      <c r="A12601" s="963">
        <v>44203</v>
      </c>
      <c r="B12601">
        <v>12867.33984375</v>
      </c>
      <c r="C12601">
        <v>13090.91015625</v>
      </c>
      <c r="D12601">
        <v>12867.33984375</v>
      </c>
      <c r="E12601">
        <v>13067.48046875</v>
      </c>
      <c r="F12601">
        <v>13067.48046875</v>
      </c>
      <c r="G12601">
        <v>6841480000</v>
      </c>
    </row>
    <row r="12602" spans="1:7" ht="15">
      <c r="A12602" s="963">
        <v>44204</v>
      </c>
      <c r="B12602">
        <v>13160.2197265625</v>
      </c>
      <c r="C12602">
        <v>13208.08984375</v>
      </c>
      <c r="D12602">
        <v>13036.5498046875</v>
      </c>
      <c r="E12602">
        <v>13201.98046875</v>
      </c>
      <c r="F12602">
        <v>13201.98046875</v>
      </c>
      <c r="G12602">
        <v>7289390000</v>
      </c>
    </row>
    <row r="12603" spans="1:7" ht="15">
      <c r="A12603" s="963">
        <v>44207</v>
      </c>
      <c r="B12603">
        <v>13048.7802734375</v>
      </c>
      <c r="C12603">
        <v>13138.26953125</v>
      </c>
      <c r="D12603">
        <v>12999.509765625</v>
      </c>
      <c r="E12603">
        <v>13036.4296875</v>
      </c>
      <c r="F12603">
        <v>13036.4296875</v>
      </c>
      <c r="G12603">
        <v>6960470000</v>
      </c>
    </row>
    <row r="12604" spans="1:7" ht="15">
      <c r="A12604" s="963">
        <v>44208</v>
      </c>
      <c r="B12604">
        <v>13062.0595703125</v>
      </c>
      <c r="C12604">
        <v>13105.0400390625</v>
      </c>
      <c r="D12604">
        <v>12963.919921875</v>
      </c>
      <c r="E12604">
        <v>13072.4296875</v>
      </c>
      <c r="F12604">
        <v>13072.4296875</v>
      </c>
      <c r="G12604">
        <v>7264070000</v>
      </c>
    </row>
    <row r="12605" spans="1:7" ht="15">
      <c r="A12605" s="963">
        <v>44209</v>
      </c>
      <c r="B12605">
        <v>13088.009765625</v>
      </c>
      <c r="C12605">
        <v>13171.150390625</v>
      </c>
      <c r="D12605">
        <v>13051.0595703125</v>
      </c>
      <c r="E12605">
        <v>13128.9501953125</v>
      </c>
      <c r="F12605">
        <v>13128.9501953125</v>
      </c>
      <c r="G12605">
        <v>7104810000</v>
      </c>
    </row>
    <row r="12606" spans="1:7" ht="15">
      <c r="A12606" s="963">
        <v>44210</v>
      </c>
      <c r="B12606">
        <v>13174.75</v>
      </c>
      <c r="C12606">
        <v>13220.16015625</v>
      </c>
      <c r="D12606">
        <v>13098.41015625</v>
      </c>
      <c r="E12606">
        <v>13112.6396484375</v>
      </c>
      <c r="F12606">
        <v>13112.6396484375</v>
      </c>
      <c r="G12606">
        <v>6734100000</v>
      </c>
    </row>
    <row r="12607" spans="1:7" ht="15">
      <c r="A12607" s="963">
        <v>44211</v>
      </c>
      <c r="B12607">
        <v>13099.900390625</v>
      </c>
      <c r="C12607">
        <v>13139.830078125</v>
      </c>
      <c r="D12607">
        <v>12949.759765625</v>
      </c>
      <c r="E12607">
        <v>12998.5</v>
      </c>
      <c r="F12607">
        <v>12998.5</v>
      </c>
      <c r="G12607">
        <v>6458360000</v>
      </c>
    </row>
    <row r="12608" spans="1:7" ht="15">
      <c r="A12608" s="963">
        <v>44215</v>
      </c>
      <c r="B12608">
        <v>13132.73046875</v>
      </c>
      <c r="C12608">
        <v>13206.8603515625</v>
      </c>
      <c r="D12608">
        <v>13078.7001953125</v>
      </c>
      <c r="E12608">
        <v>13197.1796875</v>
      </c>
      <c r="F12608">
        <v>13197.1796875</v>
      </c>
      <c r="G12608">
        <v>6297860000</v>
      </c>
    </row>
    <row r="12609" spans="1:7" ht="15">
      <c r="A12609" s="963">
        <v>44216</v>
      </c>
      <c r="B12609">
        <v>13342.5498046875</v>
      </c>
      <c r="C12609">
        <v>13486.1298828125</v>
      </c>
      <c r="D12609">
        <v>13329.76953125</v>
      </c>
      <c r="E12609">
        <v>13457.25</v>
      </c>
      <c r="F12609">
        <v>13457.25</v>
      </c>
      <c r="G12609">
        <v>6820990000</v>
      </c>
    </row>
    <row r="12610" spans="1:7" ht="15">
      <c r="A12610" s="963">
        <v>44217</v>
      </c>
      <c r="B12610">
        <v>13521.48046875</v>
      </c>
      <c r="C12610">
        <v>13560.349609375</v>
      </c>
      <c r="D12610">
        <v>13454.0703125</v>
      </c>
      <c r="E12610">
        <v>13530.91015625</v>
      </c>
      <c r="F12610">
        <v>13530.91015625</v>
      </c>
      <c r="G12610">
        <v>7258640000</v>
      </c>
    </row>
    <row r="12611" spans="1:7" ht="15">
      <c r="A12611" s="963">
        <v>44218</v>
      </c>
      <c r="B12611">
        <v>13474.8095703125</v>
      </c>
      <c r="C12611">
        <v>13567.1396484375</v>
      </c>
      <c r="D12611">
        <v>13463.66015625</v>
      </c>
      <c r="E12611">
        <v>13543.0595703125</v>
      </c>
      <c r="F12611">
        <v>13543.0595703125</v>
      </c>
      <c r="G12611">
        <v>5972750000</v>
      </c>
    </row>
    <row r="12612" spans="1:7" ht="15">
      <c r="A12612" s="963">
        <v>44221</v>
      </c>
      <c r="B12612">
        <v>13681.2099609375</v>
      </c>
      <c r="C12612">
        <v>13728.98046875</v>
      </c>
      <c r="D12612">
        <v>13368.6796875</v>
      </c>
      <c r="E12612">
        <v>13635.990234375</v>
      </c>
      <c r="F12612">
        <v>13635.990234375</v>
      </c>
      <c r="G12612">
        <v>7193710000</v>
      </c>
    </row>
    <row r="12613" spans="1:7" ht="15">
      <c r="A12613" s="963">
        <v>44222</v>
      </c>
      <c r="B12613">
        <v>13681.7197265625</v>
      </c>
      <c r="C12613">
        <v>13702.6904296875</v>
      </c>
      <c r="D12613">
        <v>13603.1904296875</v>
      </c>
      <c r="E12613">
        <v>13626.0595703125</v>
      </c>
      <c r="F12613">
        <v>13626.0595703125</v>
      </c>
      <c r="G12613">
        <v>6849600000</v>
      </c>
    </row>
    <row r="12614" spans="1:7" ht="15">
      <c r="A12614" s="963">
        <v>44223</v>
      </c>
      <c r="B12614">
        <v>13486.580078125</v>
      </c>
      <c r="C12614">
        <v>13538.419921875</v>
      </c>
      <c r="D12614">
        <v>13192.91015625</v>
      </c>
      <c r="E12614">
        <v>13270.599609375</v>
      </c>
      <c r="F12614">
        <v>13270.599609375</v>
      </c>
      <c r="G12614">
        <v>11621190000</v>
      </c>
    </row>
    <row r="12615" spans="1:7" ht="15">
      <c r="A12615" s="963">
        <v>44224</v>
      </c>
      <c r="B12615">
        <v>13323.2900390625</v>
      </c>
      <c r="C12615">
        <v>13507.6396484375</v>
      </c>
      <c r="D12615">
        <v>13316.51953125</v>
      </c>
      <c r="E12615">
        <v>13337.16015625</v>
      </c>
      <c r="F12615">
        <v>13337.16015625</v>
      </c>
      <c r="G12615">
        <v>9959270000</v>
      </c>
    </row>
    <row r="12616" spans="1:7" ht="15">
      <c r="A12616" s="963">
        <v>44225</v>
      </c>
      <c r="B12616">
        <v>13284.7197265625</v>
      </c>
      <c r="C12616">
        <v>13322</v>
      </c>
      <c r="D12616">
        <v>12985.0498046875</v>
      </c>
      <c r="E12616">
        <v>13070.6904296875</v>
      </c>
      <c r="F12616">
        <v>13070.6904296875</v>
      </c>
      <c r="G12616">
        <v>7872250000</v>
      </c>
    </row>
    <row r="12617" spans="1:7" ht="15">
      <c r="A12617" s="963">
        <v>44228</v>
      </c>
      <c r="B12617">
        <v>13226.1796875</v>
      </c>
      <c r="C12617">
        <v>13431.4599609375</v>
      </c>
      <c r="D12617">
        <v>13132.4697265625</v>
      </c>
      <c r="E12617">
        <v>13403.3896484375</v>
      </c>
      <c r="F12617">
        <v>13403.3896484375</v>
      </c>
      <c r="G12617">
        <v>7092520000</v>
      </c>
    </row>
    <row r="12618" spans="1:7" ht="15">
      <c r="A12618" s="963">
        <v>44229</v>
      </c>
      <c r="B12618">
        <v>13543.099609375</v>
      </c>
      <c r="C12618">
        <v>13652.7001953125</v>
      </c>
      <c r="D12618">
        <v>13535.8603515625</v>
      </c>
      <c r="E12618">
        <v>13612.7802734375</v>
      </c>
      <c r="F12618">
        <v>13612.7802734375</v>
      </c>
      <c r="G12618">
        <v>7325270000</v>
      </c>
    </row>
    <row r="12619" spans="1:7" ht="15">
      <c r="A12619" s="963">
        <v>44230</v>
      </c>
      <c r="B12619">
        <v>13718.3095703125</v>
      </c>
      <c r="C12619">
        <v>13723.830078125</v>
      </c>
      <c r="D12619">
        <v>13585.33984375</v>
      </c>
      <c r="E12619">
        <v>13610.5400390625</v>
      </c>
      <c r="F12619">
        <v>13610.5400390625</v>
      </c>
      <c r="G12619">
        <v>7546940000</v>
      </c>
    </row>
    <row r="12620" spans="1:7" ht="15">
      <c r="A12620" s="963">
        <v>44231</v>
      </c>
      <c r="B12620">
        <v>13674.0595703125</v>
      </c>
      <c r="C12620">
        <v>13778.419921875</v>
      </c>
      <c r="D12620">
        <v>13631.6201171875</v>
      </c>
      <c r="E12620">
        <v>13777.740234375</v>
      </c>
      <c r="F12620">
        <v>13777.740234375</v>
      </c>
      <c r="G12620">
        <v>7295370000</v>
      </c>
    </row>
    <row r="12621" spans="1:7" ht="15">
      <c r="A12621" s="963">
        <v>44232</v>
      </c>
      <c r="B12621">
        <v>13824.8798828125</v>
      </c>
      <c r="C12621">
        <v>13878.16015625</v>
      </c>
      <c r="D12621">
        <v>13761.66015625</v>
      </c>
      <c r="E12621">
        <v>13856.2998046875</v>
      </c>
      <c r="F12621">
        <v>13856.2998046875</v>
      </c>
      <c r="G12621">
        <v>6792910000</v>
      </c>
    </row>
    <row r="12622" spans="1:7" ht="15">
      <c r="A12622" s="963">
        <v>44235</v>
      </c>
      <c r="B12622">
        <v>13937.0595703125</v>
      </c>
      <c r="C12622">
        <v>13987.740234375</v>
      </c>
      <c r="D12622">
        <v>13894.150390625</v>
      </c>
      <c r="E12622">
        <v>13987.6396484375</v>
      </c>
      <c r="F12622">
        <v>13987.6396484375</v>
      </c>
      <c r="G12622">
        <v>8564530000</v>
      </c>
    </row>
    <row r="12623" spans="1:7" ht="15">
      <c r="A12623" s="963">
        <v>44236</v>
      </c>
      <c r="B12623">
        <v>13966.8203125</v>
      </c>
      <c r="C12623">
        <v>14044.9501953125</v>
      </c>
      <c r="D12623">
        <v>13966.5498046875</v>
      </c>
      <c r="E12623">
        <v>14007.7001953125</v>
      </c>
      <c r="F12623">
        <v>14007.7001953125</v>
      </c>
      <c r="G12623">
        <v>8766770000</v>
      </c>
    </row>
    <row r="12624" spans="1:7" ht="15">
      <c r="A12624" s="963">
        <v>44237</v>
      </c>
      <c r="B12624">
        <v>14093.349609375</v>
      </c>
      <c r="C12624">
        <v>14109.1201171875</v>
      </c>
      <c r="D12624">
        <v>13845.4697265625</v>
      </c>
      <c r="E12624">
        <v>13972.5302734375</v>
      </c>
      <c r="F12624">
        <v>13972.5302734375</v>
      </c>
      <c r="G12624">
        <v>10785930000</v>
      </c>
    </row>
    <row r="12625" spans="1:7" ht="15">
      <c r="A12625" s="963">
        <v>44238</v>
      </c>
      <c r="B12625">
        <v>14045.2099609375</v>
      </c>
      <c r="C12625">
        <v>14058.91015625</v>
      </c>
      <c r="D12625">
        <v>13916.849609375</v>
      </c>
      <c r="E12625">
        <v>14025.76953125</v>
      </c>
      <c r="F12625">
        <v>14025.76953125</v>
      </c>
      <c r="G12625">
        <v>10916780000</v>
      </c>
    </row>
    <row r="12626" spans="1:7" ht="15">
      <c r="A12626" s="963">
        <v>44239</v>
      </c>
      <c r="B12626">
        <v>13979.2099609375</v>
      </c>
      <c r="C12626">
        <v>14102.0400390625</v>
      </c>
      <c r="D12626">
        <v>13937.7099609375</v>
      </c>
      <c r="E12626">
        <v>14095.4697265625</v>
      </c>
      <c r="F12626">
        <v>14095.4697265625</v>
      </c>
      <c r="G12626">
        <v>7416940000</v>
      </c>
    </row>
    <row r="12627" spans="1:7" ht="15">
      <c r="A12627" s="963">
        <v>44243</v>
      </c>
      <c r="B12627">
        <v>14152.2099609375</v>
      </c>
      <c r="C12627">
        <v>14175.1201171875</v>
      </c>
      <c r="D12627">
        <v>13995.4501953125</v>
      </c>
      <c r="E12627">
        <v>14047.5</v>
      </c>
      <c r="F12627">
        <v>14047.5</v>
      </c>
      <c r="G12627">
        <v>7722100000</v>
      </c>
    </row>
    <row r="12628" spans="1:7" ht="15">
      <c r="A12628" s="963">
        <v>44244</v>
      </c>
      <c r="B12628">
        <v>13911.650390625</v>
      </c>
      <c r="C12628">
        <v>13976.4296875</v>
      </c>
      <c r="D12628">
        <v>13804.259765625</v>
      </c>
      <c r="E12628">
        <v>13965.490234375</v>
      </c>
      <c r="F12628">
        <v>13965.490234375</v>
      </c>
      <c r="G12628">
        <v>7280500000</v>
      </c>
    </row>
    <row r="12629" spans="1:7" ht="15">
      <c r="A12629" s="963">
        <v>44245</v>
      </c>
      <c r="B12629">
        <v>13814.669921875</v>
      </c>
      <c r="C12629">
        <v>13905.9599609375</v>
      </c>
      <c r="D12629">
        <v>13714.349609375</v>
      </c>
      <c r="E12629">
        <v>13865.3603515625</v>
      </c>
      <c r="F12629">
        <v>13865.3603515625</v>
      </c>
      <c r="G12629">
        <v>6499420000</v>
      </c>
    </row>
    <row r="12630" spans="1:7" ht="15">
      <c r="A12630" s="963">
        <v>44246</v>
      </c>
      <c r="B12630">
        <v>13929.2001953125</v>
      </c>
      <c r="C12630">
        <v>13985.580078125</v>
      </c>
      <c r="D12630">
        <v>13842.599609375</v>
      </c>
      <c r="E12630">
        <v>13874.4599609375</v>
      </c>
      <c r="F12630">
        <v>13874.4599609375</v>
      </c>
      <c r="G12630">
        <v>6737820000</v>
      </c>
    </row>
    <row r="12631" spans="1:7" ht="15">
      <c r="A12631" s="963">
        <v>44249</v>
      </c>
      <c r="B12631">
        <v>13714.2001953125</v>
      </c>
      <c r="C12631">
        <v>13757.0595703125</v>
      </c>
      <c r="D12631">
        <v>13530.9599609375</v>
      </c>
      <c r="E12631">
        <v>13533.0498046875</v>
      </c>
      <c r="F12631">
        <v>13533.0498046875</v>
      </c>
      <c r="G12631">
        <v>6483740000</v>
      </c>
    </row>
    <row r="12632" spans="1:7" ht="15">
      <c r="A12632" s="963">
        <v>44250</v>
      </c>
      <c r="B12632">
        <v>13262.6103515625</v>
      </c>
      <c r="C12632">
        <v>13526.08984375</v>
      </c>
      <c r="D12632">
        <v>13003.98046875</v>
      </c>
      <c r="E12632">
        <v>13465.2001953125</v>
      </c>
      <c r="F12632">
        <v>13465.2001953125</v>
      </c>
      <c r="G12632">
        <v>7516510000</v>
      </c>
    </row>
    <row r="12633" spans="1:7" ht="15">
      <c r="A12633" s="963">
        <v>44251</v>
      </c>
      <c r="B12633">
        <v>13400.25</v>
      </c>
      <c r="C12633">
        <v>13607.3603515625</v>
      </c>
      <c r="D12633">
        <v>13286.58984375</v>
      </c>
      <c r="E12633">
        <v>13597.9697265625</v>
      </c>
      <c r="F12633">
        <v>13597.9697265625</v>
      </c>
      <c r="G12633">
        <v>5886230000</v>
      </c>
    </row>
    <row r="12634" spans="1:7" ht="15">
      <c r="A12634" s="963">
        <v>44252</v>
      </c>
      <c r="B12634">
        <v>13512.6396484375</v>
      </c>
      <c r="C12634">
        <v>13602.8603515625</v>
      </c>
      <c r="D12634">
        <v>13066.3798828125</v>
      </c>
      <c r="E12634">
        <v>13119.4296875</v>
      </c>
      <c r="F12634">
        <v>13119.4296875</v>
      </c>
      <c r="G12634">
        <v>6390380000</v>
      </c>
    </row>
    <row r="12635" spans="1:7" ht="15">
      <c r="A12635" s="963">
        <v>44253</v>
      </c>
      <c r="B12635">
        <v>13232.900390625</v>
      </c>
      <c r="C12635">
        <v>13368.0595703125</v>
      </c>
      <c r="D12635">
        <v>13024.5302734375</v>
      </c>
      <c r="E12635">
        <v>13192.349609375</v>
      </c>
      <c r="F12635">
        <v>13192.349609375</v>
      </c>
      <c r="G12635">
        <v>5906110000</v>
      </c>
    </row>
    <row r="12636" spans="1:7" ht="15">
      <c r="A12636" s="963">
        <v>44256</v>
      </c>
      <c r="B12636">
        <v>13406.16015625</v>
      </c>
      <c r="C12636">
        <v>13596.58984375</v>
      </c>
      <c r="D12636">
        <v>13362.66015625</v>
      </c>
      <c r="E12636">
        <v>13588.830078125</v>
      </c>
      <c r="F12636">
        <v>13588.830078125</v>
      </c>
      <c r="G12636">
        <v>5079530000</v>
      </c>
    </row>
    <row r="12637" spans="1:7" ht="15">
      <c r="A12637" s="963">
        <v>44257</v>
      </c>
      <c r="B12637">
        <v>13599.4501953125</v>
      </c>
      <c r="C12637">
        <v>13601.330078125</v>
      </c>
      <c r="D12637">
        <v>13352</v>
      </c>
      <c r="E12637">
        <v>13358.7900390625</v>
      </c>
      <c r="F12637">
        <v>13358.7900390625</v>
      </c>
      <c r="G12637">
        <v>4948140000</v>
      </c>
    </row>
    <row r="12638" spans="1:7" ht="15">
      <c r="A12638" s="963">
        <v>44258</v>
      </c>
      <c r="B12638">
        <v>13336.25</v>
      </c>
      <c r="C12638">
        <v>13372.51953125</v>
      </c>
      <c r="D12638">
        <v>12995.0703125</v>
      </c>
      <c r="E12638">
        <v>12997.75</v>
      </c>
      <c r="F12638">
        <v>12997.75</v>
      </c>
      <c r="G12638">
        <v>5529980000</v>
      </c>
    </row>
    <row r="12639" spans="1:7" ht="15">
      <c r="A12639" s="963">
        <v>44259</v>
      </c>
      <c r="B12639">
        <v>12953.990234375</v>
      </c>
      <c r="C12639">
        <v>13068.7099609375</v>
      </c>
      <c r="D12639">
        <v>12553.9599609375</v>
      </c>
      <c r="E12639">
        <v>12723.4697265625</v>
      </c>
      <c r="F12639">
        <v>12723.4697265625</v>
      </c>
      <c r="G12639">
        <v>7864380000</v>
      </c>
    </row>
    <row r="12640" spans="1:7" ht="15">
      <c r="A12640" s="963">
        <v>44260</v>
      </c>
      <c r="B12640">
        <v>12860.0400390625</v>
      </c>
      <c r="C12640">
        <v>12941.2099609375</v>
      </c>
      <c r="D12640">
        <v>12397.0498046875</v>
      </c>
      <c r="E12640">
        <v>12920.150390625</v>
      </c>
      <c r="F12640">
        <v>12920.150390625</v>
      </c>
      <c r="G12640">
        <v>7725200000</v>
      </c>
    </row>
    <row r="12641" spans="1:7" ht="15">
      <c r="A12641" s="963">
        <v>44263</v>
      </c>
      <c r="B12641">
        <v>12904.259765625</v>
      </c>
      <c r="C12641">
        <v>13001</v>
      </c>
      <c r="D12641">
        <v>12599.23046875</v>
      </c>
      <c r="E12641">
        <v>12609.16015625</v>
      </c>
      <c r="F12641">
        <v>12609.16015625</v>
      </c>
      <c r="G12641">
        <v>6010230000</v>
      </c>
    </row>
    <row r="12642" spans="1:7" ht="15">
      <c r="A12642" s="963">
        <v>44264</v>
      </c>
      <c r="B12642">
        <v>12923.0703125</v>
      </c>
      <c r="C12642">
        <v>13151.5400390625</v>
      </c>
      <c r="D12642">
        <v>12882.490234375</v>
      </c>
      <c r="E12642">
        <v>13073.8203125</v>
      </c>
      <c r="F12642">
        <v>13073.8203125</v>
      </c>
      <c r="G12642">
        <v>6345560000</v>
      </c>
    </row>
    <row r="12643" spans="1:7" ht="15">
      <c r="A12643" s="963">
        <v>44265</v>
      </c>
      <c r="B12643">
        <v>13234.73046875</v>
      </c>
      <c r="C12643">
        <v>13277.1103515625</v>
      </c>
      <c r="D12643">
        <v>13035.4404296875</v>
      </c>
      <c r="E12643">
        <v>13068.830078125</v>
      </c>
      <c r="F12643">
        <v>13068.830078125</v>
      </c>
      <c r="G12643">
        <v>6023880000</v>
      </c>
    </row>
    <row r="12644" spans="1:7" ht="15">
      <c r="A12644" s="963">
        <v>44266</v>
      </c>
      <c r="B12644">
        <v>13273.3095703125</v>
      </c>
      <c r="C12644">
        <v>13433.6201171875</v>
      </c>
      <c r="D12644">
        <v>13246.330078125</v>
      </c>
      <c r="E12644">
        <v>13398.669921875</v>
      </c>
      <c r="F12644">
        <v>13398.669921875</v>
      </c>
      <c r="G12644">
        <v>6008850000</v>
      </c>
    </row>
    <row r="12645" spans="1:7" ht="15">
      <c r="A12645" s="963">
        <v>44267</v>
      </c>
      <c r="B12645">
        <v>13222.8095703125</v>
      </c>
      <c r="C12645">
        <v>13324.6904296875</v>
      </c>
      <c r="D12645">
        <v>13158.7197265625</v>
      </c>
      <c r="E12645">
        <v>13319.8603515625</v>
      </c>
      <c r="F12645">
        <v>13319.8603515625</v>
      </c>
      <c r="G12645">
        <v>5497210000</v>
      </c>
    </row>
    <row r="12646" spans="1:7" ht="15">
      <c r="A12646" s="963">
        <v>44270</v>
      </c>
      <c r="B12646">
        <v>13323.4697265625</v>
      </c>
      <c r="C12646">
        <v>13460.349609375</v>
      </c>
      <c r="D12646">
        <v>13272.5</v>
      </c>
      <c r="E12646">
        <v>13459.7099609375</v>
      </c>
      <c r="F12646">
        <v>13459.7099609375</v>
      </c>
      <c r="G12646">
        <v>5972370000</v>
      </c>
    </row>
    <row r="12647" spans="1:7" ht="15">
      <c r="A12647" s="963">
        <v>44271</v>
      </c>
      <c r="B12647">
        <v>13523.169921875</v>
      </c>
      <c r="C12647">
        <v>13620.7099609375</v>
      </c>
      <c r="D12647">
        <v>13397.080078125</v>
      </c>
      <c r="E12647">
        <v>13471.5703125</v>
      </c>
      <c r="F12647">
        <v>13471.5703125</v>
      </c>
      <c r="G12647">
        <v>5493890000</v>
      </c>
    </row>
    <row r="12648" spans="1:7" ht="15">
      <c r="A12648" s="963">
        <v>44272</v>
      </c>
      <c r="B12648">
        <v>13336.91015625</v>
      </c>
      <c r="C12648">
        <v>13595</v>
      </c>
      <c r="D12648">
        <v>13272.6904296875</v>
      </c>
      <c r="E12648">
        <v>13525.2001953125</v>
      </c>
      <c r="F12648">
        <v>13525.2001953125</v>
      </c>
      <c r="G12648">
        <v>5536110000</v>
      </c>
    </row>
    <row r="12649" spans="1:7" ht="15">
      <c r="A12649" s="963">
        <v>44273</v>
      </c>
      <c r="B12649">
        <v>13349.2001953125</v>
      </c>
      <c r="C12649">
        <v>13384.4599609375</v>
      </c>
      <c r="D12649">
        <v>13101.919921875</v>
      </c>
      <c r="E12649">
        <v>13116.169921875</v>
      </c>
      <c r="F12649">
        <v>13116.169921875</v>
      </c>
      <c r="G12649">
        <v>5739720000</v>
      </c>
    </row>
    <row r="12650" spans="1:7" ht="15">
      <c r="A12650" s="963">
        <v>44274</v>
      </c>
      <c r="B12650">
        <v>13119.900390625</v>
      </c>
      <c r="C12650">
        <v>13252.3701171875</v>
      </c>
      <c r="D12650">
        <v>13039.4501953125</v>
      </c>
      <c r="E12650">
        <v>13215.240234375</v>
      </c>
      <c r="F12650">
        <v>13215.240234375</v>
      </c>
      <c r="G12650">
        <v>7630590000</v>
      </c>
    </row>
    <row r="12651" spans="1:7" ht="15">
      <c r="A12651" s="963">
        <v>44277</v>
      </c>
      <c r="B12651">
        <v>13278.7802734375</v>
      </c>
      <c r="C12651">
        <v>13455.6396484375</v>
      </c>
      <c r="D12651">
        <v>13278.7802734375</v>
      </c>
      <c r="E12651">
        <v>13377.5400390625</v>
      </c>
      <c r="F12651">
        <v>13377.5400390625</v>
      </c>
      <c r="G12651">
        <v>5321760000</v>
      </c>
    </row>
    <row r="12652" spans="1:7" ht="15">
      <c r="A12652" s="963">
        <v>44278</v>
      </c>
      <c r="B12652">
        <v>13381.4296875</v>
      </c>
      <c r="C12652">
        <v>13405.150390625</v>
      </c>
      <c r="D12652">
        <v>13202.4296875</v>
      </c>
      <c r="E12652">
        <v>13227.7001953125</v>
      </c>
      <c r="F12652">
        <v>13227.7001953125</v>
      </c>
      <c r="G12652">
        <v>5675010000</v>
      </c>
    </row>
    <row r="12653" spans="1:7" ht="15">
      <c r="A12653" s="963">
        <v>44279</v>
      </c>
      <c r="B12653">
        <v>13289.240234375</v>
      </c>
      <c r="C12653">
        <v>13292.919921875</v>
      </c>
      <c r="D12653">
        <v>12961.349609375</v>
      </c>
      <c r="E12653">
        <v>12961.8896484375</v>
      </c>
      <c r="F12653">
        <v>12961.8896484375</v>
      </c>
      <c r="G12653">
        <v>6248650000</v>
      </c>
    </row>
    <row r="12654" spans="1:7" ht="15">
      <c r="A12654" s="963">
        <v>44280</v>
      </c>
      <c r="B12654">
        <v>12844.580078125</v>
      </c>
      <c r="C12654">
        <v>13021.8603515625</v>
      </c>
      <c r="D12654">
        <v>12786.8095703125</v>
      </c>
      <c r="E12654">
        <v>12977.6796875</v>
      </c>
      <c r="F12654">
        <v>12977.6796875</v>
      </c>
      <c r="G12654">
        <v>5634290000</v>
      </c>
    </row>
    <row r="12655" spans="1:7" ht="15">
      <c r="A12655" s="963">
        <v>44281</v>
      </c>
      <c r="B12655">
        <v>12996.0302734375</v>
      </c>
      <c r="C12655">
        <v>13149.5498046875</v>
      </c>
      <c r="D12655">
        <v>12878.7197265625</v>
      </c>
      <c r="E12655">
        <v>13138.73046875</v>
      </c>
      <c r="F12655">
        <v>13138.73046875</v>
      </c>
      <c r="G12655">
        <v>5224360000</v>
      </c>
    </row>
    <row r="12656" spans="1:7" ht="15">
      <c r="A12656" s="963">
        <v>44284</v>
      </c>
      <c r="B12656">
        <v>13103.9697265625</v>
      </c>
      <c r="C12656">
        <v>13143.41015625</v>
      </c>
      <c r="D12656">
        <v>12968.16015625</v>
      </c>
      <c r="E12656">
        <v>13059.650390625</v>
      </c>
      <c r="F12656">
        <v>13059.650390625</v>
      </c>
      <c r="G12656">
        <v>4965090000</v>
      </c>
    </row>
    <row r="12657" spans="1:7" ht="15">
      <c r="A12657" s="963">
        <v>44285</v>
      </c>
      <c r="B12657">
        <v>13008.7998046875</v>
      </c>
      <c r="C12657">
        <v>13075.75</v>
      </c>
      <c r="D12657">
        <v>12922.5703125</v>
      </c>
      <c r="E12657">
        <v>13045.3896484375</v>
      </c>
      <c r="F12657">
        <v>13045.3896484375</v>
      </c>
      <c r="G12657">
        <v>4721950000</v>
      </c>
    </row>
    <row r="12658" spans="1:7" ht="15">
      <c r="A12658" s="963">
        <v>44286</v>
      </c>
      <c r="B12658">
        <v>13122.5703125</v>
      </c>
      <c r="C12658">
        <v>13325.5400390625</v>
      </c>
      <c r="D12658">
        <v>13118.3798828125</v>
      </c>
      <c r="E12658">
        <v>13246.8701171875</v>
      </c>
      <c r="F12658">
        <v>13246.8701171875</v>
      </c>
      <c r="G12658">
        <v>5004720000</v>
      </c>
    </row>
    <row r="12659" spans="1:7" ht="15">
      <c r="A12659" s="963">
        <v>44287</v>
      </c>
      <c r="B12659">
        <v>13414.3203125</v>
      </c>
      <c r="C12659">
        <v>13487.080078125</v>
      </c>
      <c r="D12659">
        <v>13404.1796875</v>
      </c>
      <c r="E12659">
        <v>13480.1103515625</v>
      </c>
      <c r="F12659">
        <v>13480.1103515625</v>
      </c>
      <c r="G12659">
        <v>4576480000</v>
      </c>
    </row>
    <row r="12660" spans="1:7" ht="15">
      <c r="A12660" s="963">
        <v>44291</v>
      </c>
      <c r="B12660">
        <v>13594.900390625</v>
      </c>
      <c r="C12660">
        <v>13720.580078125</v>
      </c>
      <c r="D12660">
        <v>13582.759765625</v>
      </c>
      <c r="E12660">
        <v>13705.58984375</v>
      </c>
      <c r="F12660">
        <v>13705.58984375</v>
      </c>
      <c r="G12660">
        <v>4459000000</v>
      </c>
    </row>
    <row r="12661" spans="1:7" ht="15">
      <c r="A12661" s="963">
        <v>44292</v>
      </c>
      <c r="B12661">
        <v>13681.669921875</v>
      </c>
      <c r="C12661">
        <v>13776.7099609375</v>
      </c>
      <c r="D12661">
        <v>13674.2802734375</v>
      </c>
      <c r="E12661">
        <v>13698.3798828125</v>
      </c>
      <c r="F12661">
        <v>13698.3798828125</v>
      </c>
      <c r="G12661">
        <v>4073710000</v>
      </c>
    </row>
    <row r="12662" spans="1:7" ht="15">
      <c r="A12662" s="963">
        <v>44293</v>
      </c>
      <c r="B12662">
        <v>13675.2998046875</v>
      </c>
      <c r="C12662">
        <v>13733.0302734375</v>
      </c>
      <c r="D12662">
        <v>13653.58984375</v>
      </c>
      <c r="E12662">
        <v>13688.83984375</v>
      </c>
      <c r="F12662">
        <v>13688.83984375</v>
      </c>
      <c r="G12662">
        <v>4098740000</v>
      </c>
    </row>
    <row r="12663" spans="1:7" ht="15">
      <c r="A12663" s="963">
        <v>44294</v>
      </c>
      <c r="B12663">
        <v>13796.8896484375</v>
      </c>
      <c r="C12663">
        <v>13830.1396484375</v>
      </c>
      <c r="D12663">
        <v>13758.7099609375</v>
      </c>
      <c r="E12663">
        <v>13829.3095703125</v>
      </c>
      <c r="F12663">
        <v>13829.3095703125</v>
      </c>
      <c r="G12663">
        <v>4153600000</v>
      </c>
    </row>
    <row r="12664" spans="1:7" ht="15">
      <c r="A12664" s="963">
        <v>44295</v>
      </c>
      <c r="B12664">
        <v>13787.01953125</v>
      </c>
      <c r="C12664">
        <v>13905.41015625</v>
      </c>
      <c r="D12664">
        <v>13748.349609375</v>
      </c>
      <c r="E12664">
        <v>13900.1904296875</v>
      </c>
      <c r="F12664">
        <v>13900.1904296875</v>
      </c>
      <c r="G12664">
        <v>3926110000</v>
      </c>
    </row>
    <row r="12665" spans="1:7" ht="15">
      <c r="A12665" s="963">
        <v>44298</v>
      </c>
      <c r="B12665">
        <v>13854.4404296875</v>
      </c>
      <c r="C12665">
        <v>13877</v>
      </c>
      <c r="D12665">
        <v>13783.9501953125</v>
      </c>
      <c r="E12665">
        <v>13850</v>
      </c>
      <c r="F12665">
        <v>13850</v>
      </c>
      <c r="G12665">
        <v>4250900000</v>
      </c>
    </row>
    <row r="12666" spans="1:7" ht="15">
      <c r="A12666" s="963">
        <v>44299</v>
      </c>
      <c r="B12666">
        <v>13902.4501953125</v>
      </c>
      <c r="C12666">
        <v>14011.509765625</v>
      </c>
      <c r="D12666">
        <v>13902.4501953125</v>
      </c>
      <c r="E12666">
        <v>13996.099609375</v>
      </c>
      <c r="F12666">
        <v>13996.099609375</v>
      </c>
      <c r="G12666">
        <v>4219360000</v>
      </c>
    </row>
    <row r="12667" spans="1:7" ht="15">
      <c r="A12667" s="963">
        <v>44300</v>
      </c>
      <c r="B12667">
        <v>14004.080078125</v>
      </c>
      <c r="C12667">
        <v>14033.6298828125</v>
      </c>
      <c r="D12667">
        <v>13839.0400390625</v>
      </c>
      <c r="E12667">
        <v>13857.83984375</v>
      </c>
      <c r="F12667">
        <v>13857.83984375</v>
      </c>
      <c r="G12667">
        <v>4120770000</v>
      </c>
    </row>
    <row r="12668" spans="1:7" ht="15">
      <c r="A12668" s="963">
        <v>44301</v>
      </c>
      <c r="B12668">
        <v>13983.23046875</v>
      </c>
      <c r="C12668">
        <v>14049.1298828125</v>
      </c>
      <c r="D12668">
        <v>13970.419921875</v>
      </c>
      <c r="E12668">
        <v>14038.759765625</v>
      </c>
      <c r="F12668">
        <v>14038.759765625</v>
      </c>
      <c r="G12668">
        <v>4406880000</v>
      </c>
    </row>
    <row r="12669" spans="1:7" ht="15">
      <c r="A12669" s="963">
        <v>44302</v>
      </c>
      <c r="B12669">
        <v>14059.1103515625</v>
      </c>
      <c r="C12669">
        <v>14062.5</v>
      </c>
      <c r="D12669">
        <v>13977.0498046875</v>
      </c>
      <c r="E12669">
        <v>14052.33984375</v>
      </c>
      <c r="F12669">
        <v>14052.33984375</v>
      </c>
      <c r="G12669">
        <v>4427780000</v>
      </c>
    </row>
    <row r="12670" spans="1:7" ht="15">
      <c r="A12670" s="963">
        <v>44305</v>
      </c>
      <c r="B12670">
        <v>13984.580078125</v>
      </c>
      <c r="C12670">
        <v>14041.7900390625</v>
      </c>
      <c r="D12670">
        <v>13842.5703125</v>
      </c>
      <c r="E12670">
        <v>13914.76953125</v>
      </c>
      <c r="F12670">
        <v>13914.76953125</v>
      </c>
      <c r="G12670">
        <v>4379610000</v>
      </c>
    </row>
    <row r="12671" spans="1:7" ht="15">
      <c r="A12671" s="963">
        <v>44306</v>
      </c>
      <c r="B12671">
        <v>13894.4599609375</v>
      </c>
      <c r="C12671">
        <v>13927.669921875</v>
      </c>
      <c r="D12671">
        <v>13698.669921875</v>
      </c>
      <c r="E12671">
        <v>13786.26953125</v>
      </c>
      <c r="F12671">
        <v>13786.26953125</v>
      </c>
      <c r="G12671">
        <v>4245120000</v>
      </c>
    </row>
    <row r="12672" spans="1:7" ht="15">
      <c r="A12672" s="963">
        <v>44307</v>
      </c>
      <c r="B12672">
        <v>13745.76953125</v>
      </c>
      <c r="C12672">
        <v>13951.349609375</v>
      </c>
      <c r="D12672">
        <v>13706.8603515625</v>
      </c>
      <c r="E12672">
        <v>13950.2197265625</v>
      </c>
      <c r="F12672">
        <v>13950.2197265625</v>
      </c>
      <c r="G12672">
        <v>3999620000</v>
      </c>
    </row>
    <row r="12673" spans="1:7" ht="15">
      <c r="A12673" s="963">
        <v>44308</v>
      </c>
      <c r="B12673">
        <v>13952.5703125</v>
      </c>
      <c r="C12673">
        <v>14015.8701171875</v>
      </c>
      <c r="D12673">
        <v>13771.0400390625</v>
      </c>
      <c r="E12673">
        <v>13818.41015625</v>
      </c>
      <c r="F12673">
        <v>13818.41015625</v>
      </c>
      <c r="G12673">
        <v>4420820000</v>
      </c>
    </row>
    <row r="12674" spans="1:7" ht="15">
      <c r="A12674" s="963">
        <v>44309</v>
      </c>
      <c r="B12674">
        <v>13861.3701171875</v>
      </c>
      <c r="C12674">
        <v>14062.740234375</v>
      </c>
      <c r="D12674">
        <v>13856.830078125</v>
      </c>
      <c r="E12674">
        <v>14016.8095703125</v>
      </c>
      <c r="F12674">
        <v>14016.8095703125</v>
      </c>
      <c r="G12674">
        <v>4355100000</v>
      </c>
    </row>
    <row r="12675" spans="1:7" ht="15">
      <c r="A12675" s="963">
        <v>44312</v>
      </c>
      <c r="B12675">
        <v>14052.3798828125</v>
      </c>
      <c r="C12675">
        <v>14154.0302734375</v>
      </c>
      <c r="D12675">
        <v>14019.5</v>
      </c>
      <c r="E12675">
        <v>14138.7802734375</v>
      </c>
      <c r="F12675">
        <v>14138.7802734375</v>
      </c>
      <c r="G12675">
        <v>4506210000</v>
      </c>
    </row>
    <row r="12676" spans="1:7" ht="15">
      <c r="A12676" s="963">
        <v>44313</v>
      </c>
      <c r="B12676">
        <v>14170.91015625</v>
      </c>
      <c r="C12676">
        <v>14171.240234375</v>
      </c>
      <c r="D12676">
        <v>14064.2802734375</v>
      </c>
      <c r="E12676">
        <v>14090.2197265625</v>
      </c>
      <c r="F12676">
        <v>14090.2197265625</v>
      </c>
      <c r="G12676">
        <v>4691460000</v>
      </c>
    </row>
    <row r="12677" spans="1:7" ht="15">
      <c r="A12677" s="963">
        <v>44314</v>
      </c>
      <c r="B12677">
        <v>14082.7802734375</v>
      </c>
      <c r="C12677">
        <v>14133.650390625</v>
      </c>
      <c r="D12677">
        <v>14034.7001953125</v>
      </c>
      <c r="E12677">
        <v>14051.0302734375</v>
      </c>
      <c r="F12677">
        <v>14051.0302734375</v>
      </c>
      <c r="G12677">
        <v>4559710000</v>
      </c>
    </row>
    <row r="12678" spans="1:7" ht="15">
      <c r="A12678" s="963">
        <v>44315</v>
      </c>
      <c r="B12678">
        <v>14204.509765625</v>
      </c>
      <c r="C12678">
        <v>14211.5703125</v>
      </c>
      <c r="D12678">
        <v>13952.7998046875</v>
      </c>
      <c r="E12678">
        <v>14082.5498046875</v>
      </c>
      <c r="F12678">
        <v>14082.5498046875</v>
      </c>
      <c r="G12678">
        <v>4928030000</v>
      </c>
    </row>
    <row r="12679" spans="1:7" ht="15">
      <c r="A12679" s="963">
        <v>44316</v>
      </c>
      <c r="B12679">
        <v>13970.73046875</v>
      </c>
      <c r="C12679">
        <v>14084.759765625</v>
      </c>
      <c r="D12679">
        <v>13941.6298828125</v>
      </c>
      <c r="E12679">
        <v>13962.6796875</v>
      </c>
      <c r="F12679">
        <v>13962.6796875</v>
      </c>
      <c r="G12679">
        <v>4792460000</v>
      </c>
    </row>
    <row r="12680" spans="1:7" ht="15">
      <c r="A12680" s="963">
        <v>44319</v>
      </c>
      <c r="B12680">
        <v>14031.76953125</v>
      </c>
      <c r="C12680">
        <v>14042.1201171875</v>
      </c>
      <c r="D12680">
        <v>13881.509765625</v>
      </c>
      <c r="E12680">
        <v>13895.1201171875</v>
      </c>
      <c r="F12680">
        <v>13895.1201171875</v>
      </c>
      <c r="G12680">
        <v>4761430000</v>
      </c>
    </row>
    <row r="12681" spans="1:7" ht="15">
      <c r="A12681" s="963">
        <v>44320</v>
      </c>
      <c r="B12681">
        <v>13774.509765625</v>
      </c>
      <c r="C12681">
        <v>13795.5703125</v>
      </c>
      <c r="D12681">
        <v>13485.58984375</v>
      </c>
      <c r="E12681">
        <v>13633.5</v>
      </c>
      <c r="F12681">
        <v>13633.5</v>
      </c>
      <c r="G12681">
        <v>5879730000</v>
      </c>
    </row>
    <row r="12682" spans="1:7" ht="15">
      <c r="A12682" s="963">
        <v>44321</v>
      </c>
      <c r="B12682">
        <v>13731.1298828125</v>
      </c>
      <c r="C12682">
        <v>13753.0498046875</v>
      </c>
      <c r="D12682">
        <v>13553.9296875</v>
      </c>
      <c r="E12682">
        <v>13582.419921875</v>
      </c>
      <c r="F12682">
        <v>13582.419921875</v>
      </c>
      <c r="G12682">
        <v>4535690000</v>
      </c>
    </row>
    <row r="12683" spans="1:7" ht="15">
      <c r="A12683" s="963">
        <v>44322</v>
      </c>
      <c r="B12683">
        <v>13557.830078125</v>
      </c>
      <c r="C12683">
        <v>13635.73046875</v>
      </c>
      <c r="D12683">
        <v>13439.3896484375</v>
      </c>
      <c r="E12683">
        <v>13632.83984375</v>
      </c>
      <c r="F12683">
        <v>13632.83984375</v>
      </c>
      <c r="G12683">
        <v>5021400000</v>
      </c>
    </row>
    <row r="12684" spans="1:7" ht="15">
      <c r="A12684" s="963">
        <v>44323</v>
      </c>
      <c r="B12684">
        <v>13723.08984375</v>
      </c>
      <c r="C12684">
        <v>13828.6201171875</v>
      </c>
      <c r="D12684">
        <v>13690.75</v>
      </c>
      <c r="E12684">
        <v>13752.240234375</v>
      </c>
      <c r="F12684">
        <v>13752.240234375</v>
      </c>
      <c r="G12684">
        <v>4391100000</v>
      </c>
    </row>
    <row r="12685" spans="1:7" ht="15">
      <c r="A12685" s="963">
        <v>44326</v>
      </c>
      <c r="B12685">
        <v>13687.58984375</v>
      </c>
      <c r="C12685">
        <v>13687.9296875</v>
      </c>
      <c r="D12685">
        <v>13401.740234375</v>
      </c>
      <c r="E12685">
        <v>13401.8603515625</v>
      </c>
      <c r="F12685">
        <v>13401.8603515625</v>
      </c>
      <c r="G12685">
        <v>4818670000</v>
      </c>
    </row>
    <row r="12686" spans="1:7" ht="15">
      <c r="A12686" s="963">
        <v>44327</v>
      </c>
      <c r="B12686">
        <v>13115.849609375</v>
      </c>
      <c r="C12686">
        <v>13423.3095703125</v>
      </c>
      <c r="D12686">
        <v>13107.669921875</v>
      </c>
      <c r="E12686">
        <v>13389.4296875</v>
      </c>
      <c r="F12686">
        <v>13389.4296875</v>
      </c>
      <c r="G12686">
        <v>4738390000</v>
      </c>
    </row>
    <row r="12687" spans="1:7" ht="15">
      <c r="A12687" s="963">
        <v>44328</v>
      </c>
      <c r="B12687">
        <v>13215.490234375</v>
      </c>
      <c r="C12687">
        <v>13288.6103515625</v>
      </c>
      <c r="D12687">
        <v>13002.5400390625</v>
      </c>
      <c r="E12687">
        <v>13031.6796875</v>
      </c>
      <c r="F12687">
        <v>13031.6796875</v>
      </c>
      <c r="G12687">
        <v>4752930000</v>
      </c>
    </row>
    <row r="12688" spans="1:7" ht="15">
      <c r="A12688" s="963">
        <v>44329</v>
      </c>
      <c r="B12688">
        <v>13150.9404296875</v>
      </c>
      <c r="C12688">
        <v>13247.8701171875</v>
      </c>
      <c r="D12688">
        <v>13007.240234375</v>
      </c>
      <c r="E12688">
        <v>13124.990234375</v>
      </c>
      <c r="F12688">
        <v>13124.990234375</v>
      </c>
      <c r="G12688">
        <v>4698110000</v>
      </c>
    </row>
    <row r="12689" spans="1:7" ht="15">
      <c r="A12689" s="963">
        <v>44330</v>
      </c>
      <c r="B12689">
        <v>13255.650390625</v>
      </c>
      <c r="C12689">
        <v>13460.8798828125</v>
      </c>
      <c r="D12689">
        <v>13242.9697265625</v>
      </c>
      <c r="E12689">
        <v>13429.98046875</v>
      </c>
      <c r="F12689">
        <v>13429.98046875</v>
      </c>
      <c r="G12689">
        <v>4022610000</v>
      </c>
    </row>
    <row r="12690" spans="1:7" ht="15">
      <c r="A12690" s="963">
        <v>44333</v>
      </c>
      <c r="B12690">
        <v>13368.7998046875</v>
      </c>
      <c r="C12690">
        <v>13399.169921875</v>
      </c>
      <c r="D12690">
        <v>13265.400390625</v>
      </c>
      <c r="E12690">
        <v>13379.0498046875</v>
      </c>
      <c r="F12690">
        <v>13379.0498046875</v>
      </c>
      <c r="G12690">
        <v>3997780000</v>
      </c>
    </row>
    <row r="12691" spans="1:7" ht="15">
      <c r="A12691" s="963">
        <v>44334</v>
      </c>
      <c r="B12691">
        <v>13416.900390625</v>
      </c>
      <c r="C12691">
        <v>13485.33984375</v>
      </c>
      <c r="D12691">
        <v>13299.9296875</v>
      </c>
      <c r="E12691">
        <v>13303.6396484375</v>
      </c>
      <c r="F12691">
        <v>13303.6396484375</v>
      </c>
      <c r="G12691">
        <v>4301300000</v>
      </c>
    </row>
    <row r="12692" spans="1:7" ht="15">
      <c r="A12692" s="963">
        <v>44335</v>
      </c>
      <c r="B12692">
        <v>13078.1904296875</v>
      </c>
      <c r="C12692">
        <v>13304.6103515625</v>
      </c>
      <c r="D12692">
        <v>13072.23046875</v>
      </c>
      <c r="E12692">
        <v>13299.740234375</v>
      </c>
      <c r="F12692">
        <v>13299.740234375</v>
      </c>
      <c r="G12692">
        <v>4333520000</v>
      </c>
    </row>
    <row r="12693" spans="1:7" ht="15">
      <c r="A12693" s="963">
        <v>44336</v>
      </c>
      <c r="B12693">
        <v>13356.6298828125</v>
      </c>
      <c r="C12693">
        <v>13563.51953125</v>
      </c>
      <c r="D12693">
        <v>13355.7099609375</v>
      </c>
      <c r="E12693">
        <v>13535.740234375</v>
      </c>
      <c r="F12693">
        <v>13535.740234375</v>
      </c>
      <c r="G12693">
        <v>3990760000</v>
      </c>
    </row>
    <row r="12694" spans="1:7" ht="15">
      <c r="A12694" s="963">
        <v>44337</v>
      </c>
      <c r="B12694">
        <v>13616.1904296875</v>
      </c>
      <c r="C12694">
        <v>13616.580078125</v>
      </c>
      <c r="D12694">
        <v>13463.259765625</v>
      </c>
      <c r="E12694">
        <v>13470.990234375</v>
      </c>
      <c r="F12694">
        <v>13470.990234375</v>
      </c>
      <c r="G12694">
        <v>3733940000</v>
      </c>
    </row>
    <row r="12695" spans="1:7" ht="15">
      <c r="A12695" s="963">
        <v>44340</v>
      </c>
      <c r="B12695">
        <v>13557.2099609375</v>
      </c>
      <c r="C12695">
        <v>13708.849609375</v>
      </c>
      <c r="D12695">
        <v>13551.009765625</v>
      </c>
      <c r="E12695">
        <v>13661.169921875</v>
      </c>
      <c r="F12695">
        <v>13661.169921875</v>
      </c>
      <c r="G12695">
        <v>3509470000</v>
      </c>
    </row>
    <row r="12696" spans="1:7" ht="15">
      <c r="A12696" s="963">
        <v>44341</v>
      </c>
      <c r="B12696">
        <v>13721.5400390625</v>
      </c>
      <c r="C12696">
        <v>13751.1396484375</v>
      </c>
      <c r="D12696">
        <v>13631.7998046875</v>
      </c>
      <c r="E12696">
        <v>13657.169921875</v>
      </c>
      <c r="F12696">
        <v>13657.169921875</v>
      </c>
      <c r="G12696">
        <v>4128990000</v>
      </c>
    </row>
    <row r="12697" spans="1:7" ht="15">
      <c r="A12697" s="963">
        <v>44342</v>
      </c>
      <c r="B12697">
        <v>13693.9404296875</v>
      </c>
      <c r="C12697">
        <v>13750.16015625</v>
      </c>
      <c r="D12697">
        <v>13679.58984375</v>
      </c>
      <c r="E12697">
        <v>13738</v>
      </c>
      <c r="F12697">
        <v>13738</v>
      </c>
      <c r="G12697">
        <v>4264500000</v>
      </c>
    </row>
    <row r="12698" spans="1:7" ht="15">
      <c r="A12698" s="963">
        <v>44343</v>
      </c>
      <c r="B12698">
        <v>13742.58984375</v>
      </c>
      <c r="C12698">
        <v>13776.51953125</v>
      </c>
      <c r="D12698">
        <v>13701.6298828125</v>
      </c>
      <c r="E12698">
        <v>13736.2802734375</v>
      </c>
      <c r="F12698">
        <v>13736.2802734375</v>
      </c>
      <c r="G12698">
        <v>5087180000</v>
      </c>
    </row>
    <row r="12699" spans="1:7" ht="15">
      <c r="A12699" s="963">
        <v>44344</v>
      </c>
      <c r="B12699">
        <v>13792.0498046875</v>
      </c>
      <c r="C12699">
        <v>13820.8701171875</v>
      </c>
      <c r="D12699">
        <v>13747.6103515625</v>
      </c>
      <c r="E12699">
        <v>13748.740234375</v>
      </c>
      <c r="F12699">
        <v>13748.740234375</v>
      </c>
      <c r="G12699">
        <v>4447940000</v>
      </c>
    </row>
    <row r="12700" spans="1:7" ht="15">
      <c r="A12700" s="963">
        <v>44348</v>
      </c>
      <c r="B12700">
        <v>13829.0595703125</v>
      </c>
      <c r="C12700">
        <v>13836.169921875</v>
      </c>
      <c r="D12700">
        <v>13678.76953125</v>
      </c>
      <c r="E12700">
        <v>13736.48046875</v>
      </c>
      <c r="F12700">
        <v>13736.48046875</v>
      </c>
      <c r="G12700">
        <v>4186280000</v>
      </c>
    </row>
    <row r="12701" spans="1:7" ht="15">
      <c r="A12701" s="963">
        <v>44349</v>
      </c>
      <c r="B12701">
        <v>13743.240234375</v>
      </c>
      <c r="C12701">
        <v>13775.8896484375</v>
      </c>
      <c r="D12701">
        <v>13689.740234375</v>
      </c>
      <c r="E12701">
        <v>13756.330078125</v>
      </c>
      <c r="F12701">
        <v>13756.330078125</v>
      </c>
      <c r="G12701">
        <v>5097630000</v>
      </c>
    </row>
    <row r="12702" spans="1:7" ht="15">
      <c r="A12702" s="963">
        <v>44350</v>
      </c>
      <c r="B12702">
        <v>13655.75</v>
      </c>
      <c r="C12702">
        <v>13684.1298828125</v>
      </c>
      <c r="D12702">
        <v>13548.9296875</v>
      </c>
      <c r="E12702">
        <v>13614.509765625</v>
      </c>
      <c r="F12702">
        <v>13614.509765625</v>
      </c>
      <c r="G12702">
        <v>5396250000</v>
      </c>
    </row>
    <row r="12703" spans="1:7" ht="15">
      <c r="A12703" s="963">
        <v>44351</v>
      </c>
      <c r="B12703">
        <v>13697.25</v>
      </c>
      <c r="C12703">
        <v>13826.8203125</v>
      </c>
      <c r="D12703">
        <v>13692.009765625</v>
      </c>
      <c r="E12703">
        <v>13814.490234375</v>
      </c>
      <c r="F12703">
        <v>13814.490234375</v>
      </c>
      <c r="G12703">
        <v>4360710000</v>
      </c>
    </row>
    <row r="12704" spans="1:7" ht="15">
      <c r="A12704" s="963">
        <v>44354</v>
      </c>
      <c r="B12704">
        <v>13802.8203125</v>
      </c>
      <c r="C12704">
        <v>13889.1103515625</v>
      </c>
      <c r="D12704">
        <v>13784.8896484375</v>
      </c>
      <c r="E12704">
        <v>13881.7197265625</v>
      </c>
      <c r="F12704">
        <v>13881.7197265625</v>
      </c>
      <c r="G12704">
        <v>4639210000</v>
      </c>
    </row>
    <row r="12705" spans="1:7" ht="15">
      <c r="A12705" s="963">
        <v>44355</v>
      </c>
      <c r="B12705">
        <v>13946.3203125</v>
      </c>
      <c r="C12705">
        <v>13981.7197265625</v>
      </c>
      <c r="D12705">
        <v>13831.98046875</v>
      </c>
      <c r="E12705">
        <v>13924.91015625</v>
      </c>
      <c r="F12705">
        <v>13924.91015625</v>
      </c>
      <c r="G12705">
        <v>5958410000</v>
      </c>
    </row>
    <row r="12706" spans="1:7" ht="15">
      <c r="A12706" s="963">
        <v>44356</v>
      </c>
      <c r="B12706">
        <v>13980.23046875</v>
      </c>
      <c r="C12706">
        <v>14003.5</v>
      </c>
      <c r="D12706">
        <v>13906.4501953125</v>
      </c>
      <c r="E12706">
        <v>13911.75</v>
      </c>
      <c r="F12706">
        <v>13911.75</v>
      </c>
      <c r="G12706">
        <v>5640490000</v>
      </c>
    </row>
    <row r="12707" spans="1:7" ht="15">
      <c r="A12707" s="963">
        <v>44357</v>
      </c>
      <c r="B12707">
        <v>13933.8798828125</v>
      </c>
      <c r="C12707">
        <v>14031.1904296875</v>
      </c>
      <c r="D12707">
        <v>13904.400390625</v>
      </c>
      <c r="E12707">
        <v>14020.330078125</v>
      </c>
      <c r="F12707">
        <v>14020.330078125</v>
      </c>
      <c r="G12707">
        <v>4919880000</v>
      </c>
    </row>
    <row r="12708" spans="1:7" ht="15">
      <c r="A12708" s="963">
        <v>44358</v>
      </c>
      <c r="B12708">
        <v>14030.849609375</v>
      </c>
      <c r="C12708">
        <v>14069.419921875</v>
      </c>
      <c r="D12708">
        <v>14006.58984375</v>
      </c>
      <c r="E12708">
        <v>14069.419921875</v>
      </c>
      <c r="F12708">
        <v>14069.419921875</v>
      </c>
      <c r="G12708">
        <v>4157580000</v>
      </c>
    </row>
    <row r="12709" spans="1:7" ht="15">
      <c r="A12709" s="963">
        <v>44361</v>
      </c>
      <c r="B12709">
        <v>14083.4697265625</v>
      </c>
      <c r="C12709">
        <v>14175.4501953125</v>
      </c>
      <c r="D12709">
        <v>14056.669921875</v>
      </c>
      <c r="E12709">
        <v>14174.1396484375</v>
      </c>
      <c r="F12709">
        <v>14174.1396484375</v>
      </c>
      <c r="G12709">
        <v>4415160000</v>
      </c>
    </row>
    <row r="12710" spans="1:7" ht="15">
      <c r="A12710" s="963">
        <v>44362</v>
      </c>
      <c r="B12710">
        <v>14166.6396484375</v>
      </c>
      <c r="C12710">
        <v>14171.01953125</v>
      </c>
      <c r="D12710">
        <v>14052.16015625</v>
      </c>
      <c r="E12710">
        <v>14072.8603515625</v>
      </c>
      <c r="F12710">
        <v>14072.8603515625</v>
      </c>
      <c r="G12710">
        <v>4554580000</v>
      </c>
    </row>
    <row r="12711" spans="1:7" ht="15">
      <c r="A12711" s="963">
        <v>44363</v>
      </c>
      <c r="B12711">
        <v>14085.5498046875</v>
      </c>
      <c r="C12711">
        <v>14129.6904296875</v>
      </c>
      <c r="D12711">
        <v>13903.73046875</v>
      </c>
      <c r="E12711">
        <v>14039.6796875</v>
      </c>
      <c r="F12711">
        <v>14039.6796875</v>
      </c>
      <c r="G12711">
        <v>4683030000</v>
      </c>
    </row>
    <row r="12712" spans="1:7" ht="15">
      <c r="A12712" s="963">
        <v>44364</v>
      </c>
      <c r="B12712">
        <v>13999.1298828125</v>
      </c>
      <c r="C12712">
        <v>14196.2099609375</v>
      </c>
      <c r="D12712">
        <v>13998.9296875</v>
      </c>
      <c r="E12712">
        <v>14161.349609375</v>
      </c>
      <c r="F12712">
        <v>14161.349609375</v>
      </c>
      <c r="G12712">
        <v>4558280000</v>
      </c>
    </row>
    <row r="12713" spans="1:7" ht="15">
      <c r="A12713" s="963">
        <v>44365</v>
      </c>
      <c r="B12713">
        <v>14096.9296875</v>
      </c>
      <c r="C12713">
        <v>14129.2197265625</v>
      </c>
      <c r="D12713">
        <v>14009.0400390625</v>
      </c>
      <c r="E12713">
        <v>14030.3798828125</v>
      </c>
      <c r="F12713">
        <v>14030.3798828125</v>
      </c>
      <c r="G12713">
        <v>6126070000</v>
      </c>
    </row>
    <row r="12714" spans="1:7" ht="15">
      <c r="A12714" s="963">
        <v>44368</v>
      </c>
      <c r="B12714">
        <v>14047.419921875</v>
      </c>
      <c r="C12714">
        <v>14150.7802734375</v>
      </c>
      <c r="D12714">
        <v>13960.0400390625</v>
      </c>
      <c r="E12714">
        <v>14141.48046875</v>
      </c>
      <c r="F12714">
        <v>14141.48046875</v>
      </c>
      <c r="G12714">
        <v>4562010000</v>
      </c>
    </row>
    <row r="12715" spans="1:7" ht="15">
      <c r="A12715" s="963">
        <v>44369</v>
      </c>
      <c r="B12715">
        <v>14138.2900390625</v>
      </c>
      <c r="C12715">
        <v>14269.76953125</v>
      </c>
      <c r="D12715">
        <v>14121</v>
      </c>
      <c r="E12715">
        <v>14253.26953125</v>
      </c>
      <c r="F12715">
        <v>14253.26953125</v>
      </c>
      <c r="G12715">
        <v>4433140000</v>
      </c>
    </row>
    <row r="12716" spans="1:7" ht="15">
      <c r="A12716" s="963">
        <v>44370</v>
      </c>
      <c r="B12716">
        <v>14263.3798828125</v>
      </c>
      <c r="C12716">
        <v>14317.66015625</v>
      </c>
      <c r="D12716">
        <v>14246.2998046875</v>
      </c>
      <c r="E12716">
        <v>14271.73046875</v>
      </c>
      <c r="F12716">
        <v>14271.73046875</v>
      </c>
      <c r="G12716">
        <v>4417470000</v>
      </c>
    </row>
    <row r="12717" spans="1:7" ht="15">
      <c r="A12717" s="963">
        <v>44371</v>
      </c>
      <c r="B12717">
        <v>14357.26953125</v>
      </c>
      <c r="C12717">
        <v>14414.4599609375</v>
      </c>
      <c r="D12717">
        <v>14333.7001953125</v>
      </c>
      <c r="E12717">
        <v>14369.7099609375</v>
      </c>
      <c r="F12717">
        <v>14369.7099609375</v>
      </c>
      <c r="G12717">
        <v>4324620000</v>
      </c>
    </row>
    <row r="12718" spans="1:7" ht="15">
      <c r="A12718" s="963">
        <v>44372</v>
      </c>
      <c r="B12718">
        <v>14400.8095703125</v>
      </c>
      <c r="C12718">
        <v>14409.080078125</v>
      </c>
      <c r="D12718">
        <v>14337.650390625</v>
      </c>
      <c r="E12718">
        <v>14360.3896484375</v>
      </c>
      <c r="F12718">
        <v>14360.3896484375</v>
      </c>
      <c r="G12718">
        <v>7468090000</v>
      </c>
    </row>
    <row r="12719" spans="1:7" ht="15">
      <c r="A12719" s="963">
        <v>44375</v>
      </c>
      <c r="B12719">
        <v>14417.8095703125</v>
      </c>
      <c r="C12719">
        <v>14505.1904296875</v>
      </c>
      <c r="D12719">
        <v>14417.2001953125</v>
      </c>
      <c r="E12719">
        <v>14500.509765625</v>
      </c>
      <c r="F12719">
        <v>14500.509765625</v>
      </c>
      <c r="G12719">
        <v>4283000000</v>
      </c>
    </row>
    <row r="12720" spans="1:7" ht="15">
      <c r="A12720" s="963">
        <v>44376</v>
      </c>
      <c r="B12720">
        <v>14509.1904296875</v>
      </c>
      <c r="C12720">
        <v>14535.9697265625</v>
      </c>
      <c r="D12720">
        <v>14471.3798828125</v>
      </c>
      <c r="E12720">
        <v>14528.330078125</v>
      </c>
      <c r="F12720">
        <v>14528.330078125</v>
      </c>
      <c r="G12720">
        <v>4901300000</v>
      </c>
    </row>
    <row r="12721" spans="1:7" ht="15">
      <c r="A12721" s="963">
        <v>44377</v>
      </c>
      <c r="B12721">
        <v>14509.849609375</v>
      </c>
      <c r="C12721">
        <v>14526.8095703125</v>
      </c>
      <c r="D12721">
        <v>14478.0595703125</v>
      </c>
      <c r="E12721">
        <v>14503.9501953125</v>
      </c>
      <c r="F12721">
        <v>14503.9501953125</v>
      </c>
      <c r="G12721">
        <v>5293810000</v>
      </c>
    </row>
    <row r="12722" spans="1:7" ht="15">
      <c r="A12722" s="963">
        <v>44378</v>
      </c>
      <c r="B12722">
        <v>14493.6904296875</v>
      </c>
      <c r="C12722">
        <v>14533.5498046875</v>
      </c>
      <c r="D12722">
        <v>14439.400390625</v>
      </c>
      <c r="E12722">
        <v>14522.3798828125</v>
      </c>
      <c r="F12722">
        <v>14522.3798828125</v>
      </c>
      <c r="G12722">
        <v>4410470000</v>
      </c>
    </row>
    <row r="12723" spans="1:7" ht="15">
      <c r="A12723" s="963">
        <v>44379</v>
      </c>
      <c r="B12723">
        <v>14582.98046875</v>
      </c>
      <c r="C12723">
        <v>14649.1103515625</v>
      </c>
      <c r="D12723">
        <v>14555.33984375</v>
      </c>
      <c r="E12723">
        <v>14639.330078125</v>
      </c>
      <c r="F12723">
        <v>14639.330078125</v>
      </c>
      <c r="G12723">
        <v>3751420000</v>
      </c>
    </row>
    <row r="12724" spans="1:7" ht="15">
      <c r="A12724" s="963">
        <v>44383</v>
      </c>
      <c r="B12724">
        <v>14661.5498046875</v>
      </c>
      <c r="C12724">
        <v>14687</v>
      </c>
      <c r="D12724">
        <v>14529.7998046875</v>
      </c>
      <c r="E12724">
        <v>14663.6396484375</v>
      </c>
      <c r="F12724">
        <v>14663.6396484375</v>
      </c>
      <c r="G12724">
        <v>4489540000</v>
      </c>
    </row>
    <row r="12725" spans="1:7" ht="15">
      <c r="A12725" s="963">
        <v>44384</v>
      </c>
      <c r="B12725">
        <v>14753.41015625</v>
      </c>
      <c r="C12725">
        <v>14755.330078125</v>
      </c>
      <c r="D12725">
        <v>14580.7900390625</v>
      </c>
      <c r="E12725">
        <v>14665.0595703125</v>
      </c>
      <c r="F12725">
        <v>14665.0595703125</v>
      </c>
      <c r="G12725">
        <v>4605630000</v>
      </c>
    </row>
    <row r="12726" spans="1:7" ht="15">
      <c r="A12726" s="963">
        <v>44385</v>
      </c>
      <c r="B12726">
        <v>14409.2001953125</v>
      </c>
      <c r="C12726">
        <v>14610.0595703125</v>
      </c>
      <c r="D12726">
        <v>14371.58984375</v>
      </c>
      <c r="E12726">
        <v>14559.7802734375</v>
      </c>
      <c r="F12726">
        <v>14559.7802734375</v>
      </c>
      <c r="G12726">
        <v>4575010000</v>
      </c>
    </row>
    <row r="12727" spans="1:7" ht="15">
      <c r="A12727" s="963">
        <v>44386</v>
      </c>
      <c r="B12727">
        <v>14578.4296875</v>
      </c>
      <c r="C12727">
        <v>14710.2001953125</v>
      </c>
      <c r="D12727">
        <v>14552.259765625</v>
      </c>
      <c r="E12727">
        <v>14701.919921875</v>
      </c>
      <c r="F12727">
        <v>14701.919921875</v>
      </c>
      <c r="G12727">
        <v>3826500000</v>
      </c>
    </row>
    <row r="12728" spans="1:7" ht="15">
      <c r="A12728" s="963">
        <v>44389</v>
      </c>
      <c r="B12728">
        <v>14743.8603515625</v>
      </c>
      <c r="C12728">
        <v>14761.080078125</v>
      </c>
      <c r="D12728">
        <v>14672.6298828125</v>
      </c>
      <c r="E12728">
        <v>14733.240234375</v>
      </c>
      <c r="F12728">
        <v>14733.240234375</v>
      </c>
      <c r="G12728">
        <v>3897090000</v>
      </c>
    </row>
    <row r="12729" spans="1:7" ht="15">
      <c r="A12729" s="963">
        <v>44390</v>
      </c>
      <c r="B12729">
        <v>14715.1298828125</v>
      </c>
      <c r="C12729">
        <v>14803.6796875</v>
      </c>
      <c r="D12729">
        <v>14660.1904296875</v>
      </c>
      <c r="E12729">
        <v>14677.650390625</v>
      </c>
      <c r="F12729">
        <v>14677.650390625</v>
      </c>
      <c r="G12729">
        <v>4583460000</v>
      </c>
    </row>
    <row r="12730" spans="1:7" ht="15">
      <c r="A12730" s="963">
        <v>44391</v>
      </c>
      <c r="B12730">
        <v>14780.900390625</v>
      </c>
      <c r="C12730">
        <v>14790.5498046875</v>
      </c>
      <c r="D12730">
        <v>14632.9501953125</v>
      </c>
      <c r="E12730">
        <v>14644.9501953125</v>
      </c>
      <c r="F12730">
        <v>14644.9501953125</v>
      </c>
      <c r="G12730">
        <v>4496220000</v>
      </c>
    </row>
    <row r="12731" spans="1:7" ht="15">
      <c r="A12731" s="963">
        <v>44392</v>
      </c>
      <c r="B12731">
        <v>14635.7802734375</v>
      </c>
      <c r="C12731">
        <v>14650.3701171875</v>
      </c>
      <c r="D12731">
        <v>14451.7998046875</v>
      </c>
      <c r="E12731">
        <v>14543.1298828125</v>
      </c>
      <c r="F12731">
        <v>14543.1298828125</v>
      </c>
      <c r="G12731">
        <v>4512550000</v>
      </c>
    </row>
    <row r="12732" spans="1:7" ht="15">
      <c r="A12732" s="963">
        <v>44393</v>
      </c>
      <c r="B12732">
        <v>14597.509765625</v>
      </c>
      <c r="C12732">
        <v>14623.01953125</v>
      </c>
      <c r="D12732">
        <v>14413.3203125</v>
      </c>
      <c r="E12732">
        <v>14427.240234375</v>
      </c>
      <c r="F12732">
        <v>14427.240234375</v>
      </c>
      <c r="G12732">
        <v>4069530000</v>
      </c>
    </row>
    <row r="12733" spans="1:7" ht="15">
      <c r="A12733" s="963">
        <v>44396</v>
      </c>
      <c r="B12733">
        <v>14235.98046875</v>
      </c>
      <c r="C12733">
        <v>14313.599609375</v>
      </c>
      <c r="D12733">
        <v>14178.66015625</v>
      </c>
      <c r="E12733">
        <v>14274.98046875</v>
      </c>
      <c r="F12733">
        <v>14274.98046875</v>
      </c>
      <c r="G12733">
        <v>4537130000</v>
      </c>
    </row>
    <row r="12734" spans="1:7" ht="15">
      <c r="A12734" s="963">
        <v>44397</v>
      </c>
      <c r="B12734">
        <v>14330.4599609375</v>
      </c>
      <c r="C12734">
        <v>14555.75</v>
      </c>
      <c r="D12734">
        <v>14271.23046875</v>
      </c>
      <c r="E12734">
        <v>14498.8798828125</v>
      </c>
      <c r="F12734">
        <v>14498.8798828125</v>
      </c>
      <c r="G12734">
        <v>4652450000</v>
      </c>
    </row>
    <row r="12735" spans="1:7" ht="15">
      <c r="A12735" s="963">
        <v>44398</v>
      </c>
      <c r="B12735">
        <v>14508.75</v>
      </c>
      <c r="C12735">
        <v>14633.1396484375</v>
      </c>
      <c r="D12735">
        <v>14498.650390625</v>
      </c>
      <c r="E12735">
        <v>14631.9501953125</v>
      </c>
      <c r="F12735">
        <v>14631.9501953125</v>
      </c>
      <c r="G12735">
        <v>4098520000</v>
      </c>
    </row>
    <row r="12736" spans="1:7" ht="15">
      <c r="A12736" s="963">
        <v>44399</v>
      </c>
      <c r="B12736">
        <v>14652.7197265625</v>
      </c>
      <c r="C12736">
        <v>14694.1904296875</v>
      </c>
      <c r="D12736">
        <v>14617.8701171875</v>
      </c>
      <c r="E12736">
        <v>14684.599609375</v>
      </c>
      <c r="F12736">
        <v>14684.599609375</v>
      </c>
      <c r="G12736">
        <v>3597540000</v>
      </c>
    </row>
    <row r="12737" spans="1:7" ht="15">
      <c r="A12737" s="963">
        <v>44400</v>
      </c>
      <c r="B12737">
        <v>14753.0595703125</v>
      </c>
      <c r="C12737">
        <v>14846.0595703125</v>
      </c>
      <c r="D12737">
        <v>14698.76953125</v>
      </c>
      <c r="E12737">
        <v>14836.990234375</v>
      </c>
      <c r="F12737">
        <v>14836.990234375</v>
      </c>
      <c r="G12737">
        <v>3997250000</v>
      </c>
    </row>
    <row r="12738" spans="1:7" ht="15">
      <c r="A12738" s="963">
        <v>44403</v>
      </c>
      <c r="B12738">
        <v>14821.0302734375</v>
      </c>
      <c r="C12738">
        <v>14863.650390625</v>
      </c>
      <c r="D12738">
        <v>14790.490234375</v>
      </c>
      <c r="E12738">
        <v>14840.7099609375</v>
      </c>
      <c r="F12738">
        <v>14840.7099609375</v>
      </c>
      <c r="G12738">
        <v>4437090000</v>
      </c>
    </row>
    <row r="12739" spans="1:7" ht="15">
      <c r="A12739" s="963">
        <v>44404</v>
      </c>
      <c r="B12739">
        <v>14807.9501953125</v>
      </c>
      <c r="C12739">
        <v>14811.080078125</v>
      </c>
      <c r="D12739">
        <v>14503.759765625</v>
      </c>
      <c r="E12739">
        <v>14660.580078125</v>
      </c>
      <c r="F12739">
        <v>14660.580078125</v>
      </c>
      <c r="G12739">
        <v>4329230000</v>
      </c>
    </row>
    <row r="12740" spans="1:7" ht="15">
      <c r="A12740" s="963">
        <v>44405</v>
      </c>
      <c r="B12740">
        <v>14715.66015625</v>
      </c>
      <c r="C12740">
        <v>14798.8798828125</v>
      </c>
      <c r="D12740">
        <v>14645.6298828125</v>
      </c>
      <c r="E12740">
        <v>14762.580078125</v>
      </c>
      <c r="F12740">
        <v>14762.580078125</v>
      </c>
      <c r="G12740">
        <v>4268210000</v>
      </c>
    </row>
    <row r="12741" spans="1:7" ht="15">
      <c r="A12741" s="963">
        <v>44406</v>
      </c>
      <c r="B12741">
        <v>14771.169921875</v>
      </c>
      <c r="C12741">
        <v>14833.740234375</v>
      </c>
      <c r="D12741">
        <v>14761.3798828125</v>
      </c>
      <c r="E12741">
        <v>14778.259765625</v>
      </c>
      <c r="F12741">
        <v>14778.259765625</v>
      </c>
      <c r="G12741">
        <v>3928640000</v>
      </c>
    </row>
    <row r="12742" spans="1:7" ht="15">
      <c r="A12742" s="963">
        <v>44407</v>
      </c>
      <c r="B12742">
        <v>14615.849609375</v>
      </c>
      <c r="C12742">
        <v>14728.7802734375</v>
      </c>
      <c r="D12742">
        <v>14615.849609375</v>
      </c>
      <c r="E12742">
        <v>14672.6796875</v>
      </c>
      <c r="F12742">
        <v>14672.6796875</v>
      </c>
      <c r="G12742">
        <v>3645050000</v>
      </c>
    </row>
    <row r="12743" spans="1:7" ht="15">
      <c r="A12743" s="963">
        <v>44410</v>
      </c>
      <c r="B12743">
        <v>14758.599609375</v>
      </c>
      <c r="C12743">
        <v>14770.41015625</v>
      </c>
      <c r="D12743">
        <v>14665.669921875</v>
      </c>
      <c r="E12743">
        <v>14681.0703125</v>
      </c>
      <c r="F12743">
        <v>14681.0703125</v>
      </c>
      <c r="G12743">
        <v>3746130000</v>
      </c>
    </row>
    <row r="12744" spans="1:7" ht="15">
      <c r="A12744" s="963">
        <v>44411</v>
      </c>
      <c r="B12744">
        <v>14713.990234375</v>
      </c>
      <c r="C12744">
        <v>14762.599609375</v>
      </c>
      <c r="D12744">
        <v>14584.08984375</v>
      </c>
      <c r="E12744">
        <v>14761.2900390625</v>
      </c>
      <c r="F12744">
        <v>14761.2900390625</v>
      </c>
      <c r="G12744">
        <v>4141370000</v>
      </c>
    </row>
    <row r="12745" spans="1:7" ht="15">
      <c r="A12745" s="963">
        <v>44412</v>
      </c>
      <c r="B12745">
        <v>14747.2099609375</v>
      </c>
      <c r="C12745">
        <v>14812.3701171875</v>
      </c>
      <c r="D12745">
        <v>14734.1201171875</v>
      </c>
      <c r="E12745">
        <v>14780.5302734375</v>
      </c>
      <c r="F12745">
        <v>14780.5302734375</v>
      </c>
      <c r="G12745">
        <v>4337330000</v>
      </c>
    </row>
    <row r="12746" spans="1:7" ht="15">
      <c r="A12746" s="963">
        <v>44413</v>
      </c>
      <c r="B12746">
        <v>14794.080078125</v>
      </c>
      <c r="C12746">
        <v>14896.4697265625</v>
      </c>
      <c r="D12746">
        <v>14776.0302734375</v>
      </c>
      <c r="E12746">
        <v>14895.1201171875</v>
      </c>
      <c r="F12746">
        <v>14895.1201171875</v>
      </c>
      <c r="G12746">
        <v>4107300000</v>
      </c>
    </row>
    <row r="12747" spans="1:7" ht="15">
      <c r="A12747" s="963">
        <v>44414</v>
      </c>
      <c r="B12747">
        <v>14864.2197265625</v>
      </c>
      <c r="C12747">
        <v>14890.1796875</v>
      </c>
      <c r="D12747">
        <v>14788.58984375</v>
      </c>
      <c r="E12747">
        <v>14835.759765625</v>
      </c>
      <c r="F12747">
        <v>14835.759765625</v>
      </c>
      <c r="G12747">
        <v>4173090000</v>
      </c>
    </row>
    <row r="12748" spans="1:7" ht="15">
      <c r="A12748" s="963">
        <v>44417</v>
      </c>
      <c r="B12748">
        <v>14855.759765625</v>
      </c>
      <c r="C12748">
        <v>14883.8095703125</v>
      </c>
      <c r="D12748">
        <v>14802.6904296875</v>
      </c>
      <c r="E12748">
        <v>14860.1796875</v>
      </c>
      <c r="F12748">
        <v>14860.1796875</v>
      </c>
      <c r="G12748">
        <v>4111640000</v>
      </c>
    </row>
    <row r="12749" spans="1:7" ht="15">
      <c r="A12749" s="963">
        <v>44418</v>
      </c>
      <c r="B12749">
        <v>14887.75</v>
      </c>
      <c r="C12749">
        <v>14894.6103515625</v>
      </c>
      <c r="D12749">
        <v>14754.48046875</v>
      </c>
      <c r="E12749">
        <v>14788.08984375</v>
      </c>
      <c r="F12749">
        <v>14788.08984375</v>
      </c>
      <c r="G12749">
        <v>3991770000</v>
      </c>
    </row>
    <row r="12750" spans="1:7" ht="15">
      <c r="A12750" s="963">
        <v>44419</v>
      </c>
      <c r="B12750">
        <v>14834.3798828125</v>
      </c>
      <c r="C12750">
        <v>14842.5</v>
      </c>
      <c r="D12750">
        <v>14692.41015625</v>
      </c>
      <c r="E12750">
        <v>14765.1396484375</v>
      </c>
      <c r="F12750">
        <v>14765.1396484375</v>
      </c>
      <c r="G12750">
        <v>4002340000</v>
      </c>
    </row>
    <row r="12751" spans="1:7" ht="15">
      <c r="A12751" s="963">
        <v>44420</v>
      </c>
      <c r="B12751">
        <v>14751.3603515625</v>
      </c>
      <c r="C12751">
        <v>14824.3095703125</v>
      </c>
      <c r="D12751">
        <v>14698.9404296875</v>
      </c>
      <c r="E12751">
        <v>14816.259765625</v>
      </c>
      <c r="F12751">
        <v>14816.259765625</v>
      </c>
      <c r="G12751">
        <v>4049000000</v>
      </c>
    </row>
    <row r="12752" spans="1:7" ht="15">
      <c r="A12752" s="963">
        <v>44421</v>
      </c>
      <c r="B12752">
        <v>14825.0703125</v>
      </c>
      <c r="C12752">
        <v>14850.6103515625</v>
      </c>
      <c r="D12752">
        <v>14797.2197265625</v>
      </c>
      <c r="E12752">
        <v>14822.900390625</v>
      </c>
      <c r="F12752">
        <v>14822.900390625</v>
      </c>
      <c r="G12752">
        <v>4061070000</v>
      </c>
    </row>
    <row r="12753" spans="1:7" ht="15">
      <c r="A12753" s="963">
        <v>44424</v>
      </c>
      <c r="B12753">
        <v>14771.5302734375</v>
      </c>
      <c r="C12753">
        <v>14794.6796875</v>
      </c>
      <c r="D12753">
        <v>14610.01953125</v>
      </c>
      <c r="E12753">
        <v>14793.759765625</v>
      </c>
      <c r="F12753">
        <v>14793.759765625</v>
      </c>
      <c r="G12753">
        <v>3973920000</v>
      </c>
    </row>
    <row r="12754" spans="1:7" ht="15">
      <c r="A12754" s="963">
        <v>44425</v>
      </c>
      <c r="B12754">
        <v>14670.5595703125</v>
      </c>
      <c r="C12754">
        <v>14716.9501953125</v>
      </c>
      <c r="D12754">
        <v>14550.8798828125</v>
      </c>
      <c r="E12754">
        <v>14656.1796875</v>
      </c>
      <c r="F12754">
        <v>14656.1796875</v>
      </c>
      <c r="G12754">
        <v>4168880000</v>
      </c>
    </row>
    <row r="12755" spans="1:7" ht="15">
      <c r="A12755" s="963">
        <v>44426</v>
      </c>
      <c r="B12755">
        <v>14636.240234375</v>
      </c>
      <c r="C12755">
        <v>14697.25</v>
      </c>
      <c r="D12755">
        <v>14516.2998046875</v>
      </c>
      <c r="E12755">
        <v>14525.91015625</v>
      </c>
      <c r="F12755">
        <v>14525.91015625</v>
      </c>
      <c r="G12755">
        <v>3841840000</v>
      </c>
    </row>
    <row r="12756" spans="1:7" ht="15">
      <c r="A12756" s="963">
        <v>44427</v>
      </c>
      <c r="B12756">
        <v>14423.16015625</v>
      </c>
      <c r="C12756">
        <v>14610.759765625</v>
      </c>
      <c r="D12756">
        <v>14423.16015625</v>
      </c>
      <c r="E12756">
        <v>14541.7900390625</v>
      </c>
      <c r="F12756">
        <v>14541.7900390625</v>
      </c>
      <c r="G12756">
        <v>4191490000</v>
      </c>
    </row>
    <row r="12757" spans="1:7" ht="15">
      <c r="A12757" s="963">
        <v>44428</v>
      </c>
      <c r="B12757">
        <v>14571.5302734375</v>
      </c>
      <c r="C12757">
        <v>14722.16015625</v>
      </c>
      <c r="D12757">
        <v>14571.5302734375</v>
      </c>
      <c r="E12757">
        <v>14714.66015625</v>
      </c>
      <c r="F12757">
        <v>14714.66015625</v>
      </c>
      <c r="G12757">
        <v>3886340000</v>
      </c>
    </row>
    <row r="12758" spans="1:7" ht="15">
      <c r="A12758" s="963">
        <v>44431</v>
      </c>
      <c r="B12758">
        <v>14776.98046875</v>
      </c>
      <c r="C12758">
        <v>14963.4697265625</v>
      </c>
      <c r="D12758">
        <v>14776.98046875</v>
      </c>
      <c r="E12758">
        <v>14942.650390625</v>
      </c>
      <c r="F12758">
        <v>14942.650390625</v>
      </c>
      <c r="G12758">
        <v>3906780000</v>
      </c>
    </row>
    <row r="12759" spans="1:7" ht="15">
      <c r="A12759" s="963">
        <v>44432</v>
      </c>
      <c r="B12759">
        <v>14978.1396484375</v>
      </c>
      <c r="C12759">
        <v>15034.8896484375</v>
      </c>
      <c r="D12759">
        <v>14965.5400390625</v>
      </c>
      <c r="E12759">
        <v>15019.7998046875</v>
      </c>
      <c r="F12759">
        <v>15019.7998046875</v>
      </c>
      <c r="G12759">
        <v>3809750000</v>
      </c>
    </row>
    <row r="12760" spans="1:7" ht="15">
      <c r="A12760" s="963">
        <v>44433</v>
      </c>
      <c r="B12760">
        <v>15039.0302734375</v>
      </c>
      <c r="C12760">
        <v>15059.4296875</v>
      </c>
      <c r="D12760">
        <v>15011.580078125</v>
      </c>
      <c r="E12760">
        <v>15041.8603515625</v>
      </c>
      <c r="F12760">
        <v>15041.8603515625</v>
      </c>
      <c r="G12760">
        <v>3654150000</v>
      </c>
    </row>
    <row r="12761" spans="1:7" ht="15">
      <c r="A12761" s="963">
        <v>44434</v>
      </c>
      <c r="B12761">
        <v>15025.169921875</v>
      </c>
      <c r="C12761">
        <v>15059.6298828125</v>
      </c>
      <c r="D12761">
        <v>14939.5595703125</v>
      </c>
      <c r="E12761">
        <v>14945.8095703125</v>
      </c>
      <c r="F12761">
        <v>14945.8095703125</v>
      </c>
      <c r="G12761">
        <v>3630900000</v>
      </c>
    </row>
    <row r="12762" spans="1:7" ht="15">
      <c r="A12762" s="963">
        <v>44435</v>
      </c>
      <c r="B12762">
        <v>14969.76953125</v>
      </c>
      <c r="C12762">
        <v>15144.48046875</v>
      </c>
      <c r="D12762">
        <v>14966.51953125</v>
      </c>
      <c r="E12762">
        <v>15129.5</v>
      </c>
      <c r="F12762">
        <v>15129.5</v>
      </c>
      <c r="G12762">
        <v>4048610000</v>
      </c>
    </row>
    <row r="12763" spans="1:7" ht="15">
      <c r="A12763" s="963">
        <v>44438</v>
      </c>
      <c r="B12763">
        <v>15165.9404296875</v>
      </c>
      <c r="C12763">
        <v>15288.080078125</v>
      </c>
      <c r="D12763">
        <v>15165.1201171875</v>
      </c>
      <c r="E12763">
        <v>15265.8896484375</v>
      </c>
      <c r="F12763">
        <v>15265.8896484375</v>
      </c>
      <c r="G12763">
        <v>4061760000</v>
      </c>
    </row>
    <row r="12764" spans="1:7" ht="15">
      <c r="A12764" s="963">
        <v>44439</v>
      </c>
      <c r="B12764">
        <v>15262.8798828125</v>
      </c>
      <c r="C12764">
        <v>15278.9599609375</v>
      </c>
      <c r="D12764">
        <v>15202.669921875</v>
      </c>
      <c r="E12764">
        <v>15259.240234375</v>
      </c>
      <c r="F12764">
        <v>15259.240234375</v>
      </c>
      <c r="G12764">
        <v>4188020000</v>
      </c>
    </row>
    <row r="12765" spans="1:7" ht="15">
      <c r="A12765" s="963">
        <v>44440</v>
      </c>
      <c r="B12765">
        <v>15308.98046875</v>
      </c>
      <c r="C12765">
        <v>15379.5</v>
      </c>
      <c r="D12765">
        <v>15302.1103515625</v>
      </c>
      <c r="E12765">
        <v>15309.3798828125</v>
      </c>
      <c r="F12765">
        <v>15309.3798828125</v>
      </c>
      <c r="G12765">
        <v>4271690000</v>
      </c>
    </row>
    <row r="12766" spans="1:7" ht="15">
      <c r="A12766" s="963">
        <v>44441</v>
      </c>
      <c r="B12766">
        <v>15358.4697265625</v>
      </c>
      <c r="C12766">
        <v>15380.0703125</v>
      </c>
      <c r="D12766">
        <v>15285.349609375</v>
      </c>
      <c r="E12766">
        <v>15331.1796875</v>
      </c>
      <c r="F12766">
        <v>15331.1796875</v>
      </c>
      <c r="G12766">
        <v>4050510000</v>
      </c>
    </row>
    <row r="12767" spans="1:7" ht="15">
      <c r="A12767" s="963">
        <v>44442</v>
      </c>
      <c r="B12767">
        <v>15313.41015625</v>
      </c>
      <c r="C12767">
        <v>15375.5595703125</v>
      </c>
      <c r="D12767">
        <v>15283.669921875</v>
      </c>
      <c r="E12767">
        <v>15363.51953125</v>
      </c>
      <c r="F12767">
        <v>15363.51953125</v>
      </c>
      <c r="G12767">
        <v>3706990000</v>
      </c>
    </row>
    <row r="12768" spans="1:7" ht="15">
      <c r="A12768" s="963">
        <v>44446</v>
      </c>
      <c r="B12768">
        <v>15375.98046875</v>
      </c>
      <c r="C12768">
        <v>15403.4404296875</v>
      </c>
      <c r="D12768">
        <v>15343.2802734375</v>
      </c>
      <c r="E12768">
        <v>15374.330078125</v>
      </c>
      <c r="F12768">
        <v>15374.330078125</v>
      </c>
      <c r="G12768">
        <v>4014250000</v>
      </c>
    </row>
    <row r="12769" spans="1:7" ht="15">
      <c r="A12769" s="963">
        <v>44447</v>
      </c>
      <c r="B12769">
        <v>15360.349609375</v>
      </c>
      <c r="C12769">
        <v>15360.349609375</v>
      </c>
      <c r="D12769">
        <v>15206.6103515625</v>
      </c>
      <c r="E12769">
        <v>15286.6396484375</v>
      </c>
      <c r="F12769">
        <v>15286.6396484375</v>
      </c>
      <c r="G12769">
        <v>4131560000</v>
      </c>
    </row>
    <row r="12770" spans="1:7" ht="15">
      <c r="A12770" s="963">
        <v>44448</v>
      </c>
      <c r="B12770">
        <v>15296.0595703125</v>
      </c>
      <c r="C12770">
        <v>15352.3798828125</v>
      </c>
      <c r="D12770">
        <v>15245.169921875</v>
      </c>
      <c r="E12770">
        <v>15248.25</v>
      </c>
      <c r="F12770">
        <v>15248.25</v>
      </c>
      <c r="G12770">
        <v>4031140000</v>
      </c>
    </row>
    <row r="12771" spans="1:7" ht="15">
      <c r="A12771" s="963">
        <v>44449</v>
      </c>
      <c r="B12771">
        <v>15332.919921875</v>
      </c>
      <c r="C12771">
        <v>15349.4697265625</v>
      </c>
      <c r="D12771">
        <v>15111.3095703125</v>
      </c>
      <c r="E12771">
        <v>15115.490234375</v>
      </c>
      <c r="F12771">
        <v>15115.490234375</v>
      </c>
      <c r="G12771">
        <v>4587150000</v>
      </c>
    </row>
    <row r="12772" spans="1:7" ht="15">
      <c r="A12772" s="963">
        <v>44452</v>
      </c>
      <c r="B12772">
        <v>15211.4296875</v>
      </c>
      <c r="C12772">
        <v>15215.4404296875</v>
      </c>
      <c r="D12772">
        <v>15030.849609375</v>
      </c>
      <c r="E12772">
        <v>15105.580078125</v>
      </c>
      <c r="F12772">
        <v>15105.580078125</v>
      </c>
      <c r="G12772">
        <v>4723370000</v>
      </c>
    </row>
    <row r="12773" spans="1:7" ht="15">
      <c r="A12773" s="963">
        <v>44453</v>
      </c>
      <c r="B12773">
        <v>15168.4501953125</v>
      </c>
      <c r="C12773">
        <v>15181.1904296875</v>
      </c>
      <c r="D12773">
        <v>15008.2998046875</v>
      </c>
      <c r="E12773">
        <v>15037.759765625</v>
      </c>
      <c r="F12773">
        <v>15037.759765625</v>
      </c>
      <c r="G12773">
        <v>4593140000</v>
      </c>
    </row>
    <row r="12774" spans="1:7" ht="15">
      <c r="A12774" s="963">
        <v>44454</v>
      </c>
      <c r="B12774">
        <v>15071.33984375</v>
      </c>
      <c r="C12774">
        <v>15174.3798828125</v>
      </c>
      <c r="D12774">
        <v>14984.6796875</v>
      </c>
      <c r="E12774">
        <v>15161.5302734375</v>
      </c>
      <c r="F12774">
        <v>15161.5302734375</v>
      </c>
      <c r="G12774">
        <v>4465140000</v>
      </c>
    </row>
    <row r="12775" spans="1:7" ht="15">
      <c r="A12775" s="963">
        <v>44455</v>
      </c>
      <c r="B12775">
        <v>15120.08984375</v>
      </c>
      <c r="C12775">
        <v>15205.5</v>
      </c>
      <c r="D12775">
        <v>15047.1396484375</v>
      </c>
      <c r="E12775">
        <v>15181.919921875</v>
      </c>
      <c r="F12775">
        <v>15181.919921875</v>
      </c>
      <c r="G12775">
        <v>3701500000</v>
      </c>
    </row>
    <row r="12776" spans="1:7" ht="15">
      <c r="A12776" s="963">
        <v>44456</v>
      </c>
      <c r="B12776">
        <v>15163.3603515625</v>
      </c>
      <c r="C12776">
        <v>15166.5595703125</v>
      </c>
      <c r="D12776">
        <v>14998.73046875</v>
      </c>
      <c r="E12776">
        <v>15043.9697265625</v>
      </c>
      <c r="F12776">
        <v>15043.9697265625</v>
      </c>
      <c r="G12776">
        <v>6709540000</v>
      </c>
    </row>
    <row r="12777" spans="1:7" ht="15">
      <c r="A12777" s="963">
        <v>44459</v>
      </c>
      <c r="B12777">
        <v>14758.1396484375</v>
      </c>
      <c r="C12777">
        <v>14841.8203125</v>
      </c>
      <c r="D12777">
        <v>14530.0703125</v>
      </c>
      <c r="E12777">
        <v>14713.900390625</v>
      </c>
      <c r="F12777">
        <v>14713.900390625</v>
      </c>
      <c r="G12777">
        <v>4879490000</v>
      </c>
    </row>
    <row r="12778" spans="1:7" ht="15">
      <c r="A12778" s="963">
        <v>44460</v>
      </c>
      <c r="B12778">
        <v>14803.3603515625</v>
      </c>
      <c r="C12778">
        <v>14847.0302734375</v>
      </c>
      <c r="D12778">
        <v>14696.4697265625</v>
      </c>
      <c r="E12778">
        <v>14746.400390625</v>
      </c>
      <c r="F12778">
        <v>14746.400390625</v>
      </c>
      <c r="G12778">
        <v>4083010000</v>
      </c>
    </row>
    <row r="12779" spans="1:7" ht="15">
      <c r="A12779" s="963">
        <v>44461</v>
      </c>
      <c r="B12779">
        <v>14800.58984375</v>
      </c>
      <c r="C12779">
        <v>14950.1201171875</v>
      </c>
      <c r="D12779">
        <v>14767.009765625</v>
      </c>
      <c r="E12779">
        <v>14896.849609375</v>
      </c>
      <c r="F12779">
        <v>14896.849609375</v>
      </c>
      <c r="G12779">
        <v>4252490000</v>
      </c>
    </row>
    <row r="12780" spans="1:7" ht="15">
      <c r="A12780" s="963">
        <v>44462</v>
      </c>
      <c r="B12780">
        <v>14960</v>
      </c>
      <c r="C12780">
        <v>15085.4404296875</v>
      </c>
      <c r="D12780">
        <v>14932.509765625</v>
      </c>
      <c r="E12780">
        <v>15052.240234375</v>
      </c>
      <c r="F12780">
        <v>15052.240234375</v>
      </c>
      <c r="G12780">
        <v>4196130000</v>
      </c>
    </row>
    <row r="12781" spans="1:7" ht="15">
      <c r="A12781" s="963">
        <v>44463</v>
      </c>
      <c r="B12781">
        <v>14961.6103515625</v>
      </c>
      <c r="C12781">
        <v>15067.5595703125</v>
      </c>
      <c r="D12781">
        <v>14946.5703125</v>
      </c>
      <c r="E12781">
        <v>15047.7001953125</v>
      </c>
      <c r="F12781">
        <v>15047.7001953125</v>
      </c>
      <c r="G12781">
        <v>3992150000</v>
      </c>
    </row>
    <row r="12782" spans="1:7" ht="15">
      <c r="A12782" s="963">
        <v>44466</v>
      </c>
      <c r="B12782">
        <v>14954.1796875</v>
      </c>
      <c r="C12782">
        <v>15003.16015625</v>
      </c>
      <c r="D12782">
        <v>14864.9599609375</v>
      </c>
      <c r="E12782">
        <v>14969.9697265625</v>
      </c>
      <c r="F12782">
        <v>14969.9697265625</v>
      </c>
      <c r="G12782">
        <v>4650790000</v>
      </c>
    </row>
    <row r="12783" spans="1:7" ht="15">
      <c r="A12783" s="963">
        <v>44467</v>
      </c>
      <c r="B12783">
        <v>14787.2099609375</v>
      </c>
      <c r="C12783">
        <v>14817.740234375</v>
      </c>
      <c r="D12783">
        <v>14539.8798828125</v>
      </c>
      <c r="E12783">
        <v>14546.6796875</v>
      </c>
      <c r="F12783">
        <v>14546.6796875</v>
      </c>
      <c r="G12783">
        <v>4989510000</v>
      </c>
    </row>
    <row r="12784" spans="1:7" ht="15">
      <c r="A12784" s="963">
        <v>44468</v>
      </c>
      <c r="B12784">
        <v>14614.8798828125</v>
      </c>
      <c r="C12784">
        <v>14676.6201171875</v>
      </c>
      <c r="D12784">
        <v>14493.669921875</v>
      </c>
      <c r="E12784">
        <v>14512.4404296875</v>
      </c>
      <c r="F12784">
        <v>14512.4404296875</v>
      </c>
      <c r="G12784">
        <v>5294600000</v>
      </c>
    </row>
    <row r="12785" spans="1:7" ht="15">
      <c r="A12785" s="963">
        <v>44469</v>
      </c>
      <c r="B12785">
        <v>14582.599609375</v>
      </c>
      <c r="C12785">
        <v>14632.3603515625</v>
      </c>
      <c r="D12785">
        <v>14444.2998046875</v>
      </c>
      <c r="E12785">
        <v>14448.580078125</v>
      </c>
      <c r="F12785">
        <v>14448.580078125</v>
      </c>
      <c r="G12785">
        <v>5950950000</v>
      </c>
    </row>
    <row r="12786" spans="1:7" ht="15">
      <c r="A12786" s="963">
        <v>44470</v>
      </c>
      <c r="B12786">
        <v>14494.9296875</v>
      </c>
      <c r="C12786">
        <v>14606.8203125</v>
      </c>
      <c r="D12786">
        <v>14324.009765625</v>
      </c>
      <c r="E12786">
        <v>14566.7001953125</v>
      </c>
      <c r="F12786">
        <v>14566.7001953125</v>
      </c>
      <c r="G12786">
        <v>4710720000</v>
      </c>
    </row>
    <row r="12787" spans="1:7" ht="15">
      <c r="A12787" s="963">
        <v>44473</v>
      </c>
      <c r="B12787">
        <v>14493.1201171875</v>
      </c>
      <c r="C12787">
        <v>14499.740234375</v>
      </c>
      <c r="D12787">
        <v>14181.6904296875</v>
      </c>
      <c r="E12787">
        <v>14255.48046875</v>
      </c>
      <c r="F12787">
        <v>14255.48046875</v>
      </c>
      <c r="G12787">
        <v>4557110000</v>
      </c>
    </row>
    <row r="12788" spans="1:7" ht="15">
      <c r="A12788" s="963">
        <v>44474</v>
      </c>
      <c r="B12788">
        <v>14312.8603515625</v>
      </c>
      <c r="C12788">
        <v>14508.650390625</v>
      </c>
      <c r="D12788">
        <v>14299.7802734375</v>
      </c>
      <c r="E12788">
        <v>14433.830078125</v>
      </c>
      <c r="F12788">
        <v>14433.830078125</v>
      </c>
      <c r="G12788">
        <v>4176390000</v>
      </c>
    </row>
    <row r="12789" spans="1:7" ht="15">
      <c r="A12789" s="963">
        <v>44475</v>
      </c>
      <c r="B12789">
        <v>14289.4501953125</v>
      </c>
      <c r="C12789">
        <v>14509.5498046875</v>
      </c>
      <c r="D12789">
        <v>14259.0703125</v>
      </c>
      <c r="E12789">
        <v>14501.91015625</v>
      </c>
      <c r="F12789">
        <v>14501.91015625</v>
      </c>
      <c r="G12789">
        <v>4465910000</v>
      </c>
    </row>
    <row r="12790" spans="1:7" ht="15">
      <c r="A12790" s="963">
        <v>44476</v>
      </c>
      <c r="B12790">
        <v>14631.7998046875</v>
      </c>
      <c r="C12790">
        <v>14755.7197265625</v>
      </c>
      <c r="D12790">
        <v>14615.1396484375</v>
      </c>
      <c r="E12790">
        <v>14654.01953125</v>
      </c>
      <c r="F12790">
        <v>14654.01953125</v>
      </c>
      <c r="G12790">
        <v>3984180000</v>
      </c>
    </row>
    <row r="12791" spans="1:7" ht="15">
      <c r="A12791" s="963">
        <v>44477</v>
      </c>
      <c r="B12791">
        <v>14694.7197265625</v>
      </c>
      <c r="C12791">
        <v>14699.91015625</v>
      </c>
      <c r="D12791">
        <v>14569.6796875</v>
      </c>
      <c r="E12791">
        <v>14579.5400390625</v>
      </c>
      <c r="F12791">
        <v>14579.5400390625</v>
      </c>
      <c r="G12791">
        <v>3571380000</v>
      </c>
    </row>
    <row r="12792" spans="1:7" ht="15">
      <c r="A12792" s="963">
        <v>44480</v>
      </c>
      <c r="B12792">
        <v>14540.080078125</v>
      </c>
      <c r="C12792">
        <v>14665.990234375</v>
      </c>
      <c r="D12792">
        <v>14482.6201171875</v>
      </c>
      <c r="E12792">
        <v>14486.2001953125</v>
      </c>
      <c r="F12792">
        <v>14486.2001953125</v>
      </c>
      <c r="G12792">
        <v>3539540000</v>
      </c>
    </row>
    <row r="12793" spans="1:7" ht="15">
      <c r="A12793" s="963">
        <v>44481</v>
      </c>
      <c r="B12793">
        <v>14539.08984375</v>
      </c>
      <c r="C12793">
        <v>14552.7099609375</v>
      </c>
      <c r="D12793">
        <v>14441.599609375</v>
      </c>
      <c r="E12793">
        <v>14465.919921875</v>
      </c>
      <c r="F12793">
        <v>14465.919921875</v>
      </c>
      <c r="G12793">
        <v>4063830000</v>
      </c>
    </row>
    <row r="12794" spans="1:7" ht="15">
      <c r="A12794" s="963">
        <v>44482</v>
      </c>
      <c r="B12794">
        <v>14537.169921875</v>
      </c>
      <c r="C12794">
        <v>14589.2802734375</v>
      </c>
      <c r="D12794">
        <v>14471.8798828125</v>
      </c>
      <c r="E12794">
        <v>14571.6396484375</v>
      </c>
      <c r="F12794">
        <v>14571.6396484375</v>
      </c>
      <c r="G12794">
        <v>4053580000</v>
      </c>
    </row>
    <row r="12795" spans="1:7" ht="15">
      <c r="A12795" s="963">
        <v>44483</v>
      </c>
      <c r="B12795">
        <v>14717.5</v>
      </c>
      <c r="C12795">
        <v>14827.5595703125</v>
      </c>
      <c r="D12795">
        <v>14699.51953125</v>
      </c>
      <c r="E12795">
        <v>14823.4296875</v>
      </c>
      <c r="F12795">
        <v>14823.4296875</v>
      </c>
      <c r="G12795">
        <v>4262400000</v>
      </c>
    </row>
    <row r="12796" spans="1:7" ht="15">
      <c r="A12796" s="963">
        <v>44484</v>
      </c>
      <c r="B12796">
        <v>14891.240234375</v>
      </c>
      <c r="C12796">
        <v>14904.98046875</v>
      </c>
      <c r="D12796">
        <v>14847.9599609375</v>
      </c>
      <c r="E12796">
        <v>14897.33984375</v>
      </c>
      <c r="F12796">
        <v>14897.33984375</v>
      </c>
      <c r="G12796">
        <v>4494440000</v>
      </c>
    </row>
    <row r="12797" spans="1:7" ht="15">
      <c r="A12797" s="963">
        <v>44487</v>
      </c>
      <c r="B12797">
        <v>14839.740234375</v>
      </c>
      <c r="C12797">
        <v>15026.6796875</v>
      </c>
      <c r="D12797">
        <v>14833.2802734375</v>
      </c>
      <c r="E12797">
        <v>15021.8095703125</v>
      </c>
      <c r="F12797">
        <v>15021.8095703125</v>
      </c>
      <c r="G12797">
        <v>4167740000</v>
      </c>
    </row>
    <row r="12798" spans="1:7" ht="15">
      <c r="A12798" s="963">
        <v>44488</v>
      </c>
      <c r="B12798">
        <v>15073.1298828125</v>
      </c>
      <c r="C12798">
        <v>15137.849609375</v>
      </c>
      <c r="D12798">
        <v>15049.73046875</v>
      </c>
      <c r="E12798">
        <v>15129.08984375</v>
      </c>
      <c r="F12798">
        <v>15129.08984375</v>
      </c>
      <c r="G12798">
        <v>4483400000</v>
      </c>
    </row>
    <row r="12799" spans="1:7" ht="15">
      <c r="A12799" s="963">
        <v>44489</v>
      </c>
      <c r="B12799">
        <v>15160</v>
      </c>
      <c r="C12799">
        <v>15178.3896484375</v>
      </c>
      <c r="D12799">
        <v>15071.150390625</v>
      </c>
      <c r="E12799">
        <v>15121.6796875</v>
      </c>
      <c r="F12799">
        <v>15121.6796875</v>
      </c>
      <c r="G12799">
        <v>4117050000</v>
      </c>
    </row>
    <row r="12800" spans="1:7" ht="15">
      <c r="A12800" s="963">
        <v>44490</v>
      </c>
      <c r="B12800">
        <v>15104.7998046875</v>
      </c>
      <c r="C12800">
        <v>15222.25</v>
      </c>
      <c r="D12800">
        <v>15094.1396484375</v>
      </c>
      <c r="E12800">
        <v>15215.7001953125</v>
      </c>
      <c r="F12800">
        <v>15215.7001953125</v>
      </c>
      <c r="G12800">
        <v>4961860000</v>
      </c>
    </row>
    <row r="12801" spans="1:7" ht="15">
      <c r="A12801" s="963">
        <v>44491</v>
      </c>
      <c r="B12801">
        <v>15158.0703125</v>
      </c>
      <c r="C12801">
        <v>15193.009765625</v>
      </c>
      <c r="D12801">
        <v>15021.01953125</v>
      </c>
      <c r="E12801">
        <v>15090.2001953125</v>
      </c>
      <c r="F12801">
        <v>15090.2001953125</v>
      </c>
      <c r="G12801">
        <v>5775770000</v>
      </c>
    </row>
    <row r="12802" spans="1:7" ht="15">
      <c r="A12802" s="963">
        <v>44494</v>
      </c>
      <c r="B12802">
        <v>15142.919921875</v>
      </c>
      <c r="C12802">
        <v>15259.6298828125</v>
      </c>
      <c r="D12802">
        <v>15070.75</v>
      </c>
      <c r="E12802">
        <v>15226.7099609375</v>
      </c>
      <c r="F12802">
        <v>15226.7099609375</v>
      </c>
      <c r="G12802">
        <v>5750200000</v>
      </c>
    </row>
    <row r="12803" spans="1:7" ht="15">
      <c r="A12803" s="963">
        <v>44495</v>
      </c>
      <c r="B12803">
        <v>15317.5</v>
      </c>
      <c r="C12803">
        <v>15384</v>
      </c>
      <c r="D12803">
        <v>15198.23046875</v>
      </c>
      <c r="E12803">
        <v>15235.7099609375</v>
      </c>
      <c r="F12803">
        <v>15235.7099609375</v>
      </c>
      <c r="G12803">
        <v>7173230000</v>
      </c>
    </row>
    <row r="12804" spans="1:7" ht="15">
      <c r="A12804" s="963">
        <v>44496</v>
      </c>
      <c r="B12804">
        <v>15276</v>
      </c>
      <c r="C12804">
        <v>15364.5400390625</v>
      </c>
      <c r="D12804">
        <v>15235.83984375</v>
      </c>
      <c r="E12804">
        <v>15235.83984375</v>
      </c>
      <c r="F12804">
        <v>15235.83984375</v>
      </c>
      <c r="G12804">
        <v>6130110000</v>
      </c>
    </row>
    <row r="12805" spans="1:7" ht="15">
      <c r="A12805" s="963">
        <v>44497</v>
      </c>
      <c r="B12805">
        <v>15304.740234375</v>
      </c>
      <c r="C12805">
        <v>15452.2998046875</v>
      </c>
      <c r="D12805">
        <v>15290.3095703125</v>
      </c>
      <c r="E12805">
        <v>15448.1201171875</v>
      </c>
      <c r="F12805">
        <v>15448.1201171875</v>
      </c>
      <c r="G12805">
        <v>5714890000</v>
      </c>
    </row>
    <row r="12806" spans="1:7" ht="15">
      <c r="A12806" s="963">
        <v>44498</v>
      </c>
      <c r="B12806">
        <v>15323.2900390625</v>
      </c>
      <c r="C12806">
        <v>15504.1201171875</v>
      </c>
      <c r="D12806">
        <v>15323.2900390625</v>
      </c>
      <c r="E12806">
        <v>15498.3896484375</v>
      </c>
      <c r="F12806">
        <v>15498.3896484375</v>
      </c>
      <c r="G12806">
        <v>5338290000</v>
      </c>
    </row>
    <row r="12807" spans="1:7" ht="15">
      <c r="A12807" s="963">
        <v>44501</v>
      </c>
      <c r="B12807">
        <v>15541.259765625</v>
      </c>
      <c r="C12807">
        <v>15598.9501953125</v>
      </c>
      <c r="D12807">
        <v>15470.8203125</v>
      </c>
      <c r="E12807">
        <v>15595.919921875</v>
      </c>
      <c r="F12807">
        <v>15595.919921875</v>
      </c>
      <c r="G12807">
        <v>5273950000</v>
      </c>
    </row>
    <row r="12808" spans="1:7" ht="15">
      <c r="A12808" s="963">
        <v>44502</v>
      </c>
      <c r="B12808">
        <v>15583.98046875</v>
      </c>
      <c r="C12808">
        <v>15656.599609375</v>
      </c>
      <c r="D12808">
        <v>15569.26953125</v>
      </c>
      <c r="E12808">
        <v>15649.599609375</v>
      </c>
      <c r="F12808">
        <v>15649.599609375</v>
      </c>
      <c r="G12808">
        <v>5129370000</v>
      </c>
    </row>
    <row r="12809" spans="1:7" ht="15">
      <c r="A12809" s="963">
        <v>44503</v>
      </c>
      <c r="B12809">
        <v>15658.51953125</v>
      </c>
      <c r="C12809">
        <v>15821.5703125</v>
      </c>
      <c r="D12809">
        <v>15616.4404296875</v>
      </c>
      <c r="E12809">
        <v>15811.580078125</v>
      </c>
      <c r="F12809">
        <v>15811.580078125</v>
      </c>
      <c r="G12809">
        <v>5325110000</v>
      </c>
    </row>
    <row r="12810" spans="1:7" ht="15">
      <c r="A12810" s="963">
        <v>44504</v>
      </c>
      <c r="B12810">
        <v>15849.740234375</v>
      </c>
      <c r="C12810">
        <v>15966.08984375</v>
      </c>
      <c r="D12810">
        <v>15827.66015625</v>
      </c>
      <c r="E12810">
        <v>15940.3095703125</v>
      </c>
      <c r="F12810">
        <v>15940.3095703125</v>
      </c>
      <c r="G12810">
        <v>5297250000</v>
      </c>
    </row>
    <row r="12811" spans="1:7" ht="15">
      <c r="A12811" s="963">
        <v>44505</v>
      </c>
      <c r="B12811">
        <v>16003.5595703125</v>
      </c>
      <c r="C12811">
        <v>16053.3896484375</v>
      </c>
      <c r="D12811">
        <v>15900.7802734375</v>
      </c>
      <c r="E12811">
        <v>15971.58984375</v>
      </c>
      <c r="F12811">
        <v>15971.58984375</v>
      </c>
      <c r="G12811">
        <v>5566400000</v>
      </c>
    </row>
    <row r="12812" spans="1:7" ht="15">
      <c r="A12812" s="963">
        <v>44508</v>
      </c>
      <c r="B12812">
        <v>15995.7197265625</v>
      </c>
      <c r="C12812">
        <v>16038.23046875</v>
      </c>
      <c r="D12812">
        <v>15961.8095703125</v>
      </c>
      <c r="E12812">
        <v>15982.3603515625</v>
      </c>
      <c r="F12812">
        <v>15982.3603515625</v>
      </c>
      <c r="G12812">
        <v>5723650000</v>
      </c>
    </row>
    <row r="12813" spans="1:7" ht="15">
      <c r="A12813" s="963">
        <v>44509</v>
      </c>
      <c r="B12813">
        <v>16024.1298828125</v>
      </c>
      <c r="C12813">
        <v>16035.2099609375</v>
      </c>
      <c r="D12813">
        <v>15836.6796875</v>
      </c>
      <c r="E12813">
        <v>15886.5400390625</v>
      </c>
      <c r="F12813">
        <v>15886.5400390625</v>
      </c>
      <c r="G12813">
        <v>5574660000</v>
      </c>
    </row>
    <row r="12814" spans="1:7" ht="15">
      <c r="A12814" s="963">
        <v>44510</v>
      </c>
      <c r="B12814">
        <v>15753.83984375</v>
      </c>
      <c r="C12814">
        <v>15867.240234375</v>
      </c>
      <c r="D12814">
        <v>15543.6796875</v>
      </c>
      <c r="E12814">
        <v>15622.7099609375</v>
      </c>
      <c r="F12814">
        <v>15622.7099609375</v>
      </c>
      <c r="G12814">
        <v>5369110000</v>
      </c>
    </row>
    <row r="12815" spans="1:7" ht="15">
      <c r="A12815" s="963">
        <v>44511</v>
      </c>
      <c r="B12815">
        <v>15752.080078125</v>
      </c>
      <c r="C12815">
        <v>15768.0302734375</v>
      </c>
      <c r="D12815">
        <v>15695.76953125</v>
      </c>
      <c r="E12815">
        <v>15704.2802734375</v>
      </c>
      <c r="F12815">
        <v>15704.2802734375</v>
      </c>
      <c r="G12815">
        <v>4570460000</v>
      </c>
    </row>
    <row r="12816" spans="1:7" ht="15">
      <c r="A12816" s="963">
        <v>44512</v>
      </c>
      <c r="B12816">
        <v>15752.6201171875</v>
      </c>
      <c r="C12816">
        <v>15874.5703125</v>
      </c>
      <c r="D12816">
        <v>15705.3798828125</v>
      </c>
      <c r="E12816">
        <v>15860.9599609375</v>
      </c>
      <c r="F12816">
        <v>15860.9599609375</v>
      </c>
      <c r="G12816">
        <v>5446540000</v>
      </c>
    </row>
    <row r="12817" spans="1:7" ht="15">
      <c r="A12817" s="963">
        <v>44515</v>
      </c>
      <c r="B12817">
        <v>15894.8203125</v>
      </c>
      <c r="C12817">
        <v>15918.4501953125</v>
      </c>
      <c r="D12817">
        <v>15778.3095703125</v>
      </c>
      <c r="E12817">
        <v>15853.849609375</v>
      </c>
      <c r="F12817">
        <v>15853.849609375</v>
      </c>
      <c r="G12817">
        <v>5020180000</v>
      </c>
    </row>
    <row r="12818" spans="1:7" ht="15">
      <c r="A12818" s="963">
        <v>44516</v>
      </c>
      <c r="B12818">
        <v>15840.3203125</v>
      </c>
      <c r="C12818">
        <v>15989.6103515625</v>
      </c>
      <c r="D12818">
        <v>15825</v>
      </c>
      <c r="E12818">
        <v>15973.8603515625</v>
      </c>
      <c r="F12818">
        <v>15973.8603515625</v>
      </c>
      <c r="G12818">
        <v>5533020000</v>
      </c>
    </row>
    <row r="12819" spans="1:7" ht="15">
      <c r="A12819" s="963">
        <v>44517</v>
      </c>
      <c r="B12819">
        <v>15973.6201171875</v>
      </c>
      <c r="C12819">
        <v>15998.5703125</v>
      </c>
      <c r="D12819">
        <v>15909.3896484375</v>
      </c>
      <c r="E12819">
        <v>15921.5703125</v>
      </c>
      <c r="F12819">
        <v>15921.5703125</v>
      </c>
      <c r="G12819">
        <v>5049320000</v>
      </c>
    </row>
    <row r="12820" spans="1:7" ht="15">
      <c r="A12820" s="963">
        <v>44518</v>
      </c>
      <c r="B12820">
        <v>15973.3896484375</v>
      </c>
      <c r="C12820">
        <v>16010.8798828125</v>
      </c>
      <c r="D12820">
        <v>15848.830078125</v>
      </c>
      <c r="E12820">
        <v>15993.7099609375</v>
      </c>
      <c r="F12820">
        <v>15993.7099609375</v>
      </c>
      <c r="G12820">
        <v>5391360000</v>
      </c>
    </row>
    <row r="12821" spans="1:7" ht="15">
      <c r="A12821" s="963">
        <v>44519</v>
      </c>
      <c r="B12821">
        <v>16042.16015625</v>
      </c>
      <c r="C12821">
        <v>16121.1201171875</v>
      </c>
      <c r="D12821">
        <v>16017.23046875</v>
      </c>
      <c r="E12821">
        <v>16057.4404296875</v>
      </c>
      <c r="F12821">
        <v>16057.4404296875</v>
      </c>
      <c r="G12821">
        <v>4875310000</v>
      </c>
    </row>
    <row r="12822" spans="1:7" ht="15">
      <c r="A12822" s="963">
        <v>44522</v>
      </c>
      <c r="B12822">
        <v>16120.919921875</v>
      </c>
      <c r="C12822">
        <v>16212.23046875</v>
      </c>
      <c r="D12822">
        <v>15851.0400390625</v>
      </c>
      <c r="E12822">
        <v>15854.759765625</v>
      </c>
      <c r="F12822">
        <v>15854.759765625</v>
      </c>
      <c r="G12822">
        <v>5567830000</v>
      </c>
    </row>
    <row r="12823" spans="1:7" ht="15">
      <c r="A12823" s="963">
        <v>44523</v>
      </c>
      <c r="B12823">
        <v>15809.5</v>
      </c>
      <c r="C12823">
        <v>15895.8603515625</v>
      </c>
      <c r="D12823">
        <v>15601.4599609375</v>
      </c>
      <c r="E12823">
        <v>15775.1396484375</v>
      </c>
      <c r="F12823">
        <v>15775.1396484375</v>
      </c>
      <c r="G12823">
        <v>5434380000</v>
      </c>
    </row>
    <row r="12824" spans="1:7" ht="15">
      <c r="A12824" s="963">
        <v>44524</v>
      </c>
      <c r="B12824">
        <v>15677.8798828125</v>
      </c>
      <c r="C12824">
        <v>15848.5595703125</v>
      </c>
      <c r="D12824">
        <v>15591.3603515625</v>
      </c>
      <c r="E12824">
        <v>15845.23046875</v>
      </c>
      <c r="F12824">
        <v>15845.23046875</v>
      </c>
      <c r="G12824">
        <v>4197090000</v>
      </c>
    </row>
    <row r="12825" spans="1:7" ht="15">
      <c r="A12825" s="963">
        <v>44526</v>
      </c>
      <c r="B12825">
        <v>15664.3798828125</v>
      </c>
      <c r="C12825">
        <v>15731.5400390625</v>
      </c>
      <c r="D12825">
        <v>15456.08984375</v>
      </c>
      <c r="E12825">
        <v>15491.66015625</v>
      </c>
      <c r="F12825">
        <v>15491.66015625</v>
      </c>
      <c r="G12825">
        <v>3502170000</v>
      </c>
    </row>
    <row r="12826" spans="1:7" ht="15">
      <c r="A12826" s="963">
        <v>44529</v>
      </c>
      <c r="B12826">
        <v>15719.419921875</v>
      </c>
      <c r="C12826">
        <v>15833.1103515625</v>
      </c>
      <c r="D12826">
        <v>15644.6103515625</v>
      </c>
      <c r="E12826">
        <v>15782.830078125</v>
      </c>
      <c r="F12826">
        <v>15782.830078125</v>
      </c>
      <c r="G12826">
        <v>4836230000</v>
      </c>
    </row>
    <row r="12827" spans="1:7" ht="15">
      <c r="A12827" s="963">
        <v>44530</v>
      </c>
      <c r="B12827">
        <v>15716.5</v>
      </c>
      <c r="C12827">
        <v>15828.2001953125</v>
      </c>
      <c r="D12827">
        <v>15451.3896484375</v>
      </c>
      <c r="E12827">
        <v>15537.6904296875</v>
      </c>
      <c r="F12827">
        <v>15537.6904296875</v>
      </c>
      <c r="G12827">
        <v>6631470000</v>
      </c>
    </row>
    <row r="12828" spans="1:7" ht="15">
      <c r="A12828" s="963">
        <v>44531</v>
      </c>
      <c r="B12828">
        <v>15752.26953125</v>
      </c>
      <c r="C12828">
        <v>15816.8203125</v>
      </c>
      <c r="D12828">
        <v>15243.9296875</v>
      </c>
      <c r="E12828">
        <v>15254.0498046875</v>
      </c>
      <c r="F12828">
        <v>15254.0498046875</v>
      </c>
      <c r="G12828">
        <v>6320260000</v>
      </c>
    </row>
    <row r="12829" spans="1:7" ht="15">
      <c r="A12829" s="963">
        <v>44532</v>
      </c>
      <c r="B12829">
        <v>15181.8203125</v>
      </c>
      <c r="C12829">
        <v>15444.5400390625</v>
      </c>
      <c r="D12829">
        <v>15150.1201171875</v>
      </c>
      <c r="E12829">
        <v>15381.3203125</v>
      </c>
      <c r="F12829">
        <v>15381.3203125</v>
      </c>
      <c r="G12829">
        <v>5418340000</v>
      </c>
    </row>
    <row r="12830" spans="1:7" ht="15">
      <c r="A12830" s="963">
        <v>44533</v>
      </c>
      <c r="B12830">
        <v>15428.7099609375</v>
      </c>
      <c r="C12830">
        <v>15470.3603515625</v>
      </c>
      <c r="D12830">
        <v>14931.0595703125</v>
      </c>
      <c r="E12830">
        <v>15085.4697265625</v>
      </c>
      <c r="F12830">
        <v>15085.4697265625</v>
      </c>
      <c r="G12830">
        <v>5900290000</v>
      </c>
    </row>
    <row r="12831" spans="1:7" ht="15">
      <c r="A12831" s="963">
        <v>44536</v>
      </c>
      <c r="B12831">
        <v>15117.6298828125</v>
      </c>
      <c r="C12831">
        <v>15281.990234375</v>
      </c>
      <c r="D12831">
        <v>14931.6103515625</v>
      </c>
      <c r="E12831">
        <v>15225.150390625</v>
      </c>
      <c r="F12831">
        <v>15225.150390625</v>
      </c>
      <c r="G12831">
        <v>5115230000</v>
      </c>
    </row>
    <row r="12832" spans="1:7" ht="15">
      <c r="A12832" s="963">
        <v>44537</v>
      </c>
      <c r="B12832">
        <v>15510.91015625</v>
      </c>
      <c r="C12832">
        <v>15720.08984375</v>
      </c>
      <c r="D12832">
        <v>15507.66015625</v>
      </c>
      <c r="E12832">
        <v>15686.919921875</v>
      </c>
      <c r="F12832">
        <v>15686.919921875</v>
      </c>
      <c r="G12832">
        <v>5116490000</v>
      </c>
    </row>
    <row r="12833" spans="1:7" ht="15">
      <c r="A12833" s="963">
        <v>44538</v>
      </c>
      <c r="B12833">
        <v>15690.650390625</v>
      </c>
      <c r="C12833">
        <v>15792.6396484375</v>
      </c>
      <c r="D12833">
        <v>15618.8798828125</v>
      </c>
      <c r="E12833">
        <v>15786.990234375</v>
      </c>
      <c r="F12833">
        <v>15786.990234375</v>
      </c>
      <c r="G12833">
        <v>4615390000</v>
      </c>
    </row>
    <row r="12834" spans="1:7" ht="15">
      <c r="A12834" s="963">
        <v>44539</v>
      </c>
      <c r="B12834">
        <v>15720.5400390625</v>
      </c>
      <c r="C12834">
        <v>15796.0498046875</v>
      </c>
      <c r="D12834">
        <v>15511.1201171875</v>
      </c>
      <c r="E12834">
        <v>15517.3701171875</v>
      </c>
      <c r="F12834">
        <v>15517.3701171875</v>
      </c>
      <c r="G12834">
        <v>4515600000</v>
      </c>
    </row>
    <row r="12835" spans="1:7" ht="15">
      <c r="A12835" s="963">
        <v>44540</v>
      </c>
      <c r="B12835">
        <v>15629.58984375</v>
      </c>
      <c r="C12835">
        <v>15677.599609375</v>
      </c>
      <c r="D12835">
        <v>15477.849609375</v>
      </c>
      <c r="E12835">
        <v>15630.599609375</v>
      </c>
      <c r="F12835">
        <v>15630.599609375</v>
      </c>
      <c r="G12835">
        <v>4426210000</v>
      </c>
    </row>
    <row r="12836" spans="1:7" ht="15">
      <c r="A12836" s="963">
        <v>44543</v>
      </c>
      <c r="B12836">
        <v>15621.26953125</v>
      </c>
      <c r="C12836">
        <v>15637.0595703125</v>
      </c>
      <c r="D12836">
        <v>15408.25</v>
      </c>
      <c r="E12836">
        <v>15413.2802734375</v>
      </c>
      <c r="F12836">
        <v>15413.2802734375</v>
      </c>
      <c r="G12836">
        <v>4573920000</v>
      </c>
    </row>
    <row r="12837" spans="1:7" ht="15">
      <c r="A12837" s="963">
        <v>44544</v>
      </c>
      <c r="B12837">
        <v>15215.9599609375</v>
      </c>
      <c r="C12837">
        <v>15317.5498046875</v>
      </c>
      <c r="D12837">
        <v>15097.349609375</v>
      </c>
      <c r="E12837">
        <v>15237.6396484375</v>
      </c>
      <c r="F12837">
        <v>15237.6396484375</v>
      </c>
      <c r="G12837">
        <v>4865990000</v>
      </c>
    </row>
    <row r="12838" spans="1:7" ht="15">
      <c r="A12838" s="963">
        <v>44545</v>
      </c>
      <c r="B12838">
        <v>15230.7099609375</v>
      </c>
      <c r="C12838">
        <v>15575.759765625</v>
      </c>
      <c r="D12838">
        <v>15055.23046875</v>
      </c>
      <c r="E12838">
        <v>15565.580078125</v>
      </c>
      <c r="F12838">
        <v>15565.580078125</v>
      </c>
      <c r="G12838">
        <v>5343920000</v>
      </c>
    </row>
    <row r="12839" spans="1:7" ht="15">
      <c r="A12839" s="963">
        <v>44546</v>
      </c>
      <c r="B12839">
        <v>15629.080078125</v>
      </c>
      <c r="C12839">
        <v>15633.1904296875</v>
      </c>
      <c r="D12839">
        <v>15119.490234375</v>
      </c>
      <c r="E12839">
        <v>15180.4296875</v>
      </c>
      <c r="F12839">
        <v>15180.4296875</v>
      </c>
      <c r="G12839">
        <v>4906480000</v>
      </c>
    </row>
    <row r="12840" spans="1:7" ht="15">
      <c r="A12840" s="963">
        <v>44547</v>
      </c>
      <c r="B12840">
        <v>15036.76953125</v>
      </c>
      <c r="C12840">
        <v>15288.7802734375</v>
      </c>
      <c r="D12840">
        <v>14960.3701171875</v>
      </c>
      <c r="E12840">
        <v>15169.6796875</v>
      </c>
      <c r="F12840">
        <v>15169.6796875</v>
      </c>
      <c r="G12840">
        <v>7668770000</v>
      </c>
    </row>
    <row r="12841" spans="1:7" ht="15">
      <c r="A12841" s="963">
        <v>44550</v>
      </c>
      <c r="B12841">
        <v>14933</v>
      </c>
      <c r="C12841">
        <v>15007.2998046875</v>
      </c>
      <c r="D12841">
        <v>14860.0400390625</v>
      </c>
      <c r="E12841">
        <v>14980.9404296875</v>
      </c>
      <c r="F12841">
        <v>14980.9404296875</v>
      </c>
      <c r="G12841">
        <v>4602640000</v>
      </c>
    </row>
    <row r="12842" spans="1:7" ht="15">
      <c r="A12842" s="963">
        <v>44551</v>
      </c>
      <c r="B12842">
        <v>15140.4296875</v>
      </c>
      <c r="C12842">
        <v>15349.0595703125</v>
      </c>
      <c r="D12842">
        <v>15015.0302734375</v>
      </c>
      <c r="E12842">
        <v>15341.08984375</v>
      </c>
      <c r="F12842">
        <v>15341.08984375</v>
      </c>
      <c r="G12842">
        <v>4581720000</v>
      </c>
    </row>
    <row r="12843" spans="1:7" ht="15">
      <c r="A12843" s="963">
        <v>44552</v>
      </c>
      <c r="B12843">
        <v>15319.16015625</v>
      </c>
      <c r="C12843">
        <v>15525.9697265625</v>
      </c>
      <c r="D12843">
        <v>15303.0595703125</v>
      </c>
      <c r="E12843">
        <v>15521.8896484375</v>
      </c>
      <c r="F12843">
        <v>15521.8896484375</v>
      </c>
      <c r="G12843">
        <v>4107900000</v>
      </c>
    </row>
    <row r="12844" spans="1:7" ht="15">
      <c r="A12844" s="963">
        <v>44553</v>
      </c>
      <c r="B12844">
        <v>15544.7900390625</v>
      </c>
      <c r="C12844">
        <v>15697.98046875</v>
      </c>
      <c r="D12844">
        <v>15528.91015625</v>
      </c>
      <c r="E12844">
        <v>15653.3701171875</v>
      </c>
      <c r="F12844">
        <v>15653.3701171875</v>
      </c>
      <c r="G12844">
        <v>3935010000</v>
      </c>
    </row>
    <row r="12845" spans="1:7" ht="15">
      <c r="A12845" s="963">
        <v>44557</v>
      </c>
      <c r="B12845">
        <v>15696.830078125</v>
      </c>
      <c r="C12845">
        <v>15871.400390625</v>
      </c>
      <c r="D12845">
        <v>15696.830078125</v>
      </c>
      <c r="E12845">
        <v>15871.259765625</v>
      </c>
      <c r="F12845">
        <v>15871.259765625</v>
      </c>
      <c r="G12845">
        <v>3743920000</v>
      </c>
    </row>
    <row r="12846" spans="1:7" ht="15">
      <c r="A12846" s="963">
        <v>44558</v>
      </c>
      <c r="B12846">
        <v>15895.2001953125</v>
      </c>
      <c r="C12846">
        <v>15901.4697265625</v>
      </c>
      <c r="D12846">
        <v>15757.0703125</v>
      </c>
      <c r="E12846">
        <v>15781.7197265625</v>
      </c>
      <c r="F12846">
        <v>15781.7197265625</v>
      </c>
      <c r="G12846">
        <v>3648500000</v>
      </c>
    </row>
    <row r="12847" spans="1:7" ht="15">
      <c r="A12847" s="963">
        <v>44559</v>
      </c>
      <c r="B12847">
        <v>15794.919921875</v>
      </c>
      <c r="C12847">
        <v>15821.8095703125</v>
      </c>
      <c r="D12847">
        <v>15679.849609375</v>
      </c>
      <c r="E12847">
        <v>15766.2197265625</v>
      </c>
      <c r="F12847">
        <v>15766.2197265625</v>
      </c>
      <c r="G12847">
        <v>3714380000</v>
      </c>
    </row>
    <row r="12848" spans="1:7" ht="15">
      <c r="A12848" s="963">
        <v>44560</v>
      </c>
      <c r="B12848">
        <v>15758.98046875</v>
      </c>
      <c r="C12848">
        <v>15868.08984375</v>
      </c>
      <c r="D12848">
        <v>15729.16015625</v>
      </c>
      <c r="E12848">
        <v>15741.5595703125</v>
      </c>
      <c r="F12848">
        <v>15741.5595703125</v>
      </c>
      <c r="G12848">
        <v>3750920000</v>
      </c>
    </row>
    <row r="12849" spans="1:7" ht="15">
      <c r="A12849" s="963">
        <v>44561</v>
      </c>
      <c r="B12849">
        <v>15722.91015625</v>
      </c>
      <c r="C12849">
        <v>15777.4296875</v>
      </c>
      <c r="D12849">
        <v>15643.9404296875</v>
      </c>
      <c r="E12849">
        <v>15644.9697265625</v>
      </c>
      <c r="F12849">
        <v>15644.9697265625</v>
      </c>
      <c r="G12849">
        <v>3392580000</v>
      </c>
    </row>
    <row r="12850" spans="1:7" ht="15">
      <c r="A12850" s="963">
        <v>44564</v>
      </c>
      <c r="B12850">
        <v>15732.5</v>
      </c>
      <c r="C12850">
        <v>15832.7998046875</v>
      </c>
      <c r="D12850">
        <v>15644.08984375</v>
      </c>
      <c r="E12850">
        <v>15832.7998046875</v>
      </c>
      <c r="F12850">
        <v>15832.7998046875</v>
      </c>
      <c r="G12850">
        <v>4429960000</v>
      </c>
    </row>
    <row r="12851" spans="1:7" ht="15">
      <c r="A12851" s="963">
        <v>44565</v>
      </c>
      <c r="B12851">
        <v>15852.1396484375</v>
      </c>
      <c r="C12851">
        <v>15852.1396484375</v>
      </c>
      <c r="D12851">
        <v>15512.41015625</v>
      </c>
      <c r="E12851">
        <v>15622.7197265625</v>
      </c>
      <c r="F12851">
        <v>15622.7197265625</v>
      </c>
      <c r="G12851">
        <v>5131110000</v>
      </c>
    </row>
    <row r="12852" spans="1:7" ht="15">
      <c r="A12852" s="963">
        <v>44566</v>
      </c>
      <c r="B12852">
        <v>15547.16015625</v>
      </c>
      <c r="C12852">
        <v>15586.2998046875</v>
      </c>
      <c r="D12852">
        <v>15095.1796875</v>
      </c>
      <c r="E12852">
        <v>15100.169921875</v>
      </c>
      <c r="F12852">
        <v>15100.169921875</v>
      </c>
      <c r="G12852">
        <v>5031850000</v>
      </c>
    </row>
    <row r="12853" spans="1:7" ht="15">
      <c r="A12853" s="963">
        <v>44567</v>
      </c>
      <c r="B12853">
        <v>15024.150390625</v>
      </c>
      <c r="C12853">
        <v>15198.4501953125</v>
      </c>
      <c r="D12853">
        <v>14914.8701171875</v>
      </c>
      <c r="E12853">
        <v>15080.8603515625</v>
      </c>
      <c r="F12853">
        <v>15080.8603515625</v>
      </c>
      <c r="G12853">
        <v>4790820000</v>
      </c>
    </row>
    <row r="12854" spans="1:7" ht="15">
      <c r="A12854" s="963">
        <v>44568</v>
      </c>
      <c r="B12854">
        <v>15095.7197265625</v>
      </c>
      <c r="C12854">
        <v>15171.01953125</v>
      </c>
      <c r="D12854">
        <v>14877.6298828125</v>
      </c>
      <c r="E12854">
        <v>14935.900390625</v>
      </c>
      <c r="F12854">
        <v>14935.900390625</v>
      </c>
      <c r="G12854">
        <v>4238070000</v>
      </c>
    </row>
    <row r="12855" spans="1:7" ht="15">
      <c r="A12855" s="963">
        <v>44571</v>
      </c>
      <c r="B12855">
        <v>14751.7802734375</v>
      </c>
      <c r="C12855">
        <v>14953.849609375</v>
      </c>
      <c r="D12855">
        <v>14530.23046875</v>
      </c>
      <c r="E12855">
        <v>14942.830078125</v>
      </c>
      <c r="F12855">
        <v>14942.830078125</v>
      </c>
      <c r="G12855">
        <v>5317180000</v>
      </c>
    </row>
    <row r="12856" spans="1:7" ht="15">
      <c r="A12856" s="963">
        <v>44572</v>
      </c>
      <c r="B12856">
        <v>14919.259765625</v>
      </c>
      <c r="C12856">
        <v>15158.7099609375</v>
      </c>
      <c r="D12856">
        <v>14837.6298828125</v>
      </c>
      <c r="E12856">
        <v>15153.4501953125</v>
      </c>
      <c r="F12856">
        <v>15153.4501953125</v>
      </c>
      <c r="G12856">
        <v>4390710000</v>
      </c>
    </row>
    <row r="12857" spans="1:7" ht="15">
      <c r="A12857" s="963">
        <v>44573</v>
      </c>
      <c r="B12857">
        <v>15263.099609375</v>
      </c>
      <c r="C12857">
        <v>15319.0302734375</v>
      </c>
      <c r="D12857">
        <v>15117.2900390625</v>
      </c>
      <c r="E12857">
        <v>15188.3896484375</v>
      </c>
      <c r="F12857">
        <v>15188.3896484375</v>
      </c>
      <c r="G12857">
        <v>4338530000</v>
      </c>
    </row>
    <row r="12858" spans="1:7" ht="15">
      <c r="A12858" s="963">
        <v>44574</v>
      </c>
      <c r="B12858">
        <v>15245.0400390625</v>
      </c>
      <c r="C12858">
        <v>15259.7099609375</v>
      </c>
      <c r="D12858">
        <v>14782.240234375</v>
      </c>
      <c r="E12858">
        <v>14806.8095703125</v>
      </c>
      <c r="F12858">
        <v>14806.8095703125</v>
      </c>
      <c r="G12858">
        <v>4302020000</v>
      </c>
    </row>
    <row r="12859" spans="1:7" ht="15">
      <c r="A12859" s="963">
        <v>44575</v>
      </c>
      <c r="B12859">
        <v>14708.01953125</v>
      </c>
      <c r="C12859">
        <v>14897.6796875</v>
      </c>
      <c r="D12859">
        <v>14689.4296875</v>
      </c>
      <c r="E12859">
        <v>14893.75</v>
      </c>
      <c r="F12859">
        <v>14893.75</v>
      </c>
      <c r="G12859">
        <v>4374020000</v>
      </c>
    </row>
    <row r="12860" spans="1:7" ht="15">
      <c r="A12860" s="963">
        <v>44579</v>
      </c>
      <c r="B12860">
        <v>14681.830078125</v>
      </c>
      <c r="C12860">
        <v>14740.5400390625</v>
      </c>
      <c r="D12860">
        <v>14482.9404296875</v>
      </c>
      <c r="E12860">
        <v>14506.900390625</v>
      </c>
      <c r="F12860">
        <v>14506.900390625</v>
      </c>
      <c r="G12860">
        <v>5060790000</v>
      </c>
    </row>
    <row r="12861" spans="1:7" ht="15">
      <c r="A12861" s="963">
        <v>44580</v>
      </c>
      <c r="B12861">
        <v>14582.2197265625</v>
      </c>
      <c r="C12861">
        <v>14658.8896484375</v>
      </c>
      <c r="D12861">
        <v>14331.650390625</v>
      </c>
      <c r="E12861">
        <v>14340.259765625</v>
      </c>
      <c r="F12861">
        <v>14340.259765625</v>
      </c>
      <c r="G12861">
        <v>4665340000</v>
      </c>
    </row>
    <row r="12862" spans="1:7" ht="15">
      <c r="A12862" s="963">
        <v>44581</v>
      </c>
      <c r="B12862">
        <v>14462.849609375</v>
      </c>
      <c r="C12862">
        <v>14642.0302734375</v>
      </c>
      <c r="D12862">
        <v>14140.7802734375</v>
      </c>
      <c r="E12862">
        <v>14154.01953125</v>
      </c>
      <c r="F12862">
        <v>14154.01953125</v>
      </c>
      <c r="G12862">
        <v>5102050000</v>
      </c>
    </row>
    <row r="12863" spans="1:7" ht="15">
      <c r="A12863" s="963">
        <v>44582</v>
      </c>
      <c r="B12863">
        <v>14046.2197265625</v>
      </c>
      <c r="C12863">
        <v>14171.7197265625</v>
      </c>
      <c r="D12863">
        <v>13764.240234375</v>
      </c>
      <c r="E12863">
        <v>13768.919921875</v>
      </c>
      <c r="F12863">
        <v>13768.919921875</v>
      </c>
      <c r="G12863">
        <v>5870830000</v>
      </c>
    </row>
    <row r="12864" spans="1:7" ht="15">
      <c r="A12864" s="963">
        <v>44585</v>
      </c>
      <c r="B12864">
        <v>13481.5</v>
      </c>
      <c r="C12864">
        <v>13876.6103515625</v>
      </c>
      <c r="D12864">
        <v>13094.650390625</v>
      </c>
      <c r="E12864">
        <v>13855.1298828125</v>
      </c>
      <c r="F12864">
        <v>13855.1298828125</v>
      </c>
      <c r="G12864">
        <v>6998770000</v>
      </c>
    </row>
    <row r="12865" spans="1:7" ht="15">
      <c r="A12865" s="963">
        <v>44586</v>
      </c>
      <c r="B12865">
        <v>13610.8701171875</v>
      </c>
      <c r="C12865">
        <v>13781.6201171875</v>
      </c>
      <c r="D12865">
        <v>13414.1396484375</v>
      </c>
      <c r="E12865">
        <v>13539.2900390625</v>
      </c>
      <c r="F12865">
        <v>13539.2900390625</v>
      </c>
      <c r="G12865">
        <v>5019380000</v>
      </c>
    </row>
    <row r="12866" spans="1:7" ht="15">
      <c r="A12866" s="963">
        <v>44587</v>
      </c>
      <c r="B12866">
        <v>13871.76953125</v>
      </c>
      <c r="C12866">
        <v>14002.650390625</v>
      </c>
      <c r="D12866">
        <v>13392.1904296875</v>
      </c>
      <c r="E12866">
        <v>13542.1201171875</v>
      </c>
      <c r="F12866">
        <v>13542.1201171875</v>
      </c>
      <c r="G12866">
        <v>5771140000</v>
      </c>
    </row>
    <row r="12867" spans="1:7" ht="15">
      <c r="A12867" s="963">
        <v>44588</v>
      </c>
      <c r="B12867">
        <v>13710.990234375</v>
      </c>
      <c r="C12867">
        <v>13765.91015625</v>
      </c>
      <c r="D12867">
        <v>13322.66015625</v>
      </c>
      <c r="E12867">
        <v>13352.7802734375</v>
      </c>
      <c r="F12867">
        <v>13352.7802734375</v>
      </c>
      <c r="G12867">
        <v>5177380000</v>
      </c>
    </row>
    <row r="12868" spans="1:7" ht="15">
      <c r="A12868" s="963">
        <v>44589</v>
      </c>
      <c r="B12868">
        <v>13436.7099609375</v>
      </c>
      <c r="C12868">
        <v>13771.91015625</v>
      </c>
      <c r="D12868">
        <v>13236.5595703125</v>
      </c>
      <c r="E12868">
        <v>13770.5703125</v>
      </c>
      <c r="F12868">
        <v>13770.5703125</v>
      </c>
      <c r="G12868">
        <v>4971930000</v>
      </c>
    </row>
    <row r="12869" spans="1:7" ht="15">
      <c r="A12869" s="963">
        <v>44592</v>
      </c>
      <c r="B12869">
        <v>13812.1904296875</v>
      </c>
      <c r="C12869">
        <v>14242.900390625</v>
      </c>
      <c r="D12869">
        <v>13767.7099609375</v>
      </c>
      <c r="E12869">
        <v>14239.8798828125</v>
      </c>
      <c r="F12869">
        <v>14239.8798828125</v>
      </c>
      <c r="G12869">
        <v>5124940000</v>
      </c>
    </row>
    <row r="12870" spans="1:7" ht="15">
      <c r="A12870" s="963">
        <v>44593</v>
      </c>
      <c r="B12870">
        <v>14277.4296875</v>
      </c>
      <c r="C12870">
        <v>14358.6904296875</v>
      </c>
      <c r="D12870">
        <v>14070.76953125</v>
      </c>
      <c r="E12870">
        <v>14346</v>
      </c>
      <c r="F12870">
        <v>14346</v>
      </c>
      <c r="G12870">
        <v>4671850000</v>
      </c>
    </row>
    <row r="12871" spans="1:7" ht="15">
      <c r="A12871" s="963">
        <v>44594</v>
      </c>
      <c r="B12871">
        <v>14494.4697265625</v>
      </c>
      <c r="C12871">
        <v>14504.8203125</v>
      </c>
      <c r="D12871">
        <v>14264.650390625</v>
      </c>
      <c r="E12871">
        <v>14417.5498046875</v>
      </c>
      <c r="F12871">
        <v>14417.5498046875</v>
      </c>
      <c r="G12871">
        <v>4673140000</v>
      </c>
    </row>
    <row r="12872" spans="1:7" ht="15">
      <c r="A12872" s="963">
        <v>44595</v>
      </c>
      <c r="B12872">
        <v>14045.830078125</v>
      </c>
      <c r="C12872">
        <v>14207.8896484375</v>
      </c>
      <c r="D12872">
        <v>13851.740234375</v>
      </c>
      <c r="E12872">
        <v>13878.8203125</v>
      </c>
      <c r="F12872">
        <v>13878.8203125</v>
      </c>
      <c r="G12872">
        <v>4326300000</v>
      </c>
    </row>
    <row r="12873" spans="1:7" ht="15">
      <c r="A12873" s="963">
        <v>44596</v>
      </c>
      <c r="B12873">
        <v>13958.48046875</v>
      </c>
      <c r="C12873">
        <v>14222.759765625</v>
      </c>
      <c r="D12873">
        <v>13850.3896484375</v>
      </c>
      <c r="E12873">
        <v>14098.009765625</v>
      </c>
      <c r="F12873">
        <v>14098.009765625</v>
      </c>
      <c r="G12873">
        <v>4121340000</v>
      </c>
    </row>
    <row r="12874" spans="1:7" ht="15">
      <c r="A12874" s="963">
        <v>44599</v>
      </c>
      <c r="B12874">
        <v>14118.7900390625</v>
      </c>
      <c r="C12874">
        <v>14236.3095703125</v>
      </c>
      <c r="D12874">
        <v>13974.099609375</v>
      </c>
      <c r="E12874">
        <v>14015.669921875</v>
      </c>
      <c r="F12874">
        <v>14015.669921875</v>
      </c>
      <c r="G12874">
        <v>4268730000</v>
      </c>
    </row>
    <row r="12875" spans="1:7" ht="15">
      <c r="A12875" s="963">
        <v>44600</v>
      </c>
      <c r="B12875">
        <v>13984.4296875</v>
      </c>
      <c r="C12875">
        <v>14226.48046875</v>
      </c>
      <c r="D12875">
        <v>13934.7802734375</v>
      </c>
      <c r="E12875">
        <v>14194.4501953125</v>
      </c>
      <c r="F12875">
        <v>14194.4501953125</v>
      </c>
      <c r="G12875">
        <v>4293770000</v>
      </c>
    </row>
    <row r="12876" spans="1:7" ht="15">
      <c r="A12876" s="963">
        <v>44601</v>
      </c>
      <c r="B12876">
        <v>14368.16015625</v>
      </c>
      <c r="C12876">
        <v>14490.7197265625</v>
      </c>
      <c r="D12876">
        <v>14330.8701171875</v>
      </c>
      <c r="E12876">
        <v>14490.3701171875</v>
      </c>
      <c r="F12876">
        <v>14490.3701171875</v>
      </c>
      <c r="G12876">
        <v>4729730000</v>
      </c>
    </row>
    <row r="12877" spans="1:7" ht="15">
      <c r="A12877" s="963">
        <v>44602</v>
      </c>
      <c r="B12877">
        <v>14228.6796875</v>
      </c>
      <c r="C12877">
        <v>14509.5595703125</v>
      </c>
      <c r="D12877">
        <v>14118.2001953125</v>
      </c>
      <c r="E12877">
        <v>14185.6396484375</v>
      </c>
      <c r="F12877">
        <v>14185.6396484375</v>
      </c>
      <c r="G12877">
        <v>5212510000</v>
      </c>
    </row>
    <row r="12878" spans="1:7" ht="15">
      <c r="A12878" s="963">
        <v>44603</v>
      </c>
      <c r="B12878">
        <v>14213.6201171875</v>
      </c>
      <c r="C12878">
        <v>14246.7001953125</v>
      </c>
      <c r="D12878">
        <v>13733.16015625</v>
      </c>
      <c r="E12878">
        <v>13791.150390625</v>
      </c>
      <c r="F12878">
        <v>13791.150390625</v>
      </c>
      <c r="G12878">
        <v>5237320000</v>
      </c>
    </row>
    <row r="12879" spans="1:7" ht="15">
      <c r="A12879" s="963">
        <v>44606</v>
      </c>
      <c r="B12879">
        <v>13768.9697265625</v>
      </c>
      <c r="C12879">
        <v>13921.7099609375</v>
      </c>
      <c r="D12879">
        <v>13664.759765625</v>
      </c>
      <c r="E12879">
        <v>13790.919921875</v>
      </c>
      <c r="F12879">
        <v>13790.919921875</v>
      </c>
      <c r="G12879">
        <v>4347350000</v>
      </c>
    </row>
    <row r="12880" spans="1:7" ht="15">
      <c r="A12880" s="963">
        <v>44607</v>
      </c>
      <c r="B12880">
        <v>13997.1796875</v>
      </c>
      <c r="C12880">
        <v>14142.490234375</v>
      </c>
      <c r="D12880">
        <v>13976.2900390625</v>
      </c>
      <c r="E12880">
        <v>14139.759765625</v>
      </c>
      <c r="F12880">
        <v>14139.759765625</v>
      </c>
      <c r="G12880">
        <v>4416840000</v>
      </c>
    </row>
    <row r="12881" spans="1:7" ht="15">
      <c r="A12881" s="963">
        <v>44608</v>
      </c>
      <c r="B12881">
        <v>14038.919921875</v>
      </c>
      <c r="C12881">
        <v>14163.73046875</v>
      </c>
      <c r="D12881">
        <v>13931.990234375</v>
      </c>
      <c r="E12881">
        <v>14124.08984375</v>
      </c>
      <c r="F12881">
        <v>14124.08984375</v>
      </c>
      <c r="G12881">
        <v>4238560000</v>
      </c>
    </row>
    <row r="12882" spans="1:7" ht="15">
      <c r="A12882" s="963">
        <v>44609</v>
      </c>
      <c r="B12882">
        <v>14004.1904296875</v>
      </c>
      <c r="C12882">
        <v>14020.8203125</v>
      </c>
      <c r="D12882">
        <v>13704.7001953125</v>
      </c>
      <c r="E12882">
        <v>13716.7197265625</v>
      </c>
      <c r="F12882">
        <v>13716.7197265625</v>
      </c>
      <c r="G12882">
        <v>4278370000</v>
      </c>
    </row>
    <row r="12883" spans="1:7" ht="15">
      <c r="A12883" s="963">
        <v>44610</v>
      </c>
      <c r="B12883">
        <v>13735.400390625</v>
      </c>
      <c r="C12883">
        <v>13762.400390625</v>
      </c>
      <c r="D12883">
        <v>13465.5595703125</v>
      </c>
      <c r="E12883">
        <v>13548.0703125</v>
      </c>
      <c r="F12883">
        <v>13548.0703125</v>
      </c>
      <c r="G12883">
        <v>4501940000</v>
      </c>
    </row>
    <row r="12884" spans="1:7" ht="15">
      <c r="A12884" s="963">
        <v>44614</v>
      </c>
      <c r="B12884">
        <v>13424.3603515625</v>
      </c>
      <c r="C12884">
        <v>13618.7197265625</v>
      </c>
      <c r="D12884">
        <v>13249.650390625</v>
      </c>
      <c r="E12884">
        <v>13381.51953125</v>
      </c>
      <c r="F12884">
        <v>13381.51953125</v>
      </c>
      <c r="G12884">
        <v>4849170000</v>
      </c>
    </row>
    <row r="12885" spans="1:7" ht="15">
      <c r="A12885" s="963">
        <v>44615</v>
      </c>
      <c r="B12885">
        <v>13511.75</v>
      </c>
      <c r="C12885">
        <v>13533.7802734375</v>
      </c>
      <c r="D12885">
        <v>13032.169921875</v>
      </c>
      <c r="E12885">
        <v>13037.490234375</v>
      </c>
      <c r="F12885">
        <v>13037.490234375</v>
      </c>
      <c r="G12885">
        <v>4639330000</v>
      </c>
    </row>
    <row r="12886" spans="1:7" ht="15">
      <c r="A12886" s="963">
        <v>44616</v>
      </c>
      <c r="B12886">
        <v>12587.8798828125</v>
      </c>
      <c r="C12886">
        <v>13486.1103515625</v>
      </c>
      <c r="D12886">
        <v>12587.8798828125</v>
      </c>
      <c r="E12886">
        <v>13473.58984375</v>
      </c>
      <c r="F12886">
        <v>13473.58984375</v>
      </c>
      <c r="G12886">
        <v>6180200000</v>
      </c>
    </row>
    <row r="12887" spans="1:7" ht="15">
      <c r="A12887" s="963">
        <v>44617</v>
      </c>
      <c r="B12887">
        <v>13485.259765625</v>
      </c>
      <c r="C12887">
        <v>13696.8603515625</v>
      </c>
      <c r="D12887">
        <v>13358.2900390625</v>
      </c>
      <c r="E12887">
        <v>13694.6201171875</v>
      </c>
      <c r="F12887">
        <v>13694.6201171875</v>
      </c>
      <c r="G12887">
        <v>4628720000</v>
      </c>
    </row>
    <row r="12888" spans="1:7" ht="15">
      <c r="A12888" s="963">
        <v>44620</v>
      </c>
      <c r="B12888">
        <v>13570.830078125</v>
      </c>
      <c r="C12888">
        <v>13810.6396484375</v>
      </c>
      <c r="D12888">
        <v>13549.900390625</v>
      </c>
      <c r="E12888">
        <v>13751.400390625</v>
      </c>
      <c r="F12888">
        <v>13751.400390625</v>
      </c>
      <c r="G12888">
        <v>5928130000</v>
      </c>
    </row>
    <row r="12889" spans="1:7" ht="15">
      <c r="A12889" s="963">
        <v>44621</v>
      </c>
      <c r="B12889">
        <v>13716.7001953125</v>
      </c>
      <c r="C12889">
        <v>13777.0400390625</v>
      </c>
      <c r="D12889">
        <v>13441.3203125</v>
      </c>
      <c r="E12889">
        <v>13532.4599609375</v>
      </c>
      <c r="F12889">
        <v>13532.4599609375</v>
      </c>
      <c r="G12889">
        <v>6131350000</v>
      </c>
    </row>
    <row r="12890" spans="1:7" ht="15">
      <c r="A12890" s="963">
        <v>44622</v>
      </c>
      <c r="B12890">
        <v>13597.5302734375</v>
      </c>
      <c r="C12890">
        <v>13796.5498046875</v>
      </c>
      <c r="D12890">
        <v>13493.91015625</v>
      </c>
      <c r="E12890">
        <v>13752.01953125</v>
      </c>
      <c r="F12890">
        <v>13752.01953125</v>
      </c>
      <c r="G12890">
        <v>5246390000</v>
      </c>
    </row>
    <row r="12891" spans="1:7" ht="15">
      <c r="A12891" s="963">
        <v>44623</v>
      </c>
      <c r="B12891">
        <v>13837.58984375</v>
      </c>
      <c r="C12891">
        <v>13837.58984375</v>
      </c>
      <c r="D12891">
        <v>13472.6396484375</v>
      </c>
      <c r="E12891">
        <v>13537.9404296875</v>
      </c>
      <c r="F12891">
        <v>13537.9404296875</v>
      </c>
      <c r="G12891">
        <v>5092580000</v>
      </c>
    </row>
    <row r="12892" spans="1:7" ht="15">
      <c r="A12892" s="963">
        <v>44624</v>
      </c>
      <c r="B12892">
        <v>13455.23046875</v>
      </c>
      <c r="C12892">
        <v>13486.7099609375</v>
      </c>
      <c r="D12892">
        <v>13224.98046875</v>
      </c>
      <c r="E12892">
        <v>13313.4404296875</v>
      </c>
      <c r="F12892">
        <v>13313.4404296875</v>
      </c>
      <c r="G12892">
        <v>5343900000</v>
      </c>
    </row>
    <row r="12893" spans="1:7" ht="15">
      <c r="A12893" s="963">
        <v>44627</v>
      </c>
      <c r="B12893">
        <v>13328.3603515625</v>
      </c>
      <c r="C12893">
        <v>13353.2802734375</v>
      </c>
      <c r="D12893">
        <v>12828.01953125</v>
      </c>
      <c r="E12893">
        <v>12830.9599609375</v>
      </c>
      <c r="F12893">
        <v>12830.9599609375</v>
      </c>
      <c r="G12893">
        <v>6195370000</v>
      </c>
    </row>
    <row r="12894" spans="1:7" ht="15">
      <c r="A12894" s="963">
        <v>44628</v>
      </c>
      <c r="B12894">
        <v>12800.0400390625</v>
      </c>
      <c r="C12894">
        <v>13159.4404296875</v>
      </c>
      <c r="D12894">
        <v>12670.080078125</v>
      </c>
      <c r="E12894">
        <v>12795.5498046875</v>
      </c>
      <c r="F12894">
        <v>12795.5498046875</v>
      </c>
      <c r="G12894">
        <v>6683960000</v>
      </c>
    </row>
    <row r="12895" spans="1:7" ht="15">
      <c r="A12895" s="963">
        <v>44629</v>
      </c>
      <c r="B12895">
        <v>13113.7001953125</v>
      </c>
      <c r="C12895">
        <v>13301.16015625</v>
      </c>
      <c r="D12895">
        <v>13039.7900390625</v>
      </c>
      <c r="E12895">
        <v>13255.5498046875</v>
      </c>
      <c r="F12895">
        <v>13255.5498046875</v>
      </c>
      <c r="G12895">
        <v>5396550000</v>
      </c>
    </row>
    <row r="12896" spans="1:7" ht="15">
      <c r="A12896" s="963">
        <v>44630</v>
      </c>
      <c r="B12896">
        <v>13098.349609375</v>
      </c>
      <c r="C12896">
        <v>13163.5</v>
      </c>
      <c r="D12896">
        <v>12946.2802734375</v>
      </c>
      <c r="E12896">
        <v>13129.9599609375</v>
      </c>
      <c r="F12896">
        <v>13129.9599609375</v>
      </c>
      <c r="G12896">
        <v>5071250000</v>
      </c>
    </row>
    <row r="12897" spans="1:7" ht="15">
      <c r="A12897" s="963">
        <v>44631</v>
      </c>
      <c r="B12897">
        <v>13229.76953125</v>
      </c>
      <c r="C12897">
        <v>13239.349609375</v>
      </c>
      <c r="D12897">
        <v>12830.3701171875</v>
      </c>
      <c r="E12897">
        <v>12843.8095703125</v>
      </c>
      <c r="F12897">
        <v>12843.8095703125</v>
      </c>
      <c r="G12897">
        <v>5288210000</v>
      </c>
    </row>
    <row r="12898" spans="1:7" ht="15">
      <c r="A12898" s="963">
        <v>44634</v>
      </c>
      <c r="B12898">
        <v>12795.1201171875</v>
      </c>
      <c r="C12898">
        <v>12918.009765625</v>
      </c>
      <c r="D12898">
        <v>12555.349609375</v>
      </c>
      <c r="E12898">
        <v>12581.2197265625</v>
      </c>
      <c r="F12898">
        <v>12581.2197265625</v>
      </c>
      <c r="G12898">
        <v>5876710000</v>
      </c>
    </row>
    <row r="12899" spans="1:7" ht="15">
      <c r="A12899" s="963">
        <v>44635</v>
      </c>
      <c r="B12899">
        <v>12685.23046875</v>
      </c>
      <c r="C12899">
        <v>12973.8798828125</v>
      </c>
      <c r="D12899">
        <v>12616.58984375</v>
      </c>
      <c r="E12899">
        <v>12948.6201171875</v>
      </c>
      <c r="F12899">
        <v>12948.6201171875</v>
      </c>
      <c r="G12899">
        <v>5440100000</v>
      </c>
    </row>
    <row r="12900" spans="1:7" ht="15">
      <c r="A12900" s="963">
        <v>44636</v>
      </c>
      <c r="B12900">
        <v>13119.3701171875</v>
      </c>
      <c r="C12900">
        <v>13440.1201171875</v>
      </c>
      <c r="D12900">
        <v>12992.2001953125</v>
      </c>
      <c r="E12900">
        <v>13436.5498046875</v>
      </c>
      <c r="F12900">
        <v>13436.5498046875</v>
      </c>
      <c r="G12900">
        <v>6552210000</v>
      </c>
    </row>
    <row r="12901" spans="1:7" ht="15">
      <c r="A12901" s="963">
        <v>44637</v>
      </c>
      <c r="B12901">
        <v>13360.7197265625</v>
      </c>
      <c r="C12901">
        <v>13620.7998046875</v>
      </c>
      <c r="D12901">
        <v>13317.1396484375</v>
      </c>
      <c r="E12901">
        <v>13614.7802734375</v>
      </c>
      <c r="F12901">
        <v>13614.7802734375</v>
      </c>
      <c r="G12901">
        <v>5612090000</v>
      </c>
    </row>
    <row r="12902" spans="1:7" ht="15">
      <c r="A12902" s="963">
        <v>44638</v>
      </c>
      <c r="B12902">
        <v>13564.6298828125</v>
      </c>
      <c r="C12902">
        <v>13899.2802734375</v>
      </c>
      <c r="D12902">
        <v>13528.0595703125</v>
      </c>
      <c r="E12902">
        <v>13893.83984375</v>
      </c>
      <c r="F12902">
        <v>13893.83984375</v>
      </c>
      <c r="G12902">
        <v>8149290000</v>
      </c>
    </row>
    <row r="12903" spans="1:7" ht="15">
      <c r="A12903" s="963">
        <v>44641</v>
      </c>
      <c r="B12903">
        <v>13860.3896484375</v>
      </c>
      <c r="C12903">
        <v>13945.8095703125</v>
      </c>
      <c r="D12903">
        <v>13682.5498046875</v>
      </c>
      <c r="E12903">
        <v>13838.4599609375</v>
      </c>
      <c r="F12903">
        <v>13838.4599609375</v>
      </c>
      <c r="G12903">
        <v>5673940000</v>
      </c>
    </row>
    <row r="12904" spans="1:7" ht="15">
      <c r="A12904" s="963">
        <v>44642</v>
      </c>
      <c r="B12904">
        <v>13866.4296875</v>
      </c>
      <c r="C12904">
        <v>14141.0703125</v>
      </c>
      <c r="D12904">
        <v>13857.2900390625</v>
      </c>
      <c r="E12904">
        <v>14108.8203125</v>
      </c>
      <c r="F12904">
        <v>14108.8203125</v>
      </c>
      <c r="G12904">
        <v>5445100000</v>
      </c>
    </row>
    <row r="12905" spans="1:7" ht="15">
      <c r="A12905" s="963">
        <v>44643</v>
      </c>
      <c r="B12905">
        <v>13990.349609375</v>
      </c>
      <c r="C12905">
        <v>14152.1396484375</v>
      </c>
      <c r="D12905">
        <v>13921.650390625</v>
      </c>
      <c r="E12905">
        <v>13922.599609375</v>
      </c>
      <c r="F12905">
        <v>13922.599609375</v>
      </c>
      <c r="G12905">
        <v>5024230000</v>
      </c>
    </row>
    <row r="12906" spans="1:7" ht="15">
      <c r="A12906" s="963">
        <v>44644</v>
      </c>
      <c r="B12906">
        <v>14001.3203125</v>
      </c>
      <c r="C12906">
        <v>14193.5498046875</v>
      </c>
      <c r="D12906">
        <v>13897.2001953125</v>
      </c>
      <c r="E12906">
        <v>14191.83984375</v>
      </c>
      <c r="F12906">
        <v>14191.83984375</v>
      </c>
      <c r="G12906">
        <v>5149520000</v>
      </c>
    </row>
    <row r="12907" spans="1:7" ht="15">
      <c r="A12907" s="963">
        <v>44645</v>
      </c>
      <c r="B12907">
        <v>14194.7197265625</v>
      </c>
      <c r="C12907">
        <v>14218.759765625</v>
      </c>
      <c r="D12907">
        <v>14010.7900390625</v>
      </c>
      <c r="E12907">
        <v>14169.2998046875</v>
      </c>
      <c r="F12907">
        <v>14169.2998046875</v>
      </c>
      <c r="G12907">
        <v>5585100000</v>
      </c>
    </row>
    <row r="12908" spans="1:7" ht="15">
      <c r="A12908" s="963">
        <v>44648</v>
      </c>
      <c r="B12908">
        <v>14177.2099609375</v>
      </c>
      <c r="C12908">
        <v>14356</v>
      </c>
      <c r="D12908">
        <v>14101.33984375</v>
      </c>
      <c r="E12908">
        <v>14354.900390625</v>
      </c>
      <c r="F12908">
        <v>14354.900390625</v>
      </c>
      <c r="G12908">
        <v>5129500000</v>
      </c>
    </row>
    <row r="12909" spans="1:7" ht="15">
      <c r="A12909" s="963">
        <v>44649</v>
      </c>
      <c r="B12909">
        <v>14500.3896484375</v>
      </c>
      <c r="C12909">
        <v>14646.900390625</v>
      </c>
      <c r="D12909">
        <v>14419.400390625</v>
      </c>
      <c r="E12909">
        <v>14619.6396484375</v>
      </c>
      <c r="F12909">
        <v>14619.6396484375</v>
      </c>
      <c r="G12909">
        <v>6060890000</v>
      </c>
    </row>
    <row r="12910" spans="1:7" ht="15">
      <c r="A12910" s="963">
        <v>44650</v>
      </c>
      <c r="B12910">
        <v>14558.58984375</v>
      </c>
      <c r="C12910">
        <v>14609.25</v>
      </c>
      <c r="D12910">
        <v>14383.4501953125</v>
      </c>
      <c r="E12910">
        <v>14442.26953125</v>
      </c>
      <c r="F12910">
        <v>14442.26953125</v>
      </c>
      <c r="G12910">
        <v>5479200000</v>
      </c>
    </row>
    <row r="12911" spans="1:7" ht="15">
      <c r="A12911" s="963">
        <v>44651</v>
      </c>
      <c r="B12911">
        <v>14444.7802734375</v>
      </c>
      <c r="C12911">
        <v>14456.740234375</v>
      </c>
      <c r="D12911">
        <v>14217.7197265625</v>
      </c>
      <c r="E12911">
        <v>14220.51953125</v>
      </c>
      <c r="F12911">
        <v>14220.51953125</v>
      </c>
      <c r="G12911">
        <v>5453890000</v>
      </c>
    </row>
    <row r="12912" spans="1:7" ht="15">
      <c r="A12912" s="963">
        <v>44652</v>
      </c>
      <c r="B12912">
        <v>14269.5302734375</v>
      </c>
      <c r="C12912">
        <v>14306.9404296875</v>
      </c>
      <c r="D12912">
        <v>14131.8095703125</v>
      </c>
      <c r="E12912">
        <v>14261.5</v>
      </c>
      <c r="F12912">
        <v>14261.5</v>
      </c>
      <c r="G12912">
        <v>5002790000</v>
      </c>
    </row>
    <row r="12913" spans="1:7" ht="15">
      <c r="A12913" s="963">
        <v>44655</v>
      </c>
      <c r="B12913">
        <v>14304.349609375</v>
      </c>
      <c r="C12913">
        <v>14534.3798828125</v>
      </c>
      <c r="D12913">
        <v>14286.4501953125</v>
      </c>
      <c r="E12913">
        <v>14532.5498046875</v>
      </c>
      <c r="F12913">
        <v>14532.5498046875</v>
      </c>
      <c r="G12913">
        <v>4630100000</v>
      </c>
    </row>
    <row r="12914" spans="1:7" ht="15">
      <c r="A12914" s="963">
        <v>44656</v>
      </c>
      <c r="B12914">
        <v>14490.259765625</v>
      </c>
      <c r="C12914">
        <v>14500.2900390625</v>
      </c>
      <c r="D12914">
        <v>14169.1201171875</v>
      </c>
      <c r="E12914">
        <v>14204.169921875</v>
      </c>
      <c r="F12914">
        <v>14204.169921875</v>
      </c>
      <c r="G12914">
        <v>4727710000</v>
      </c>
    </row>
    <row r="12915" spans="1:7" ht="15">
      <c r="A12915" s="963">
        <v>44657</v>
      </c>
      <c r="B12915">
        <v>14002.580078125</v>
      </c>
      <c r="C12915">
        <v>14032.83984375</v>
      </c>
      <c r="D12915">
        <v>13788.900390625</v>
      </c>
      <c r="E12915">
        <v>13888.8203125</v>
      </c>
      <c r="F12915">
        <v>13888.8203125</v>
      </c>
      <c r="G12915">
        <v>5360420000</v>
      </c>
    </row>
    <row r="12916" spans="1:7" ht="15">
      <c r="A12916" s="963">
        <v>44658</v>
      </c>
      <c r="B12916">
        <v>13861.490234375</v>
      </c>
      <c r="C12916">
        <v>13978.25</v>
      </c>
      <c r="D12916">
        <v>13689.23046875</v>
      </c>
      <c r="E12916">
        <v>13897.2998046875</v>
      </c>
      <c r="F12916">
        <v>13897.2998046875</v>
      </c>
      <c r="G12916">
        <v>4856090000</v>
      </c>
    </row>
    <row r="12917" spans="1:7" ht="15">
      <c r="A12917" s="963">
        <v>44659</v>
      </c>
      <c r="B12917">
        <v>13830.4697265625</v>
      </c>
      <c r="C12917">
        <v>13866.0595703125</v>
      </c>
      <c r="D12917">
        <v>13693.6904296875</v>
      </c>
      <c r="E12917">
        <v>13711</v>
      </c>
      <c r="F12917">
        <v>13711</v>
      </c>
      <c r="G12917">
        <v>4574080000</v>
      </c>
    </row>
    <row r="12918" spans="1:7" ht="15">
      <c r="A12918" s="963">
        <v>44662</v>
      </c>
      <c r="B12918">
        <v>13547.2900390625</v>
      </c>
      <c r="C12918">
        <v>13585.080078125</v>
      </c>
      <c r="D12918">
        <v>13401.3896484375</v>
      </c>
      <c r="E12918">
        <v>13411.9599609375</v>
      </c>
      <c r="F12918">
        <v>13411.9599609375</v>
      </c>
      <c r="G12918">
        <v>4946680000</v>
      </c>
    </row>
    <row r="12919" spans="1:7" ht="15">
      <c r="A12919" s="963">
        <v>44663</v>
      </c>
      <c r="B12919">
        <v>13584.6904296875</v>
      </c>
      <c r="C12919">
        <v>13685.9501953125</v>
      </c>
      <c r="D12919">
        <v>13317.740234375</v>
      </c>
      <c r="E12919">
        <v>13371.5703125</v>
      </c>
      <c r="F12919">
        <v>13371.5703125</v>
      </c>
      <c r="G12919">
        <v>4991720000</v>
      </c>
    </row>
    <row r="12920" spans="1:7" ht="15">
      <c r="A12920" s="963">
        <v>44664</v>
      </c>
      <c r="B12920">
        <v>13373.1201171875</v>
      </c>
      <c r="C12920">
        <v>13679.4296875</v>
      </c>
      <c r="D12920">
        <v>13353.66015625</v>
      </c>
      <c r="E12920">
        <v>13643.58984375</v>
      </c>
      <c r="F12920">
        <v>13643.58984375</v>
      </c>
      <c r="G12920">
        <v>4909720000</v>
      </c>
    </row>
    <row r="12921" spans="1:7" ht="15">
      <c r="A12921" s="963">
        <v>44665</v>
      </c>
      <c r="B12921">
        <v>13647.4296875</v>
      </c>
      <c r="C12921">
        <v>13662.9296875</v>
      </c>
      <c r="D12921">
        <v>13345.2197265625</v>
      </c>
      <c r="E12921">
        <v>13351.080078125</v>
      </c>
      <c r="F12921">
        <v>13351.080078125</v>
      </c>
      <c r="G12921">
        <v>4642240000</v>
      </c>
    </row>
    <row r="12922" spans="1:7" ht="15">
      <c r="A12922" s="963">
        <v>44669</v>
      </c>
      <c r="B12922">
        <v>13319.3896484375</v>
      </c>
      <c r="C12922">
        <v>13414.26953125</v>
      </c>
      <c r="D12922">
        <v>13222.0302734375</v>
      </c>
      <c r="E12922">
        <v>13332.3603515625</v>
      </c>
      <c r="F12922">
        <v>13332.3603515625</v>
      </c>
      <c r="G12922">
        <v>4365230000</v>
      </c>
    </row>
    <row r="12923" spans="1:7" ht="15">
      <c r="A12923" s="963">
        <v>44670</v>
      </c>
      <c r="B12923">
        <v>13312.4404296875</v>
      </c>
      <c r="C12923">
        <v>13643.9697265625</v>
      </c>
      <c r="D12923">
        <v>13281.2197265625</v>
      </c>
      <c r="E12923">
        <v>13619.66015625</v>
      </c>
      <c r="F12923">
        <v>13619.66015625</v>
      </c>
      <c r="G12923">
        <v>4562840000</v>
      </c>
    </row>
    <row r="12924" spans="1:7" ht="15">
      <c r="A12924" s="963">
        <v>44671</v>
      </c>
      <c r="B12924">
        <v>13665.3798828125</v>
      </c>
      <c r="C12924">
        <v>13678.5498046875</v>
      </c>
      <c r="D12924">
        <v>13426.1298828125</v>
      </c>
      <c r="E12924">
        <v>13453.0703125</v>
      </c>
      <c r="F12924">
        <v>13453.0703125</v>
      </c>
      <c r="G12924">
        <v>4678930000</v>
      </c>
    </row>
    <row r="12925" spans="1:7" ht="15">
      <c r="A12925" s="963">
        <v>44672</v>
      </c>
      <c r="B12925">
        <v>13623.7001953125</v>
      </c>
      <c r="C12925">
        <v>13710.7001953125</v>
      </c>
      <c r="D12925">
        <v>13140.830078125</v>
      </c>
      <c r="E12925">
        <v>13174.650390625</v>
      </c>
      <c r="F12925">
        <v>13174.650390625</v>
      </c>
      <c r="G12925">
        <v>5233110000</v>
      </c>
    </row>
    <row r="12926" spans="1:7" ht="15">
      <c r="A12926" s="963">
        <v>44673</v>
      </c>
      <c r="B12926">
        <v>13168.7998046875</v>
      </c>
      <c r="C12926">
        <v>13212.599609375</v>
      </c>
      <c r="D12926">
        <v>12828.01953125</v>
      </c>
      <c r="E12926">
        <v>12839.2900390625</v>
      </c>
      <c r="F12926">
        <v>12839.2900390625</v>
      </c>
      <c r="G12926">
        <v>4475090000</v>
      </c>
    </row>
    <row r="12927" spans="1:7" ht="15">
      <c r="A12927" s="963">
        <v>44676</v>
      </c>
      <c r="B12927">
        <v>12749.169921875</v>
      </c>
      <c r="C12927">
        <v>13011.4501953125</v>
      </c>
      <c r="D12927">
        <v>12722.58984375</v>
      </c>
      <c r="E12927">
        <v>13004.849609375</v>
      </c>
      <c r="F12927">
        <v>13004.849609375</v>
      </c>
      <c r="G12927">
        <v>4845160000</v>
      </c>
    </row>
    <row r="12928" spans="1:7" ht="15">
      <c r="A12928" s="963">
        <v>44677</v>
      </c>
      <c r="B12928">
        <v>12918.0400390625</v>
      </c>
      <c r="C12928">
        <v>12918.0400390625</v>
      </c>
      <c r="D12928">
        <v>12490.740234375</v>
      </c>
      <c r="E12928">
        <v>12490.740234375</v>
      </c>
      <c r="F12928">
        <v>12490.740234375</v>
      </c>
      <c r="G12928">
        <v>5168160000</v>
      </c>
    </row>
    <row r="12929" spans="1:7" ht="15">
      <c r="A12929" s="963">
        <v>44678</v>
      </c>
      <c r="B12929">
        <v>12500.8798828125</v>
      </c>
      <c r="C12929">
        <v>12703.7900390625</v>
      </c>
      <c r="D12929">
        <v>12430.900390625</v>
      </c>
      <c r="E12929">
        <v>12488.9296875</v>
      </c>
      <c r="F12929">
        <v>12488.9296875</v>
      </c>
      <c r="G12929">
        <v>4810720000</v>
      </c>
    </row>
    <row r="12930" spans="1:7" ht="15">
      <c r="A12930" s="963">
        <v>44679</v>
      </c>
      <c r="B12930">
        <v>12712.8603515625</v>
      </c>
      <c r="C12930">
        <v>12948.51953125</v>
      </c>
      <c r="D12930">
        <v>12487.8603515625</v>
      </c>
      <c r="E12930">
        <v>12871.5302734375</v>
      </c>
      <c r="F12930">
        <v>12871.5302734375</v>
      </c>
      <c r="G12930">
        <v>5067150000</v>
      </c>
    </row>
    <row r="12931" spans="1:7" ht="15">
      <c r="A12931" s="963">
        <v>44680</v>
      </c>
      <c r="B12931">
        <v>12710.419921875</v>
      </c>
      <c r="C12931">
        <v>12861.830078125</v>
      </c>
      <c r="D12931">
        <v>12315.740234375</v>
      </c>
      <c r="E12931">
        <v>12334.6396484375</v>
      </c>
      <c r="F12931">
        <v>12334.6396484375</v>
      </c>
      <c r="G12931">
        <v>4733070000</v>
      </c>
    </row>
    <row r="12932" spans="1:7" ht="15">
      <c r="A12932" s="963">
        <v>44683</v>
      </c>
      <c r="B12932">
        <v>12331.6904296875</v>
      </c>
      <c r="C12932">
        <v>12542.5400390625</v>
      </c>
      <c r="D12932">
        <v>12202.41015625</v>
      </c>
      <c r="E12932">
        <v>12536.01953125</v>
      </c>
      <c r="F12932">
        <v>12536.01953125</v>
      </c>
      <c r="G12932">
        <v>4918240000</v>
      </c>
    </row>
    <row r="12933" spans="1:7" ht="15">
      <c r="A12933" s="963">
        <v>44684</v>
      </c>
      <c r="B12933">
        <v>12511.4599609375</v>
      </c>
      <c r="C12933">
        <v>12645.830078125</v>
      </c>
      <c r="D12933">
        <v>12460.990234375</v>
      </c>
      <c r="E12933">
        <v>12563.759765625</v>
      </c>
      <c r="F12933">
        <v>12563.759765625</v>
      </c>
      <c r="G12933">
        <v>4547280000</v>
      </c>
    </row>
    <row r="12934" spans="1:7" ht="15">
      <c r="A12934" s="963">
        <v>44685</v>
      </c>
      <c r="B12934">
        <v>12574.73046875</v>
      </c>
      <c r="C12934">
        <v>12985.009765625</v>
      </c>
      <c r="D12934">
        <v>12367.01953125</v>
      </c>
      <c r="E12934">
        <v>12964.8603515625</v>
      </c>
      <c r="F12934">
        <v>12964.8603515625</v>
      </c>
      <c r="G12934">
        <v>5498050000</v>
      </c>
    </row>
    <row r="12935" spans="1:7" ht="15">
      <c r="A12935" s="963">
        <v>44686</v>
      </c>
      <c r="B12935">
        <v>12787.51953125</v>
      </c>
      <c r="C12935">
        <v>12787.51953125</v>
      </c>
      <c r="D12935">
        <v>12183.5595703125</v>
      </c>
      <c r="E12935">
        <v>12317.6904296875</v>
      </c>
      <c r="F12935">
        <v>12317.6904296875</v>
      </c>
      <c r="G12935">
        <v>5308920000</v>
      </c>
    </row>
    <row r="12936" spans="1:7" ht="15">
      <c r="A12936" s="963">
        <v>44687</v>
      </c>
      <c r="B12936">
        <v>12246.830078125</v>
      </c>
      <c r="C12936">
        <v>12358.419921875</v>
      </c>
      <c r="D12936">
        <v>11990.150390625</v>
      </c>
      <c r="E12936">
        <v>12144.66015625</v>
      </c>
      <c r="F12936">
        <v>12144.66015625</v>
      </c>
      <c r="G12936">
        <v>5324480000</v>
      </c>
    </row>
    <row r="12937" spans="1:7" ht="15">
      <c r="A12937" s="963">
        <v>44690</v>
      </c>
      <c r="B12937">
        <v>11923.0302734375</v>
      </c>
      <c r="C12937">
        <v>11990.6103515625</v>
      </c>
      <c r="D12937">
        <v>11574.9404296875</v>
      </c>
      <c r="E12937">
        <v>11623.25</v>
      </c>
      <c r="F12937">
        <v>11623.25</v>
      </c>
      <c r="G12937">
        <v>5939140000</v>
      </c>
    </row>
    <row r="12938" spans="1:7" ht="15">
      <c r="A12938" s="963">
        <v>44691</v>
      </c>
      <c r="B12938">
        <v>11900.33984375</v>
      </c>
      <c r="C12938">
        <v>11944.9404296875</v>
      </c>
      <c r="D12938">
        <v>11566.2802734375</v>
      </c>
      <c r="E12938">
        <v>11737.669921875</v>
      </c>
      <c r="F12938">
        <v>11737.669921875</v>
      </c>
      <c r="G12938">
        <v>6218260000</v>
      </c>
    </row>
    <row r="12939" spans="1:7" ht="15">
      <c r="A12939" s="963">
        <v>44692</v>
      </c>
      <c r="B12939">
        <v>11645.5703125</v>
      </c>
      <c r="C12939">
        <v>11844.509765625</v>
      </c>
      <c r="D12939">
        <v>11339.1796875</v>
      </c>
      <c r="E12939">
        <v>11364.240234375</v>
      </c>
      <c r="F12939">
        <v>11364.240234375</v>
      </c>
      <c r="G12939">
        <v>6152370000</v>
      </c>
    </row>
    <row r="12940" spans="1:7" ht="15">
      <c r="A12940" s="963">
        <v>44693</v>
      </c>
      <c r="B12940">
        <v>11199.25</v>
      </c>
      <c r="C12940">
        <v>11547.330078125</v>
      </c>
      <c r="D12940">
        <v>11108.759765625</v>
      </c>
      <c r="E12940">
        <v>11370.9599609375</v>
      </c>
      <c r="F12940">
        <v>11370.9599609375</v>
      </c>
      <c r="G12940">
        <v>6679470000</v>
      </c>
    </row>
    <row r="12941" spans="1:7" ht="15">
      <c r="A12941" s="963">
        <v>44694</v>
      </c>
      <c r="B12941">
        <v>11555.9697265625</v>
      </c>
      <c r="C12941">
        <v>11856.7099609375</v>
      </c>
      <c r="D12941">
        <v>11510.259765625</v>
      </c>
      <c r="E12941">
        <v>11805</v>
      </c>
      <c r="F12941">
        <v>11805</v>
      </c>
      <c r="G12941">
        <v>5894020000</v>
      </c>
    </row>
    <row r="12942" spans="1:7" ht="15">
      <c r="A12942" s="963">
        <v>44697</v>
      </c>
      <c r="B12942">
        <v>11727.1396484375</v>
      </c>
      <c r="C12942">
        <v>11804.58984375</v>
      </c>
      <c r="D12942">
        <v>11627.5302734375</v>
      </c>
      <c r="E12942">
        <v>11662.7900390625</v>
      </c>
      <c r="F12942">
        <v>11662.7900390625</v>
      </c>
      <c r="G12942">
        <v>4930250000</v>
      </c>
    </row>
    <row r="12943" spans="1:7" ht="15">
      <c r="A12943" s="963">
        <v>44698</v>
      </c>
      <c r="B12943">
        <v>11905.5703125</v>
      </c>
      <c r="C12943">
        <v>11988.4296875</v>
      </c>
      <c r="D12943">
        <v>11754.2802734375</v>
      </c>
      <c r="E12943">
        <v>11984.51953125</v>
      </c>
      <c r="F12943">
        <v>11984.51953125</v>
      </c>
      <c r="G12943">
        <v>5093960000</v>
      </c>
    </row>
    <row r="12944" spans="1:7" ht="15">
      <c r="A12944" s="963">
        <v>44699</v>
      </c>
      <c r="B12944">
        <v>11790.6796875</v>
      </c>
      <c r="C12944">
        <v>11826.2197265625</v>
      </c>
      <c r="D12944">
        <v>11381.6904296875</v>
      </c>
      <c r="E12944">
        <v>11418.150390625</v>
      </c>
      <c r="F12944">
        <v>11418.150390625</v>
      </c>
      <c r="G12944">
        <v>5064120000</v>
      </c>
    </row>
    <row r="12945" spans="1:7" ht="15">
      <c r="A12945" s="963">
        <v>44700</v>
      </c>
      <c r="B12945">
        <v>11364.400390625</v>
      </c>
      <c r="C12945">
        <v>11562.8203125</v>
      </c>
      <c r="D12945">
        <v>11313.3095703125</v>
      </c>
      <c r="E12945">
        <v>11388.5</v>
      </c>
      <c r="F12945">
        <v>11388.5</v>
      </c>
      <c r="G12945">
        <v>5154410000</v>
      </c>
    </row>
    <row r="12946" spans="1:7" ht="15">
      <c r="A12946" s="963">
        <v>44701</v>
      </c>
      <c r="B12946">
        <v>11542.669921875</v>
      </c>
      <c r="C12946">
        <v>11552.2099609375</v>
      </c>
      <c r="D12946">
        <v>11035.6904296875</v>
      </c>
      <c r="E12946">
        <v>11354.6201171875</v>
      </c>
      <c r="F12946">
        <v>11354.6201171875</v>
      </c>
      <c r="G12946">
        <v>5434370000</v>
      </c>
    </row>
    <row r="12947" spans="1:7" ht="15">
      <c r="A12947" s="963">
        <v>44704</v>
      </c>
      <c r="B12947">
        <v>11396.2802734375</v>
      </c>
      <c r="C12947">
        <v>11552.0703125</v>
      </c>
      <c r="D12947">
        <v>11304.5595703125</v>
      </c>
      <c r="E12947">
        <v>11535.26953125</v>
      </c>
      <c r="F12947">
        <v>11535.26953125</v>
      </c>
      <c r="G12947">
        <v>4552200000</v>
      </c>
    </row>
    <row r="12948" spans="1:7" ht="15">
      <c r="A12948" s="963">
        <v>44705</v>
      </c>
      <c r="B12948">
        <v>11326.4404296875</v>
      </c>
      <c r="C12948">
        <v>11351.6103515625</v>
      </c>
      <c r="D12948">
        <v>11092.48046875</v>
      </c>
      <c r="E12948">
        <v>11264.4501953125</v>
      </c>
      <c r="F12948">
        <v>11264.4501953125</v>
      </c>
      <c r="G12948">
        <v>4724430000</v>
      </c>
    </row>
    <row r="12949" spans="1:7" ht="15">
      <c r="A12949" s="963">
        <v>44706</v>
      </c>
      <c r="B12949">
        <v>11225.0302734375</v>
      </c>
      <c r="C12949">
        <v>11511.900390625</v>
      </c>
      <c r="D12949">
        <v>11211.849609375</v>
      </c>
      <c r="E12949">
        <v>11434.740234375</v>
      </c>
      <c r="F12949">
        <v>11434.740234375</v>
      </c>
      <c r="G12949">
        <v>4519690000</v>
      </c>
    </row>
    <row r="12950" spans="1:7" ht="15">
      <c r="A12950" s="963">
        <v>44707</v>
      </c>
      <c r="B12950">
        <v>11409.83984375</v>
      </c>
      <c r="C12950">
        <v>11796.9697265625</v>
      </c>
      <c r="D12950">
        <v>11406.16015625</v>
      </c>
      <c r="E12950">
        <v>11740.650390625</v>
      </c>
      <c r="F12950">
        <v>11740.650390625</v>
      </c>
      <c r="G12950">
        <v>4672620000</v>
      </c>
    </row>
    <row r="12951" spans="1:7" ht="15">
      <c r="A12951" s="963">
        <v>44708</v>
      </c>
      <c r="B12951">
        <v>11869.6904296875</v>
      </c>
      <c r="C12951">
        <v>12131.66015625</v>
      </c>
      <c r="D12951">
        <v>11856.8203125</v>
      </c>
      <c r="E12951">
        <v>12131.1298828125</v>
      </c>
      <c r="F12951">
        <v>12131.1298828125</v>
      </c>
      <c r="G12951">
        <v>4793900000</v>
      </c>
    </row>
    <row r="12952" spans="1:7" ht="15">
      <c r="A12952" s="963">
        <v>44712</v>
      </c>
      <c r="B12952">
        <v>12137.5400390625</v>
      </c>
      <c r="C12952">
        <v>12190.080078125</v>
      </c>
      <c r="D12952">
        <v>11942.5</v>
      </c>
      <c r="E12952">
        <v>12081.3896484375</v>
      </c>
      <c r="F12952">
        <v>12081.3896484375</v>
      </c>
      <c r="G12952">
        <v>6045500000</v>
      </c>
    </row>
    <row r="12953" spans="1:7" ht="15">
      <c r="A12953" s="963">
        <v>44713</v>
      </c>
      <c r="B12953">
        <v>12176.8896484375</v>
      </c>
      <c r="C12953">
        <v>12237.9404296875</v>
      </c>
      <c r="D12953">
        <v>11901.4296875</v>
      </c>
      <c r="E12953">
        <v>11994.4599609375</v>
      </c>
      <c r="F12953">
        <v>11994.4599609375</v>
      </c>
      <c r="G12953">
        <v>4719900000</v>
      </c>
    </row>
    <row r="12954" spans="1:7" ht="15">
      <c r="A12954" s="963">
        <v>44714</v>
      </c>
      <c r="B12954">
        <v>11945.5703125</v>
      </c>
      <c r="C12954">
        <v>12320.1201171875</v>
      </c>
      <c r="D12954">
        <v>11901.4501953125</v>
      </c>
      <c r="E12954">
        <v>12316.900390625</v>
      </c>
      <c r="F12954">
        <v>12316.900390625</v>
      </c>
      <c r="G12954">
        <v>4445840000</v>
      </c>
    </row>
    <row r="12955" spans="1:7" ht="15">
      <c r="A12955" s="963">
        <v>44715</v>
      </c>
      <c r="B12955">
        <v>12097.1201171875</v>
      </c>
      <c r="C12955">
        <v>12167.4404296875</v>
      </c>
      <c r="D12955">
        <v>11966.6201171875</v>
      </c>
      <c r="E12955">
        <v>12012.73046875</v>
      </c>
      <c r="F12955">
        <v>12012.73046875</v>
      </c>
      <c r="G12955">
        <v>4130040000</v>
      </c>
    </row>
    <row r="12956" spans="1:7" ht="15">
      <c r="A12956" s="963">
        <v>44718</v>
      </c>
      <c r="B12956">
        <v>12200.330078125</v>
      </c>
      <c r="C12956">
        <v>12245.400390625</v>
      </c>
      <c r="D12956">
        <v>12004.2001953125</v>
      </c>
      <c r="E12956">
        <v>12061.3701171875</v>
      </c>
      <c r="F12956">
        <v>12061.3701171875</v>
      </c>
      <c r="G12956">
        <v>4647010000</v>
      </c>
    </row>
    <row r="12957" spans="1:7" ht="15">
      <c r="A12957" s="963">
        <v>44719</v>
      </c>
      <c r="B12957">
        <v>11925.8095703125</v>
      </c>
      <c r="C12957">
        <v>12194.8603515625</v>
      </c>
      <c r="D12957">
        <v>11888.6103515625</v>
      </c>
      <c r="E12957">
        <v>12175.23046875</v>
      </c>
      <c r="F12957">
        <v>12175.23046875</v>
      </c>
      <c r="G12957">
        <v>4411240000</v>
      </c>
    </row>
    <row r="12958" spans="1:7" ht="15">
      <c r="A12958" s="963">
        <v>44720</v>
      </c>
      <c r="B12958">
        <v>12147.2802734375</v>
      </c>
      <c r="C12958">
        <v>12235.7802734375</v>
      </c>
      <c r="D12958">
        <v>12052.7001953125</v>
      </c>
      <c r="E12958">
        <v>12086.26953125</v>
      </c>
      <c r="F12958">
        <v>12086.26953125</v>
      </c>
      <c r="G12958">
        <v>4708980000</v>
      </c>
    </row>
    <row r="12959" spans="1:7" ht="15">
      <c r="A12959" s="963">
        <v>44721</v>
      </c>
      <c r="B12959">
        <v>12016.4697265625</v>
      </c>
      <c r="C12959">
        <v>12115.0595703125</v>
      </c>
      <c r="D12959">
        <v>11751.98046875</v>
      </c>
      <c r="E12959">
        <v>11754.23046875</v>
      </c>
      <c r="F12959">
        <v>11754.23046875</v>
      </c>
      <c r="G12959">
        <v>5408460000</v>
      </c>
    </row>
    <row r="12960" spans="1:7" ht="15">
      <c r="A12960" s="963">
        <v>44722</v>
      </c>
      <c r="B12960">
        <v>11543.8798828125</v>
      </c>
      <c r="C12960">
        <v>11569.150390625</v>
      </c>
      <c r="D12960">
        <v>11328.26953125</v>
      </c>
      <c r="E12960">
        <v>11340.01953125</v>
      </c>
      <c r="F12960">
        <v>11340.01953125</v>
      </c>
      <c r="G12960">
        <v>5152020000</v>
      </c>
    </row>
    <row r="12961" spans="1:7" ht="15">
      <c r="A12961" s="963">
        <v>44725</v>
      </c>
      <c r="B12961">
        <v>10986.849609375</v>
      </c>
      <c r="C12961">
        <v>11071.48046875</v>
      </c>
      <c r="D12961">
        <v>10775.1396484375</v>
      </c>
      <c r="E12961">
        <v>10809.23046875</v>
      </c>
      <c r="F12961">
        <v>10809.23046875</v>
      </c>
      <c r="G12961">
        <v>5937320000</v>
      </c>
    </row>
    <row r="12962" spans="1:7" ht="15">
      <c r="A12962" s="963">
        <v>44726</v>
      </c>
      <c r="B12962">
        <v>10897.4296875</v>
      </c>
      <c r="C12962">
        <v>10926.8095703125</v>
      </c>
      <c r="D12962">
        <v>10733.0400390625</v>
      </c>
      <c r="E12962">
        <v>10828.349609375</v>
      </c>
      <c r="F12962">
        <v>10828.349609375</v>
      </c>
      <c r="G12962">
        <v>4819890000</v>
      </c>
    </row>
    <row r="12963" spans="1:7" ht="15">
      <c r="A12963" s="963">
        <v>44727</v>
      </c>
      <c r="B12963">
        <v>10968.400390625</v>
      </c>
      <c r="C12963">
        <v>11244.259765625</v>
      </c>
      <c r="D12963">
        <v>10866.3896484375</v>
      </c>
      <c r="E12963">
        <v>11099.150390625</v>
      </c>
      <c r="F12963">
        <v>11099.150390625</v>
      </c>
      <c r="G12963">
        <v>5368500000</v>
      </c>
    </row>
    <row r="12964" spans="1:7" ht="15">
      <c r="A12964" s="963">
        <v>44728</v>
      </c>
      <c r="B12964">
        <v>10806.01953125</v>
      </c>
      <c r="C12964">
        <v>10831.0703125</v>
      </c>
      <c r="D12964">
        <v>10565.1396484375</v>
      </c>
      <c r="E12964">
        <v>10646.099609375</v>
      </c>
      <c r="F12964">
        <v>10646.099609375</v>
      </c>
      <c r="G12964">
        <v>5696630000</v>
      </c>
    </row>
    <row r="12965" spans="1:7" ht="15">
      <c r="A12965" s="963">
        <v>44729</v>
      </c>
      <c r="B12965">
        <v>10697.5498046875</v>
      </c>
      <c r="C12965">
        <v>10884.7099609375</v>
      </c>
      <c r="D12965">
        <v>10638.7197265625</v>
      </c>
      <c r="E12965">
        <v>10798.349609375</v>
      </c>
      <c r="F12965">
        <v>10798.349609375</v>
      </c>
      <c r="G12965">
        <v>7452830000</v>
      </c>
    </row>
    <row r="12966" spans="1:7" ht="15">
      <c r="A12966" s="963">
        <v>44733</v>
      </c>
      <c r="B12966">
        <v>10974.0498046875</v>
      </c>
      <c r="C12966">
        <v>11164.990234375</v>
      </c>
      <c r="D12966">
        <v>10974.0498046875</v>
      </c>
      <c r="E12966">
        <v>11069.2998046875</v>
      </c>
      <c r="F12966">
        <v>11069.2998046875</v>
      </c>
      <c r="G12966">
        <v>5226260000</v>
      </c>
    </row>
    <row r="12967" spans="1:7" ht="15">
      <c r="A12967" s="963">
        <v>44734</v>
      </c>
      <c r="B12967">
        <v>10941.9501953125</v>
      </c>
      <c r="C12967">
        <v>11216.76953125</v>
      </c>
      <c r="D12967">
        <v>10938.0595703125</v>
      </c>
      <c r="E12967">
        <v>11053.080078125</v>
      </c>
      <c r="F12967">
        <v>11053.080078125</v>
      </c>
      <c r="G12967">
        <v>5238180000</v>
      </c>
    </row>
    <row r="12968" spans="1:7" ht="15">
      <c r="A12968" s="963">
        <v>44735</v>
      </c>
      <c r="B12968">
        <v>11137.6796875</v>
      </c>
      <c r="C12968">
        <v>11260.26953125</v>
      </c>
      <c r="D12968">
        <v>11046.2802734375</v>
      </c>
      <c r="E12968">
        <v>11232.1904296875</v>
      </c>
      <c r="F12968">
        <v>11232.1904296875</v>
      </c>
      <c r="G12968">
        <v>5258200000</v>
      </c>
    </row>
    <row r="12969" spans="1:7" ht="15">
      <c r="A12969" s="963">
        <v>44736</v>
      </c>
      <c r="B12969">
        <v>11351.3095703125</v>
      </c>
      <c r="C12969">
        <v>11613.23046875</v>
      </c>
      <c r="D12969">
        <v>11337.7802734375</v>
      </c>
      <c r="E12969">
        <v>11607.6201171875</v>
      </c>
      <c r="F12969">
        <v>11607.6201171875</v>
      </c>
      <c r="G12969">
        <v>9468130000</v>
      </c>
    </row>
    <row r="12970" spans="1:7" ht="15">
      <c r="A12970" s="963">
        <v>44739</v>
      </c>
      <c r="B12970">
        <v>11661.01953125</v>
      </c>
      <c r="C12970">
        <v>11677.490234375</v>
      </c>
      <c r="D12970">
        <v>11487.0703125</v>
      </c>
      <c r="E12970">
        <v>11524.5498046875</v>
      </c>
      <c r="F12970">
        <v>11524.5498046875</v>
      </c>
      <c r="G12970">
        <v>5047860000</v>
      </c>
    </row>
    <row r="12971" spans="1:7" ht="15">
      <c r="A12971" s="963">
        <v>44740</v>
      </c>
      <c r="B12971">
        <v>11542.240234375</v>
      </c>
      <c r="C12971">
        <v>11635.849609375</v>
      </c>
      <c r="D12971">
        <v>11177.6796875</v>
      </c>
      <c r="E12971">
        <v>11181.5400390625</v>
      </c>
      <c r="F12971">
        <v>11181.5400390625</v>
      </c>
      <c r="G12971">
        <v>5433220000</v>
      </c>
    </row>
    <row r="12972" spans="1:7" ht="15">
      <c r="A12972" s="963">
        <v>44741</v>
      </c>
      <c r="B12972">
        <v>11160.2197265625</v>
      </c>
      <c r="C12972">
        <v>11226.330078125</v>
      </c>
      <c r="D12972">
        <v>11072.1904296875</v>
      </c>
      <c r="E12972">
        <v>11177.8896484375</v>
      </c>
      <c r="F12972">
        <v>11177.8896484375</v>
      </c>
      <c r="G12972">
        <v>5650860000</v>
      </c>
    </row>
    <row r="12973" spans="1:7" ht="15">
      <c r="A12973" s="963">
        <v>44742</v>
      </c>
      <c r="B12973">
        <v>11048.25</v>
      </c>
      <c r="C12973">
        <v>11160.919921875</v>
      </c>
      <c r="D12973">
        <v>10850.009765625</v>
      </c>
      <c r="E12973">
        <v>11028.740234375</v>
      </c>
      <c r="F12973">
        <v>11028.740234375</v>
      </c>
      <c r="G12973">
        <v>5654520000</v>
      </c>
    </row>
    <row r="12974" spans="1:7" ht="15">
      <c r="A12974" s="963">
        <v>44743</v>
      </c>
      <c r="B12974">
        <v>11006.830078125</v>
      </c>
      <c r="C12974">
        <v>11132.5498046875</v>
      </c>
      <c r="D12974">
        <v>10922.7099609375</v>
      </c>
      <c r="E12974">
        <v>11127.849609375</v>
      </c>
      <c r="F12974">
        <v>11127.849609375</v>
      </c>
      <c r="G12974">
        <v>4865730000</v>
      </c>
    </row>
    <row r="12975" spans="1:7" ht="15">
      <c r="A12975" s="963">
        <v>44747</v>
      </c>
      <c r="B12975">
        <v>10964.1796875</v>
      </c>
      <c r="C12975">
        <v>11323.8896484375</v>
      </c>
      <c r="D12975">
        <v>10911.4501953125</v>
      </c>
      <c r="E12975">
        <v>11322.240234375</v>
      </c>
      <c r="F12975">
        <v>11322.240234375</v>
      </c>
      <c r="G12975">
        <v>5053570000</v>
      </c>
    </row>
    <row r="12976" spans="1:7" ht="15">
      <c r="A12976" s="963">
        <v>44748</v>
      </c>
      <c r="B12976">
        <v>11337.900390625</v>
      </c>
      <c r="C12976">
        <v>11443.150390625</v>
      </c>
      <c r="D12976">
        <v>11250.3203125</v>
      </c>
      <c r="E12976">
        <v>11361.849609375</v>
      </c>
      <c r="F12976">
        <v>11361.849609375</v>
      </c>
      <c r="G12976">
        <v>4851170000</v>
      </c>
    </row>
    <row r="12977" spans="1:7" ht="15">
      <c r="A12977" s="963">
        <v>44749</v>
      </c>
      <c r="B12977">
        <v>11422.599609375</v>
      </c>
      <c r="C12977">
        <v>11644.4697265625</v>
      </c>
      <c r="D12977">
        <v>11412.8798828125</v>
      </c>
      <c r="E12977">
        <v>11621.349609375</v>
      </c>
      <c r="F12977">
        <v>11621.349609375</v>
      </c>
      <c r="G12977">
        <v>4685050000</v>
      </c>
    </row>
    <row r="12978" spans="1:7" ht="15">
      <c r="A12978" s="963">
        <v>44750</v>
      </c>
      <c r="B12978">
        <v>11503.6103515625</v>
      </c>
      <c r="C12978">
        <v>11689.7001953125</v>
      </c>
      <c r="D12978">
        <v>11479.76953125</v>
      </c>
      <c r="E12978">
        <v>11635.3095703125</v>
      </c>
      <c r="F12978">
        <v>11635.3095703125</v>
      </c>
      <c r="G12978">
        <v>4526570000</v>
      </c>
    </row>
    <row r="12979" spans="1:7" ht="15">
      <c r="A12979" s="963">
        <v>44753</v>
      </c>
      <c r="B12979">
        <v>11524.490234375</v>
      </c>
      <c r="C12979">
        <v>11541.099609375</v>
      </c>
      <c r="D12979">
        <v>11348.0595703125</v>
      </c>
      <c r="E12979">
        <v>11372.599609375</v>
      </c>
      <c r="F12979">
        <v>11372.599609375</v>
      </c>
      <c r="G12979">
        <v>4362910000</v>
      </c>
    </row>
    <row r="12980" spans="1:7" ht="15">
      <c r="A12980" s="963">
        <v>44754</v>
      </c>
      <c r="B12980">
        <v>11420.8896484375</v>
      </c>
      <c r="C12980">
        <v>11483.169921875</v>
      </c>
      <c r="D12980">
        <v>11207.080078125</v>
      </c>
      <c r="E12980">
        <v>11264.73046875</v>
      </c>
      <c r="F12980">
        <v>11264.73046875</v>
      </c>
      <c r="G12980">
        <v>4317860000</v>
      </c>
    </row>
    <row r="12981" spans="1:7" ht="15">
      <c r="A12981" s="963">
        <v>44755</v>
      </c>
      <c r="B12981">
        <v>11056.5498046875</v>
      </c>
      <c r="C12981">
        <v>11325.669921875</v>
      </c>
      <c r="D12981">
        <v>11031.26953125</v>
      </c>
      <c r="E12981">
        <v>11247.580078125</v>
      </c>
      <c r="F12981">
        <v>11247.580078125</v>
      </c>
      <c r="G12981">
        <v>4433060000</v>
      </c>
    </row>
    <row r="12982" spans="1:7" ht="15">
      <c r="A12982" s="963">
        <v>44756</v>
      </c>
      <c r="B12982">
        <v>11151.2099609375</v>
      </c>
      <c r="C12982">
        <v>11279.9697265625</v>
      </c>
      <c r="D12982">
        <v>11005.9296875</v>
      </c>
      <c r="E12982">
        <v>11251.1904296875</v>
      </c>
      <c r="F12982">
        <v>11251.1904296875</v>
      </c>
      <c r="G12982">
        <v>4481070000</v>
      </c>
    </row>
    <row r="12983" spans="1:7" ht="15">
      <c r="A12983" s="963">
        <v>44757</v>
      </c>
      <c r="B12983">
        <v>11379.3603515625</v>
      </c>
      <c r="C12983">
        <v>11454.6904296875</v>
      </c>
      <c r="D12983">
        <v>11295.330078125</v>
      </c>
      <c r="E12983">
        <v>11452.419921875</v>
      </c>
      <c r="F12983">
        <v>11452.419921875</v>
      </c>
      <c r="G12983">
        <v>4369060000</v>
      </c>
    </row>
    <row r="12984" spans="1:7" ht="15">
      <c r="A12984" s="963">
        <v>44760</v>
      </c>
      <c r="B12984">
        <v>11561.6396484375</v>
      </c>
      <c r="C12984">
        <v>11629.0302734375</v>
      </c>
      <c r="D12984">
        <v>11322.83984375</v>
      </c>
      <c r="E12984">
        <v>11360.0498046875</v>
      </c>
      <c r="F12984">
        <v>11360.0498046875</v>
      </c>
      <c r="G12984">
        <v>5057920000</v>
      </c>
    </row>
    <row r="12985" spans="1:7" ht="15">
      <c r="A12985" s="963">
        <v>44761</v>
      </c>
      <c r="B12985">
        <v>11515</v>
      </c>
      <c r="C12985">
        <v>11721.2197265625</v>
      </c>
      <c r="D12985">
        <v>11448.9697265625</v>
      </c>
      <c r="E12985">
        <v>11713.150390625</v>
      </c>
      <c r="F12985">
        <v>11713.150390625</v>
      </c>
      <c r="G12985">
        <v>5302740000</v>
      </c>
    </row>
    <row r="12986" spans="1:7" ht="15">
      <c r="A12986" s="963">
        <v>44762</v>
      </c>
      <c r="B12986">
        <v>11726.08984375</v>
      </c>
      <c r="C12986">
        <v>11939.9599609375</v>
      </c>
      <c r="D12986">
        <v>11703.3603515625</v>
      </c>
      <c r="E12986">
        <v>11897.650390625</v>
      </c>
      <c r="F12986">
        <v>11897.650390625</v>
      </c>
      <c r="G12986">
        <v>5467080000</v>
      </c>
    </row>
    <row r="12987" spans="1:7" ht="15">
      <c r="A12987" s="963">
        <v>44763</v>
      </c>
      <c r="B12987">
        <v>11914.150390625</v>
      </c>
      <c r="C12987">
        <v>12060.58984375</v>
      </c>
      <c r="D12987">
        <v>11812.7197265625</v>
      </c>
      <c r="E12987">
        <v>12059.6103515625</v>
      </c>
      <c r="F12987">
        <v>12059.6103515625</v>
      </c>
      <c r="G12987">
        <v>4680930000</v>
      </c>
    </row>
    <row r="12988" spans="1:7" ht="15">
      <c r="A12988" s="963">
        <v>44764</v>
      </c>
      <c r="B12988">
        <v>12025.3701171875</v>
      </c>
      <c r="C12988">
        <v>12093.01953125</v>
      </c>
      <c r="D12988">
        <v>11767.1904296875</v>
      </c>
      <c r="E12988">
        <v>11834.1103515625</v>
      </c>
      <c r="F12988">
        <v>11834.1103515625</v>
      </c>
      <c r="G12988">
        <v>4721880000</v>
      </c>
    </row>
    <row r="12989" spans="1:7" ht="15">
      <c r="A12989" s="963">
        <v>44767</v>
      </c>
      <c r="B12989">
        <v>11837.9599609375</v>
      </c>
      <c r="C12989">
        <v>11855.1103515625</v>
      </c>
      <c r="D12989">
        <v>11707.5302734375</v>
      </c>
      <c r="E12989">
        <v>11782.669921875</v>
      </c>
      <c r="F12989">
        <v>11782.669921875</v>
      </c>
      <c r="G12989">
        <v>4346520000</v>
      </c>
    </row>
    <row r="12990" spans="1:7" ht="15">
      <c r="A12990" s="963">
        <v>44768</v>
      </c>
      <c r="B12990">
        <v>11701.5302734375</v>
      </c>
      <c r="C12990">
        <v>11711.3095703125</v>
      </c>
      <c r="D12990">
        <v>11533.3701171875</v>
      </c>
      <c r="E12990">
        <v>11562.5703125</v>
      </c>
      <c r="F12990">
        <v>11562.5703125</v>
      </c>
      <c r="G12990">
        <v>4349760000</v>
      </c>
    </row>
    <row r="12991" spans="1:7" ht="15">
      <c r="A12991" s="963">
        <v>44769</v>
      </c>
      <c r="B12991">
        <v>11756.1904296875</v>
      </c>
      <c r="C12991">
        <v>12081.73046875</v>
      </c>
      <c r="D12991">
        <v>11718.3798828125</v>
      </c>
      <c r="E12991">
        <v>12032.419921875</v>
      </c>
      <c r="F12991">
        <v>12032.419921875</v>
      </c>
      <c r="G12991">
        <v>4588480000</v>
      </c>
    </row>
    <row r="12992" spans="1:7" ht="15">
      <c r="A12992" s="963">
        <v>44770</v>
      </c>
      <c r="B12992">
        <v>12036.48046875</v>
      </c>
      <c r="C12992">
        <v>12179.08984375</v>
      </c>
      <c r="D12992">
        <v>11886.669921875</v>
      </c>
      <c r="E12992">
        <v>12162.58984375</v>
      </c>
      <c r="F12992">
        <v>12162.58984375</v>
      </c>
      <c r="G12992">
        <v>4924950000</v>
      </c>
    </row>
    <row r="12993" spans="1:7" ht="15">
      <c r="A12993" s="963">
        <v>44771</v>
      </c>
      <c r="B12993">
        <v>12239.6904296875</v>
      </c>
      <c r="C12993">
        <v>12426.259765625</v>
      </c>
      <c r="D12993">
        <v>12181.1298828125</v>
      </c>
      <c r="E12993">
        <v>12390.6904296875</v>
      </c>
      <c r="F12993">
        <v>12390.6904296875</v>
      </c>
      <c r="G12993">
        <v>4907410000</v>
      </c>
    </row>
    <row r="12994" spans="1:7" ht="15">
      <c r="A12994" s="963">
        <v>44774</v>
      </c>
      <c r="B12994">
        <v>12317.9599609375</v>
      </c>
      <c r="C12994">
        <v>12499.7197265625</v>
      </c>
      <c r="D12994">
        <v>12271.98046875</v>
      </c>
      <c r="E12994">
        <v>12368.98046875</v>
      </c>
      <c r="F12994">
        <v>12368.98046875</v>
      </c>
      <c r="G12994">
        <v>4396390000</v>
      </c>
    </row>
    <row r="12995" spans="1:7" ht="15">
      <c r="A12995" s="963">
        <v>44775</v>
      </c>
      <c r="B12995">
        <v>12287.669921875</v>
      </c>
      <c r="C12995">
        <v>12503.33984375</v>
      </c>
      <c r="D12995">
        <v>12260.48046875</v>
      </c>
      <c r="E12995">
        <v>12348.759765625</v>
      </c>
      <c r="F12995">
        <v>12348.759765625</v>
      </c>
      <c r="G12995">
        <v>4792140000</v>
      </c>
    </row>
    <row r="12996" spans="1:7" ht="15">
      <c r="A12996" s="963">
        <v>44776</v>
      </c>
      <c r="B12996">
        <v>12433.8701171875</v>
      </c>
      <c r="C12996">
        <v>12699.6396484375</v>
      </c>
      <c r="D12996">
        <v>12425.2099609375</v>
      </c>
      <c r="E12996">
        <v>12668.16015625</v>
      </c>
      <c r="F12996">
        <v>12668.16015625</v>
      </c>
      <c r="G12996">
        <v>5667990000</v>
      </c>
    </row>
    <row r="12997" spans="1:7" ht="15">
      <c r="A12997" s="963">
        <v>44777</v>
      </c>
      <c r="B12997">
        <v>12675.0400390625</v>
      </c>
      <c r="C12997">
        <v>12736.1904296875</v>
      </c>
      <c r="D12997">
        <v>12600.7802734375</v>
      </c>
      <c r="E12997">
        <v>12720.580078125</v>
      </c>
      <c r="F12997">
        <v>12720.580078125</v>
      </c>
      <c r="G12997">
        <v>5451470000</v>
      </c>
    </row>
    <row r="12998" spans="1:7" ht="15">
      <c r="A12998" s="963">
        <v>44778</v>
      </c>
      <c r="B12998">
        <v>12538.7998046875</v>
      </c>
      <c r="C12998">
        <v>12720.4404296875</v>
      </c>
      <c r="D12998">
        <v>12525.76953125</v>
      </c>
      <c r="E12998">
        <v>12657.5498046875</v>
      </c>
      <c r="F12998">
        <v>12657.5498046875</v>
      </c>
      <c r="G12998">
        <v>4911300000</v>
      </c>
    </row>
    <row r="12999" spans="1:7" ht="15">
      <c r="A12999" s="963">
        <v>44781</v>
      </c>
      <c r="B12999">
        <v>12703.7197265625</v>
      </c>
      <c r="C12999">
        <v>12855.150390625</v>
      </c>
      <c r="D12999">
        <v>12597.75</v>
      </c>
      <c r="E12999">
        <v>12644.4599609375</v>
      </c>
      <c r="F12999">
        <v>12644.4599609375</v>
      </c>
      <c r="G12999">
        <v>5238600000</v>
      </c>
    </row>
    <row r="13000" spans="1:7" ht="15">
      <c r="A13000" s="963">
        <v>44782</v>
      </c>
      <c r="B13000">
        <v>12557.490234375</v>
      </c>
      <c r="C13000">
        <v>12582.91015625</v>
      </c>
      <c r="D13000">
        <v>12438.8603515625</v>
      </c>
      <c r="E13000">
        <v>12493.9296875</v>
      </c>
      <c r="F13000">
        <v>12493.9296875</v>
      </c>
      <c r="G13000">
        <v>5307340000</v>
      </c>
    </row>
    <row r="13001" spans="1:7" ht="15">
      <c r="A13001" s="963">
        <v>44783</v>
      </c>
      <c r="B13001">
        <v>12793.4404296875</v>
      </c>
      <c r="C13001">
        <v>12861.4404296875</v>
      </c>
      <c r="D13001">
        <v>12698.6103515625</v>
      </c>
      <c r="E13001">
        <v>12854.7998046875</v>
      </c>
      <c r="F13001">
        <v>12854.7998046875</v>
      </c>
      <c r="G13001">
        <v>5196210000</v>
      </c>
    </row>
    <row r="13002" spans="1:7" ht="15">
      <c r="A13002" s="963">
        <v>44784</v>
      </c>
      <c r="B13002">
        <v>12944.8203125</v>
      </c>
      <c r="C13002">
        <v>13026.240234375</v>
      </c>
      <c r="D13002">
        <v>12760.08984375</v>
      </c>
      <c r="E13002">
        <v>12779.91015625</v>
      </c>
      <c r="F13002">
        <v>12779.91015625</v>
      </c>
      <c r="G13002">
        <v>5815960000</v>
      </c>
    </row>
    <row r="13003" spans="1:7" ht="15">
      <c r="A13003" s="963">
        <v>44785</v>
      </c>
      <c r="B13003">
        <v>12866.3095703125</v>
      </c>
      <c r="C13003">
        <v>13047.1904296875</v>
      </c>
      <c r="D13003">
        <v>12821.2197265625</v>
      </c>
      <c r="E13003">
        <v>13047.1904296875</v>
      </c>
      <c r="F13003">
        <v>13047.1904296875</v>
      </c>
      <c r="G13003">
        <v>4782610000</v>
      </c>
    </row>
    <row r="13004" spans="1:7" ht="15">
      <c r="A13004" s="963">
        <v>44788</v>
      </c>
      <c r="B13004">
        <v>12996.6298828125</v>
      </c>
      <c r="C13004">
        <v>13146.0595703125</v>
      </c>
      <c r="D13004">
        <v>12993.7802734375</v>
      </c>
      <c r="E13004">
        <v>13128.0498046875</v>
      </c>
      <c r="F13004">
        <v>13128.0498046875</v>
      </c>
      <c r="G13004">
        <v>4476040000</v>
      </c>
    </row>
    <row r="13005" spans="1:7" ht="15">
      <c r="A13005" s="963">
        <v>44789</v>
      </c>
      <c r="B13005">
        <v>13082.6396484375</v>
      </c>
      <c r="C13005">
        <v>13181.08984375</v>
      </c>
      <c r="D13005">
        <v>12979.240234375</v>
      </c>
      <c r="E13005">
        <v>13102.5498046875</v>
      </c>
      <c r="F13005">
        <v>13102.5498046875</v>
      </c>
      <c r="G13005">
        <v>5028410000</v>
      </c>
    </row>
    <row r="13006" spans="1:7" ht="15">
      <c r="A13006" s="963">
        <v>44790</v>
      </c>
      <c r="B13006">
        <v>12968.6298828125</v>
      </c>
      <c r="C13006">
        <v>13053.509765625</v>
      </c>
      <c r="D13006">
        <v>12863.009765625</v>
      </c>
      <c r="E13006">
        <v>12938.1201171875</v>
      </c>
      <c r="F13006">
        <v>12938.1201171875</v>
      </c>
      <c r="G13006">
        <v>5229520000</v>
      </c>
    </row>
    <row r="13007" spans="1:7" ht="15">
      <c r="A13007" s="963">
        <v>44791</v>
      </c>
      <c r="B13007">
        <v>12937.7900390625</v>
      </c>
      <c r="C13007">
        <v>13002.66015625</v>
      </c>
      <c r="D13007">
        <v>12873.490234375</v>
      </c>
      <c r="E13007">
        <v>12965.33984375</v>
      </c>
      <c r="F13007">
        <v>12965.33984375</v>
      </c>
      <c r="G13007">
        <v>4724350000</v>
      </c>
    </row>
    <row r="13008" spans="1:7" ht="15">
      <c r="A13008" s="963">
        <v>44792</v>
      </c>
      <c r="B13008">
        <v>12832.26953125</v>
      </c>
      <c r="C13008">
        <v>12859.009765625</v>
      </c>
      <c r="D13008">
        <v>12674.8701171875</v>
      </c>
      <c r="E13008">
        <v>12705.2197265625</v>
      </c>
      <c r="F13008">
        <v>12705.2197265625</v>
      </c>
      <c r="G13008">
        <v>4628170000</v>
      </c>
    </row>
    <row r="13009" spans="1:7" ht="15">
      <c r="A13009" s="963">
        <v>44795</v>
      </c>
      <c r="B13009">
        <v>12523.16015625</v>
      </c>
      <c r="C13009">
        <v>12538.5498046875</v>
      </c>
      <c r="D13009">
        <v>12353.73046875</v>
      </c>
      <c r="E13009">
        <v>12381.5703125</v>
      </c>
      <c r="F13009">
        <v>12381.5703125</v>
      </c>
      <c r="G13009">
        <v>4270980000</v>
      </c>
    </row>
    <row r="13010" spans="1:7" ht="15">
      <c r="A13010" s="963">
        <v>44796</v>
      </c>
      <c r="B13010">
        <v>12380.3701171875</v>
      </c>
      <c r="C13010">
        <v>12490.849609375</v>
      </c>
      <c r="D13010">
        <v>12352.0302734375</v>
      </c>
      <c r="E13010">
        <v>12381.2998046875</v>
      </c>
      <c r="F13010">
        <v>12381.2998046875</v>
      </c>
      <c r="G13010">
        <v>3836180000</v>
      </c>
    </row>
    <row r="13011" spans="1:7" ht="15">
      <c r="A13011" s="963">
        <v>44797</v>
      </c>
      <c r="B13011">
        <v>12375.150390625</v>
      </c>
      <c r="C13011">
        <v>12504.330078125</v>
      </c>
      <c r="D13011">
        <v>12350.16015625</v>
      </c>
      <c r="E13011">
        <v>12431.5302734375</v>
      </c>
      <c r="F13011">
        <v>12431.5302734375</v>
      </c>
      <c r="G13011">
        <v>3917170000</v>
      </c>
    </row>
    <row r="13012" spans="1:7" ht="15">
      <c r="A13012" s="963">
        <v>44798</v>
      </c>
      <c r="B13012">
        <v>12506.3701171875</v>
      </c>
      <c r="C13012">
        <v>12641.259765625</v>
      </c>
      <c r="D13012">
        <v>12471.98046875</v>
      </c>
      <c r="E13012">
        <v>12639.26953125</v>
      </c>
      <c r="F13012">
        <v>12639.26953125</v>
      </c>
      <c r="G13012">
        <v>4323470000</v>
      </c>
    </row>
    <row r="13013" spans="1:7" ht="15">
      <c r="A13013" s="963">
        <v>44799</v>
      </c>
      <c r="B13013">
        <v>12630.580078125</v>
      </c>
      <c r="C13013">
        <v>12655.83984375</v>
      </c>
      <c r="D13013">
        <v>12141.51953125</v>
      </c>
      <c r="E13013">
        <v>12141.7099609375</v>
      </c>
      <c r="F13013">
        <v>12141.7099609375</v>
      </c>
      <c r="G13013">
        <v>4530000000</v>
      </c>
    </row>
    <row r="13014" spans="1:7" ht="15">
      <c r="A13014" s="963">
        <v>44802</v>
      </c>
      <c r="B13014">
        <v>12021.0498046875</v>
      </c>
      <c r="C13014">
        <v>12124.8701171875</v>
      </c>
      <c r="D13014">
        <v>11981.419921875</v>
      </c>
      <c r="E13014">
        <v>12017.669921875</v>
      </c>
      <c r="F13014">
        <v>12017.669921875</v>
      </c>
      <c r="G13014">
        <v>4209850000</v>
      </c>
    </row>
    <row r="13015" spans="1:7" ht="15">
      <c r="A13015" s="963">
        <v>44803</v>
      </c>
      <c r="B13015">
        <v>12093.0595703125</v>
      </c>
      <c r="C13015">
        <v>12101.849609375</v>
      </c>
      <c r="D13015">
        <v>11790.01953125</v>
      </c>
      <c r="E13015">
        <v>11883.1396484375</v>
      </c>
      <c r="F13015">
        <v>11883.1396484375</v>
      </c>
      <c r="G13015">
        <v>4681520000</v>
      </c>
    </row>
    <row r="13016" spans="1:7" ht="15">
      <c r="A13016" s="963">
        <v>44804</v>
      </c>
      <c r="B13016">
        <v>11972.5595703125</v>
      </c>
      <c r="C13016">
        <v>12027.4296875</v>
      </c>
      <c r="D13016">
        <v>11814.169921875</v>
      </c>
      <c r="E13016">
        <v>11816.2001953125</v>
      </c>
      <c r="F13016">
        <v>11816.2001953125</v>
      </c>
      <c r="G13016">
        <v>4952010000</v>
      </c>
    </row>
    <row r="13017" spans="1:7" ht="15">
      <c r="A13017" s="963">
        <v>44805</v>
      </c>
      <c r="B13017">
        <v>11707.4404296875</v>
      </c>
      <c r="C13017">
        <v>11798.3701171875</v>
      </c>
      <c r="D13017">
        <v>11546.51953125</v>
      </c>
      <c r="E13017">
        <v>11785.1298828125</v>
      </c>
      <c r="F13017">
        <v>11785.1298828125</v>
      </c>
      <c r="G13017">
        <v>4792890000</v>
      </c>
    </row>
    <row r="13018" spans="1:7" ht="15">
      <c r="A13018" s="963">
        <v>44806</v>
      </c>
      <c r="B13018">
        <v>11899.1396484375</v>
      </c>
      <c r="C13018">
        <v>11945.91015625</v>
      </c>
      <c r="D13018">
        <v>11573.509765625</v>
      </c>
      <c r="E13018">
        <v>11630.8603515625</v>
      </c>
      <c r="F13018">
        <v>11630.8603515625</v>
      </c>
      <c r="G13018">
        <v>4257410000</v>
      </c>
    </row>
    <row r="13019" spans="1:7" ht="15">
      <c r="A13019" s="963">
        <v>44810</v>
      </c>
      <c r="B13019">
        <v>11643.0302734375</v>
      </c>
      <c r="C13019">
        <v>11679.4296875</v>
      </c>
      <c r="D13019">
        <v>11471.5</v>
      </c>
      <c r="E13019">
        <v>11544.91015625</v>
      </c>
      <c r="F13019">
        <v>11544.91015625</v>
      </c>
      <c r="G13019">
        <v>4622940000</v>
      </c>
    </row>
    <row r="13020" spans="1:7" ht="15">
      <c r="A13020" s="963">
        <v>44811</v>
      </c>
      <c r="B13020">
        <v>11559.3798828125</v>
      </c>
      <c r="C13020">
        <v>11819.0703125</v>
      </c>
      <c r="D13020">
        <v>11555.080078125</v>
      </c>
      <c r="E13020">
        <v>11791.900390625</v>
      </c>
      <c r="F13020">
        <v>11791.900390625</v>
      </c>
      <c r="G13020">
        <v>4445640000</v>
      </c>
    </row>
    <row r="13021" spans="1:7" ht="15">
      <c r="A13021" s="963">
        <v>44812</v>
      </c>
      <c r="B13021">
        <v>11679.8603515625</v>
      </c>
      <c r="C13021">
        <v>11896.73046875</v>
      </c>
      <c r="D13021">
        <v>11660.5302734375</v>
      </c>
      <c r="E13021">
        <v>11862.1298828125</v>
      </c>
      <c r="F13021">
        <v>11862.1298828125</v>
      </c>
      <c r="G13021">
        <v>4329910000</v>
      </c>
    </row>
    <row r="13022" spans="1:7" ht="15">
      <c r="A13022" s="963">
        <v>44813</v>
      </c>
      <c r="B13022">
        <v>11958.6103515625</v>
      </c>
      <c r="C13022">
        <v>12132.669921875</v>
      </c>
      <c r="D13022">
        <v>11958.6103515625</v>
      </c>
      <c r="E13022">
        <v>12112.3095703125</v>
      </c>
      <c r="F13022">
        <v>12112.3095703125</v>
      </c>
      <c r="G13022">
        <v>4401590000</v>
      </c>
    </row>
    <row r="13023" spans="1:7" ht="15">
      <c r="A13023" s="963">
        <v>44816</v>
      </c>
      <c r="B13023">
        <v>12174.9404296875</v>
      </c>
      <c r="C13023">
        <v>12270.1904296875</v>
      </c>
      <c r="D13023">
        <v>12169.2802734375</v>
      </c>
      <c r="E13023">
        <v>12266.41015625</v>
      </c>
      <c r="F13023">
        <v>12266.41015625</v>
      </c>
      <c r="G13023">
        <v>4146680000</v>
      </c>
    </row>
    <row r="13024" spans="1:7" ht="15">
      <c r="A13024" s="963">
        <v>44817</v>
      </c>
      <c r="B13024">
        <v>11908.8095703125</v>
      </c>
      <c r="C13024">
        <v>11957.9697265625</v>
      </c>
      <c r="D13024">
        <v>11604.4296875</v>
      </c>
      <c r="E13024">
        <v>11633.5703125</v>
      </c>
      <c r="F13024">
        <v>11633.5703125</v>
      </c>
      <c r="G13024">
        <v>5188380000</v>
      </c>
    </row>
    <row r="13025" spans="1:7" ht="15">
      <c r="A13025" s="963">
        <v>44818</v>
      </c>
      <c r="B13025">
        <v>11680.41015625</v>
      </c>
      <c r="C13025">
        <v>11746.830078125</v>
      </c>
      <c r="D13025">
        <v>11602.759765625</v>
      </c>
      <c r="E13025">
        <v>11719.6796875</v>
      </c>
      <c r="F13025">
        <v>11719.6796875</v>
      </c>
      <c r="G13025">
        <v>4861530000</v>
      </c>
    </row>
    <row r="13026" spans="1:7" ht="15">
      <c r="A13026" s="963">
        <v>44819</v>
      </c>
      <c r="B13026">
        <v>11633.240234375</v>
      </c>
      <c r="C13026">
        <v>11760.73046875</v>
      </c>
      <c r="D13026">
        <v>11497.1103515625</v>
      </c>
      <c r="E13026">
        <v>11552.3603515625</v>
      </c>
      <c r="F13026">
        <v>11552.3603515625</v>
      </c>
      <c r="G13026">
        <v>4805910000</v>
      </c>
    </row>
    <row r="13027" spans="1:7" ht="15">
      <c r="A13027" s="963">
        <v>44820</v>
      </c>
      <c r="B13027">
        <v>11401.2099609375</v>
      </c>
      <c r="C13027">
        <v>11460.4296875</v>
      </c>
      <c r="D13027">
        <v>11316.919921875</v>
      </c>
      <c r="E13027">
        <v>11448.400390625</v>
      </c>
      <c r="F13027">
        <v>11448.400390625</v>
      </c>
      <c r="G13027">
        <v>7451840000</v>
      </c>
    </row>
    <row r="13028" spans="1:7" ht="15">
      <c r="A13028" s="963">
        <v>44823</v>
      </c>
      <c r="B13028">
        <v>11338.5703125</v>
      </c>
      <c r="C13028">
        <v>11538.1298828125</v>
      </c>
      <c r="D13028">
        <v>11337.830078125</v>
      </c>
      <c r="E13028">
        <v>11535.01953125</v>
      </c>
      <c r="F13028">
        <v>11535.01953125</v>
      </c>
      <c r="G13028">
        <v>4168670000</v>
      </c>
    </row>
    <row r="13029" spans="1:7" ht="15">
      <c r="A13029" s="963">
        <v>44824</v>
      </c>
      <c r="B13029">
        <v>11440.1396484375</v>
      </c>
      <c r="C13029">
        <v>11520.990234375</v>
      </c>
      <c r="D13029">
        <v>11343.7197265625</v>
      </c>
      <c r="E13029">
        <v>11425.0498046875</v>
      </c>
      <c r="F13029">
        <v>11425.0498046875</v>
      </c>
      <c r="G13029">
        <v>4028100000</v>
      </c>
    </row>
    <row r="13030" spans="1:7" ht="15">
      <c r="A13030" s="963">
        <v>44825</v>
      </c>
      <c r="B13030">
        <v>11466.2099609375</v>
      </c>
      <c r="C13030">
        <v>11613.5703125</v>
      </c>
      <c r="D13030">
        <v>11218.990234375</v>
      </c>
      <c r="E13030">
        <v>11220.1904296875</v>
      </c>
      <c r="F13030">
        <v>11220.1904296875</v>
      </c>
      <c r="G13030">
        <v>4471000000</v>
      </c>
    </row>
    <row r="13031" spans="1:7" ht="15">
      <c r="A13031" s="963">
        <v>44826</v>
      </c>
      <c r="B13031">
        <v>11167.3798828125</v>
      </c>
      <c r="C13031">
        <v>11203.76953125</v>
      </c>
      <c r="D13031">
        <v>11024.6396484375</v>
      </c>
      <c r="E13031">
        <v>11066.8095703125</v>
      </c>
      <c r="F13031">
        <v>11066.8095703125</v>
      </c>
      <c r="G13031">
        <v>4916470000</v>
      </c>
    </row>
    <row r="13032" spans="1:7" ht="15">
      <c r="A13032" s="963">
        <v>44827</v>
      </c>
      <c r="B13032">
        <v>10952.6904296875</v>
      </c>
      <c r="C13032">
        <v>10958.2900390625</v>
      </c>
      <c r="D13032">
        <v>10732.7197265625</v>
      </c>
      <c r="E13032">
        <v>10867.9296875</v>
      </c>
      <c r="F13032">
        <v>10867.9296875</v>
      </c>
      <c r="G13032">
        <v>5134350000</v>
      </c>
    </row>
    <row r="13033" spans="1:7" ht="15">
      <c r="A13033" s="963">
        <v>44830</v>
      </c>
      <c r="B13033">
        <v>10833.3798828125</v>
      </c>
      <c r="C13033">
        <v>11024</v>
      </c>
      <c r="D13033">
        <v>10789.0498046875</v>
      </c>
      <c r="E13033">
        <v>10802.919921875</v>
      </c>
      <c r="F13033">
        <v>10802.919921875</v>
      </c>
      <c r="G13033">
        <v>4697730000</v>
      </c>
    </row>
    <row r="13034" spans="1:7" ht="15">
      <c r="A13034" s="963">
        <v>44831</v>
      </c>
      <c r="B13034">
        <v>10955.2900390625</v>
      </c>
      <c r="C13034">
        <v>11040.98046875</v>
      </c>
      <c r="D13034">
        <v>10741.01953125</v>
      </c>
      <c r="E13034">
        <v>10829.5</v>
      </c>
      <c r="F13034">
        <v>10829.5</v>
      </c>
      <c r="G13034">
        <v>4445050000</v>
      </c>
    </row>
    <row r="13035" spans="1:7" ht="15">
      <c r="A13035" s="963">
        <v>44832</v>
      </c>
      <c r="B13035">
        <v>10817.51953125</v>
      </c>
      <c r="C13035">
        <v>11101.5</v>
      </c>
      <c r="D13035">
        <v>10776.33984375</v>
      </c>
      <c r="E13035">
        <v>11051.6396484375</v>
      </c>
      <c r="F13035">
        <v>11051.6396484375</v>
      </c>
      <c r="G13035">
        <v>4556100000</v>
      </c>
    </row>
    <row r="13036" spans="1:7" ht="15">
      <c r="A13036" s="963">
        <v>44833</v>
      </c>
      <c r="B13036">
        <v>10894.4404296875</v>
      </c>
      <c r="C13036">
        <v>10899.4697265625</v>
      </c>
      <c r="D13036">
        <v>10623.2197265625</v>
      </c>
      <c r="E13036">
        <v>10737.509765625</v>
      </c>
      <c r="F13036">
        <v>10737.509765625</v>
      </c>
      <c r="G13036">
        <v>4516630000</v>
      </c>
    </row>
    <row r="13037" spans="1:7" ht="15">
      <c r="A13037" s="963">
        <v>44834</v>
      </c>
      <c r="B13037">
        <v>10697.7099609375</v>
      </c>
      <c r="C13037">
        <v>10883.0400390625</v>
      </c>
      <c r="D13037">
        <v>10572.330078125</v>
      </c>
      <c r="E13037">
        <v>10575.6201171875</v>
      </c>
      <c r="F13037">
        <v>10575.6201171875</v>
      </c>
      <c r="G13037">
        <v>4649710000</v>
      </c>
    </row>
    <row r="13038" spans="1:7" ht="15">
      <c r="A13038" s="963">
        <v>44837</v>
      </c>
      <c r="B13038">
        <v>10659.009765625</v>
      </c>
      <c r="C13038">
        <v>10875.4599609375</v>
      </c>
      <c r="D13038">
        <v>10577.8896484375</v>
      </c>
      <c r="E13038">
        <v>10815.4296875</v>
      </c>
      <c r="F13038">
        <v>10815.4296875</v>
      </c>
      <c r="G13038">
        <v>4415440000</v>
      </c>
    </row>
    <row r="13039" spans="1:7" ht="15">
      <c r="A13039" s="963">
        <v>44838</v>
      </c>
      <c r="B13039">
        <v>11054.7197265625</v>
      </c>
      <c r="C13039">
        <v>11189.9599609375</v>
      </c>
      <c r="D13039">
        <v>11044.0400390625</v>
      </c>
      <c r="E13039">
        <v>11176.41015625</v>
      </c>
      <c r="F13039">
        <v>11176.41015625</v>
      </c>
      <c r="G13039">
        <v>5004780000</v>
      </c>
    </row>
    <row r="13040" spans="1:7" ht="15">
      <c r="A13040" s="963">
        <v>44839</v>
      </c>
      <c r="B13040">
        <v>11022.669921875</v>
      </c>
      <c r="C13040">
        <v>11210.3203125</v>
      </c>
      <c r="D13040">
        <v>10910.759765625</v>
      </c>
      <c r="E13040">
        <v>11148.6396484375</v>
      </c>
      <c r="F13040">
        <v>11148.6396484375</v>
      </c>
      <c r="G13040">
        <v>4091860000</v>
      </c>
    </row>
    <row r="13041" spans="1:7" ht="15">
      <c r="A13041" s="963">
        <v>44840</v>
      </c>
      <c r="B13041">
        <v>11129.0400390625</v>
      </c>
      <c r="C13041">
        <v>11230.4404296875</v>
      </c>
      <c r="D13041">
        <v>11051.26953125</v>
      </c>
      <c r="E13041">
        <v>11073.3095703125</v>
      </c>
      <c r="F13041">
        <v>11073.3095703125</v>
      </c>
      <c r="G13041">
        <v>4423320000</v>
      </c>
    </row>
    <row r="13042" spans="1:7" ht="15">
      <c r="A13042" s="963">
        <v>44841</v>
      </c>
      <c r="B13042">
        <v>10877.2802734375</v>
      </c>
      <c r="C13042">
        <v>10891.9296875</v>
      </c>
      <c r="D13042">
        <v>10608.51953125</v>
      </c>
      <c r="E13042">
        <v>10652.400390625</v>
      </c>
      <c r="F13042">
        <v>10652.400390625</v>
      </c>
      <c r="G13042">
        <v>4634190000</v>
      </c>
    </row>
    <row r="13043" spans="1:7" ht="15">
      <c r="A13043" s="963">
        <v>44844</v>
      </c>
      <c r="B13043">
        <v>10659.9501953125</v>
      </c>
      <c r="C13043">
        <v>10669.9296875</v>
      </c>
      <c r="D13043">
        <v>10449.0400390625</v>
      </c>
      <c r="E13043">
        <v>10542.099609375</v>
      </c>
      <c r="F13043">
        <v>10542.099609375</v>
      </c>
      <c r="G13043">
        <v>3989640000</v>
      </c>
    </row>
    <row r="13044" spans="1:7" ht="15">
      <c r="A13044" s="963">
        <v>44845</v>
      </c>
      <c r="B13044">
        <v>10484.3701171875</v>
      </c>
      <c r="C13044">
        <v>10608.83984375</v>
      </c>
      <c r="D13044">
        <v>10351.98046875</v>
      </c>
      <c r="E13044">
        <v>10426.1904296875</v>
      </c>
      <c r="F13044">
        <v>10426.1904296875</v>
      </c>
      <c r="G13044">
        <v>4738840000</v>
      </c>
    </row>
    <row r="13045" spans="1:7" ht="15">
      <c r="A13045" s="963">
        <v>44846</v>
      </c>
      <c r="B13045">
        <v>10437</v>
      </c>
      <c r="C13045">
        <v>10494.5302734375</v>
      </c>
      <c r="D13045">
        <v>10372.2099609375</v>
      </c>
      <c r="E13045">
        <v>10417.099609375</v>
      </c>
      <c r="F13045">
        <v>10417.099609375</v>
      </c>
      <c r="G13045">
        <v>4091030000</v>
      </c>
    </row>
    <row r="13046" spans="1:7" ht="15">
      <c r="A13046" s="963">
        <v>44847</v>
      </c>
      <c r="B13046">
        <v>10131.8203125</v>
      </c>
      <c r="C13046">
        <v>10697.7099609375</v>
      </c>
      <c r="D13046">
        <v>10088.830078125</v>
      </c>
      <c r="E13046">
        <v>10649.150390625</v>
      </c>
      <c r="F13046">
        <v>10649.150390625</v>
      </c>
      <c r="G13046">
        <v>5300080000</v>
      </c>
    </row>
    <row r="13047" spans="1:7" ht="15">
      <c r="A13047" s="963">
        <v>44848</v>
      </c>
      <c r="B13047">
        <v>10742.8095703125</v>
      </c>
      <c r="C13047">
        <v>10766.6904296875</v>
      </c>
      <c r="D13047">
        <v>10308.8095703125</v>
      </c>
      <c r="E13047">
        <v>10321.3896484375</v>
      </c>
      <c r="F13047">
        <v>10321.3896484375</v>
      </c>
      <c r="G13047">
        <v>4393000000</v>
      </c>
    </row>
    <row r="13048" spans="1:7" ht="15">
      <c r="A13048" s="963">
        <v>44851</v>
      </c>
      <c r="B13048">
        <v>10575.650390625</v>
      </c>
      <c r="C13048">
        <v>10696.58984375</v>
      </c>
      <c r="D13048">
        <v>10569.6904296875</v>
      </c>
      <c r="E13048">
        <v>10675.7998046875</v>
      </c>
      <c r="F13048">
        <v>10675.7998046875</v>
      </c>
      <c r="G13048">
        <v>4439190000</v>
      </c>
    </row>
    <row r="13049" spans="1:7" ht="15">
      <c r="A13049" s="963">
        <v>44852</v>
      </c>
      <c r="B13049">
        <v>10963.990234375</v>
      </c>
      <c r="C13049">
        <v>10972.9697265625</v>
      </c>
      <c r="D13049">
        <v>10670.1201171875</v>
      </c>
      <c r="E13049">
        <v>10772.400390625</v>
      </c>
      <c r="F13049">
        <v>10772.400390625</v>
      </c>
      <c r="G13049">
        <v>5047360000</v>
      </c>
    </row>
    <row r="13050" spans="1:7" ht="15">
      <c r="A13050" s="963">
        <v>44853</v>
      </c>
      <c r="B13050">
        <v>10689.3095703125</v>
      </c>
      <c r="C13050">
        <v>10808.0400390625</v>
      </c>
      <c r="D13050">
        <v>10592.8798828125</v>
      </c>
      <c r="E13050">
        <v>10680.509765625</v>
      </c>
      <c r="F13050">
        <v>10680.509765625</v>
      </c>
      <c r="G13050">
        <v>4955090000</v>
      </c>
    </row>
    <row r="13051" spans="1:7" ht="15">
      <c r="A13051" s="963">
        <v>44854</v>
      </c>
      <c r="B13051">
        <v>10657.41015625</v>
      </c>
      <c r="C13051">
        <v>10837.2998046875</v>
      </c>
      <c r="D13051">
        <v>10574.5498046875</v>
      </c>
      <c r="E13051">
        <v>10614.83984375</v>
      </c>
      <c r="F13051">
        <v>10614.83984375</v>
      </c>
      <c r="G13051">
        <v>4628010000</v>
      </c>
    </row>
    <row r="13052" spans="1:7" ht="15">
      <c r="A13052" s="963">
        <v>44855</v>
      </c>
      <c r="B13052">
        <v>10576.0400390625</v>
      </c>
      <c r="C13052">
        <v>10875.7197265625</v>
      </c>
      <c r="D13052">
        <v>10542.4296875</v>
      </c>
      <c r="E13052">
        <v>10859.7197265625</v>
      </c>
      <c r="F13052">
        <v>10859.7197265625</v>
      </c>
      <c r="G13052">
        <v>4706440000</v>
      </c>
    </row>
    <row r="13053" spans="1:7" ht="15">
      <c r="A13053" s="963">
        <v>44858</v>
      </c>
      <c r="B13053">
        <v>10867.0703125</v>
      </c>
      <c r="C13053">
        <v>10983.51953125</v>
      </c>
      <c r="D13053">
        <v>10713.330078125</v>
      </c>
      <c r="E13053">
        <v>10952.6103515625</v>
      </c>
      <c r="F13053">
        <v>10952.6103515625</v>
      </c>
      <c r="G13053">
        <v>4808710000</v>
      </c>
    </row>
    <row r="13054" spans="1:7" ht="15">
      <c r="A13054" s="963">
        <v>44859</v>
      </c>
      <c r="B13054">
        <v>10996.9697265625</v>
      </c>
      <c r="C13054">
        <v>11210.3798828125</v>
      </c>
      <c r="D13054">
        <v>10996.9697265625</v>
      </c>
      <c r="E13054">
        <v>11199.1201171875</v>
      </c>
      <c r="F13054">
        <v>11199.1201171875</v>
      </c>
      <c r="G13054">
        <v>5141760000</v>
      </c>
    </row>
    <row r="13055" spans="1:7" ht="15">
      <c r="A13055" s="963">
        <v>44860</v>
      </c>
      <c r="B13055">
        <v>10969.01953125</v>
      </c>
      <c r="C13055">
        <v>11205.83984375</v>
      </c>
      <c r="D13055">
        <v>10948.3798828125</v>
      </c>
      <c r="E13055">
        <v>10970.990234375</v>
      </c>
      <c r="F13055">
        <v>10970.990234375</v>
      </c>
      <c r="G13055">
        <v>5224440000</v>
      </c>
    </row>
    <row r="13056" spans="1:7" ht="15">
      <c r="A13056" s="963">
        <v>44861</v>
      </c>
      <c r="B13056">
        <v>10971.9501953125</v>
      </c>
      <c r="C13056">
        <v>10998.73046875</v>
      </c>
      <c r="D13056">
        <v>10780.5</v>
      </c>
      <c r="E13056">
        <v>10792.669921875</v>
      </c>
      <c r="F13056">
        <v>10792.669921875</v>
      </c>
      <c r="G13056">
        <v>4773520000</v>
      </c>
    </row>
    <row r="13057" spans="1:7" ht="15">
      <c r="A13057" s="963">
        <v>44862</v>
      </c>
      <c r="B13057">
        <v>10766.2001953125</v>
      </c>
      <c r="C13057">
        <v>11117.0400390625</v>
      </c>
      <c r="D13057">
        <v>10766.2001953125</v>
      </c>
      <c r="E13057">
        <v>11102.4501953125</v>
      </c>
      <c r="F13057">
        <v>11102.4501953125</v>
      </c>
      <c r="G13057">
        <v>4731940000</v>
      </c>
    </row>
    <row r="13058" spans="1:7" ht="15">
      <c r="A13058" s="963">
        <v>44865</v>
      </c>
      <c r="B13058">
        <v>11028.4296875</v>
      </c>
      <c r="C13058">
        <v>11047.9404296875</v>
      </c>
      <c r="D13058">
        <v>10914.009765625</v>
      </c>
      <c r="E13058">
        <v>10988.150390625</v>
      </c>
      <c r="F13058">
        <v>10988.150390625</v>
      </c>
      <c r="G13058">
        <v>4753740000</v>
      </c>
    </row>
    <row r="13059" spans="1:7" ht="15">
      <c r="A13059" s="963">
        <v>44866</v>
      </c>
      <c r="B13059">
        <v>11154.740234375</v>
      </c>
      <c r="C13059">
        <v>11156.349609375</v>
      </c>
      <c r="D13059">
        <v>10881.1904296875</v>
      </c>
      <c r="E13059">
        <v>10890.849609375</v>
      </c>
      <c r="F13059">
        <v>10890.849609375</v>
      </c>
      <c r="G13059">
        <v>4677520000</v>
      </c>
    </row>
    <row r="13060" spans="1:7" ht="15">
      <c r="A13060" s="963">
        <v>44867</v>
      </c>
      <c r="B13060">
        <v>10885.009765625</v>
      </c>
      <c r="C13060">
        <v>10993.240234375</v>
      </c>
      <c r="D13060">
        <v>10522.900390625</v>
      </c>
      <c r="E13060">
        <v>10524.7998046875</v>
      </c>
      <c r="F13060">
        <v>10524.7998046875</v>
      </c>
      <c r="G13060">
        <v>5436420000</v>
      </c>
    </row>
    <row r="13061" spans="1:7" ht="15">
      <c r="A13061" s="963">
        <v>44868</v>
      </c>
      <c r="B13061">
        <v>10399.4501953125</v>
      </c>
      <c r="C13061">
        <v>10486.009765625</v>
      </c>
      <c r="D13061">
        <v>10319.5400390625</v>
      </c>
      <c r="E13061">
        <v>10342.9404296875</v>
      </c>
      <c r="F13061">
        <v>10342.9404296875</v>
      </c>
      <c r="G13061">
        <v>5102190000</v>
      </c>
    </row>
    <row r="13062" spans="1:7" ht="15">
      <c r="A13062" s="963">
        <v>44869</v>
      </c>
      <c r="B13062">
        <v>10548.1396484375</v>
      </c>
      <c r="C13062">
        <v>10553.6298828125</v>
      </c>
      <c r="D13062">
        <v>10262.9296875</v>
      </c>
      <c r="E13062">
        <v>10475.25</v>
      </c>
      <c r="F13062">
        <v>10475.25</v>
      </c>
      <c r="G13062">
        <v>5453750000</v>
      </c>
    </row>
    <row r="13063" spans="1:7" ht="15">
      <c r="A13063" s="963">
        <v>44872</v>
      </c>
      <c r="B13063">
        <v>10516.9404296875</v>
      </c>
      <c r="C13063">
        <v>10587.9599609375</v>
      </c>
      <c r="D13063">
        <v>10428.91015625</v>
      </c>
      <c r="E13063">
        <v>10564.51953125</v>
      </c>
      <c r="F13063">
        <v>10564.51953125</v>
      </c>
      <c r="G13063">
        <v>4456690000</v>
      </c>
    </row>
    <row r="13064" spans="1:7" ht="15">
      <c r="A13064" s="963">
        <v>44873</v>
      </c>
      <c r="B13064">
        <v>10611.5302734375</v>
      </c>
      <c r="C13064">
        <v>10745.6396484375</v>
      </c>
      <c r="D13064">
        <v>10472.73046875</v>
      </c>
      <c r="E13064">
        <v>10616.2001953125</v>
      </c>
      <c r="F13064">
        <v>10616.2001953125</v>
      </c>
      <c r="G13064">
        <v>5134500000</v>
      </c>
    </row>
    <row r="13065" spans="1:7" ht="15">
      <c r="A13065" s="963">
        <v>44874</v>
      </c>
      <c r="B13065">
        <v>10528.4501953125</v>
      </c>
      <c r="C13065">
        <v>10564.9697265625</v>
      </c>
      <c r="D13065">
        <v>10344.009765625</v>
      </c>
      <c r="E13065">
        <v>10353.169921875</v>
      </c>
      <c r="F13065">
        <v>10353.169921875</v>
      </c>
      <c r="G13065">
        <v>4977460000</v>
      </c>
    </row>
    <row r="13066" spans="1:7" ht="15">
      <c r="A13066" s="963">
        <v>44875</v>
      </c>
      <c r="B13066">
        <v>10869.169921875</v>
      </c>
      <c r="C13066">
        <v>11119.1201171875</v>
      </c>
      <c r="D13066">
        <v>10779.9501953125</v>
      </c>
      <c r="E13066">
        <v>11114.150390625</v>
      </c>
      <c r="F13066">
        <v>11114.150390625</v>
      </c>
      <c r="G13066">
        <v>6433000000</v>
      </c>
    </row>
    <row r="13067" spans="1:7" ht="15">
      <c r="A13067" s="963">
        <v>44876</v>
      </c>
      <c r="B13067">
        <v>11124.75</v>
      </c>
      <c r="C13067">
        <v>11352.4296875</v>
      </c>
      <c r="D13067">
        <v>11069.830078125</v>
      </c>
      <c r="E13067">
        <v>11323.330078125</v>
      </c>
      <c r="F13067">
        <v>11323.330078125</v>
      </c>
      <c r="G13067">
        <v>5867750000</v>
      </c>
    </row>
    <row r="13068" spans="1:7" ht="15">
      <c r="A13068" s="963">
        <v>44879</v>
      </c>
      <c r="B13068">
        <v>11233.900390625</v>
      </c>
      <c r="C13068">
        <v>11350.1201171875</v>
      </c>
      <c r="D13068">
        <v>11167.169921875</v>
      </c>
      <c r="E13068">
        <v>11196.2197265625</v>
      </c>
      <c r="F13068">
        <v>11196.2197265625</v>
      </c>
      <c r="G13068">
        <v>5004060000</v>
      </c>
    </row>
    <row r="13069" spans="1:7" ht="15">
      <c r="A13069" s="963">
        <v>44880</v>
      </c>
      <c r="B13069">
        <v>11474.8203125</v>
      </c>
      <c r="C13069">
        <v>11492.6201171875</v>
      </c>
      <c r="D13069">
        <v>11241.150390625</v>
      </c>
      <c r="E13069">
        <v>11358.41015625</v>
      </c>
      <c r="F13069">
        <v>11358.41015625</v>
      </c>
      <c r="G13069">
        <v>5617310000</v>
      </c>
    </row>
    <row r="13070" spans="1:7" ht="15">
      <c r="A13070" s="963">
        <v>44881</v>
      </c>
      <c r="B13070">
        <v>11260.099609375</v>
      </c>
      <c r="C13070">
        <v>11286.099609375</v>
      </c>
      <c r="D13070">
        <v>11162.919921875</v>
      </c>
      <c r="E13070">
        <v>11183.66015625</v>
      </c>
      <c r="F13070">
        <v>11183.66015625</v>
      </c>
      <c r="G13070">
        <v>4585190000</v>
      </c>
    </row>
    <row r="13071" spans="1:7" ht="15">
      <c r="A13071" s="963">
        <v>44882</v>
      </c>
      <c r="B13071">
        <v>11008.669921875</v>
      </c>
      <c r="C13071">
        <v>11198.83984375</v>
      </c>
      <c r="D13071">
        <v>11006.2099609375</v>
      </c>
      <c r="E13071">
        <v>11144.9599609375</v>
      </c>
      <c r="F13071">
        <v>11144.9599609375</v>
      </c>
      <c r="G13071">
        <v>4354360000</v>
      </c>
    </row>
    <row r="13072" spans="1:7" ht="15">
      <c r="A13072" s="963">
        <v>44883</v>
      </c>
      <c r="B13072">
        <v>11257.009765625</v>
      </c>
      <c r="C13072">
        <v>11259.4404296875</v>
      </c>
      <c r="D13072">
        <v>11059.16015625</v>
      </c>
      <c r="E13072">
        <v>11146.0595703125</v>
      </c>
      <c r="F13072">
        <v>11146.0595703125</v>
      </c>
      <c r="G13072">
        <v>4175420000</v>
      </c>
    </row>
    <row r="13073" spans="1:7" ht="15">
      <c r="A13073" s="963">
        <v>44886</v>
      </c>
      <c r="B13073">
        <v>11091.009765625</v>
      </c>
      <c r="C13073">
        <v>11128.7802734375</v>
      </c>
      <c r="D13073">
        <v>10999.75</v>
      </c>
      <c r="E13073">
        <v>11024.509765625</v>
      </c>
      <c r="F13073">
        <v>11024.509765625</v>
      </c>
      <c r="G13073">
        <v>3977130000</v>
      </c>
    </row>
    <row r="13074" spans="1:7" ht="15">
      <c r="A13074" s="963">
        <v>44887</v>
      </c>
      <c r="B13074">
        <v>11058.5595703125</v>
      </c>
      <c r="C13074">
        <v>11179.8701171875</v>
      </c>
      <c r="D13074">
        <v>10975.66015625</v>
      </c>
      <c r="E13074">
        <v>11174.41015625</v>
      </c>
      <c r="F13074">
        <v>11174.41015625</v>
      </c>
      <c r="G13074">
        <v>4186360000</v>
      </c>
    </row>
    <row r="13075" spans="1:7" ht="15">
      <c r="A13075" s="963">
        <v>44888</v>
      </c>
      <c r="B13075">
        <v>11174.6103515625</v>
      </c>
      <c r="C13075">
        <v>11310.8203125</v>
      </c>
      <c r="D13075">
        <v>11174.6103515625</v>
      </c>
      <c r="E13075">
        <v>11285.3203125</v>
      </c>
      <c r="F13075">
        <v>11285.3203125</v>
      </c>
      <c r="G13075">
        <v>4431530000</v>
      </c>
    </row>
    <row r="13076" spans="1:7" ht="15">
      <c r="A13076" s="963">
        <v>44890</v>
      </c>
      <c r="B13076">
        <v>11231</v>
      </c>
      <c r="C13076">
        <v>11261.5703125</v>
      </c>
      <c r="D13076">
        <v>11206.3798828125</v>
      </c>
      <c r="E13076">
        <v>11226.3603515625</v>
      </c>
      <c r="F13076">
        <v>11226.3603515625</v>
      </c>
      <c r="G13076">
        <v>2184080000</v>
      </c>
    </row>
    <row r="13077" spans="1:7" ht="15">
      <c r="A13077" s="963">
        <v>44893</v>
      </c>
      <c r="B13077">
        <v>11147.5703125</v>
      </c>
      <c r="C13077">
        <v>11217.75</v>
      </c>
      <c r="D13077">
        <v>11020.6904296875</v>
      </c>
      <c r="E13077">
        <v>11049.5</v>
      </c>
      <c r="F13077">
        <v>11049.5</v>
      </c>
      <c r="G13077">
        <v>4271360000</v>
      </c>
    </row>
    <row r="13078" spans="1:7" ht="15">
      <c r="A13078" s="963">
        <v>44894</v>
      </c>
      <c r="B13078">
        <v>11060.01953125</v>
      </c>
      <c r="C13078">
        <v>11086.01953125</v>
      </c>
      <c r="D13078">
        <v>10944.3701171875</v>
      </c>
      <c r="E13078">
        <v>10983.7802734375</v>
      </c>
      <c r="F13078">
        <v>10983.7802734375</v>
      </c>
      <c r="G13078">
        <v>4592830000</v>
      </c>
    </row>
    <row r="13079" spans="1:7" ht="15">
      <c r="A13079" s="963">
        <v>44895</v>
      </c>
      <c r="B13079">
        <v>10995.2001953125</v>
      </c>
      <c r="C13079">
        <v>11468.4697265625</v>
      </c>
      <c r="D13079">
        <v>10966.5302734375</v>
      </c>
      <c r="E13079">
        <v>11468</v>
      </c>
      <c r="F13079">
        <v>11468</v>
      </c>
      <c r="G13079">
        <v>6653460000</v>
      </c>
    </row>
    <row r="13080" spans="1:7" ht="15">
      <c r="A13080" s="963">
        <v>44896</v>
      </c>
      <c r="B13080">
        <v>11475.169921875</v>
      </c>
      <c r="C13080">
        <v>11546.76953125</v>
      </c>
      <c r="D13080">
        <v>11378.75</v>
      </c>
      <c r="E13080">
        <v>11482.4501953125</v>
      </c>
      <c r="F13080">
        <v>11482.4501953125</v>
      </c>
      <c r="G13080">
        <v>5158120000</v>
      </c>
    </row>
    <row r="13081" spans="1:7" ht="15">
      <c r="A13081" s="963">
        <v>44897</v>
      </c>
      <c r="B13081">
        <v>11308.3798828125</v>
      </c>
      <c r="C13081">
        <v>11492.3203125</v>
      </c>
      <c r="D13081">
        <v>11296.7197265625</v>
      </c>
      <c r="E13081">
        <v>11461.5</v>
      </c>
      <c r="F13081">
        <v>11461.5</v>
      </c>
      <c r="G13081">
        <v>4523010000</v>
      </c>
    </row>
    <row r="13082" spans="1:7" ht="15">
      <c r="A13082" s="963">
        <v>44900</v>
      </c>
      <c r="B13082">
        <v>11380.990234375</v>
      </c>
      <c r="C13082">
        <v>11425.509765625</v>
      </c>
      <c r="D13082">
        <v>11193.01953125</v>
      </c>
      <c r="E13082">
        <v>11239.9404296875</v>
      </c>
      <c r="F13082">
        <v>11239.9404296875</v>
      </c>
      <c r="G13082">
        <v>4510030000</v>
      </c>
    </row>
    <row r="13083" spans="1:7" ht="15">
      <c r="A13083" s="963">
        <v>44901</v>
      </c>
      <c r="B13083">
        <v>11228.419921875</v>
      </c>
      <c r="C13083">
        <v>11241.419921875</v>
      </c>
      <c r="D13083">
        <v>10956.2001953125</v>
      </c>
      <c r="E13083">
        <v>11014.8896484375</v>
      </c>
      <c r="F13083">
        <v>11014.8896484375</v>
      </c>
      <c r="G13083">
        <v>4713330000</v>
      </c>
    </row>
    <row r="13084" spans="1:7" ht="15">
      <c r="A13084" s="963">
        <v>44902</v>
      </c>
      <c r="B13084">
        <v>10963.9501953125</v>
      </c>
      <c r="C13084">
        <v>11039.8095703125</v>
      </c>
      <c r="D13084">
        <v>10910.6201171875</v>
      </c>
      <c r="E13084">
        <v>10958.5498046875</v>
      </c>
      <c r="F13084">
        <v>10958.5498046875</v>
      </c>
      <c r="G13084">
        <v>4343860000</v>
      </c>
    </row>
    <row r="13085" spans="1:7" ht="15">
      <c r="A13085" s="963">
        <v>44903</v>
      </c>
      <c r="B13085">
        <v>11011.330078125</v>
      </c>
      <c r="C13085">
        <v>11119.16015625</v>
      </c>
      <c r="D13085">
        <v>10939.4697265625</v>
      </c>
      <c r="E13085">
        <v>11082</v>
      </c>
      <c r="F13085">
        <v>11082</v>
      </c>
      <c r="G13085">
        <v>4281800000</v>
      </c>
    </row>
    <row r="13086" spans="1:7" ht="15">
      <c r="A13086" s="963">
        <v>44904</v>
      </c>
      <c r="B13086">
        <v>11038.169921875</v>
      </c>
      <c r="C13086">
        <v>11138.7001953125</v>
      </c>
      <c r="D13086">
        <v>10999.259765625</v>
      </c>
      <c r="E13086">
        <v>11004.6201171875</v>
      </c>
      <c r="F13086">
        <v>11004.6201171875</v>
      </c>
      <c r="G13086">
        <v>4337440000</v>
      </c>
    </row>
    <row r="13087" spans="1:7" ht="15">
      <c r="A13087" s="963">
        <v>44907</v>
      </c>
      <c r="B13087">
        <v>11015.48046875</v>
      </c>
      <c r="C13087">
        <v>11144.669921875</v>
      </c>
      <c r="D13087">
        <v>10984.8203125</v>
      </c>
      <c r="E13087">
        <v>11143.740234375</v>
      </c>
      <c r="F13087">
        <v>11143.740234375</v>
      </c>
      <c r="G13087">
        <v>4829990000</v>
      </c>
    </row>
    <row r="13088" spans="1:7" ht="15">
      <c r="A13088" s="963">
        <v>44908</v>
      </c>
      <c r="B13088">
        <v>11542.83984375</v>
      </c>
      <c r="C13088">
        <v>11571.6396484375</v>
      </c>
      <c r="D13088">
        <v>11160.5400390625</v>
      </c>
      <c r="E13088">
        <v>11256.8095703125</v>
      </c>
      <c r="F13088">
        <v>11256.8095703125</v>
      </c>
      <c r="G13088">
        <v>6126890000</v>
      </c>
    </row>
    <row r="13089" spans="1:7" ht="15">
      <c r="A13089" s="963">
        <v>44909</v>
      </c>
      <c r="B13089">
        <v>11248.08984375</v>
      </c>
      <c r="C13089">
        <v>11352.08984375</v>
      </c>
      <c r="D13089">
        <v>11065.240234375</v>
      </c>
      <c r="E13089">
        <v>11170.8896484375</v>
      </c>
      <c r="F13089">
        <v>11170.8896484375</v>
      </c>
      <c r="G13089">
        <v>5485150000</v>
      </c>
    </row>
    <row r="13090" spans="1:7" ht="15">
      <c r="A13090" s="963">
        <v>44910</v>
      </c>
      <c r="B13090">
        <v>11012.6201171875</v>
      </c>
      <c r="C13090">
        <v>11029.5703125</v>
      </c>
      <c r="D13090">
        <v>10775.6103515625</v>
      </c>
      <c r="E13090">
        <v>10810.5302734375</v>
      </c>
      <c r="F13090">
        <v>10810.5302734375</v>
      </c>
      <c r="G13090">
        <v>5536070000</v>
      </c>
    </row>
    <row r="13091" spans="1:7" ht="15">
      <c r="A13091" s="963">
        <v>44911</v>
      </c>
      <c r="B13091">
        <v>10767.6298828125</v>
      </c>
      <c r="C13091">
        <v>10833.240234375</v>
      </c>
      <c r="D13091">
        <v>10642.099609375</v>
      </c>
      <c r="E13091">
        <v>10705.41015625</v>
      </c>
      <c r="F13091">
        <v>10705.41015625</v>
      </c>
      <c r="G13091">
        <v>7968170000</v>
      </c>
    </row>
    <row r="13092" spans="1:7" ht="15">
      <c r="A13092" s="963">
        <v>44914</v>
      </c>
      <c r="B13092">
        <v>10707.4404296875</v>
      </c>
      <c r="C13092">
        <v>10713.9697265625</v>
      </c>
      <c r="D13092">
        <v>10497.5498046875</v>
      </c>
      <c r="E13092">
        <v>10546.0302734375</v>
      </c>
      <c r="F13092">
        <v>10546.0302734375</v>
      </c>
      <c r="G13092">
        <v>4631820000</v>
      </c>
    </row>
    <row r="13093" spans="1:7" ht="15">
      <c r="A13093" s="963">
        <v>44915</v>
      </c>
      <c r="B13093">
        <v>10490.8896484375</v>
      </c>
      <c r="C13093">
        <v>10609.4599609375</v>
      </c>
      <c r="D13093">
        <v>10446.8203125</v>
      </c>
      <c r="E13093">
        <v>10547.1103515625</v>
      </c>
      <c r="F13093">
        <v>10547.1103515625</v>
      </c>
      <c r="G13093">
        <v>4707190000</v>
      </c>
    </row>
    <row r="13094" spans="1:7" ht="15">
      <c r="A13094" s="963">
        <v>44916</v>
      </c>
      <c r="B13094">
        <v>10592</v>
      </c>
      <c r="C13094">
        <v>10753.5703125</v>
      </c>
      <c r="D13094">
        <v>10569.2001953125</v>
      </c>
      <c r="E13094">
        <v>10709.3701171875</v>
      </c>
      <c r="F13094">
        <v>10709.3701171875</v>
      </c>
      <c r="G13094">
        <v>4401420000</v>
      </c>
    </row>
    <row r="13095" spans="1:7" ht="15">
      <c r="A13095" s="963">
        <v>44917</v>
      </c>
      <c r="B13095">
        <v>10586.4599609375</v>
      </c>
      <c r="C13095">
        <v>10599.33984375</v>
      </c>
      <c r="D13095">
        <v>10313.3203125</v>
      </c>
      <c r="E13095">
        <v>10476.1201171875</v>
      </c>
      <c r="F13095">
        <v>10476.1201171875</v>
      </c>
      <c r="G13095">
        <v>5125070000</v>
      </c>
    </row>
    <row r="13096" spans="1:7" ht="15">
      <c r="A13096" s="963">
        <v>44918</v>
      </c>
      <c r="B13096">
        <v>10437.75</v>
      </c>
      <c r="C13096">
        <v>10514.759765625</v>
      </c>
      <c r="D13096">
        <v>10361.8203125</v>
      </c>
      <c r="E13096">
        <v>10497.8603515625</v>
      </c>
      <c r="F13096">
        <v>10497.8603515625</v>
      </c>
      <c r="G13096">
        <v>3544680000</v>
      </c>
    </row>
    <row r="13097" spans="1:7" ht="15">
      <c r="A13097" s="963">
        <v>44922</v>
      </c>
      <c r="B13097">
        <v>10462.1904296875</v>
      </c>
      <c r="C13097">
        <v>10472.3203125</v>
      </c>
      <c r="D13097">
        <v>10340.73046875</v>
      </c>
      <c r="E13097">
        <v>10353.23046875</v>
      </c>
      <c r="F13097">
        <v>10353.23046875</v>
      </c>
      <c r="G13097">
        <v>3827290000</v>
      </c>
    </row>
    <row r="13098" spans="1:7" ht="15">
      <c r="A13098" s="963">
        <v>44923</v>
      </c>
      <c r="B13098">
        <v>10339.2001953125</v>
      </c>
      <c r="C13098">
        <v>10414.8203125</v>
      </c>
      <c r="D13098">
        <v>10207.4697265625</v>
      </c>
      <c r="E13098">
        <v>10213.2900390625</v>
      </c>
      <c r="F13098">
        <v>10213.2900390625</v>
      </c>
      <c r="G13098">
        <v>3842970000</v>
      </c>
    </row>
    <row r="13099" spans="1:7" ht="15">
      <c r="A13099" s="963">
        <v>44924</v>
      </c>
      <c r="B13099">
        <v>10321.4599609375</v>
      </c>
      <c r="C13099">
        <v>10502.080078125</v>
      </c>
      <c r="D13099">
        <v>10301.0595703125</v>
      </c>
      <c r="E13099">
        <v>10478.08984375</v>
      </c>
      <c r="F13099">
        <v>10478.08984375</v>
      </c>
      <c r="G13099">
        <v>4154100000</v>
      </c>
    </row>
    <row r="13100" spans="1:7" ht="15">
      <c r="A13100" s="963">
        <v>44925</v>
      </c>
      <c r="B13100">
        <v>10368.3701171875</v>
      </c>
      <c r="C13100">
        <v>10468.3095703125</v>
      </c>
      <c r="D13100">
        <v>10324.7001953125</v>
      </c>
      <c r="E13100">
        <v>10466.48046875</v>
      </c>
      <c r="F13100">
        <v>10466.48046875</v>
      </c>
      <c r="G13100">
        <v>3959030000</v>
      </c>
    </row>
    <row r="13101" spans="1:7" ht="15">
      <c r="A13101" s="963">
        <v>44929</v>
      </c>
      <c r="B13101">
        <v>10562.0595703125</v>
      </c>
      <c r="C13101">
        <v>10613.0595703125</v>
      </c>
      <c r="D13101">
        <v>10309.16015625</v>
      </c>
      <c r="E13101">
        <v>10386.98046875</v>
      </c>
      <c r="F13101">
        <v>10386.98046875</v>
      </c>
      <c r="G13101">
        <v>4780650000</v>
      </c>
    </row>
    <row r="13102" spans="1:7" ht="15">
      <c r="A13102" s="963">
        <v>44930</v>
      </c>
      <c r="B13102">
        <v>10467.8203125</v>
      </c>
      <c r="C13102">
        <v>10515.2197265625</v>
      </c>
      <c r="D13102">
        <v>10337.6396484375</v>
      </c>
      <c r="E13102">
        <v>10458.759765625</v>
      </c>
      <c r="F13102">
        <v>10458.759765625</v>
      </c>
      <c r="G13102">
        <v>5085380000</v>
      </c>
    </row>
    <row r="13103" spans="1:7" ht="15">
      <c r="A13103" s="963">
        <v>44931</v>
      </c>
      <c r="B13103">
        <v>10390.3095703125</v>
      </c>
      <c r="C13103">
        <v>10393.2197265625</v>
      </c>
      <c r="D13103">
        <v>10295.25</v>
      </c>
      <c r="E13103">
        <v>10305.240234375</v>
      </c>
      <c r="F13103">
        <v>10305.240234375</v>
      </c>
      <c r="G13103">
        <v>4764270000</v>
      </c>
    </row>
    <row r="13104" spans="1:7" ht="15">
      <c r="A13104" s="963">
        <v>44932</v>
      </c>
      <c r="B13104">
        <v>10363.9599609375</v>
      </c>
      <c r="C13104">
        <v>10604.1396484375</v>
      </c>
      <c r="D13104">
        <v>10265.0400390625</v>
      </c>
      <c r="E13104">
        <v>10569.2900390625</v>
      </c>
      <c r="F13104">
        <v>10569.2900390625</v>
      </c>
      <c r="G13104">
        <v>5199780000</v>
      </c>
    </row>
    <row r="13105" spans="1:7" ht="15">
      <c r="A13105" s="963">
        <v>44935</v>
      </c>
      <c r="B13105">
        <v>10662.099609375</v>
      </c>
      <c r="C13105">
        <v>10807.259765625</v>
      </c>
      <c r="D13105">
        <v>10619.1201171875</v>
      </c>
      <c r="E13105">
        <v>10635.650390625</v>
      </c>
      <c r="F13105">
        <v>10635.650390625</v>
      </c>
      <c r="G13105">
        <v>5132190000</v>
      </c>
    </row>
    <row r="13106" spans="1:7" ht="15">
      <c r="A13106" s="963">
        <v>44936</v>
      </c>
      <c r="B13106">
        <v>10607.7197265625</v>
      </c>
      <c r="C13106">
        <v>10743.669921875</v>
      </c>
      <c r="D13106">
        <v>10589.58984375</v>
      </c>
      <c r="E13106">
        <v>10742.6298828125</v>
      </c>
      <c r="F13106">
        <v>10742.6298828125</v>
      </c>
      <c r="G13106">
        <v>4710680000</v>
      </c>
    </row>
    <row r="13107" spans="1:7" ht="15">
      <c r="A13107" s="963">
        <v>44937</v>
      </c>
      <c r="B13107">
        <v>10794.990234375</v>
      </c>
      <c r="C13107">
        <v>10932.4404296875</v>
      </c>
      <c r="D13107">
        <v>10762.73046875</v>
      </c>
      <c r="E13107">
        <v>10931.669921875</v>
      </c>
      <c r="F13107">
        <v>10931.669921875</v>
      </c>
      <c r="G13107">
        <v>5284390000</v>
      </c>
    </row>
    <row r="13108" spans="1:7" ht="15">
      <c r="A13108" s="963">
        <v>44938</v>
      </c>
      <c r="B13108">
        <v>10969.259765625</v>
      </c>
      <c r="C13108">
        <v>11027.75</v>
      </c>
      <c r="D13108">
        <v>10797.1201171875</v>
      </c>
      <c r="E13108">
        <v>11001.099609375</v>
      </c>
      <c r="F13108">
        <v>11001.099609375</v>
      </c>
      <c r="G13108">
        <v>5681240000</v>
      </c>
    </row>
    <row r="13109" spans="1:7" ht="15">
      <c r="A13109" s="963">
        <v>44939</v>
      </c>
      <c r="B13109">
        <v>10906.3701171875</v>
      </c>
      <c r="C13109">
        <v>11084.009765625</v>
      </c>
      <c r="D13109">
        <v>10900.16015625</v>
      </c>
      <c r="E13109">
        <v>11079.16015625</v>
      </c>
      <c r="F13109">
        <v>11079.16015625</v>
      </c>
      <c r="G13109">
        <v>5077990000</v>
      </c>
    </row>
    <row r="13110" spans="1:7" ht="15">
      <c r="A13110" s="963">
        <v>44943</v>
      </c>
      <c r="B13110">
        <v>11070</v>
      </c>
      <c r="C13110">
        <v>11145.4404296875</v>
      </c>
      <c r="D13110">
        <v>11024.7197265625</v>
      </c>
      <c r="E13110">
        <v>11095.1103515625</v>
      </c>
      <c r="F13110">
        <v>11095.1103515625</v>
      </c>
      <c r="G13110">
        <v>5138410000</v>
      </c>
    </row>
    <row r="13111" spans="1:7" ht="15">
      <c r="A13111" s="963">
        <v>44944</v>
      </c>
      <c r="B13111">
        <v>11170.9501953125</v>
      </c>
      <c r="C13111">
        <v>11223.41015625</v>
      </c>
      <c r="D13111">
        <v>10952.0498046875</v>
      </c>
      <c r="E13111">
        <v>10957.009765625</v>
      </c>
      <c r="F13111">
        <v>10957.009765625</v>
      </c>
      <c r="G13111">
        <v>5288630000</v>
      </c>
    </row>
    <row r="13112" spans="1:7" ht="15">
      <c r="A13112" s="963">
        <v>44945</v>
      </c>
      <c r="B13112">
        <v>10890.400390625</v>
      </c>
      <c r="C13112">
        <v>10932.51953125</v>
      </c>
      <c r="D13112">
        <v>10804.5703125</v>
      </c>
      <c r="E13112">
        <v>10852.26953125</v>
      </c>
      <c r="F13112">
        <v>10852.26953125</v>
      </c>
      <c r="G13112">
        <v>4660800000</v>
      </c>
    </row>
    <row r="13113" spans="1:7" ht="15">
      <c r="A13113" s="963">
        <v>44946</v>
      </c>
      <c r="B13113">
        <v>10924.66015625</v>
      </c>
      <c r="C13113">
        <v>11143.169921875</v>
      </c>
      <c r="D13113">
        <v>10885.650390625</v>
      </c>
      <c r="E13113">
        <v>11140.4296875</v>
      </c>
      <c r="F13113">
        <v>11140.4296875</v>
      </c>
      <c r="G13113">
        <v>5980110000</v>
      </c>
    </row>
    <row r="13114" spans="1:7" ht="15">
      <c r="A13114" s="963">
        <v>44949</v>
      </c>
      <c r="B13114">
        <v>11171.9404296875</v>
      </c>
      <c r="C13114">
        <v>11405.5</v>
      </c>
      <c r="D13114">
        <v>11144.0302734375</v>
      </c>
      <c r="E13114">
        <v>11364.41015625</v>
      </c>
      <c r="F13114">
        <v>11364.41015625</v>
      </c>
      <c r="G13114">
        <v>5997810000</v>
      </c>
    </row>
    <row r="13115" spans="1:7" ht="15">
      <c r="A13115" s="963">
        <v>44950</v>
      </c>
      <c r="B13115">
        <v>11302.9296875</v>
      </c>
      <c r="C13115">
        <v>11378.150390625</v>
      </c>
      <c r="D13115">
        <v>11282.650390625</v>
      </c>
      <c r="E13115">
        <v>11334.26953125</v>
      </c>
      <c r="F13115">
        <v>11334.26953125</v>
      </c>
      <c r="G13115">
        <v>5670860000</v>
      </c>
    </row>
    <row r="13116" spans="1:7" ht="15">
      <c r="A13116" s="963">
        <v>44951</v>
      </c>
      <c r="B13116">
        <v>11146.5302734375</v>
      </c>
      <c r="C13116">
        <v>11334.2197265625</v>
      </c>
      <c r="D13116">
        <v>11069.1796875</v>
      </c>
      <c r="E13116">
        <v>11313.3603515625</v>
      </c>
      <c r="F13116">
        <v>11313.3603515625</v>
      </c>
      <c r="G13116">
        <v>5485570000</v>
      </c>
    </row>
    <row r="13117" spans="1:7" ht="15">
      <c r="A13117" s="963">
        <v>44952</v>
      </c>
      <c r="B13117">
        <v>11458.400390625</v>
      </c>
      <c r="C13117">
        <v>11516.0498046875</v>
      </c>
      <c r="D13117">
        <v>11341.1904296875</v>
      </c>
      <c r="E13117">
        <v>11512.41015625</v>
      </c>
      <c r="F13117">
        <v>11512.41015625</v>
      </c>
      <c r="G13117">
        <v>5732890000</v>
      </c>
    </row>
    <row r="13118" spans="1:7" ht="15">
      <c r="A13118" s="963">
        <v>44953</v>
      </c>
      <c r="B13118">
        <v>11470.4697265625</v>
      </c>
      <c r="C13118">
        <v>11691.8896484375</v>
      </c>
      <c r="D13118">
        <v>11470.26953125</v>
      </c>
      <c r="E13118">
        <v>11621.7099609375</v>
      </c>
      <c r="F13118">
        <v>11621.7099609375</v>
      </c>
      <c r="G13118">
        <v>6243800000</v>
      </c>
    </row>
    <row r="13119" spans="1:7" ht="15">
      <c r="A13119" s="963">
        <v>44956</v>
      </c>
      <c r="B13119">
        <v>11512.33984375</v>
      </c>
      <c r="C13119">
        <v>11553.3095703125</v>
      </c>
      <c r="D13119">
        <v>11388.5400390625</v>
      </c>
      <c r="E13119">
        <v>11393.8095703125</v>
      </c>
      <c r="F13119">
        <v>11393.8095703125</v>
      </c>
      <c r="G13119">
        <v>5122320000</v>
      </c>
    </row>
    <row r="13120" spans="1:7" ht="15">
      <c r="A13120" s="963">
        <v>44957</v>
      </c>
      <c r="B13120">
        <v>11398.580078125</v>
      </c>
      <c r="C13120">
        <v>11586.009765625</v>
      </c>
      <c r="D13120">
        <v>11398.3701171875</v>
      </c>
      <c r="E13120">
        <v>11584.5498046875</v>
      </c>
      <c r="F13120">
        <v>11584.5498046875</v>
      </c>
      <c r="G13120">
        <v>5695150000</v>
      </c>
    </row>
    <row r="13121" spans="1:7" ht="15">
      <c r="A13121" s="963">
        <v>44958</v>
      </c>
      <c r="B13121">
        <v>11573.1396484375</v>
      </c>
      <c r="C13121">
        <v>11904.01953125</v>
      </c>
      <c r="D13121">
        <v>11500.330078125</v>
      </c>
      <c r="E13121">
        <v>11816.3203125</v>
      </c>
      <c r="F13121">
        <v>11816.3203125</v>
      </c>
      <c r="G13121">
        <v>6336040000</v>
      </c>
    </row>
    <row r="13122" spans="1:7" ht="15">
      <c r="A13122" s="963">
        <v>44959</v>
      </c>
      <c r="B13122">
        <v>12065.150390625</v>
      </c>
      <c r="C13122">
        <v>12269.5498046875</v>
      </c>
      <c r="D13122">
        <v>12024.1396484375</v>
      </c>
      <c r="E13122">
        <v>12200.8203125</v>
      </c>
      <c r="F13122">
        <v>12200.8203125</v>
      </c>
      <c r="G13122">
        <v>7038210000</v>
      </c>
    </row>
    <row r="13123" spans="1:7" ht="15">
      <c r="A13123" s="963">
        <v>44960</v>
      </c>
      <c r="B13123">
        <v>11946.8603515625</v>
      </c>
      <c r="C13123">
        <v>12231.3095703125</v>
      </c>
      <c r="D13123">
        <v>11946.8603515625</v>
      </c>
      <c r="E13123">
        <v>12006.9501953125</v>
      </c>
      <c r="F13123">
        <v>12006.9501953125</v>
      </c>
      <c r="G13123">
        <v>5954490000</v>
      </c>
    </row>
    <row r="13124" spans="1:7" ht="15">
      <c r="A13124" s="963">
        <v>44963</v>
      </c>
      <c r="B13124">
        <v>11904.41015625</v>
      </c>
      <c r="C13124">
        <v>11973.41015625</v>
      </c>
      <c r="D13124">
        <v>11843.490234375</v>
      </c>
      <c r="E13124">
        <v>11887.4501953125</v>
      </c>
      <c r="F13124">
        <v>11887.4501953125</v>
      </c>
      <c r="G13124">
        <v>5538350000</v>
      </c>
    </row>
    <row r="13125" spans="1:7" ht="15">
      <c r="A13125" s="963">
        <v>44964</v>
      </c>
      <c r="B13125">
        <v>11891.25</v>
      </c>
      <c r="C13125">
        <v>12150.2197265625</v>
      </c>
      <c r="D13125">
        <v>11836.7802734375</v>
      </c>
      <c r="E13125">
        <v>12113.7900390625</v>
      </c>
      <c r="F13125">
        <v>12113.7900390625</v>
      </c>
      <c r="G13125">
        <v>5720240000</v>
      </c>
    </row>
    <row r="13126" spans="1:7" ht="15">
      <c r="A13126" s="963">
        <v>44965</v>
      </c>
      <c r="B13126">
        <v>12069.1201171875</v>
      </c>
      <c r="C13126">
        <v>12096.3896484375</v>
      </c>
      <c r="D13126">
        <v>11890.08984375</v>
      </c>
      <c r="E13126">
        <v>11910.51953125</v>
      </c>
      <c r="F13126">
        <v>11910.51953125</v>
      </c>
      <c r="G13126">
        <v>5052870000</v>
      </c>
    </row>
    <row r="13127" spans="1:7" ht="15">
      <c r="A13127" s="963">
        <v>44966</v>
      </c>
      <c r="B13127">
        <v>12069.099609375</v>
      </c>
      <c r="C13127">
        <v>12070.9599609375</v>
      </c>
      <c r="D13127">
        <v>11745.1103515625</v>
      </c>
      <c r="E13127">
        <v>11789.580078125</v>
      </c>
      <c r="F13127">
        <v>11789.580078125</v>
      </c>
      <c r="G13127">
        <v>5536290000</v>
      </c>
    </row>
    <row r="13128" spans="1:7" ht="15">
      <c r="A13128" s="963">
        <v>44967</v>
      </c>
      <c r="B13128">
        <v>11714.599609375</v>
      </c>
      <c r="C13128">
        <v>11775.7998046875</v>
      </c>
      <c r="D13128">
        <v>11630.5400390625</v>
      </c>
      <c r="E13128">
        <v>11718.1201171875</v>
      </c>
      <c r="F13128">
        <v>11718.1201171875</v>
      </c>
      <c r="G13128">
        <v>4885030000</v>
      </c>
    </row>
    <row r="13129" spans="1:7" ht="15">
      <c r="A13129" s="963">
        <v>44970</v>
      </c>
      <c r="B13129">
        <v>11759.08984375</v>
      </c>
      <c r="C13129">
        <v>11910.919921875</v>
      </c>
      <c r="D13129">
        <v>11719.73046875</v>
      </c>
      <c r="E13129">
        <v>11891.7900390625</v>
      </c>
      <c r="F13129">
        <v>11891.7900390625</v>
      </c>
      <c r="G13129">
        <v>4752880000</v>
      </c>
    </row>
    <row r="13130" spans="1:7" ht="15">
      <c r="A13130" s="963">
        <v>44971</v>
      </c>
      <c r="B13130">
        <v>11808.2001953125</v>
      </c>
      <c r="C13130">
        <v>11999.849609375</v>
      </c>
      <c r="D13130">
        <v>11760.5595703125</v>
      </c>
      <c r="E13130">
        <v>11960.150390625</v>
      </c>
      <c r="F13130">
        <v>11960.150390625</v>
      </c>
      <c r="G13130">
        <v>5032430000</v>
      </c>
    </row>
    <row r="13131" spans="1:7" ht="15">
      <c r="A13131" s="963">
        <v>44972</v>
      </c>
      <c r="B13131">
        <v>11905.1201171875</v>
      </c>
      <c r="C13131">
        <v>12071.2900390625</v>
      </c>
      <c r="D13131">
        <v>11876.8203125</v>
      </c>
      <c r="E13131">
        <v>12070.58984375</v>
      </c>
      <c r="F13131">
        <v>12070.58984375</v>
      </c>
      <c r="G13131">
        <v>5056640000</v>
      </c>
    </row>
    <row r="13132" spans="1:7" ht="15">
      <c r="A13132" s="963">
        <v>44973</v>
      </c>
      <c r="B13132">
        <v>11896.3095703125</v>
      </c>
      <c r="C13132">
        <v>12040.33984375</v>
      </c>
      <c r="D13132">
        <v>11853.3603515625</v>
      </c>
      <c r="E13132">
        <v>11855.830078125</v>
      </c>
      <c r="F13132">
        <v>11855.830078125</v>
      </c>
      <c r="G13132">
        <v>5159410000</v>
      </c>
    </row>
    <row r="13133" spans="1:7" ht="15">
      <c r="A13133" s="963">
        <v>44974</v>
      </c>
      <c r="B13133">
        <v>11777.5</v>
      </c>
      <c r="C13133">
        <v>11803.2197265625</v>
      </c>
      <c r="D13133">
        <v>11673.2099609375</v>
      </c>
      <c r="E13133">
        <v>11787.26953125</v>
      </c>
      <c r="F13133">
        <v>11787.26953125</v>
      </c>
      <c r="G13133">
        <v>4925230000</v>
      </c>
    </row>
    <row r="13134" spans="1:7" ht="15">
      <c r="A13134" s="963">
        <v>44978</v>
      </c>
      <c r="B13134">
        <v>11640.3701171875</v>
      </c>
      <c r="C13134">
        <v>11684.1396484375</v>
      </c>
      <c r="D13134">
        <v>11491.1796875</v>
      </c>
      <c r="E13134">
        <v>11492.2998046875</v>
      </c>
      <c r="F13134">
        <v>11492.2998046875</v>
      </c>
      <c r="G13134">
        <v>5002540000</v>
      </c>
    </row>
    <row r="13135" spans="1:7" ht="15">
      <c r="A13135" s="963">
        <v>44979</v>
      </c>
      <c r="B13135">
        <v>11517.2001953125</v>
      </c>
      <c r="C13135">
        <v>11582.51953125</v>
      </c>
      <c r="D13135">
        <v>11445.169921875</v>
      </c>
      <c r="E13135">
        <v>11507.0703125</v>
      </c>
      <c r="F13135">
        <v>11507.0703125</v>
      </c>
      <c r="G13135">
        <v>4671270000</v>
      </c>
    </row>
    <row r="13136" spans="1:7" ht="15">
      <c r="A13136" s="963">
        <v>44980</v>
      </c>
      <c r="B13136">
        <v>11636.9296875</v>
      </c>
      <c r="C13136">
        <v>11638.98046875</v>
      </c>
      <c r="D13136">
        <v>11432.580078125</v>
      </c>
      <c r="E13136">
        <v>11590.400390625</v>
      </c>
      <c r="F13136">
        <v>11590.400390625</v>
      </c>
      <c r="G13136">
        <v>4714580000</v>
      </c>
    </row>
    <row r="13137" spans="1:7" ht="15">
      <c r="A13137" s="963">
        <v>44981</v>
      </c>
      <c r="B13137">
        <v>11404.1796875</v>
      </c>
      <c r="C13137">
        <v>11434.3603515625</v>
      </c>
      <c r="D13137">
        <v>11334.4697265625</v>
      </c>
      <c r="E13137">
        <v>11394.9404296875</v>
      </c>
      <c r="F13137">
        <v>11394.9404296875</v>
      </c>
      <c r="G13137">
        <v>4432650000</v>
      </c>
    </row>
    <row r="13138" spans="1:7" ht="15">
      <c r="A13138" s="963">
        <v>44984</v>
      </c>
      <c r="B13138">
        <v>11517.1904296875</v>
      </c>
      <c r="C13138">
        <v>11565.23046875</v>
      </c>
      <c r="D13138">
        <v>11444.599609375</v>
      </c>
      <c r="E13138">
        <v>11466.98046875</v>
      </c>
      <c r="F13138">
        <v>11466.98046875</v>
      </c>
      <c r="G13138">
        <v>4494000000</v>
      </c>
    </row>
    <row r="13139" spans="1:7" ht="15">
      <c r="A13139" s="963">
        <v>44985</v>
      </c>
      <c r="B13139">
        <v>11451.0498046875</v>
      </c>
      <c r="C13139">
        <v>11548.23046875</v>
      </c>
      <c r="D13139">
        <v>11435.3896484375</v>
      </c>
      <c r="E13139">
        <v>11455.5400390625</v>
      </c>
      <c r="F13139">
        <v>11455.5400390625</v>
      </c>
      <c r="G13139">
        <v>5340950000</v>
      </c>
    </row>
    <row r="13140" spans="1:7" ht="15">
      <c r="A13140" s="963">
        <v>44986</v>
      </c>
      <c r="B13140">
        <v>11447.580078125</v>
      </c>
      <c r="C13140">
        <v>11479</v>
      </c>
      <c r="D13140">
        <v>11349.8701171875</v>
      </c>
      <c r="E13140">
        <v>11379.48046875</v>
      </c>
      <c r="F13140">
        <v>11379.48046875</v>
      </c>
      <c r="G13140">
        <v>4927530000</v>
      </c>
    </row>
    <row r="13141" spans="1:7" ht="15">
      <c r="A13141" s="963">
        <v>44987</v>
      </c>
      <c r="B13141">
        <v>11273.76953125</v>
      </c>
      <c r="C13141">
        <v>11487.58984375</v>
      </c>
      <c r="D13141">
        <v>11273.6103515625</v>
      </c>
      <c r="E13141">
        <v>11462.98046875</v>
      </c>
      <c r="F13141">
        <v>11462.98046875</v>
      </c>
      <c r="G13141">
        <v>5313760000</v>
      </c>
    </row>
    <row r="13142" spans="1:7" ht="15">
      <c r="A13142" s="963">
        <v>44988</v>
      </c>
      <c r="B13142">
        <v>11524.650390625</v>
      </c>
      <c r="C13142">
        <v>11699.6298828125</v>
      </c>
      <c r="D13142">
        <v>11514.740234375</v>
      </c>
      <c r="E13142">
        <v>11689.009765625</v>
      </c>
      <c r="F13142">
        <v>11689.009765625</v>
      </c>
      <c r="G13142">
        <v>5102210000</v>
      </c>
    </row>
    <row r="13143" spans="1:7" ht="15">
      <c r="A13143" s="963">
        <v>44991</v>
      </c>
      <c r="B13143">
        <v>11736.8701171875</v>
      </c>
      <c r="C13143">
        <v>11827.919921875</v>
      </c>
      <c r="D13143">
        <v>11667.48046875</v>
      </c>
      <c r="E13143">
        <v>11675.740234375</v>
      </c>
      <c r="F13143">
        <v>11675.740234375</v>
      </c>
      <c r="G13143">
        <v>4982880000</v>
      </c>
    </row>
    <row r="13144" spans="1:7" ht="15">
      <c r="A13144" s="963">
        <v>44992</v>
      </c>
      <c r="B13144">
        <v>11670.98046875</v>
      </c>
      <c r="C13144">
        <v>11705.9599609375</v>
      </c>
      <c r="D13144">
        <v>11512.0302734375</v>
      </c>
      <c r="E13144">
        <v>11530.330078125</v>
      </c>
      <c r="F13144">
        <v>11530.330078125</v>
      </c>
      <c r="G13144">
        <v>5422820000</v>
      </c>
    </row>
    <row r="13145" spans="1:7" ht="15">
      <c r="A13145" s="963">
        <v>44993</v>
      </c>
      <c r="B13145">
        <v>11553.08984375</v>
      </c>
      <c r="C13145">
        <v>11601.23046875</v>
      </c>
      <c r="D13145">
        <v>11487.75</v>
      </c>
      <c r="E13145">
        <v>11576</v>
      </c>
      <c r="F13145">
        <v>11576</v>
      </c>
      <c r="G13145">
        <v>5085970000</v>
      </c>
    </row>
    <row r="13146" spans="1:7" ht="15">
      <c r="A13146" s="963">
        <v>44994</v>
      </c>
      <c r="B13146">
        <v>11578.3095703125</v>
      </c>
      <c r="C13146">
        <v>11667.1201171875</v>
      </c>
      <c r="D13146">
        <v>11319.98046875</v>
      </c>
      <c r="E13146">
        <v>11338.349609375</v>
      </c>
      <c r="F13146">
        <v>11338.349609375</v>
      </c>
      <c r="G13146">
        <v>5061790000</v>
      </c>
    </row>
    <row r="13147" spans="1:7" ht="15">
      <c r="A13147" s="963">
        <v>44995</v>
      </c>
      <c r="B13147">
        <v>11325.3603515625</v>
      </c>
      <c r="C13147">
        <v>11373.8095703125</v>
      </c>
      <c r="D13147">
        <v>11093.8603515625</v>
      </c>
      <c r="E13147">
        <v>11138.8896484375</v>
      </c>
      <c r="F13147">
        <v>11138.8896484375</v>
      </c>
      <c r="G13147">
        <v>6193500000</v>
      </c>
    </row>
    <row r="13148" spans="1:7" ht="15">
      <c r="A13148" s="963">
        <v>44998</v>
      </c>
      <c r="B13148">
        <v>11041.4599609375</v>
      </c>
      <c r="C13148">
        <v>11326.73046875</v>
      </c>
      <c r="D13148">
        <v>10982.7998046875</v>
      </c>
      <c r="E13148">
        <v>11188.83984375</v>
      </c>
      <c r="F13148">
        <v>11188.83984375</v>
      </c>
      <c r="G13148">
        <v>6201490000</v>
      </c>
    </row>
    <row r="13149" spans="1:7" ht="15">
      <c r="A13149" s="963">
        <v>44999</v>
      </c>
      <c r="B13149">
        <v>11357.73046875</v>
      </c>
      <c r="C13149">
        <v>11467.01953125</v>
      </c>
      <c r="D13149">
        <v>11284.9296875</v>
      </c>
      <c r="E13149">
        <v>11428.150390625</v>
      </c>
      <c r="F13149">
        <v>11428.150390625</v>
      </c>
      <c r="G13149">
        <v>5533120000</v>
      </c>
    </row>
    <row r="13150" spans="1:7" ht="15">
      <c r="A13150" s="963">
        <v>45000</v>
      </c>
      <c r="B13150">
        <v>11291.169921875</v>
      </c>
      <c r="C13150">
        <v>11447.900390625</v>
      </c>
      <c r="D13150">
        <v>11238.4404296875</v>
      </c>
      <c r="E13150">
        <v>11434.0498046875</v>
      </c>
      <c r="F13150">
        <v>11434.0498046875</v>
      </c>
      <c r="G13150">
        <v>5912430000</v>
      </c>
    </row>
    <row r="13151" spans="1:7" ht="15">
      <c r="A13151" s="963">
        <v>45001</v>
      </c>
      <c r="B13151">
        <v>11384.8701171875</v>
      </c>
      <c r="C13151">
        <v>11733.7998046875</v>
      </c>
      <c r="D13151">
        <v>11365.490234375</v>
      </c>
      <c r="E13151">
        <v>11717.2802734375</v>
      </c>
      <c r="F13151">
        <v>11717.2802734375</v>
      </c>
      <c r="G13151">
        <v>5498920000</v>
      </c>
    </row>
    <row r="13152" spans="1:7" ht="15">
      <c r="A13152" s="963">
        <v>45002</v>
      </c>
      <c r="B13152">
        <v>11696.33984375</v>
      </c>
      <c r="C13152">
        <v>11773.1103515625</v>
      </c>
      <c r="D13152">
        <v>11562.6298828125</v>
      </c>
      <c r="E13152">
        <v>11630.509765625</v>
      </c>
      <c r="F13152">
        <v>11630.509765625</v>
      </c>
      <c r="G13152">
        <v>7903090000</v>
      </c>
    </row>
    <row r="13153" spans="1:7" ht="15">
      <c r="A13153" s="963">
        <v>45005</v>
      </c>
      <c r="B13153">
        <v>11614.3896484375</v>
      </c>
      <c r="C13153">
        <v>11695.5498046875</v>
      </c>
      <c r="D13153">
        <v>11550.6904296875</v>
      </c>
      <c r="E13153">
        <v>11675.5400390625</v>
      </c>
      <c r="F13153">
        <v>11675.5400390625</v>
      </c>
      <c r="G13153">
        <v>4970630000</v>
      </c>
    </row>
    <row r="13154" spans="1:7" ht="15">
      <c r="A13154" s="963">
        <v>45006</v>
      </c>
      <c r="B13154">
        <v>11764.7900390625</v>
      </c>
      <c r="C13154">
        <v>11879.16015625</v>
      </c>
      <c r="D13154">
        <v>11724.91015625</v>
      </c>
      <c r="E13154">
        <v>11860.1103515625</v>
      </c>
      <c r="F13154">
        <v>11860.1103515625</v>
      </c>
      <c r="G13154">
        <v>4829870000</v>
      </c>
    </row>
    <row r="13155" spans="1:7" ht="15">
      <c r="A13155" s="963">
        <v>45007</v>
      </c>
      <c r="B13155">
        <v>11857.5</v>
      </c>
      <c r="C13155">
        <v>12013.990234375</v>
      </c>
      <c r="D13155">
        <v>11666.849609375</v>
      </c>
      <c r="E13155">
        <v>11669.9599609375</v>
      </c>
      <c r="F13155">
        <v>11669.9599609375</v>
      </c>
      <c r="G13155">
        <v>4981590000</v>
      </c>
    </row>
    <row r="13156" spans="1:7" ht="15">
      <c r="A13156" s="963">
        <v>45008</v>
      </c>
      <c r="B13156">
        <v>11811.3203125</v>
      </c>
      <c r="C13156">
        <v>11962.6904296875</v>
      </c>
      <c r="D13156">
        <v>11684.51953125</v>
      </c>
      <c r="E13156">
        <v>11787.400390625</v>
      </c>
      <c r="F13156">
        <v>11787.400390625</v>
      </c>
      <c r="G13156">
        <v>4917460000</v>
      </c>
    </row>
    <row r="13157" spans="1:7" ht="15">
      <c r="A13157" s="963">
        <v>45009</v>
      </c>
      <c r="B13157">
        <v>11747.6201171875</v>
      </c>
      <c r="C13157">
        <v>11826.23046875</v>
      </c>
      <c r="D13157">
        <v>11670.669921875</v>
      </c>
      <c r="E13157">
        <v>11823.9599609375</v>
      </c>
      <c r="F13157">
        <v>11823.9599609375</v>
      </c>
      <c r="G13157">
        <v>4363650000</v>
      </c>
    </row>
    <row r="13158" spans="1:7" ht="15">
      <c r="A13158" s="963">
        <v>45012</v>
      </c>
      <c r="B13158">
        <v>11868.5400390625</v>
      </c>
      <c r="C13158">
        <v>11903.2099609375</v>
      </c>
      <c r="D13158">
        <v>11739.0498046875</v>
      </c>
      <c r="E13158">
        <v>11768.83984375</v>
      </c>
      <c r="F13158">
        <v>11768.83984375</v>
      </c>
      <c r="G13158">
        <v>4330320000</v>
      </c>
    </row>
    <row r="13159" spans="1:7" ht="15">
      <c r="A13159" s="963">
        <v>45013</v>
      </c>
      <c r="B13159">
        <v>11752.759765625</v>
      </c>
      <c r="C13159">
        <v>11752.759765625</v>
      </c>
      <c r="D13159">
        <v>11635.0302734375</v>
      </c>
      <c r="E13159">
        <v>11716.080078125</v>
      </c>
      <c r="F13159">
        <v>11716.080078125</v>
      </c>
      <c r="G13159">
        <v>4036910000</v>
      </c>
    </row>
    <row r="13160" spans="1:7" ht="15">
      <c r="A13160" s="963">
        <v>45014</v>
      </c>
      <c r="B13160">
        <v>11855.58984375</v>
      </c>
      <c r="C13160">
        <v>11941.599609375</v>
      </c>
      <c r="D13160">
        <v>11823.349609375</v>
      </c>
      <c r="E13160">
        <v>11926.240234375</v>
      </c>
      <c r="F13160">
        <v>11926.240234375</v>
      </c>
      <c r="G13160">
        <v>4493540000</v>
      </c>
    </row>
    <row r="13161" spans="1:7" ht="15">
      <c r="A13161" s="963">
        <v>45015</v>
      </c>
      <c r="B13161">
        <v>12010.4501953125</v>
      </c>
      <c r="C13161">
        <v>12044.7900390625</v>
      </c>
      <c r="D13161">
        <v>11953.3701171875</v>
      </c>
      <c r="E13161">
        <v>12013.4697265625</v>
      </c>
      <c r="F13161">
        <v>12013.4697265625</v>
      </c>
      <c r="G13161">
        <v>4738880000</v>
      </c>
    </row>
    <row r="13162" spans="1:7" ht="15">
      <c r="A13162" s="963">
        <v>45016</v>
      </c>
      <c r="B13162">
        <v>12031.5400390625</v>
      </c>
      <c r="C13162">
        <v>12227.9296875</v>
      </c>
      <c r="D13162">
        <v>12030.4404296875</v>
      </c>
      <c r="E13162">
        <v>12221.91015625</v>
      </c>
      <c r="F13162">
        <v>12221.91015625</v>
      </c>
      <c r="G13162">
        <v>5521150000</v>
      </c>
    </row>
    <row r="13163" spans="1:7" ht="15">
      <c r="A13163" s="963">
        <v>45019</v>
      </c>
      <c r="B13163">
        <v>12146.08984375</v>
      </c>
      <c r="C13163">
        <v>12196.33984375</v>
      </c>
      <c r="D13163">
        <v>12086.51953125</v>
      </c>
      <c r="E13163">
        <v>12189.4501953125</v>
      </c>
      <c r="F13163">
        <v>12189.4501953125</v>
      </c>
      <c r="G13163">
        <v>4816440000</v>
      </c>
    </row>
    <row r="13164" spans="1:7" ht="15">
      <c r="A13164" s="963">
        <v>45020</v>
      </c>
      <c r="B13164">
        <v>12208.490234375</v>
      </c>
      <c r="C13164">
        <v>12224.6796875</v>
      </c>
      <c r="D13164">
        <v>12081.8095703125</v>
      </c>
      <c r="E13164">
        <v>12126.330078125</v>
      </c>
      <c r="F13164">
        <v>12126.330078125</v>
      </c>
      <c r="G13164">
        <v>4298760000</v>
      </c>
    </row>
    <row r="13165" spans="1:7" ht="15">
      <c r="A13165" s="963">
        <v>45021</v>
      </c>
      <c r="B13165">
        <v>12081.759765625</v>
      </c>
      <c r="C13165">
        <v>12086.75</v>
      </c>
      <c r="D13165">
        <v>11931.849609375</v>
      </c>
      <c r="E13165">
        <v>11996.8603515625</v>
      </c>
      <c r="F13165">
        <v>11996.8603515625</v>
      </c>
      <c r="G13165">
        <v>4378590000</v>
      </c>
    </row>
    <row r="13166" spans="1:7" ht="15">
      <c r="A13166" s="963">
        <v>45022</v>
      </c>
      <c r="B13166">
        <v>11939.080078125</v>
      </c>
      <c r="C13166">
        <v>12098.5</v>
      </c>
      <c r="D13166">
        <v>11898.3603515625</v>
      </c>
      <c r="E13166">
        <v>12087.9599609375</v>
      </c>
      <c r="F13166">
        <v>12087.9599609375</v>
      </c>
      <c r="G13166">
        <v>3862800000</v>
      </c>
    </row>
    <row r="13167" spans="1:7" ht="15">
      <c r="A13167" s="963">
        <v>45026</v>
      </c>
      <c r="B13167">
        <v>11975.1298828125</v>
      </c>
      <c r="C13167">
        <v>12084.9501953125</v>
      </c>
      <c r="D13167">
        <v>11924.2001953125</v>
      </c>
      <c r="E13167">
        <v>12084.3603515625</v>
      </c>
      <c r="F13167">
        <v>12084.3603515625</v>
      </c>
      <c r="G13167">
        <v>4334070000</v>
      </c>
    </row>
    <row r="13168" spans="1:7" ht="15">
      <c r="A13168" s="963">
        <v>45027</v>
      </c>
      <c r="B13168">
        <v>12080.240234375</v>
      </c>
      <c r="C13168">
        <v>12091.26953125</v>
      </c>
      <c r="D13168">
        <v>12011.400390625</v>
      </c>
      <c r="E13168">
        <v>12031.8798828125</v>
      </c>
      <c r="F13168">
        <v>12031.8798828125</v>
      </c>
      <c r="G13168">
        <v>4676960000</v>
      </c>
    </row>
    <row r="13169" spans="1:7" ht="15">
      <c r="A13169" s="963">
        <v>45028</v>
      </c>
      <c r="B13169">
        <v>12110.8701171875</v>
      </c>
      <c r="C13169">
        <v>12134.5</v>
      </c>
      <c r="D13169">
        <v>11916.5400390625</v>
      </c>
      <c r="E13169">
        <v>11929.33984375</v>
      </c>
      <c r="F13169">
        <v>11929.33984375</v>
      </c>
      <c r="G13169">
        <v>4909770000</v>
      </c>
    </row>
    <row r="13170" spans="1:7" ht="15">
      <c r="A13170" s="963">
        <v>45029</v>
      </c>
      <c r="B13170">
        <v>11997.419921875</v>
      </c>
      <c r="C13170">
        <v>12178.7998046875</v>
      </c>
      <c r="D13170">
        <v>11995.9404296875</v>
      </c>
      <c r="E13170">
        <v>12166.26953125</v>
      </c>
      <c r="F13170">
        <v>12166.26953125</v>
      </c>
      <c r="G13170">
        <v>4942990000</v>
      </c>
    </row>
    <row r="13171" spans="1:7" ht="15">
      <c r="A13171" s="963">
        <v>45030</v>
      </c>
      <c r="B13171">
        <v>12117.91015625</v>
      </c>
      <c r="C13171">
        <v>12205.7197265625</v>
      </c>
      <c r="D13171">
        <v>12026.5498046875</v>
      </c>
      <c r="E13171">
        <v>12123.4697265625</v>
      </c>
      <c r="F13171">
        <v>12123.4697265625</v>
      </c>
      <c r="G13171">
        <v>4655740000</v>
      </c>
    </row>
    <row r="13172" spans="1:7" ht="15">
      <c r="A13172" s="963">
        <v>45033</v>
      </c>
      <c r="B13172">
        <v>12108.23046875</v>
      </c>
      <c r="C13172">
        <v>12159.01953125</v>
      </c>
      <c r="D13172">
        <v>12064.099609375</v>
      </c>
      <c r="E13172">
        <v>12157.7197265625</v>
      </c>
      <c r="F13172">
        <v>12157.7197265625</v>
      </c>
      <c r="G13172">
        <v>4823180000</v>
      </c>
    </row>
    <row r="13173" spans="1:7" ht="15">
      <c r="A13173" s="963">
        <v>45034</v>
      </c>
      <c r="B13173">
        <v>12234.5595703125</v>
      </c>
      <c r="C13173">
        <v>12245.4296875</v>
      </c>
      <c r="D13173">
        <v>12110.23046875</v>
      </c>
      <c r="E13173">
        <v>12153.41015625</v>
      </c>
      <c r="F13173">
        <v>12153.41015625</v>
      </c>
      <c r="G13173">
        <v>4851810000</v>
      </c>
    </row>
    <row r="13174" spans="1:7" ht="15">
      <c r="A13174" s="963">
        <v>45035</v>
      </c>
      <c r="B13174">
        <v>12063.6796875</v>
      </c>
      <c r="C13174">
        <v>12191.099609375</v>
      </c>
      <c r="D13174">
        <v>12060.169921875</v>
      </c>
      <c r="E13174">
        <v>12157.23046875</v>
      </c>
      <c r="F13174">
        <v>12157.23046875</v>
      </c>
      <c r="G13174">
        <v>4972700000</v>
      </c>
    </row>
    <row r="13175" spans="1:7" ht="15">
      <c r="A13175" s="963">
        <v>45036</v>
      </c>
      <c r="B13175">
        <v>12039.080078125</v>
      </c>
      <c r="C13175">
        <v>12155.9599609375</v>
      </c>
      <c r="D13175">
        <v>12011.9501953125</v>
      </c>
      <c r="E13175">
        <v>12059.5595703125</v>
      </c>
      <c r="F13175">
        <v>12059.5595703125</v>
      </c>
      <c r="G13175">
        <v>4590530000</v>
      </c>
    </row>
    <row r="13176" spans="1:7" ht="15">
      <c r="A13176" s="963">
        <v>45037</v>
      </c>
      <c r="B13176">
        <v>12046.0302734375</v>
      </c>
      <c r="C13176">
        <v>12097.150390625</v>
      </c>
      <c r="D13176">
        <v>11986.8203125</v>
      </c>
      <c r="E13176">
        <v>12072.4599609375</v>
      </c>
      <c r="F13176">
        <v>12072.4599609375</v>
      </c>
      <c r="G13176">
        <v>4868050000</v>
      </c>
    </row>
    <row r="13177" spans="1:7" ht="15">
      <c r="A13177" s="963">
        <v>45040</v>
      </c>
      <c r="B13177">
        <v>12053.4697265625</v>
      </c>
      <c r="C13177">
        <v>12103.580078125</v>
      </c>
      <c r="D13177">
        <v>11960.2998046875</v>
      </c>
      <c r="E13177">
        <v>12037.2001953125</v>
      </c>
      <c r="F13177">
        <v>12037.2001953125</v>
      </c>
      <c r="G13177">
        <v>4854050000</v>
      </c>
    </row>
    <row r="13178" spans="1:7" ht="15">
      <c r="A13178" s="963">
        <v>45041</v>
      </c>
      <c r="B13178">
        <v>11968.8095703125</v>
      </c>
      <c r="C13178">
        <v>11990.4599609375</v>
      </c>
      <c r="D13178">
        <v>11798.76953125</v>
      </c>
      <c r="E13178">
        <v>11799.16015625</v>
      </c>
      <c r="F13178">
        <v>11799.16015625</v>
      </c>
      <c r="G13178">
        <v>4806020000</v>
      </c>
    </row>
    <row r="13179" spans="1:7" ht="15">
      <c r="A13179" s="963">
        <v>45042</v>
      </c>
      <c r="B13179">
        <v>11913.23046875</v>
      </c>
      <c r="C13179">
        <v>11967.990234375</v>
      </c>
      <c r="D13179">
        <v>11833.0703125</v>
      </c>
      <c r="E13179">
        <v>11854.349609375</v>
      </c>
      <c r="F13179">
        <v>11854.349609375</v>
      </c>
      <c r="G13179">
        <v>5281970000</v>
      </c>
    </row>
    <row r="13180" spans="1:7" ht="15">
      <c r="A13180" s="963">
        <v>45043</v>
      </c>
      <c r="B13180">
        <v>11972.150390625</v>
      </c>
      <c r="C13180">
        <v>12154.009765625</v>
      </c>
      <c r="D13180">
        <v>11950.919921875</v>
      </c>
      <c r="E13180">
        <v>12142.240234375</v>
      </c>
      <c r="F13180">
        <v>12142.240234375</v>
      </c>
      <c r="G13180">
        <v>5253710000</v>
      </c>
    </row>
    <row r="13181" spans="1:7" ht="15">
      <c r="A13181" s="963">
        <v>45044</v>
      </c>
      <c r="B13181">
        <v>12117.5400390625</v>
      </c>
      <c r="C13181">
        <v>12227.7197265625</v>
      </c>
      <c r="D13181">
        <v>12082.5703125</v>
      </c>
      <c r="E13181">
        <v>12226.580078125</v>
      </c>
      <c r="F13181">
        <v>12226.580078125</v>
      </c>
      <c r="G13181">
        <v>5331380000</v>
      </c>
    </row>
    <row r="13182" spans="1:7" ht="15">
      <c r="A13182" s="963">
        <v>45047</v>
      </c>
      <c r="B13182">
        <v>12210.0498046875</v>
      </c>
      <c r="C13182">
        <v>12261.3203125</v>
      </c>
      <c r="D13182">
        <v>12181.080078125</v>
      </c>
      <c r="E13182">
        <v>12212.599609375</v>
      </c>
      <c r="F13182">
        <v>12212.599609375</v>
      </c>
      <c r="G13182">
        <v>5168430000</v>
      </c>
    </row>
    <row r="13183" spans="1:7" ht="15">
      <c r="A13183" s="963">
        <v>45048</v>
      </c>
      <c r="B13183">
        <v>12198.01953125</v>
      </c>
      <c r="C13183">
        <v>12206.580078125</v>
      </c>
      <c r="D13183">
        <v>12015.23046875</v>
      </c>
      <c r="E13183">
        <v>12080.509765625</v>
      </c>
      <c r="F13183">
        <v>12080.509765625</v>
      </c>
      <c r="G13183">
        <v>5501410000</v>
      </c>
    </row>
    <row r="13184" spans="1:7" ht="15">
      <c r="A13184" s="963">
        <v>45049</v>
      </c>
      <c r="B13184">
        <v>12097.0400390625</v>
      </c>
      <c r="C13184">
        <v>12212.5498046875</v>
      </c>
      <c r="D13184">
        <v>12022.4599609375</v>
      </c>
      <c r="E13184">
        <v>12025.330078125</v>
      </c>
      <c r="F13184">
        <v>12025.330078125</v>
      </c>
      <c r="G13184">
        <v>5782160000</v>
      </c>
    </row>
    <row r="13185" spans="1:7" ht="15">
      <c r="A13185" s="963">
        <v>45050</v>
      </c>
      <c r="B13185">
        <v>11997.33984375</v>
      </c>
      <c r="C13185">
        <v>12033.150390625</v>
      </c>
      <c r="D13185">
        <v>11925.3701171875</v>
      </c>
      <c r="E13185">
        <v>11966.400390625</v>
      </c>
      <c r="F13185">
        <v>11966.400390625</v>
      </c>
      <c r="G13185">
        <v>4745780000</v>
      </c>
    </row>
    <row r="13186" spans="1:7" ht="15">
      <c r="A13186" s="963">
        <v>45051</v>
      </c>
      <c r="B13186">
        <v>12073.0302734375</v>
      </c>
      <c r="C13186">
        <v>12264.830078125</v>
      </c>
      <c r="D13186">
        <v>12065.7197265625</v>
      </c>
      <c r="E13186">
        <v>12235.41015625</v>
      </c>
      <c r="F13186">
        <v>12235.41015625</v>
      </c>
      <c r="G13186">
        <v>4574790000</v>
      </c>
    </row>
    <row r="13187" spans="1:7" ht="15">
      <c r="A13187" s="963">
        <v>45054</v>
      </c>
      <c r="B13187">
        <v>12231.6796875</v>
      </c>
      <c r="C13187">
        <v>12264.990234375</v>
      </c>
      <c r="D13187">
        <v>12178.259765625</v>
      </c>
      <c r="E13187">
        <v>12256.919921875</v>
      </c>
      <c r="F13187">
        <v>12256.919921875</v>
      </c>
      <c r="G13187">
        <v>4216360000</v>
      </c>
    </row>
    <row r="13188" spans="1:7" ht="15">
      <c r="A13188" s="963">
        <v>45055</v>
      </c>
      <c r="B13188">
        <v>12195.7802734375</v>
      </c>
      <c r="C13188">
        <v>12216.1298828125</v>
      </c>
      <c r="D13188">
        <v>12174.0595703125</v>
      </c>
      <c r="E13188">
        <v>12179.5498046875</v>
      </c>
      <c r="F13188">
        <v>12179.5498046875</v>
      </c>
      <c r="G13188">
        <v>4126780000</v>
      </c>
    </row>
    <row r="13189" spans="1:7" ht="15">
      <c r="A13189" s="963">
        <v>45056</v>
      </c>
      <c r="B13189">
        <v>12286.66015625</v>
      </c>
      <c r="C13189">
        <v>12337.6904296875</v>
      </c>
      <c r="D13189">
        <v>12180.8603515625</v>
      </c>
      <c r="E13189">
        <v>12306.4404296875</v>
      </c>
      <c r="F13189">
        <v>12306.4404296875</v>
      </c>
      <c r="G13189">
        <v>4948260000</v>
      </c>
    </row>
    <row r="13190" spans="1:7" ht="15">
      <c r="A13190" s="963">
        <v>45057</v>
      </c>
      <c r="B13190">
        <v>12321.259765625</v>
      </c>
      <c r="C13190">
        <v>12347.3798828125</v>
      </c>
      <c r="D13190">
        <v>12255.4404296875</v>
      </c>
      <c r="E13190">
        <v>12328.509765625</v>
      </c>
      <c r="F13190">
        <v>12328.509765625</v>
      </c>
      <c r="G13190">
        <v>4489490000</v>
      </c>
    </row>
    <row r="13191" spans="1:7" ht="15">
      <c r="A13191" s="963">
        <v>45058</v>
      </c>
      <c r="B13191">
        <v>12350.51953125</v>
      </c>
      <c r="C13191">
        <v>12364.650390625</v>
      </c>
      <c r="D13191">
        <v>12209.580078125</v>
      </c>
      <c r="E13191">
        <v>12284.740234375</v>
      </c>
      <c r="F13191">
        <v>12284.740234375</v>
      </c>
      <c r="G13191">
        <v>4170000000</v>
      </c>
    </row>
    <row r="13192" spans="1:7" ht="15">
      <c r="A13192" s="963">
        <v>45061</v>
      </c>
      <c r="B13192">
        <v>12301.169921875</v>
      </c>
      <c r="C13192">
        <v>12376.400390625</v>
      </c>
      <c r="D13192">
        <v>12263.349609375</v>
      </c>
      <c r="E13192">
        <v>12365.2099609375</v>
      </c>
      <c r="F13192">
        <v>12365.2099609375</v>
      </c>
      <c r="G13192">
        <v>3979290000</v>
      </c>
    </row>
    <row r="13193" spans="1:7" ht="15">
      <c r="A13193" s="963">
        <v>45062</v>
      </c>
      <c r="B13193">
        <v>12327.0498046875</v>
      </c>
      <c r="C13193">
        <v>12403.8095703125</v>
      </c>
      <c r="D13193">
        <v>12324.51953125</v>
      </c>
      <c r="E13193">
        <v>12343.0498046875</v>
      </c>
      <c r="F13193">
        <v>12343.0498046875</v>
      </c>
      <c r="G13193">
        <v>4067510000</v>
      </c>
    </row>
    <row r="13194" spans="1:7" ht="15">
      <c r="A13194" s="963">
        <v>45063</v>
      </c>
      <c r="B13194">
        <v>12388.580078125</v>
      </c>
      <c r="C13194">
        <v>12514.0703125</v>
      </c>
      <c r="D13194">
        <v>12335.01953125</v>
      </c>
      <c r="E13194">
        <v>12500.5703125</v>
      </c>
      <c r="F13194">
        <v>12500.5703125</v>
      </c>
      <c r="G13194">
        <v>4501820000</v>
      </c>
    </row>
    <row r="13195" spans="1:7" ht="15">
      <c r="A13195" s="963">
        <v>45064</v>
      </c>
      <c r="B13195">
        <v>12513.8701171875</v>
      </c>
      <c r="C13195">
        <v>12698.5</v>
      </c>
      <c r="D13195">
        <v>12512.259765625</v>
      </c>
      <c r="E13195">
        <v>12688.83984375</v>
      </c>
      <c r="F13195">
        <v>12688.83984375</v>
      </c>
      <c r="G13195">
        <v>4532890000</v>
      </c>
    </row>
    <row r="13196" spans="1:7" ht="15">
      <c r="A13196" s="963">
        <v>45065</v>
      </c>
      <c r="B13196">
        <v>12709.4599609375</v>
      </c>
      <c r="C13196">
        <v>12731.73046875</v>
      </c>
      <c r="D13196">
        <v>12624.0595703125</v>
      </c>
      <c r="E13196">
        <v>12657.900390625</v>
      </c>
      <c r="F13196">
        <v>12657.900390625</v>
      </c>
      <c r="G13196">
        <v>3935780000</v>
      </c>
    </row>
    <row r="13197" spans="1:7" ht="15">
      <c r="A13197" s="963">
        <v>45068</v>
      </c>
      <c r="B13197">
        <v>12664.4404296875</v>
      </c>
      <c r="C13197">
        <v>12756.23046875</v>
      </c>
      <c r="D13197">
        <v>12655.259765625</v>
      </c>
      <c r="E13197">
        <v>12720.7802734375</v>
      </c>
      <c r="F13197">
        <v>12720.7802734375</v>
      </c>
      <c r="G13197">
        <v>4278920000</v>
      </c>
    </row>
    <row r="13198" spans="1:7" ht="15">
      <c r="A13198" s="963">
        <v>45069</v>
      </c>
      <c r="B13198">
        <v>12652.8798828125</v>
      </c>
      <c r="C13198">
        <v>12709.740234375</v>
      </c>
      <c r="D13198">
        <v>12554.4296875</v>
      </c>
      <c r="E13198">
        <v>12560.25</v>
      </c>
      <c r="F13198">
        <v>12560.25</v>
      </c>
      <c r="G13198">
        <v>4347440000</v>
      </c>
    </row>
    <row r="13199" spans="1:7" ht="15">
      <c r="A13199" s="963">
        <v>45070</v>
      </c>
      <c r="B13199">
        <v>12481.8896484375</v>
      </c>
      <c r="C13199">
        <v>12529.6298828125</v>
      </c>
      <c r="D13199">
        <v>12415.849609375</v>
      </c>
      <c r="E13199">
        <v>12484.16015625</v>
      </c>
      <c r="F13199">
        <v>12484.16015625</v>
      </c>
      <c r="G13199">
        <v>4088270000</v>
      </c>
    </row>
    <row r="13200" spans="1:7" ht="15">
      <c r="A13200" s="963">
        <v>45071</v>
      </c>
      <c r="B13200">
        <v>12706.4404296875</v>
      </c>
      <c r="C13200">
        <v>12736.919921875</v>
      </c>
      <c r="D13200">
        <v>12604.8896484375</v>
      </c>
      <c r="E13200">
        <v>12698.08984375</v>
      </c>
      <c r="F13200">
        <v>12698.08984375</v>
      </c>
      <c r="G13200">
        <v>4651640000</v>
      </c>
    </row>
    <row r="13201" spans="1:7" ht="15">
      <c r="A13201" s="963">
        <v>45072</v>
      </c>
      <c r="B13201">
        <v>12736.419921875</v>
      </c>
      <c r="C13201">
        <v>13001.91015625</v>
      </c>
      <c r="D13201">
        <v>12729.740234375</v>
      </c>
      <c r="E13201">
        <v>12975.6904296875</v>
      </c>
      <c r="F13201">
        <v>12975.6904296875</v>
      </c>
      <c r="G13201">
        <v>4434070000</v>
      </c>
    </row>
    <row r="13202" spans="1:7" ht="15">
      <c r="A13202" s="963">
        <v>45076</v>
      </c>
      <c r="B13202">
        <v>13109.099609375</v>
      </c>
      <c r="C13202">
        <v>13154.2900390625</v>
      </c>
      <c r="D13202">
        <v>12968.1201171875</v>
      </c>
      <c r="E13202">
        <v>13017.4296875</v>
      </c>
      <c r="F13202">
        <v>13017.4296875</v>
      </c>
      <c r="G13202">
        <v>4843470000</v>
      </c>
    </row>
    <row r="13203" spans="1:7" ht="15">
      <c r="A13203" s="963">
        <v>45077</v>
      </c>
      <c r="B13203">
        <v>12968.3798828125</v>
      </c>
      <c r="C13203">
        <v>13029.080078125</v>
      </c>
      <c r="D13203">
        <v>12889.3701171875</v>
      </c>
      <c r="E13203">
        <v>12935.2900390625</v>
      </c>
      <c r="F13203">
        <v>12935.2900390625</v>
      </c>
      <c r="G13203">
        <v>5905760000</v>
      </c>
    </row>
    <row r="13204" spans="1:7" ht="15">
      <c r="A13204" s="963">
        <v>45078</v>
      </c>
      <c r="B13204">
        <v>12944.4599609375</v>
      </c>
      <c r="C13204">
        <v>13141.830078125</v>
      </c>
      <c r="D13204">
        <v>12903.6298828125</v>
      </c>
      <c r="E13204">
        <v>13100.98046875</v>
      </c>
      <c r="F13204">
        <v>13100.98046875</v>
      </c>
      <c r="G13204">
        <v>4610310000</v>
      </c>
    </row>
    <row r="13205" spans="1:7" ht="15">
      <c r="A13205" s="963">
        <v>45079</v>
      </c>
      <c r="B13205">
        <v>13190.48046875</v>
      </c>
      <c r="C13205">
        <v>13256.2099609375</v>
      </c>
      <c r="D13205">
        <v>13125.8603515625</v>
      </c>
      <c r="E13205">
        <v>13240.76953125</v>
      </c>
      <c r="F13205">
        <v>13240.76953125</v>
      </c>
      <c r="G13205">
        <v>4426760000</v>
      </c>
    </row>
    <row r="13206" spans="1:7" ht="15">
      <c r="A13206" s="963">
        <v>45082</v>
      </c>
      <c r="B13206">
        <v>13238.48046875</v>
      </c>
      <c r="C13206">
        <v>13330.650390625</v>
      </c>
      <c r="D13206">
        <v>13194.9501953125</v>
      </c>
      <c r="E13206">
        <v>13229.4296875</v>
      </c>
      <c r="F13206">
        <v>13229.4296875</v>
      </c>
      <c r="G13206">
        <v>4344280000</v>
      </c>
    </row>
    <row r="13207" spans="1:7" ht="15">
      <c r="A13207" s="963">
        <v>45083</v>
      </c>
      <c r="B13207">
        <v>13199.58984375</v>
      </c>
      <c r="C13207">
        <v>13306.2099609375</v>
      </c>
      <c r="D13207">
        <v>13165.650390625</v>
      </c>
      <c r="E13207">
        <v>13276.419921875</v>
      </c>
      <c r="F13207">
        <v>13276.419921875</v>
      </c>
      <c r="G13207">
        <v>4810910000</v>
      </c>
    </row>
    <row r="13208" spans="1:7" ht="15">
      <c r="A13208" s="963">
        <v>45084</v>
      </c>
      <c r="B13208">
        <v>13295.259765625</v>
      </c>
      <c r="C13208">
        <v>13361.900390625</v>
      </c>
      <c r="D13208">
        <v>13089.48046875</v>
      </c>
      <c r="E13208">
        <v>13104.900390625</v>
      </c>
      <c r="F13208">
        <v>13104.900390625</v>
      </c>
      <c r="G13208">
        <v>5270600000</v>
      </c>
    </row>
    <row r="13209" spans="1:7" ht="15">
      <c r="A13209" s="963">
        <v>45085</v>
      </c>
      <c r="B13209">
        <v>13113.26953125</v>
      </c>
      <c r="C13209">
        <v>13248.599609375</v>
      </c>
      <c r="D13209">
        <v>13101.1796875</v>
      </c>
      <c r="E13209">
        <v>13238.51953125</v>
      </c>
      <c r="F13209">
        <v>13238.51953125</v>
      </c>
      <c r="G13209">
        <v>4280160000</v>
      </c>
    </row>
    <row r="13210" spans="1:7" ht="15">
      <c r="A13210" s="963">
        <v>45086</v>
      </c>
      <c r="B13210">
        <v>13312.3896484375</v>
      </c>
      <c r="C13210">
        <v>13385.9501953125</v>
      </c>
      <c r="D13210">
        <v>13229.330078125</v>
      </c>
      <c r="E13210">
        <v>13259.1396484375</v>
      </c>
      <c r="F13210">
        <v>13259.1396484375</v>
      </c>
      <c r="G13210">
        <v>4412710000</v>
      </c>
    </row>
    <row r="13211" spans="1:7" ht="15">
      <c r="A13211" s="963">
        <v>45089</v>
      </c>
      <c r="B13211">
        <v>13326.3701171875</v>
      </c>
      <c r="C13211">
        <v>13465.91015625</v>
      </c>
      <c r="D13211">
        <v>13302.580078125</v>
      </c>
      <c r="E13211">
        <v>13461.919921875</v>
      </c>
      <c r="F13211">
        <v>13461.919921875</v>
      </c>
      <c r="G13211">
        <v>4722680000</v>
      </c>
    </row>
    <row r="13212" spans="1:7" ht="15">
      <c r="A13212" s="963">
        <v>45090</v>
      </c>
      <c r="B13212">
        <v>13566.5302734375</v>
      </c>
      <c r="C13212">
        <v>13594.400390625</v>
      </c>
      <c r="D13212">
        <v>13473.1904296875</v>
      </c>
      <c r="E13212">
        <v>13573.3203125</v>
      </c>
      <c r="F13212">
        <v>13573.3203125</v>
      </c>
      <c r="G13212">
        <v>5522100000</v>
      </c>
    </row>
    <row r="13213" spans="1:7" ht="15">
      <c r="A13213" s="963">
        <v>45091</v>
      </c>
      <c r="B13213">
        <v>13570.5595703125</v>
      </c>
      <c r="C13213">
        <v>13661.740234375</v>
      </c>
      <c r="D13213">
        <v>13455.990234375</v>
      </c>
      <c r="E13213">
        <v>13626.48046875</v>
      </c>
      <c r="F13213">
        <v>13626.48046875</v>
      </c>
      <c r="G13213">
        <v>5772550000</v>
      </c>
    </row>
    <row r="13214" spans="1:7" ht="15">
      <c r="A13214" s="963">
        <v>45092</v>
      </c>
      <c r="B13214">
        <v>13572.8798828125</v>
      </c>
      <c r="C13214">
        <v>13828.169921875</v>
      </c>
      <c r="D13214">
        <v>13561.3701171875</v>
      </c>
      <c r="E13214">
        <v>13782.8203125</v>
      </c>
      <c r="F13214">
        <v>13782.8203125</v>
      </c>
      <c r="G13214">
        <v>5667520000</v>
      </c>
    </row>
    <row r="13215" spans="1:7" ht="15">
      <c r="A13215" s="963">
        <v>45093</v>
      </c>
      <c r="B13215">
        <v>13859.0703125</v>
      </c>
      <c r="C13215">
        <v>13864.0595703125</v>
      </c>
      <c r="D13215">
        <v>13680.9501953125</v>
      </c>
      <c r="E13215">
        <v>13689.5703125</v>
      </c>
      <c r="F13215">
        <v>13689.5703125</v>
      </c>
      <c r="G13215">
        <v>8076530000</v>
      </c>
    </row>
    <row r="13216" spans="1:7" ht="15">
      <c r="A13216" s="963">
        <v>45097</v>
      </c>
      <c r="B13216">
        <v>13642.2900390625</v>
      </c>
      <c r="C13216">
        <v>13711.1796875</v>
      </c>
      <c r="D13216">
        <v>13561.83984375</v>
      </c>
      <c r="E13216">
        <v>13667.2900390625</v>
      </c>
      <c r="F13216">
        <v>13667.2900390625</v>
      </c>
      <c r="G13216">
        <v>5237710000</v>
      </c>
    </row>
    <row r="13217" spans="1:7" ht="15">
      <c r="A13217" s="963">
        <v>45098</v>
      </c>
      <c r="B13217">
        <v>13620.8701171875</v>
      </c>
      <c r="C13217">
        <v>13638.5703125</v>
      </c>
      <c r="D13217">
        <v>13460.9404296875</v>
      </c>
      <c r="E13217">
        <v>13502.2001953125</v>
      </c>
      <c r="F13217">
        <v>13502.2001953125</v>
      </c>
      <c r="G13217">
        <v>5194640000</v>
      </c>
    </row>
    <row r="13218" spans="1:7" ht="15">
      <c r="A13218" s="963">
        <v>45099</v>
      </c>
      <c r="B13218">
        <v>13443.41015625</v>
      </c>
      <c r="C13218">
        <v>13631.849609375</v>
      </c>
      <c r="D13218">
        <v>13441.5595703125</v>
      </c>
      <c r="E13218">
        <v>13630.6103515625</v>
      </c>
      <c r="F13218">
        <v>13630.6103515625</v>
      </c>
      <c r="G13218">
        <v>4499550000</v>
      </c>
    </row>
    <row r="13219" spans="1:7" ht="15">
      <c r="A13219" s="963">
        <v>45100</v>
      </c>
      <c r="B13219">
        <v>13484.099609375</v>
      </c>
      <c r="C13219">
        <v>13572.1904296875</v>
      </c>
      <c r="D13219">
        <v>13442.650390625</v>
      </c>
      <c r="E13219">
        <v>13492.51953125</v>
      </c>
      <c r="F13219">
        <v>13492.51953125</v>
      </c>
      <c r="G13219">
        <v>7734500000</v>
      </c>
    </row>
    <row r="13220" spans="1:7" ht="15">
      <c r="A13220" s="963">
        <v>45103</v>
      </c>
      <c r="B13220">
        <v>13468.740234375</v>
      </c>
      <c r="C13220">
        <v>13573.5703125</v>
      </c>
      <c r="D13220">
        <v>13334.419921875</v>
      </c>
      <c r="E13220">
        <v>13335.7802734375</v>
      </c>
      <c r="F13220">
        <v>13335.7802734375</v>
      </c>
      <c r="G13220">
        <v>4430600000</v>
      </c>
    </row>
    <row r="13221" spans="1:7" ht="15">
      <c r="A13221" s="963">
        <v>45104</v>
      </c>
      <c r="B13221">
        <v>13389.25</v>
      </c>
      <c r="C13221">
        <v>13578.7998046875</v>
      </c>
      <c r="D13221">
        <v>13366.9697265625</v>
      </c>
      <c r="E13221">
        <v>13555.669921875</v>
      </c>
      <c r="F13221">
        <v>13555.669921875</v>
      </c>
      <c r="G13221">
        <v>5053660000</v>
      </c>
    </row>
    <row r="13222" spans="1:7" ht="15">
      <c r="A13222" s="963">
        <v>45105</v>
      </c>
      <c r="B13222">
        <v>13506.01953125</v>
      </c>
      <c r="C13222">
        <v>13654.1396484375</v>
      </c>
      <c r="D13222">
        <v>13495.73046875</v>
      </c>
      <c r="E13222">
        <v>13591.75</v>
      </c>
      <c r="F13222">
        <v>13591.75</v>
      </c>
      <c r="G13222">
        <v>4533270000</v>
      </c>
    </row>
    <row r="13223" spans="1:7" ht="15">
      <c r="A13223" s="963">
        <v>45106</v>
      </c>
      <c r="B13223">
        <v>13592.3603515625</v>
      </c>
      <c r="C13223">
        <v>13618.5302734375</v>
      </c>
      <c r="D13223">
        <v>13540.259765625</v>
      </c>
      <c r="E13223">
        <v>13591.330078125</v>
      </c>
      <c r="F13223">
        <v>13591.330078125</v>
      </c>
      <c r="G13223">
        <v>4388140000</v>
      </c>
    </row>
    <row r="13224" spans="1:7" ht="15">
      <c r="A13224" s="963">
        <v>45107</v>
      </c>
      <c r="B13224">
        <v>13719.98046875</v>
      </c>
      <c r="C13224">
        <v>13816.6796875</v>
      </c>
      <c r="D13224">
        <v>13716.16015625</v>
      </c>
      <c r="E13224">
        <v>13787.919921875</v>
      </c>
      <c r="F13224">
        <v>13787.919921875</v>
      </c>
      <c r="G13224">
        <v>4661120000</v>
      </c>
    </row>
    <row r="13225" spans="1:7" ht="15">
      <c r="A13225" s="963">
        <v>45110</v>
      </c>
      <c r="B13225">
        <v>13798.7001953125</v>
      </c>
      <c r="C13225">
        <v>13839.08984375</v>
      </c>
      <c r="D13225">
        <v>13773.41015625</v>
      </c>
      <c r="E13225">
        <v>13816.76953125</v>
      </c>
      <c r="F13225">
        <v>13816.76953125</v>
      </c>
      <c r="G13225">
        <v>2902300000</v>
      </c>
    </row>
    <row r="13226" spans="1:7" ht="15">
      <c r="A13226" s="963">
        <v>45112</v>
      </c>
      <c r="B13226">
        <v>13772.099609375</v>
      </c>
      <c r="C13226">
        <v>13844.5</v>
      </c>
      <c r="D13226">
        <v>13764.25</v>
      </c>
      <c r="E13226">
        <v>13791.650390625</v>
      </c>
      <c r="F13226">
        <v>13791.650390625</v>
      </c>
      <c r="G13226">
        <v>5339340000</v>
      </c>
    </row>
    <row r="13227" spans="1:7" ht="15">
      <c r="A13227" s="963">
        <v>45113</v>
      </c>
      <c r="B13227">
        <v>13653.169921875</v>
      </c>
      <c r="C13227">
        <v>13689.51953125</v>
      </c>
      <c r="D13227">
        <v>13567.25</v>
      </c>
      <c r="E13227">
        <v>13679.0400390625</v>
      </c>
      <c r="F13227">
        <v>13679.0400390625</v>
      </c>
      <c r="G13227">
        <v>6113080000</v>
      </c>
    </row>
    <row r="13228" spans="1:7" ht="15">
      <c r="A13228" s="963">
        <v>45114</v>
      </c>
      <c r="B13228">
        <v>13668.0703125</v>
      </c>
      <c r="C13228">
        <v>13804.509765625</v>
      </c>
      <c r="D13228">
        <v>13656.73046875</v>
      </c>
      <c r="E13228">
        <v>13660.7197265625</v>
      </c>
      <c r="F13228">
        <v>13660.7197265625</v>
      </c>
      <c r="G13228">
        <v>5098120000</v>
      </c>
    </row>
    <row r="13229" spans="1:7" ht="15">
      <c r="A13229" s="963">
        <v>45117</v>
      </c>
      <c r="B13229">
        <v>13645.3701171875</v>
      </c>
      <c r="C13229">
        <v>13692.41015625</v>
      </c>
      <c r="D13229">
        <v>13584.8701171875</v>
      </c>
      <c r="E13229">
        <v>13685.48046875</v>
      </c>
      <c r="F13229">
        <v>13685.48046875</v>
      </c>
      <c r="G13229">
        <v>5275390000</v>
      </c>
    </row>
    <row r="13230" spans="1:7" ht="15">
      <c r="A13230" s="963">
        <v>45118</v>
      </c>
      <c r="B13230">
        <v>13709.8095703125</v>
      </c>
      <c r="C13230">
        <v>13774.830078125</v>
      </c>
      <c r="D13230">
        <v>13643.3203125</v>
      </c>
      <c r="E13230">
        <v>13760.7001953125</v>
      </c>
      <c r="F13230">
        <v>13760.7001953125</v>
      </c>
      <c r="G13230">
        <v>4840950000</v>
      </c>
    </row>
    <row r="13231" spans="1:7" ht="15">
      <c r="A13231" s="963">
        <v>45119</v>
      </c>
      <c r="B13231">
        <v>13915.6396484375</v>
      </c>
      <c r="C13231">
        <v>13963.4501953125</v>
      </c>
      <c r="D13231">
        <v>13842.1298828125</v>
      </c>
      <c r="E13231">
        <v>13918.9599609375</v>
      </c>
      <c r="F13231">
        <v>13918.9599609375</v>
      </c>
      <c r="G13231">
        <v>5230620000</v>
      </c>
    </row>
    <row r="13232" spans="1:7" ht="15">
      <c r="A13232" s="963">
        <v>45120</v>
      </c>
      <c r="B13232">
        <v>14021.150390625</v>
      </c>
      <c r="C13232">
        <v>14163.7998046875</v>
      </c>
      <c r="D13232">
        <v>14012.240234375</v>
      </c>
      <c r="E13232">
        <v>14138.5703125</v>
      </c>
      <c r="F13232">
        <v>14138.5703125</v>
      </c>
      <c r="G13232">
        <v>5183560000</v>
      </c>
    </row>
    <row r="13233" spans="1:7" ht="15">
      <c r="A13233" s="963">
        <v>45121</v>
      </c>
      <c r="B13233">
        <v>14166.66015625</v>
      </c>
      <c r="C13233">
        <v>14232.1103515625</v>
      </c>
      <c r="D13233">
        <v>14081.9599609375</v>
      </c>
      <c r="E13233">
        <v>14113.7001953125</v>
      </c>
      <c r="F13233">
        <v>14113.7001953125</v>
      </c>
      <c r="G13233">
        <v>5366890000</v>
      </c>
    </row>
    <row r="13234" spans="1:7" ht="15">
      <c r="A13234" s="963">
        <v>45124</v>
      </c>
      <c r="B13234">
        <v>14149.919921875</v>
      </c>
      <c r="C13234">
        <v>14274.41015625</v>
      </c>
      <c r="D13234">
        <v>14138.009765625</v>
      </c>
      <c r="E13234">
        <v>14244.9501953125</v>
      </c>
      <c r="F13234">
        <v>14244.9501953125</v>
      </c>
      <c r="G13234">
        <v>4593160000</v>
      </c>
    </row>
    <row r="13235" spans="1:7" ht="15">
      <c r="A13235" s="963">
        <v>45125</v>
      </c>
      <c r="B13235">
        <v>14212.25</v>
      </c>
      <c r="C13235">
        <v>14396.6904296875</v>
      </c>
      <c r="D13235">
        <v>14176.1103515625</v>
      </c>
      <c r="E13235">
        <v>14353.6396484375</v>
      </c>
      <c r="F13235">
        <v>14353.6396484375</v>
      </c>
      <c r="G13235">
        <v>4824070000</v>
      </c>
    </row>
    <row r="13236" spans="1:7" ht="15">
      <c r="A13236" s="963">
        <v>45126</v>
      </c>
      <c r="B13236">
        <v>14398.5302734375</v>
      </c>
      <c r="C13236">
        <v>14446.5498046875</v>
      </c>
      <c r="D13236">
        <v>14317.08984375</v>
      </c>
      <c r="E13236">
        <v>14358.01953125</v>
      </c>
      <c r="F13236">
        <v>14358.01953125</v>
      </c>
      <c r="G13236">
        <v>5112420000</v>
      </c>
    </row>
    <row r="13237" spans="1:7" ht="15">
      <c r="A13237" s="963">
        <v>45127</v>
      </c>
      <c r="B13237">
        <v>14273.2900390625</v>
      </c>
      <c r="C13237">
        <v>14309.919921875</v>
      </c>
      <c r="D13237">
        <v>14030.6201171875</v>
      </c>
      <c r="E13237">
        <v>14063.3095703125</v>
      </c>
      <c r="F13237">
        <v>14063.3095703125</v>
      </c>
      <c r="G13237">
        <v>5128020000</v>
      </c>
    </row>
    <row r="13238" spans="1:7" ht="15">
      <c r="A13238" s="963">
        <v>45128</v>
      </c>
      <c r="B13238">
        <v>14148.1796875</v>
      </c>
      <c r="C13238">
        <v>14179.009765625</v>
      </c>
      <c r="D13238">
        <v>14020.4501953125</v>
      </c>
      <c r="E13238">
        <v>14032.8095703125</v>
      </c>
      <c r="F13238">
        <v>14032.8095703125</v>
      </c>
      <c r="G13238">
        <v>5254180000</v>
      </c>
    </row>
    <row r="13239" spans="1:7" ht="15">
      <c r="A13239" s="963">
        <v>45131</v>
      </c>
      <c r="B13239">
        <v>14081.6298828125</v>
      </c>
      <c r="C13239">
        <v>14110.150390625</v>
      </c>
      <c r="D13239">
        <v>13997.1298828125</v>
      </c>
      <c r="E13239">
        <v>14058.8701171875</v>
      </c>
      <c r="F13239">
        <v>14058.8701171875</v>
      </c>
      <c r="G13239">
        <v>4083070000</v>
      </c>
    </row>
    <row r="13240" spans="1:7" ht="15">
      <c r="A13240" s="963">
        <v>45132</v>
      </c>
      <c r="B13240">
        <v>14093.240234375</v>
      </c>
      <c r="C13240">
        <v>14201.91015625</v>
      </c>
      <c r="D13240">
        <v>14092.51953125</v>
      </c>
      <c r="E13240">
        <v>14144.5595703125</v>
      </c>
      <c r="F13240">
        <v>14144.5595703125</v>
      </c>
      <c r="G13240">
        <v>3812470000</v>
      </c>
    </row>
    <row r="13241" spans="1:7" ht="15">
      <c r="A13241" s="963">
        <v>45133</v>
      </c>
      <c r="B13241">
        <v>14123.51953125</v>
      </c>
      <c r="C13241">
        <v>14187.349609375</v>
      </c>
      <c r="D13241">
        <v>14041.9501953125</v>
      </c>
      <c r="E13241">
        <v>14127.2802734375</v>
      </c>
      <c r="F13241">
        <v>14127.2802734375</v>
      </c>
      <c r="G13241">
        <v>4322000000</v>
      </c>
    </row>
    <row r="13242" spans="1:7" ht="15">
      <c r="A13242" s="963">
        <v>45134</v>
      </c>
      <c r="B13242">
        <v>14319.16015625</v>
      </c>
      <c r="C13242">
        <v>14360.2001953125</v>
      </c>
      <c r="D13242">
        <v>14006.9296875</v>
      </c>
      <c r="E13242">
        <v>14050.1103515625</v>
      </c>
      <c r="F13242">
        <v>14050.1103515625</v>
      </c>
      <c r="G13242">
        <v>5115840000</v>
      </c>
    </row>
    <row r="13243" spans="1:7" ht="15">
      <c r="A13243" s="963">
        <v>45135</v>
      </c>
      <c r="B13243">
        <v>14199.830078125</v>
      </c>
      <c r="C13243">
        <v>14344.349609375</v>
      </c>
      <c r="D13243">
        <v>14188.099609375</v>
      </c>
      <c r="E13243">
        <v>14316.66015625</v>
      </c>
      <c r="F13243">
        <v>14316.66015625</v>
      </c>
      <c r="G13243">
        <v>4453520000</v>
      </c>
    </row>
    <row r="13244" spans="1:7" ht="15">
      <c r="A13244" s="963">
        <v>45138</v>
      </c>
      <c r="B13244">
        <v>14337.900390625</v>
      </c>
      <c r="C13244">
        <v>14370.91015625</v>
      </c>
      <c r="D13244">
        <v>14292.75</v>
      </c>
      <c r="E13244">
        <v>14346.01953125</v>
      </c>
      <c r="F13244">
        <v>14346.01953125</v>
      </c>
      <c r="G13244">
        <v>4934440000</v>
      </c>
    </row>
    <row r="13245" spans="1:7" ht="15">
      <c r="A13245" s="963">
        <v>45139</v>
      </c>
      <c r="B13245">
        <v>14274.9296875</v>
      </c>
      <c r="C13245">
        <v>14309.2099609375</v>
      </c>
      <c r="D13245">
        <v>14215.6396484375</v>
      </c>
      <c r="E13245">
        <v>14283.91015625</v>
      </c>
      <c r="F13245">
        <v>14283.91015625</v>
      </c>
      <c r="G13245">
        <v>4633770000</v>
      </c>
    </row>
    <row r="13246" spans="1:7" ht="15">
      <c r="A13246" s="963">
        <v>45140</v>
      </c>
      <c r="B13246">
        <v>14132.73046875</v>
      </c>
      <c r="C13246">
        <v>14133.849609375</v>
      </c>
      <c r="D13246">
        <v>13914.8095703125</v>
      </c>
      <c r="E13246">
        <v>13973.4501953125</v>
      </c>
      <c r="F13246">
        <v>13973.4501953125</v>
      </c>
      <c r="G13246">
        <v>5481960000</v>
      </c>
    </row>
    <row r="13247" spans="1:7" ht="15">
      <c r="A13247" s="963">
        <v>45141</v>
      </c>
      <c r="B13247">
        <v>13899.759765625</v>
      </c>
      <c r="C13247">
        <v>14032.2802734375</v>
      </c>
      <c r="D13247">
        <v>13881.349609375</v>
      </c>
      <c r="E13247">
        <v>13959.7197265625</v>
      </c>
      <c r="F13247">
        <v>13959.7197265625</v>
      </c>
      <c r="G13247">
        <v>6036970000</v>
      </c>
    </row>
    <row r="13248" spans="1:7" ht="15">
      <c r="A13248" s="963">
        <v>45142</v>
      </c>
      <c r="B13248">
        <v>14025.9599609375</v>
      </c>
      <c r="C13248">
        <v>14119.2197265625</v>
      </c>
      <c r="D13248">
        <v>13897.9296875</v>
      </c>
      <c r="E13248">
        <v>13909.240234375</v>
      </c>
      <c r="F13248">
        <v>13909.240234375</v>
      </c>
      <c r="G13248">
        <v>5349450000</v>
      </c>
    </row>
    <row r="13249" spans="1:7" ht="15">
      <c r="A13249" s="963">
        <v>45145</v>
      </c>
      <c r="B13249">
        <v>13972.4501953125</v>
      </c>
      <c r="C13249">
        <v>13997.150390625</v>
      </c>
      <c r="D13249">
        <v>13864.919921875</v>
      </c>
      <c r="E13249">
        <v>13994.400390625</v>
      </c>
      <c r="F13249">
        <v>13994.400390625</v>
      </c>
      <c r="G13249">
        <v>4892330000</v>
      </c>
    </row>
    <row r="13250" spans="1:7" ht="15">
      <c r="A13250" s="963">
        <v>45146</v>
      </c>
      <c r="B13250">
        <v>13875.4501953125</v>
      </c>
      <c r="C13250">
        <v>13899.740234375</v>
      </c>
      <c r="D13250">
        <v>13769.33984375</v>
      </c>
      <c r="E13250">
        <v>13884.3203125</v>
      </c>
      <c r="F13250">
        <v>13884.3203125</v>
      </c>
      <c r="G13250">
        <v>5284550000</v>
      </c>
    </row>
    <row r="13251" spans="1:7" ht="15">
      <c r="A13251" s="963">
        <v>45147</v>
      </c>
      <c r="B13251">
        <v>13897.6103515625</v>
      </c>
      <c r="C13251">
        <v>13898.5400390625</v>
      </c>
      <c r="D13251">
        <v>13698.3896484375</v>
      </c>
      <c r="E13251">
        <v>13722.01953125</v>
      </c>
      <c r="F13251">
        <v>13722.01953125</v>
      </c>
      <c r="G13251">
        <v>5591360000</v>
      </c>
    </row>
    <row r="13252" spans="1:7" ht="15">
      <c r="A13252" s="963">
        <v>45148</v>
      </c>
      <c r="B13252">
        <v>13818.25</v>
      </c>
      <c r="C13252">
        <v>13947.16015625</v>
      </c>
      <c r="D13252">
        <v>13686.509765625</v>
      </c>
      <c r="E13252">
        <v>13737.990234375</v>
      </c>
      <c r="F13252">
        <v>13737.990234375</v>
      </c>
      <c r="G13252">
        <v>5299080000</v>
      </c>
    </row>
    <row r="13253" spans="1:7" ht="15">
      <c r="A13253" s="963">
        <v>45149</v>
      </c>
      <c r="B13253">
        <v>13633.650390625</v>
      </c>
      <c r="C13253">
        <v>13720.330078125</v>
      </c>
      <c r="D13253">
        <v>13609.98046875</v>
      </c>
      <c r="E13253">
        <v>13644.849609375</v>
      </c>
      <c r="F13253">
        <v>13644.849609375</v>
      </c>
      <c r="G13253">
        <v>4638880000</v>
      </c>
    </row>
    <row r="13254" spans="1:7" ht="15">
      <c r="A13254" s="963">
        <v>45152</v>
      </c>
      <c r="B13254">
        <v>13599</v>
      </c>
      <c r="C13254">
        <v>13789.16015625</v>
      </c>
      <c r="D13254">
        <v>13582.490234375</v>
      </c>
      <c r="E13254">
        <v>13788.330078125</v>
      </c>
      <c r="F13254">
        <v>13788.330078125</v>
      </c>
      <c r="G13254">
        <v>4272020000</v>
      </c>
    </row>
    <row r="13255" spans="1:7" ht="15">
      <c r="A13255" s="963">
        <v>45153</v>
      </c>
      <c r="B13255">
        <v>13760.48046875</v>
      </c>
      <c r="C13255">
        <v>13774.98046875</v>
      </c>
      <c r="D13255">
        <v>13611.9404296875</v>
      </c>
      <c r="E13255">
        <v>13631.0498046875</v>
      </c>
      <c r="F13255">
        <v>13631.0498046875</v>
      </c>
      <c r="G13255">
        <v>4473320000</v>
      </c>
    </row>
    <row r="13256" spans="1:7" ht="15">
      <c r="A13256" s="963">
        <v>45154</v>
      </c>
      <c r="B13256">
        <v>13593.169921875</v>
      </c>
      <c r="C13256">
        <v>13644.3203125</v>
      </c>
      <c r="D13256">
        <v>13473.0302734375</v>
      </c>
      <c r="E13256">
        <v>13474.6298828125</v>
      </c>
      <c r="F13256">
        <v>13474.6298828125</v>
      </c>
      <c r="G13256">
        <v>6243760000</v>
      </c>
    </row>
    <row r="13257" spans="1:7" ht="15">
      <c r="A13257" s="963">
        <v>45155</v>
      </c>
      <c r="B13257">
        <v>13527.2998046875</v>
      </c>
      <c r="C13257">
        <v>13535.08984375</v>
      </c>
      <c r="D13257">
        <v>13303.4501953125</v>
      </c>
      <c r="E13257">
        <v>13316.9296875</v>
      </c>
      <c r="F13257">
        <v>13316.9296875</v>
      </c>
      <c r="G13257">
        <v>5280180000</v>
      </c>
    </row>
    <row r="13258" spans="1:7" ht="15">
      <c r="A13258" s="963">
        <v>45156</v>
      </c>
      <c r="B13258">
        <v>13190.01953125</v>
      </c>
      <c r="C13258">
        <v>13335.8701171875</v>
      </c>
      <c r="D13258">
        <v>13161.759765625</v>
      </c>
      <c r="E13258">
        <v>13290.7802734375</v>
      </c>
      <c r="F13258">
        <v>13290.7802734375</v>
      </c>
      <c r="G13258">
        <v>4801910000</v>
      </c>
    </row>
    <row r="13259" spans="1:7" ht="15">
      <c r="A13259" s="963">
        <v>45159</v>
      </c>
      <c r="B13259">
        <v>13347.259765625</v>
      </c>
      <c r="C13259">
        <v>13516.8603515625</v>
      </c>
      <c r="D13259">
        <v>13325.58984375</v>
      </c>
      <c r="E13259">
        <v>13497.58984375</v>
      </c>
      <c r="F13259">
        <v>13497.58984375</v>
      </c>
      <c r="G13259">
        <v>4363070000</v>
      </c>
    </row>
    <row r="13260" spans="1:7" ht="15">
      <c r="A13260" s="963">
        <v>45160</v>
      </c>
      <c r="B13260">
        <v>13593.9501953125</v>
      </c>
      <c r="C13260">
        <v>13598.76953125</v>
      </c>
      <c r="D13260">
        <v>13484.3798828125</v>
      </c>
      <c r="E13260">
        <v>13505.8701171875</v>
      </c>
      <c r="F13260">
        <v>13505.8701171875</v>
      </c>
      <c r="G13260">
        <v>4282430000</v>
      </c>
    </row>
    <row r="13261" spans="1:7" ht="15">
      <c r="A13261" s="963">
        <v>45161</v>
      </c>
      <c r="B13261">
        <v>13532.4296875</v>
      </c>
      <c r="C13261">
        <v>13757</v>
      </c>
      <c r="D13261">
        <v>13532.4296875</v>
      </c>
      <c r="E13261">
        <v>13721.0302734375</v>
      </c>
      <c r="F13261">
        <v>13721.0302734375</v>
      </c>
      <c r="G13261">
        <v>4127850000</v>
      </c>
    </row>
    <row r="13262" spans="1:7" ht="15">
      <c r="A13262" s="963">
        <v>45162</v>
      </c>
      <c r="B13262">
        <v>13834.3095703125</v>
      </c>
      <c r="C13262">
        <v>13834.6904296875</v>
      </c>
      <c r="D13262">
        <v>13462.83984375</v>
      </c>
      <c r="E13262">
        <v>13463.9697265625</v>
      </c>
      <c r="F13262">
        <v>13463.9697265625</v>
      </c>
      <c r="G13262">
        <v>4383820000</v>
      </c>
    </row>
    <row r="13263" spans="1:7" ht="15">
      <c r="A13263" s="963">
        <v>45163</v>
      </c>
      <c r="B13263">
        <v>13514.3701171875</v>
      </c>
      <c r="C13263">
        <v>13633.419921875</v>
      </c>
      <c r="D13263">
        <v>13376.349609375</v>
      </c>
      <c r="E13263">
        <v>13590.650390625</v>
      </c>
      <c r="F13263">
        <v>13590.650390625</v>
      </c>
      <c r="G13263">
        <v>3970060000</v>
      </c>
    </row>
    <row r="13264" spans="1:7" ht="15">
      <c r="A13264" s="963">
        <v>45166</v>
      </c>
      <c r="B13264">
        <v>13695.3603515625</v>
      </c>
      <c r="C13264">
        <v>13735.98046875</v>
      </c>
      <c r="D13264">
        <v>13626.6396484375</v>
      </c>
      <c r="E13264">
        <v>13705.1298828125</v>
      </c>
      <c r="F13264">
        <v>13705.1298828125</v>
      </c>
      <c r="G13264">
        <v>3666680000</v>
      </c>
    </row>
    <row r="13265" spans="1:7" ht="15">
      <c r="A13265" s="963">
        <v>45167</v>
      </c>
      <c r="B13265">
        <v>13687.23046875</v>
      </c>
      <c r="C13265">
        <v>13959.8095703125</v>
      </c>
      <c r="D13265">
        <v>13677.0595703125</v>
      </c>
      <c r="E13265">
        <v>13943.759765625</v>
      </c>
      <c r="F13265">
        <v>13943.759765625</v>
      </c>
      <c r="G13265">
        <v>4748180000</v>
      </c>
    </row>
    <row r="13266" spans="1:7" ht="15">
      <c r="A13266" s="963">
        <v>45168</v>
      </c>
      <c r="B13266">
        <v>13961.76953125</v>
      </c>
      <c r="C13266">
        <v>14050.8203125</v>
      </c>
      <c r="D13266">
        <v>13924.2001953125</v>
      </c>
      <c r="E13266">
        <v>14019.3095703125</v>
      </c>
      <c r="F13266">
        <v>14019.3095703125</v>
      </c>
      <c r="G13266">
        <v>4364600000</v>
      </c>
    </row>
    <row r="13267" spans="1:7" ht="15">
      <c r="A13267" s="963">
        <v>45169</v>
      </c>
      <c r="B13267">
        <v>14041.5400390625</v>
      </c>
      <c r="C13267">
        <v>14114.669921875</v>
      </c>
      <c r="D13267">
        <v>14010.48046875</v>
      </c>
      <c r="E13267">
        <v>14034.9697265625</v>
      </c>
      <c r="F13267">
        <v>14034.9697265625</v>
      </c>
      <c r="G13267">
        <v>4568610000</v>
      </c>
    </row>
    <row r="13268" spans="1:7" ht="15">
      <c r="A13268" s="963">
        <v>45170</v>
      </c>
      <c r="B13268">
        <v>14129.9599609375</v>
      </c>
      <c r="C13268">
        <v>14149.6201171875</v>
      </c>
      <c r="D13268">
        <v>13982.419921875</v>
      </c>
      <c r="E13268">
        <v>14031.8095703125</v>
      </c>
      <c r="F13268">
        <v>14031.8095703125</v>
      </c>
      <c r="G13268">
        <v>4033960000</v>
      </c>
    </row>
    <row r="13269" spans="1:7" ht="15">
      <c r="A13269" s="963">
        <v>45174</v>
      </c>
      <c r="B13269">
        <v>13994.5400390625</v>
      </c>
      <c r="C13269">
        <v>14060.849609375</v>
      </c>
      <c r="D13269">
        <v>13945.650390625</v>
      </c>
      <c r="E13269">
        <v>14020.9501953125</v>
      </c>
      <c r="F13269">
        <v>14020.9501953125</v>
      </c>
      <c r="G13269">
        <v>4379790000</v>
      </c>
    </row>
    <row r="13270" spans="1:7" ht="15">
      <c r="A13270" s="963">
        <v>45175</v>
      </c>
      <c r="B13270">
        <v>13988.8095703125</v>
      </c>
      <c r="C13270">
        <v>14001.9501953125</v>
      </c>
      <c r="D13270">
        <v>13802.419921875</v>
      </c>
      <c r="E13270">
        <v>13872.4697265625</v>
      </c>
      <c r="F13270">
        <v>13872.4697265625</v>
      </c>
      <c r="G13270">
        <v>4215320000</v>
      </c>
    </row>
    <row r="13271" spans="1:7" ht="15">
      <c r="A13271" s="963">
        <v>45176</v>
      </c>
      <c r="B13271">
        <v>13675.1103515625</v>
      </c>
      <c r="C13271">
        <v>13774.6298828125</v>
      </c>
      <c r="D13271">
        <v>13642.4697265625</v>
      </c>
      <c r="E13271">
        <v>13748.830078125</v>
      </c>
      <c r="F13271">
        <v>13748.830078125</v>
      </c>
      <c r="G13271">
        <v>4320830000</v>
      </c>
    </row>
    <row r="13272" spans="1:7" ht="15">
      <c r="A13272" s="963">
        <v>45177</v>
      </c>
      <c r="B13272">
        <v>13754.7099609375</v>
      </c>
      <c r="C13272">
        <v>13843.3701171875</v>
      </c>
      <c r="D13272">
        <v>13733.1796875</v>
      </c>
      <c r="E13272">
        <v>13761.5302734375</v>
      </c>
      <c r="F13272">
        <v>13761.5302734375</v>
      </c>
      <c r="G13272">
        <v>4160360000</v>
      </c>
    </row>
    <row r="13273" spans="1:7" ht="15">
      <c r="A13273" s="963">
        <v>45180</v>
      </c>
      <c r="B13273">
        <v>13884.0302734375</v>
      </c>
      <c r="C13273">
        <v>13937.4697265625</v>
      </c>
      <c r="D13273">
        <v>13805.1298828125</v>
      </c>
      <c r="E13273">
        <v>13917.8896484375</v>
      </c>
      <c r="F13273">
        <v>13917.8896484375</v>
      </c>
      <c r="G13273">
        <v>4538870000</v>
      </c>
    </row>
    <row r="13274" spans="1:7" ht="15">
      <c r="A13274" s="963">
        <v>45181</v>
      </c>
      <c r="B13274">
        <v>13858.9404296875</v>
      </c>
      <c r="C13274">
        <v>13913.599609375</v>
      </c>
      <c r="D13274">
        <v>13763.6904296875</v>
      </c>
      <c r="E13274">
        <v>13773.6103515625</v>
      </c>
      <c r="F13274">
        <v>13773.6103515625</v>
      </c>
      <c r="G13274">
        <v>4595490000</v>
      </c>
    </row>
    <row r="13275" spans="1:7" ht="15">
      <c r="A13275" s="963">
        <v>45182</v>
      </c>
      <c r="B13275">
        <v>13773.669921875</v>
      </c>
      <c r="C13275">
        <v>13868.5703125</v>
      </c>
      <c r="D13275">
        <v>13733.8203125</v>
      </c>
      <c r="E13275">
        <v>13813.58984375</v>
      </c>
      <c r="F13275">
        <v>13813.58984375</v>
      </c>
      <c r="G13275">
        <v>4840310000</v>
      </c>
    </row>
    <row r="13276" spans="1:7" ht="15">
      <c r="A13276" s="963">
        <v>45183</v>
      </c>
      <c r="B13276">
        <v>13889.759765625</v>
      </c>
      <c r="C13276">
        <v>13957.5703125</v>
      </c>
      <c r="D13276">
        <v>13810.66015625</v>
      </c>
      <c r="E13276">
        <v>13926.0498046875</v>
      </c>
      <c r="F13276">
        <v>13926.0498046875</v>
      </c>
      <c r="G13276">
        <v>4649010000</v>
      </c>
    </row>
    <row r="13277" spans="1:7" ht="15">
      <c r="A13277" s="963">
        <v>45184</v>
      </c>
      <c r="B13277">
        <v>13889.2001953125</v>
      </c>
      <c r="C13277">
        <v>13895.75</v>
      </c>
      <c r="D13277">
        <v>13684.240234375</v>
      </c>
      <c r="E13277">
        <v>13708.330078125</v>
      </c>
      <c r="F13277">
        <v>13708.330078125</v>
      </c>
      <c r="G13277">
        <v>8162210000</v>
      </c>
    </row>
    <row r="13278" spans="1:7" ht="15">
      <c r="A13278" s="963">
        <v>45187</v>
      </c>
      <c r="B13278">
        <v>13669.9599609375</v>
      </c>
      <c r="C13278">
        <v>13751.2802734375</v>
      </c>
      <c r="D13278">
        <v>13663.4599609375</v>
      </c>
      <c r="E13278">
        <v>13710.240234375</v>
      </c>
      <c r="F13278">
        <v>13710.240234375</v>
      </c>
      <c r="G13278">
        <v>4855880000</v>
      </c>
    </row>
    <row r="13279" spans="1:7" ht="15">
      <c r="A13279" s="963">
        <v>45188</v>
      </c>
      <c r="B13279">
        <v>13649.4404296875</v>
      </c>
      <c r="C13279">
        <v>13705.150390625</v>
      </c>
      <c r="D13279">
        <v>13578.8701171875</v>
      </c>
      <c r="E13279">
        <v>13678.1904296875</v>
      </c>
      <c r="F13279">
        <v>13678.1904296875</v>
      </c>
      <c r="G13279">
        <v>4453460000</v>
      </c>
    </row>
    <row r="13280" spans="1:7" ht="15">
      <c r="A13280" s="963">
        <v>45189</v>
      </c>
      <c r="B13280">
        <v>13710.259765625</v>
      </c>
      <c r="C13280">
        <v>13727.8095703125</v>
      </c>
      <c r="D13280">
        <v>13467.2802734375</v>
      </c>
      <c r="E13280">
        <v>13469.1298828125</v>
      </c>
      <c r="F13280">
        <v>13469.1298828125</v>
      </c>
      <c r="G13280">
        <v>4782440000</v>
      </c>
    </row>
    <row r="13281" spans="1:7" ht="15">
      <c r="A13281" s="963">
        <v>45190</v>
      </c>
      <c r="B13281">
        <v>13328.0595703125</v>
      </c>
      <c r="C13281">
        <v>13362.23046875</v>
      </c>
      <c r="D13281">
        <v>13222.5595703125</v>
      </c>
      <c r="E13281">
        <v>13223.98046875</v>
      </c>
      <c r="F13281">
        <v>13223.98046875</v>
      </c>
      <c r="G13281">
        <v>5014890000</v>
      </c>
    </row>
    <row r="13282" spans="1:7" ht="15">
      <c r="A13282" s="963">
        <v>45191</v>
      </c>
      <c r="B13282">
        <v>13287.169921875</v>
      </c>
      <c r="C13282">
        <v>13353.2197265625</v>
      </c>
      <c r="D13282">
        <v>13200.6396484375</v>
      </c>
      <c r="E13282">
        <v>13211.8095703125</v>
      </c>
      <c r="F13282">
        <v>13211.8095703125</v>
      </c>
      <c r="G13282">
        <v>4302700000</v>
      </c>
    </row>
    <row r="13283" spans="1:7" ht="15">
      <c r="A13283" s="963">
        <v>45194</v>
      </c>
      <c r="B13283">
        <v>13172.5400390625</v>
      </c>
      <c r="C13283">
        <v>13277.830078125</v>
      </c>
      <c r="D13283">
        <v>13132</v>
      </c>
      <c r="E13283">
        <v>13271.3203125</v>
      </c>
      <c r="F13283">
        <v>13271.3203125</v>
      </c>
      <c r="G13283">
        <v>4100290000</v>
      </c>
    </row>
    <row r="13284" spans="1:7" ht="15">
      <c r="A13284" s="963">
        <v>45195</v>
      </c>
      <c r="B13284">
        <v>13180.9599609375</v>
      </c>
      <c r="C13284">
        <v>13199.1298828125</v>
      </c>
      <c r="D13284">
        <v>13033.400390625</v>
      </c>
      <c r="E13284">
        <v>13063.6103515625</v>
      </c>
      <c r="F13284">
        <v>13063.6103515625</v>
      </c>
      <c r="G13284">
        <v>4693540000</v>
      </c>
    </row>
    <row r="13285" spans="1:7" ht="15">
      <c r="A13285" s="963">
        <v>45196</v>
      </c>
      <c r="B13285">
        <v>13115.3603515625</v>
      </c>
      <c r="C13285">
        <v>13156.3701171875</v>
      </c>
      <c r="D13285">
        <v>12963.16015625</v>
      </c>
      <c r="E13285">
        <v>13092.849609375</v>
      </c>
      <c r="F13285">
        <v>13092.849609375</v>
      </c>
      <c r="G13285">
        <v>4841410000</v>
      </c>
    </row>
    <row r="13286" spans="1:7" ht="15">
      <c r="A13286" s="963">
        <v>45197</v>
      </c>
      <c r="B13286">
        <v>13043.3701171875</v>
      </c>
      <c r="C13286">
        <v>13270.9697265625</v>
      </c>
      <c r="D13286">
        <v>13025.1103515625</v>
      </c>
      <c r="E13286">
        <v>13201.2802734375</v>
      </c>
      <c r="F13286">
        <v>13201.2802734375</v>
      </c>
      <c r="G13286">
        <v>4648390000</v>
      </c>
    </row>
    <row r="13287" spans="1:7" ht="15">
      <c r="A13287" s="963">
        <v>45198</v>
      </c>
      <c r="B13287">
        <v>13337.7099609375</v>
      </c>
      <c r="C13287">
        <v>13382.98046875</v>
      </c>
      <c r="D13287">
        <v>13177.08984375</v>
      </c>
      <c r="E13287">
        <v>13219.3203125</v>
      </c>
      <c r="F13287">
        <v>13219.3203125</v>
      </c>
      <c r="G13287">
        <v>5138500000</v>
      </c>
    </row>
    <row r="13288" spans="1:7" ht="15">
      <c r="A13288" s="963">
        <v>45201</v>
      </c>
      <c r="B13288">
        <v>13217.98046875</v>
      </c>
      <c r="C13288">
        <v>13364.0302734375</v>
      </c>
      <c r="D13288">
        <v>13204.080078125</v>
      </c>
      <c r="E13288">
        <v>13307.76953125</v>
      </c>
      <c r="F13288">
        <v>13307.76953125</v>
      </c>
      <c r="G13288">
        <v>4554700000</v>
      </c>
    </row>
    <row r="13289" spans="1:7" ht="15">
      <c r="A13289" s="963">
        <v>45202</v>
      </c>
      <c r="B13289">
        <v>13229.6796875</v>
      </c>
      <c r="C13289">
        <v>13280.0400390625</v>
      </c>
      <c r="D13289">
        <v>13008.599609375</v>
      </c>
      <c r="E13289">
        <v>13059.4697265625</v>
      </c>
      <c r="F13289">
        <v>13059.4697265625</v>
      </c>
      <c r="G13289">
        <v>4684310000</v>
      </c>
    </row>
    <row r="13290" spans="1:7" ht="15">
      <c r="A13290" s="963">
        <v>45203</v>
      </c>
      <c r="B13290">
        <v>13092.919921875</v>
      </c>
      <c r="C13290">
        <v>13258.759765625</v>
      </c>
      <c r="D13290">
        <v>13072.509765625</v>
      </c>
      <c r="E13290">
        <v>13236.009765625</v>
      </c>
      <c r="F13290">
        <v>13236.009765625</v>
      </c>
      <c r="G13290">
        <v>4308070000</v>
      </c>
    </row>
    <row r="13291" spans="1:7" ht="15">
      <c r="A13291" s="963">
        <v>45204</v>
      </c>
      <c r="B13291">
        <v>13228.1201171875</v>
      </c>
      <c r="C13291">
        <v>13251.1796875</v>
      </c>
      <c r="D13291">
        <v>13087.5703125</v>
      </c>
      <c r="E13291">
        <v>13219.830078125</v>
      </c>
      <c r="F13291">
        <v>13219.830078125</v>
      </c>
      <c r="G13291">
        <v>4167470000</v>
      </c>
    </row>
    <row r="13292" spans="1:7" ht="15">
      <c r="A13292" s="963">
        <v>45205</v>
      </c>
      <c r="B13292">
        <v>13127.6796875</v>
      </c>
      <c r="C13292">
        <v>13472.26953125</v>
      </c>
      <c r="D13292">
        <v>13099.0302734375</v>
      </c>
      <c r="E13292">
        <v>13431.33984375</v>
      </c>
      <c r="F13292">
        <v>13431.33984375</v>
      </c>
      <c r="G13292">
        <v>4309420000</v>
      </c>
    </row>
    <row r="13293" spans="1:7" ht="15">
      <c r="A13293" s="963">
        <v>45208</v>
      </c>
      <c r="B13293">
        <v>13326.2197265625</v>
      </c>
      <c r="C13293">
        <v>13509.2998046875</v>
      </c>
      <c r="D13293">
        <v>13277.48046875</v>
      </c>
      <c r="E13293">
        <v>13484.240234375</v>
      </c>
      <c r="F13293">
        <v>13484.240234375</v>
      </c>
      <c r="G13293">
        <v>3835930000</v>
      </c>
    </row>
    <row r="13294" spans="1:7" ht="15">
      <c r="A13294" s="963">
        <v>45209</v>
      </c>
      <c r="B13294">
        <v>13505.8095703125</v>
      </c>
      <c r="C13294">
        <v>13659.6298828125</v>
      </c>
      <c r="D13294">
        <v>13491.8095703125</v>
      </c>
      <c r="E13294">
        <v>13562.83984375</v>
      </c>
      <c r="F13294">
        <v>13562.83984375</v>
      </c>
      <c r="G13294">
        <v>4301350000</v>
      </c>
    </row>
    <row r="13295" spans="1:7" ht="15">
      <c r="A13295" s="963">
        <v>45210</v>
      </c>
      <c r="B13295">
        <v>13619.2099609375</v>
      </c>
      <c r="C13295">
        <v>13671.1103515625</v>
      </c>
      <c r="D13295">
        <v>13549.2900390625</v>
      </c>
      <c r="E13295">
        <v>13659.6796875</v>
      </c>
      <c r="F13295">
        <v>13659.6796875</v>
      </c>
      <c r="G13295">
        <v>4160440000</v>
      </c>
    </row>
    <row r="13296" spans="1:7" ht="15">
      <c r="A13296" s="963">
        <v>45211</v>
      </c>
      <c r="B13296">
        <v>13672.4697265625</v>
      </c>
      <c r="C13296">
        <v>13714.1396484375</v>
      </c>
      <c r="D13296">
        <v>13491.5595703125</v>
      </c>
      <c r="E13296">
        <v>13574.2197265625</v>
      </c>
      <c r="F13296">
        <v>13574.2197265625</v>
      </c>
      <c r="G13296">
        <v>4858620000</v>
      </c>
    </row>
    <row r="13297" spans="1:7" ht="15">
      <c r="A13297" s="963">
        <v>45212</v>
      </c>
      <c r="B13297">
        <v>13613.58984375</v>
      </c>
      <c r="C13297">
        <v>13619.5400390625</v>
      </c>
      <c r="D13297">
        <v>13361.849609375</v>
      </c>
      <c r="E13297">
        <v>13407.23046875</v>
      </c>
      <c r="F13297">
        <v>13407.23046875</v>
      </c>
      <c r="G13297">
        <v>4251550000</v>
      </c>
    </row>
    <row r="13298" spans="1:7" ht="15">
      <c r="A13298" s="963">
        <v>45215</v>
      </c>
      <c r="B13298">
        <v>13453.8095703125</v>
      </c>
      <c r="C13298">
        <v>13598.0498046875</v>
      </c>
      <c r="D13298">
        <v>13447.169921875</v>
      </c>
      <c r="E13298">
        <v>13567.98046875</v>
      </c>
      <c r="F13298">
        <v>13567.98046875</v>
      </c>
      <c r="G13298">
        <v>4308690000</v>
      </c>
    </row>
    <row r="13299" spans="1:7" ht="15">
      <c r="A13299" s="963">
        <v>45216</v>
      </c>
      <c r="B13299">
        <v>13419.8701171875</v>
      </c>
      <c r="C13299">
        <v>13602.25</v>
      </c>
      <c r="D13299">
        <v>13364.740234375</v>
      </c>
      <c r="E13299">
        <v>13533.75</v>
      </c>
      <c r="F13299">
        <v>13533.75</v>
      </c>
      <c r="G13299">
        <v>4417640000</v>
      </c>
    </row>
    <row r="13300" spans="1:7" ht="15">
      <c r="A13300" s="963">
        <v>45217</v>
      </c>
      <c r="B13300">
        <v>13439.6796875</v>
      </c>
      <c r="C13300">
        <v>13499.740234375</v>
      </c>
      <c r="D13300">
        <v>13275.2998046875</v>
      </c>
      <c r="E13300">
        <v>13314.2998046875</v>
      </c>
      <c r="F13300">
        <v>13314.2998046875</v>
      </c>
      <c r="G13300">
        <v>4617140000</v>
      </c>
    </row>
    <row r="13301" spans="1:7" ht="15">
      <c r="A13301" s="963">
        <v>45218</v>
      </c>
      <c r="B13301">
        <v>13354.7998046875</v>
      </c>
      <c r="C13301">
        <v>13404.73046875</v>
      </c>
      <c r="D13301">
        <v>13157.330078125</v>
      </c>
      <c r="E13301">
        <v>13186.1796875</v>
      </c>
      <c r="F13301">
        <v>13186.1796875</v>
      </c>
      <c r="G13301">
        <v>5014790000</v>
      </c>
    </row>
    <row r="13302" spans="1:7" ht="15">
      <c r="A13302" s="963">
        <v>45219</v>
      </c>
      <c r="B13302">
        <v>13157.76953125</v>
      </c>
      <c r="C13302">
        <v>13177.349609375</v>
      </c>
      <c r="D13302">
        <v>12977.4296875</v>
      </c>
      <c r="E13302">
        <v>12983.8095703125</v>
      </c>
      <c r="F13302">
        <v>12983.8095703125</v>
      </c>
      <c r="G13302">
        <v>4622840000</v>
      </c>
    </row>
    <row r="13303" spans="1:7" ht="15">
      <c r="A13303" s="963">
        <v>45222</v>
      </c>
      <c r="B13303">
        <v>12930.849609375</v>
      </c>
      <c r="C13303">
        <v>13143.2197265625</v>
      </c>
      <c r="D13303">
        <v>12848.830078125</v>
      </c>
      <c r="E13303">
        <v>13018.330078125</v>
      </c>
      <c r="F13303">
        <v>13018.330078125</v>
      </c>
      <c r="G13303">
        <v>4669060000</v>
      </c>
    </row>
    <row r="13304" spans="1:7" ht="15">
      <c r="A13304" s="963">
        <v>45223</v>
      </c>
      <c r="B13304">
        <v>13084.990234375</v>
      </c>
      <c r="C13304">
        <v>13170.3896484375</v>
      </c>
      <c r="D13304">
        <v>13022.849609375</v>
      </c>
      <c r="E13304">
        <v>13139.8701171875</v>
      </c>
      <c r="F13304">
        <v>13139.8701171875</v>
      </c>
      <c r="G13304">
        <v>4604720000</v>
      </c>
    </row>
    <row r="13305" spans="1:7" ht="15">
      <c r="A13305" s="963">
        <v>45224</v>
      </c>
      <c r="B13305">
        <v>13039.8603515625</v>
      </c>
      <c r="C13305">
        <v>13042.51953125</v>
      </c>
      <c r="D13305">
        <v>12804.2998046875</v>
      </c>
      <c r="E13305">
        <v>12821.2197265625</v>
      </c>
      <c r="F13305">
        <v>12821.2197265625</v>
      </c>
      <c r="G13305">
        <v>4599850000</v>
      </c>
    </row>
    <row r="13306" spans="1:7" ht="15">
      <c r="A13306" s="963">
        <v>45225</v>
      </c>
      <c r="B13306">
        <v>12768.9697265625</v>
      </c>
      <c r="C13306">
        <v>12818.1396484375</v>
      </c>
      <c r="D13306">
        <v>12543.8603515625</v>
      </c>
      <c r="E13306">
        <v>12595.6103515625</v>
      </c>
      <c r="F13306">
        <v>12595.6103515625</v>
      </c>
      <c r="G13306">
        <v>4894900000</v>
      </c>
    </row>
    <row r="13307" spans="1:7" ht="15">
      <c r="A13307" s="963">
        <v>45226</v>
      </c>
      <c r="B13307">
        <v>12718.6904296875</v>
      </c>
      <c r="C13307">
        <v>12772.4296875</v>
      </c>
      <c r="D13307">
        <v>12600.5703125</v>
      </c>
      <c r="E13307">
        <v>12643.009765625</v>
      </c>
      <c r="F13307">
        <v>12643.009765625</v>
      </c>
      <c r="G13307">
        <v>4172100000</v>
      </c>
    </row>
    <row r="13308" spans="1:7" ht="15">
      <c r="A13308" s="963">
        <v>45229</v>
      </c>
      <c r="B13308">
        <v>12750.4697265625</v>
      </c>
      <c r="C13308">
        <v>12842.9599609375</v>
      </c>
      <c r="D13308">
        <v>12691.5595703125</v>
      </c>
      <c r="E13308">
        <v>12789.48046875</v>
      </c>
      <c r="F13308">
        <v>12789.48046875</v>
      </c>
      <c r="G13308">
        <v>4149320000</v>
      </c>
    </row>
    <row r="13309" spans="1:7" ht="15">
      <c r="A13309" s="963">
        <v>45230</v>
      </c>
      <c r="B13309">
        <v>12786.6201171875</v>
      </c>
      <c r="C13309">
        <v>12859.400390625</v>
      </c>
      <c r="D13309">
        <v>12697.0400390625</v>
      </c>
      <c r="E13309">
        <v>12851.240234375</v>
      </c>
      <c r="F13309">
        <v>12851.240234375</v>
      </c>
      <c r="G13309">
        <v>4315630000</v>
      </c>
    </row>
    <row r="13310" spans="1:7" ht="15">
      <c r="A13310" s="963">
        <v>45231</v>
      </c>
      <c r="B13310">
        <v>12887.0595703125</v>
      </c>
      <c r="C13310">
        <v>13072.419921875</v>
      </c>
      <c r="D13310">
        <v>12875.2001953125</v>
      </c>
      <c r="E13310">
        <v>13061.4697265625</v>
      </c>
      <c r="F13310">
        <v>13061.4697265625</v>
      </c>
      <c r="G13310">
        <v>4545120000</v>
      </c>
    </row>
    <row r="13311" spans="1:7" ht="15">
      <c r="A13311" s="963">
        <v>45232</v>
      </c>
      <c r="B13311">
        <v>13230.490234375</v>
      </c>
      <c r="C13311">
        <v>13302.1796875</v>
      </c>
      <c r="D13311">
        <v>13177.6396484375</v>
      </c>
      <c r="E13311">
        <v>13294.1904296875</v>
      </c>
      <c r="F13311">
        <v>13294.1904296875</v>
      </c>
      <c r="G13311">
        <v>4962950000</v>
      </c>
    </row>
    <row r="13312" spans="1:7" ht="15">
      <c r="A13312" s="963">
        <v>45233</v>
      </c>
      <c r="B13312">
        <v>13362.849609375</v>
      </c>
      <c r="C13312">
        <v>13520.2802734375</v>
      </c>
      <c r="D13312">
        <v>13344.73046875</v>
      </c>
      <c r="E13312">
        <v>13478.2802734375</v>
      </c>
      <c r="F13312">
        <v>13478.2802734375</v>
      </c>
      <c r="G13312">
        <v>4918750000</v>
      </c>
    </row>
    <row r="13313" spans="1:7" ht="15">
      <c r="A13313" s="963">
        <v>45236</v>
      </c>
      <c r="B13313">
        <v>13514.080078125</v>
      </c>
      <c r="C13313">
        <v>13551.6201171875</v>
      </c>
      <c r="D13313">
        <v>13435.990234375</v>
      </c>
      <c r="E13313">
        <v>13518.7802734375</v>
      </c>
      <c r="F13313">
        <v>13518.7802734375</v>
      </c>
      <c r="G13313">
        <v>4345850000</v>
      </c>
    </row>
    <row r="13314" spans="1:7" ht="15">
      <c r="A13314" s="963">
        <v>45237</v>
      </c>
      <c r="B13314">
        <v>13555.7900390625</v>
      </c>
      <c r="C13314">
        <v>13675.4599609375</v>
      </c>
      <c r="D13314">
        <v>13516.5595703125</v>
      </c>
      <c r="E13314">
        <v>13639.8603515625</v>
      </c>
      <c r="F13314">
        <v>13639.8603515625</v>
      </c>
      <c r="G13314">
        <v>4354460000</v>
      </c>
    </row>
    <row r="13315" spans="1:7" ht="15">
      <c r="A13315" s="963">
        <v>45238</v>
      </c>
      <c r="B13315">
        <v>13660.2197265625</v>
      </c>
      <c r="C13315">
        <v>13684.8701171875</v>
      </c>
      <c r="D13315">
        <v>13573.580078125</v>
      </c>
      <c r="E13315">
        <v>13650.41015625</v>
      </c>
      <c r="F13315">
        <v>13650.41015625</v>
      </c>
      <c r="G13315">
        <v>4685550000</v>
      </c>
    </row>
    <row r="13316" spans="1:7" ht="15">
      <c r="A13316" s="963">
        <v>45239</v>
      </c>
      <c r="B13316">
        <v>13693.7001953125</v>
      </c>
      <c r="C13316">
        <v>13697.8203125</v>
      </c>
      <c r="D13316">
        <v>13506.01953125</v>
      </c>
      <c r="E13316">
        <v>13521.4501953125</v>
      </c>
      <c r="F13316">
        <v>13521.4501953125</v>
      </c>
      <c r="G13316">
        <v>5313970000</v>
      </c>
    </row>
    <row r="13317" spans="1:7" ht="15">
      <c r="A13317" s="963">
        <v>45240</v>
      </c>
      <c r="B13317">
        <v>13571.1904296875</v>
      </c>
      <c r="C13317">
        <v>13802.5302734375</v>
      </c>
      <c r="D13317">
        <v>13556.349609375</v>
      </c>
      <c r="E13317">
        <v>13798.1103515625</v>
      </c>
      <c r="F13317">
        <v>13798.1103515625</v>
      </c>
      <c r="G13317">
        <v>4722140000</v>
      </c>
    </row>
    <row r="13318" spans="1:7" ht="15">
      <c r="A13318" s="963">
        <v>45243</v>
      </c>
      <c r="B13318">
        <v>13745.9599609375</v>
      </c>
      <c r="C13318">
        <v>13805.1103515625</v>
      </c>
      <c r="D13318">
        <v>13687.7802734375</v>
      </c>
      <c r="E13318">
        <v>13767.740234375</v>
      </c>
      <c r="F13318">
        <v>13767.740234375</v>
      </c>
      <c r="G13318">
        <v>4349590000</v>
      </c>
    </row>
    <row r="13319" spans="1:7" ht="15">
      <c r="A13319" s="963">
        <v>45244</v>
      </c>
      <c r="B13319">
        <v>14015.3701171875</v>
      </c>
      <c r="C13319">
        <v>14124.0595703125</v>
      </c>
      <c r="D13319">
        <v>14003.1396484375</v>
      </c>
      <c r="E13319">
        <v>14094.3798828125</v>
      </c>
      <c r="F13319">
        <v>14094.3798828125</v>
      </c>
      <c r="G13319">
        <v>5332490000</v>
      </c>
    </row>
    <row r="13320" spans="1:7" ht="15">
      <c r="A13320" s="963">
        <v>45245</v>
      </c>
      <c r="B13320">
        <v>14147.26953125</v>
      </c>
      <c r="C13320">
        <v>14194.3603515625</v>
      </c>
      <c r="D13320">
        <v>14060.7001953125</v>
      </c>
      <c r="E13320">
        <v>14103.83984375</v>
      </c>
      <c r="F13320">
        <v>14103.83984375</v>
      </c>
      <c r="G13320">
        <v>5063830000</v>
      </c>
    </row>
    <row r="13321" spans="1:7" ht="15">
      <c r="A13321" s="963">
        <v>45246</v>
      </c>
      <c r="B13321">
        <v>14066.8798828125</v>
      </c>
      <c r="C13321">
        <v>14130.4501953125</v>
      </c>
      <c r="D13321">
        <v>14033.7900390625</v>
      </c>
      <c r="E13321">
        <v>14113.669921875</v>
      </c>
      <c r="F13321">
        <v>14113.669921875</v>
      </c>
      <c r="G13321">
        <v>4545180000</v>
      </c>
    </row>
    <row r="13322" spans="1:7" ht="15">
      <c r="A13322" s="963">
        <v>45247</v>
      </c>
      <c r="B13322">
        <v>14101.4404296875</v>
      </c>
      <c r="C13322">
        <v>14154.3203125</v>
      </c>
      <c r="D13322">
        <v>14063.9296875</v>
      </c>
      <c r="E13322">
        <v>14125.48046875</v>
      </c>
      <c r="F13322">
        <v>14125.48046875</v>
      </c>
      <c r="G13322">
        <v>4408640000</v>
      </c>
    </row>
    <row r="13323" spans="1:7" ht="15">
      <c r="A13323" s="963">
        <v>45250</v>
      </c>
      <c r="B13323">
        <v>14134.75</v>
      </c>
      <c r="C13323">
        <v>14309.7998046875</v>
      </c>
      <c r="D13323">
        <v>14134.2001953125</v>
      </c>
      <c r="E13323">
        <v>14284.5302734375</v>
      </c>
      <c r="F13323">
        <v>14284.5302734375</v>
      </c>
      <c r="G13323">
        <v>4561810000</v>
      </c>
    </row>
    <row r="13324" spans="1:7" ht="15">
      <c r="A13324" s="963">
        <v>45251</v>
      </c>
      <c r="B13324">
        <v>14217.23046875</v>
      </c>
      <c r="C13324">
        <v>14237.5</v>
      </c>
      <c r="D13324">
        <v>14146.3095703125</v>
      </c>
      <c r="E13324">
        <v>14199.98046875</v>
      </c>
      <c r="F13324">
        <v>14199.98046875</v>
      </c>
      <c r="G13324">
        <v>4128600000</v>
      </c>
    </row>
    <row r="13325" spans="1:7" ht="15">
      <c r="A13325" s="963">
        <v>45252</v>
      </c>
      <c r="B13325">
        <v>14283.8203125</v>
      </c>
      <c r="C13325">
        <v>14359.6103515625</v>
      </c>
      <c r="D13325">
        <v>14226.6298828125</v>
      </c>
      <c r="E13325">
        <v>14265.8603515625</v>
      </c>
      <c r="F13325">
        <v>14265.8603515625</v>
      </c>
      <c r="G13325">
        <v>3855240000</v>
      </c>
    </row>
    <row r="13326" spans="1:7" ht="15">
      <c r="A13326" s="963">
        <v>45254</v>
      </c>
      <c r="B13326">
        <v>14238.0400390625</v>
      </c>
      <c r="C13326">
        <v>14270.2802734375</v>
      </c>
      <c r="D13326">
        <v>14214.1298828125</v>
      </c>
      <c r="E13326">
        <v>14250.849609375</v>
      </c>
      <c r="F13326">
        <v>14250.849609375</v>
      </c>
      <c r="G13326">
        <v>2541840000</v>
      </c>
    </row>
    <row r="13327" spans="1:7" ht="15">
      <c r="A13327" s="963">
        <v>45257</v>
      </c>
      <c r="B13327">
        <v>14239.3095703125</v>
      </c>
      <c r="C13327">
        <v>14305.7099609375</v>
      </c>
      <c r="D13327">
        <v>14205.240234375</v>
      </c>
      <c r="E13327">
        <v>14241.01953125</v>
      </c>
      <c r="F13327">
        <v>14241.01953125</v>
      </c>
      <c r="G13327">
        <v>4205880000</v>
      </c>
    </row>
    <row r="13328" spans="1:7" ht="15">
      <c r="A13328" s="963">
        <v>45258</v>
      </c>
      <c r="B13328">
        <v>14224.6298828125</v>
      </c>
      <c r="C13328">
        <v>14303.66015625</v>
      </c>
      <c r="D13328">
        <v>14195.7197265625</v>
      </c>
      <c r="E13328">
        <v>14281.759765625</v>
      </c>
      <c r="F13328">
        <v>14281.759765625</v>
      </c>
      <c r="G13328">
        <v>4474400000</v>
      </c>
    </row>
    <row r="13329" spans="1:7" ht="15">
      <c r="A13329" s="963">
        <v>45259</v>
      </c>
      <c r="B13329">
        <v>14367.1103515625</v>
      </c>
      <c r="C13329">
        <v>14423.2197265625</v>
      </c>
      <c r="D13329">
        <v>14247.8896484375</v>
      </c>
      <c r="E13329">
        <v>14258.490234375</v>
      </c>
      <c r="F13329">
        <v>14258.490234375</v>
      </c>
      <c r="G13329">
        <v>4890220000</v>
      </c>
    </row>
    <row r="13330" spans="1:7" ht="15">
      <c r="A13330" s="963">
        <v>45260</v>
      </c>
      <c r="B13330">
        <v>14265.0498046875</v>
      </c>
      <c r="C13330">
        <v>14289.2001953125</v>
      </c>
      <c r="D13330">
        <v>14127.0498046875</v>
      </c>
      <c r="E13330">
        <v>14226.2197265625</v>
      </c>
      <c r="F13330">
        <v>14226.2197265625</v>
      </c>
      <c r="G13330">
        <v>5678070000</v>
      </c>
    </row>
    <row r="13331" spans="1:7" ht="15">
      <c r="A13331" s="963">
        <v>45261</v>
      </c>
      <c r="B13331">
        <v>14181.349609375</v>
      </c>
      <c r="C13331">
        <v>14311.9501953125</v>
      </c>
      <c r="D13331">
        <v>14135</v>
      </c>
      <c r="E13331">
        <v>14305.0302734375</v>
      </c>
      <c r="F13331">
        <v>14305.0302734375</v>
      </c>
      <c r="G13331">
        <v>5607000000</v>
      </c>
    </row>
    <row r="13332" spans="1:7" ht="15">
      <c r="A13332" s="963">
        <v>45264</v>
      </c>
      <c r="B13332">
        <v>14168.66015625</v>
      </c>
      <c r="C13332">
        <v>14197.51953125</v>
      </c>
      <c r="D13332">
        <v>14058.51953125</v>
      </c>
      <c r="E13332">
        <v>14185.490234375</v>
      </c>
      <c r="F13332">
        <v>14185.490234375</v>
      </c>
      <c r="G13332">
        <v>6270020000</v>
      </c>
    </row>
    <row r="13333" spans="1:7" ht="15">
      <c r="A13333" s="963">
        <v>45265</v>
      </c>
      <c r="B13333">
        <v>14126.400390625</v>
      </c>
      <c r="C13333">
        <v>14285.66015625</v>
      </c>
      <c r="D13333">
        <v>14121.759765625</v>
      </c>
      <c r="E13333">
        <v>14229.91015625</v>
      </c>
      <c r="F13333">
        <v>14229.91015625</v>
      </c>
      <c r="G13333">
        <v>6179120000</v>
      </c>
    </row>
    <row r="13334" spans="1:7" ht="15">
      <c r="A13334" s="963">
        <v>45266</v>
      </c>
      <c r="B13334">
        <v>14325.6201171875</v>
      </c>
      <c r="C13334">
        <v>14327.6298828125</v>
      </c>
      <c r="D13334">
        <v>14138.509765625</v>
      </c>
      <c r="E13334">
        <v>14146.7099609375</v>
      </c>
      <c r="F13334">
        <v>14146.7099609375</v>
      </c>
      <c r="G13334">
        <v>5167030000</v>
      </c>
    </row>
    <row r="13335" spans="1:7" ht="15">
      <c r="A13335" s="963">
        <v>45267</v>
      </c>
      <c r="B13335">
        <v>14230.4296875</v>
      </c>
      <c r="C13335">
        <v>14353.1103515625</v>
      </c>
      <c r="D13335">
        <v>14220.8701171875</v>
      </c>
      <c r="E13335">
        <v>14339.990234375</v>
      </c>
      <c r="F13335">
        <v>14339.990234375</v>
      </c>
      <c r="G13335">
        <v>5694310000</v>
      </c>
    </row>
    <row r="13336" spans="1:7" ht="15">
      <c r="A13336" s="963">
        <v>45268</v>
      </c>
      <c r="B13336">
        <v>14279.4599609375</v>
      </c>
      <c r="C13336">
        <v>14416.919921875</v>
      </c>
      <c r="D13336">
        <v>14264.9599609375</v>
      </c>
      <c r="E13336">
        <v>14403.9697265625</v>
      </c>
      <c r="F13336">
        <v>14403.9697265625</v>
      </c>
      <c r="G13336">
        <v>5430840000</v>
      </c>
    </row>
    <row r="13337" spans="1:7" ht="15">
      <c r="A13337" s="963">
        <v>45271</v>
      </c>
      <c r="B13337">
        <v>14340.1298828125</v>
      </c>
      <c r="C13337">
        <v>14436.080078125</v>
      </c>
      <c r="D13337">
        <v>14324.5703125</v>
      </c>
      <c r="E13337">
        <v>14432.490234375</v>
      </c>
      <c r="F13337">
        <v>14432.490234375</v>
      </c>
      <c r="G13337">
        <v>5607820000</v>
      </c>
    </row>
    <row r="13338" spans="1:7" ht="15">
      <c r="A13338" s="963">
        <v>45272</v>
      </c>
      <c r="B13338">
        <v>14423.009765625</v>
      </c>
      <c r="C13338">
        <v>14533.400390625</v>
      </c>
      <c r="D13338">
        <v>14385.3896484375</v>
      </c>
      <c r="E13338">
        <v>14533.400390625</v>
      </c>
      <c r="F13338">
        <v>14533.400390625</v>
      </c>
      <c r="G13338">
        <v>4950100000</v>
      </c>
    </row>
    <row r="13339" spans="1:7" ht="15">
      <c r="A13339" s="963">
        <v>45273</v>
      </c>
      <c r="B13339">
        <v>14555.6796875</v>
      </c>
      <c r="C13339">
        <v>14743.5498046875</v>
      </c>
      <c r="D13339">
        <v>14517.51953125</v>
      </c>
      <c r="E13339">
        <v>14733.9599609375</v>
      </c>
      <c r="F13339">
        <v>14733.9599609375</v>
      </c>
      <c r="G13339">
        <v>6732040000</v>
      </c>
    </row>
    <row r="13340" spans="1:7" ht="15">
      <c r="A13340" s="963">
        <v>45274</v>
      </c>
      <c r="B13340">
        <v>14798.7197265625</v>
      </c>
      <c r="C13340">
        <v>14855.6201171875</v>
      </c>
      <c r="D13340">
        <v>14642.23046875</v>
      </c>
      <c r="E13340">
        <v>14761.5595703125</v>
      </c>
      <c r="F13340">
        <v>14761.5595703125</v>
      </c>
      <c r="G13340">
        <v>8033170000</v>
      </c>
    </row>
    <row r="13341" spans="1:7" ht="15">
      <c r="A13341" s="963">
        <v>45275</v>
      </c>
      <c r="B13341">
        <v>14797.4599609375</v>
      </c>
      <c r="C13341">
        <v>14848.400390625</v>
      </c>
      <c r="D13341">
        <v>14753.16015625</v>
      </c>
      <c r="E13341">
        <v>14813.919921875</v>
      </c>
      <c r="F13341">
        <v>14813.919921875</v>
      </c>
      <c r="G13341">
        <v>8377630000</v>
      </c>
    </row>
    <row r="13342" spans="1:7" ht="15">
      <c r="A13342" s="963">
        <v>45278</v>
      </c>
      <c r="B13342">
        <v>14814.01953125</v>
      </c>
      <c r="C13342">
        <v>14938.0400390625</v>
      </c>
      <c r="D13342">
        <v>14811.8203125</v>
      </c>
      <c r="E13342">
        <v>14904.8095703125</v>
      </c>
      <c r="F13342">
        <v>14904.8095703125</v>
      </c>
      <c r="G13342">
        <v>5866080000</v>
      </c>
    </row>
    <row r="13343" spans="1:7" ht="15">
      <c r="A13343" s="963">
        <v>45279</v>
      </c>
      <c r="B13343">
        <v>14923.01953125</v>
      </c>
      <c r="C13343">
        <v>15003.7998046875</v>
      </c>
      <c r="D13343">
        <v>14921.599609375</v>
      </c>
      <c r="E13343">
        <v>15003.2197265625</v>
      </c>
      <c r="F13343">
        <v>15003.2197265625</v>
      </c>
      <c r="G13343">
        <v>5757180000</v>
      </c>
    </row>
    <row r="13344" spans="1:7" ht="15">
      <c r="A13344" s="963">
        <v>45280</v>
      </c>
      <c r="B13344">
        <v>14973.3603515625</v>
      </c>
      <c r="C13344">
        <v>15069.2900390625</v>
      </c>
      <c r="D13344">
        <v>14776.2900390625</v>
      </c>
      <c r="E13344">
        <v>14777.9404296875</v>
      </c>
      <c r="F13344">
        <v>14777.9404296875</v>
      </c>
      <c r="G13344">
        <v>6294700000</v>
      </c>
    </row>
    <row r="13345" spans="1:7" ht="15">
      <c r="A13345" s="963">
        <v>45281</v>
      </c>
      <c r="B13345">
        <v>14923.1396484375</v>
      </c>
      <c r="C13345">
        <v>14970.8095703125</v>
      </c>
      <c r="D13345">
        <v>14837.4697265625</v>
      </c>
      <c r="E13345">
        <v>14963.8701171875</v>
      </c>
      <c r="F13345">
        <v>14963.8701171875</v>
      </c>
      <c r="G13345">
        <v>5465640000</v>
      </c>
    </row>
    <row r="13346" spans="1:7" ht="15">
      <c r="A13346" s="963">
        <v>45282</v>
      </c>
      <c r="B13346">
        <v>15006.1796875</v>
      </c>
      <c r="C13346">
        <v>15047.1904296875</v>
      </c>
      <c r="D13346">
        <v>14927.1201171875</v>
      </c>
      <c r="E13346">
        <v>14992.9697265625</v>
      </c>
      <c r="F13346">
        <v>14992.9697265625</v>
      </c>
      <c r="G13346">
        <v>4796600000</v>
      </c>
    </row>
    <row r="13347" spans="1:7" ht="15">
      <c r="A13347" s="963">
        <v>45286</v>
      </c>
      <c r="B13347">
        <v>15028.6904296875</v>
      </c>
      <c r="C13347">
        <v>15101.1796875</v>
      </c>
      <c r="D13347">
        <v>15024.0595703125</v>
      </c>
      <c r="E13347">
        <v>15074.5703125</v>
      </c>
      <c r="F13347">
        <v>15074.5703125</v>
      </c>
      <c r="G13347">
        <v>6120600000</v>
      </c>
    </row>
    <row r="13348" spans="1:7" ht="15">
      <c r="A13348" s="963">
        <v>45287</v>
      </c>
      <c r="B13348">
        <v>15089.66015625</v>
      </c>
      <c r="C13348">
        <v>15114.080078125</v>
      </c>
      <c r="D13348">
        <v>15051.669921875</v>
      </c>
      <c r="E13348">
        <v>15099.1796875</v>
      </c>
      <c r="F13348">
        <v>15099.1796875</v>
      </c>
      <c r="G13348">
        <v>7480170000</v>
      </c>
    </row>
    <row r="13349" spans="1:7" ht="15">
      <c r="A13349" s="963">
        <v>45288</v>
      </c>
      <c r="B13349">
        <v>15142.08984375</v>
      </c>
      <c r="C13349">
        <v>15150.0703125</v>
      </c>
      <c r="D13349">
        <v>15087.2197265625</v>
      </c>
      <c r="E13349">
        <v>15095.1396484375</v>
      </c>
      <c r="F13349">
        <v>15095.1396484375</v>
      </c>
      <c r="G13349">
        <v>5090570000</v>
      </c>
    </row>
    <row r="13350" spans="1:7" ht="15">
      <c r="A13350" s="963">
        <v>45289</v>
      </c>
      <c r="B13350">
        <v>15099.2001953125</v>
      </c>
      <c r="C13350">
        <v>15111.41015625</v>
      </c>
      <c r="D13350">
        <v>14955.3701171875</v>
      </c>
      <c r="E13350">
        <v>15011.349609375</v>
      </c>
      <c r="F13350">
        <v>15011.349609375</v>
      </c>
      <c r="G13350">
        <v>5441060000</v>
      </c>
    </row>
    <row r="13351" spans="1:7" ht="15">
      <c r="A13351" s="963">
        <v>45293</v>
      </c>
      <c r="B13351">
        <v>14873.7001953125</v>
      </c>
      <c r="C13351">
        <v>14887.7998046875</v>
      </c>
      <c r="D13351">
        <v>14682.3798828125</v>
      </c>
      <c r="E13351">
        <v>14765.9404296875</v>
      </c>
      <c r="F13351">
        <v>14765.9404296875</v>
      </c>
      <c r="G13351">
        <v>5791170000</v>
      </c>
    </row>
    <row r="13352" spans="1:7" ht="15">
      <c r="A13352" s="963">
        <v>45294</v>
      </c>
      <c r="B13352">
        <v>14641.4697265625</v>
      </c>
      <c r="C13352">
        <v>14694.580078125</v>
      </c>
      <c r="D13352">
        <v>14577.4404296875</v>
      </c>
      <c r="E13352">
        <v>14592.2099609375</v>
      </c>
      <c r="F13352">
        <v>14592.2099609375</v>
      </c>
      <c r="G13352">
        <v>5449950000</v>
      </c>
    </row>
    <row r="13353" spans="1:7" ht="15">
      <c r="A13353" s="963">
        <v>45295</v>
      </c>
      <c r="B13353">
        <v>14532.23046875</v>
      </c>
      <c r="C13353">
        <v>14632.76953125</v>
      </c>
      <c r="D13353">
        <v>14504.7802734375</v>
      </c>
      <c r="E13353">
        <v>14510.2998046875</v>
      </c>
      <c r="F13353">
        <v>14510.2998046875</v>
      </c>
      <c r="G13353">
        <v>5289220000</v>
      </c>
    </row>
    <row r="13354" spans="1:7" ht="15">
      <c r="A13354" s="963">
        <v>45296</v>
      </c>
      <c r="B13354">
        <v>14500.1103515625</v>
      </c>
      <c r="C13354">
        <v>14625.1904296875</v>
      </c>
      <c r="D13354">
        <v>14477.5703125</v>
      </c>
      <c r="E13354">
        <v>14524.0703125</v>
      </c>
      <c r="F13354">
        <v>14524.0703125</v>
      </c>
      <c r="G13354">
        <v>5232820000</v>
      </c>
    </row>
    <row r="13355" spans="1:7" ht="15">
      <c r="A13355" s="963">
        <v>45299</v>
      </c>
      <c r="B13355">
        <v>14564.4697265625</v>
      </c>
      <c r="C13355">
        <v>14846.900390625</v>
      </c>
      <c r="D13355">
        <v>14560.2001953125</v>
      </c>
      <c r="E13355">
        <v>14843.76953125</v>
      </c>
      <c r="F13355">
        <v>14843.76953125</v>
      </c>
      <c r="G13355">
        <v>6337770000</v>
      </c>
    </row>
    <row r="13356" spans="1:7" ht="15">
      <c r="A13356" s="963">
        <v>45300</v>
      </c>
      <c r="B13356">
        <v>14744.1298828125</v>
      </c>
      <c r="C13356">
        <v>14894.3203125</v>
      </c>
      <c r="D13356">
        <v>14716.7099609375</v>
      </c>
      <c r="E13356">
        <v>14857.7099609375</v>
      </c>
      <c r="F13356">
        <v>14857.7099609375</v>
      </c>
      <c r="G13356">
        <v>5068410000</v>
      </c>
    </row>
    <row r="13357" spans="1:7" ht="15">
      <c r="A13357" s="963">
        <v>45301</v>
      </c>
      <c r="B13357">
        <v>14877.7001953125</v>
      </c>
      <c r="C13357">
        <v>14998.2001953125</v>
      </c>
      <c r="D13357">
        <v>14842.7001953125</v>
      </c>
      <c r="E13357">
        <v>14969.650390625</v>
      </c>
      <c r="F13357">
        <v>14969.650390625</v>
      </c>
      <c r="G13357">
        <v>4404590000</v>
      </c>
    </row>
    <row r="13358" spans="1:7" ht="15">
      <c r="A13358" s="963">
        <v>45302</v>
      </c>
      <c r="B13358">
        <v>15020.9501953125</v>
      </c>
      <c r="C13358">
        <v>15063.6103515625</v>
      </c>
      <c r="D13358">
        <v>14800.3798828125</v>
      </c>
      <c r="E13358">
        <v>14970.1904296875</v>
      </c>
      <c r="F13358">
        <v>14970.1904296875</v>
      </c>
      <c r="G13358">
        <v>5044690000</v>
      </c>
    </row>
    <row r="13359" spans="1:7" ht="15">
      <c r="A13359" s="963">
        <v>45303</v>
      </c>
      <c r="B13359">
        <v>15001.009765625</v>
      </c>
      <c r="C13359">
        <v>15047.25</v>
      </c>
      <c r="D13359">
        <v>14931.8798828125</v>
      </c>
      <c r="E13359">
        <v>14972.759765625</v>
      </c>
      <c r="F13359">
        <v>14972.759765625</v>
      </c>
      <c r="G13359">
        <v>4958940000</v>
      </c>
    </row>
    <row r="13360" spans="1:7" ht="15">
      <c r="A13360" s="963">
        <v>45307</v>
      </c>
      <c r="B13360">
        <v>14908.259765625</v>
      </c>
      <c r="C13360">
        <v>15004.349609375</v>
      </c>
      <c r="D13360">
        <v>14863.8095703125</v>
      </c>
      <c r="E13360">
        <v>14944.349609375</v>
      </c>
      <c r="F13360">
        <v>14944.349609375</v>
      </c>
      <c r="G13360">
        <v>6386180000</v>
      </c>
    </row>
    <row r="13361" spans="1:7" ht="15">
      <c r="A13361" s="963">
        <v>45308</v>
      </c>
      <c r="B13361">
        <v>14814.76953125</v>
      </c>
      <c r="C13361">
        <v>14865.759765625</v>
      </c>
      <c r="D13361">
        <v>14706.23046875</v>
      </c>
      <c r="E13361">
        <v>14855.6201171875</v>
      </c>
      <c r="F13361">
        <v>14855.6201171875</v>
      </c>
      <c r="G13361">
        <v>5181740000</v>
      </c>
    </row>
    <row r="13362" spans="1:7" ht="15">
      <c r="A13362" s="963">
        <v>45309</v>
      </c>
      <c r="B13362">
        <v>14994.51953125</v>
      </c>
      <c r="C13362">
        <v>15066.8095703125</v>
      </c>
      <c r="D13362">
        <v>14911.1103515625</v>
      </c>
      <c r="E13362">
        <v>15055.650390625</v>
      </c>
      <c r="F13362">
        <v>15055.650390625</v>
      </c>
      <c r="G13362">
        <v>5587440000</v>
      </c>
    </row>
    <row r="13363" spans="1:7" ht="15">
      <c r="A13363" s="963">
        <v>45310</v>
      </c>
      <c r="B13363">
        <v>15122.3798828125</v>
      </c>
      <c r="C13363">
        <v>15310.9697265625</v>
      </c>
      <c r="D13363">
        <v>15087.2001953125</v>
      </c>
      <c r="E13363">
        <v>15310.9697265625</v>
      </c>
      <c r="F13363">
        <v>15310.9697265625</v>
      </c>
      <c r="G13363">
        <v>5604950000</v>
      </c>
    </row>
    <row r="13364" spans="1:7" ht="15">
      <c r="A13364" s="963">
        <v>45313</v>
      </c>
      <c r="B13364">
        <v>15393.0498046875</v>
      </c>
      <c r="C13364">
        <v>15438.849609375</v>
      </c>
      <c r="D13364">
        <v>15333.6298828125</v>
      </c>
      <c r="E13364">
        <v>15360.2900390625</v>
      </c>
      <c r="F13364">
        <v>15360.2900390625</v>
      </c>
      <c r="G13364">
        <v>5456240000</v>
      </c>
    </row>
    <row r="13365" spans="1:7" ht="15">
      <c r="A13365" s="963">
        <v>45314</v>
      </c>
      <c r="B13365">
        <v>15391.41015625</v>
      </c>
      <c r="C13365">
        <v>15432.349609375</v>
      </c>
      <c r="D13365">
        <v>15337.23046875</v>
      </c>
      <c r="E13365">
        <v>15425.9404296875</v>
      </c>
      <c r="F13365">
        <v>15425.9404296875</v>
      </c>
      <c r="G13365">
        <v>5207680000</v>
      </c>
    </row>
    <row r="13366" spans="1:7" ht="15">
      <c r="A13366" s="963">
        <v>45315</v>
      </c>
      <c r="B13366">
        <v>15560.6103515625</v>
      </c>
      <c r="C13366">
        <v>15629.0703125</v>
      </c>
      <c r="D13366">
        <v>15468.91015625</v>
      </c>
      <c r="E13366">
        <v>15481.919921875</v>
      </c>
      <c r="F13366">
        <v>15481.919921875</v>
      </c>
      <c r="G13366">
        <v>4983210000</v>
      </c>
    </row>
    <row r="13367" spans="1:7" ht="15">
      <c r="A13367" s="963">
        <v>45316</v>
      </c>
      <c r="B13367">
        <v>15555.6201171875</v>
      </c>
      <c r="C13367">
        <v>15597.25</v>
      </c>
      <c r="D13367">
        <v>15430.6796875</v>
      </c>
      <c r="E13367">
        <v>15510.5</v>
      </c>
      <c r="F13367">
        <v>15510.5</v>
      </c>
      <c r="G13367">
        <v>5281570000</v>
      </c>
    </row>
    <row r="13368" spans="1:7" ht="15">
      <c r="A13368" s="963">
        <v>45317</v>
      </c>
      <c r="B13368">
        <v>15474.849609375</v>
      </c>
      <c r="C13368">
        <v>15538.83984375</v>
      </c>
      <c r="D13368">
        <v>15433.0400390625</v>
      </c>
      <c r="E13368">
        <v>15455.3603515625</v>
      </c>
      <c r="F13368">
        <v>15455.3603515625</v>
      </c>
      <c r="G13368">
        <v>4510530000</v>
      </c>
    </row>
    <row r="13369" spans="1:7" ht="15">
      <c r="A13369" s="963">
        <v>45320</v>
      </c>
      <c r="B13369">
        <v>15470.66015625</v>
      </c>
      <c r="C13369">
        <v>15630.580078125</v>
      </c>
      <c r="D13369">
        <v>15449.8701171875</v>
      </c>
      <c r="E13369">
        <v>15628.0400390625</v>
      </c>
      <c r="F13369">
        <v>15628.0400390625</v>
      </c>
      <c r="G13369">
        <v>4979310000</v>
      </c>
    </row>
    <row r="13370" spans="1:7" ht="15">
      <c r="A13370" s="963">
        <v>45321</v>
      </c>
      <c r="B13370">
        <v>15604.080078125</v>
      </c>
      <c r="C13370">
        <v>15619.23046875</v>
      </c>
      <c r="D13370">
        <v>15484.669921875</v>
      </c>
      <c r="E13370">
        <v>15509.900390625</v>
      </c>
      <c r="F13370">
        <v>15509.900390625</v>
      </c>
      <c r="G13370">
        <v>4719240000</v>
      </c>
    </row>
    <row r="13371" spans="1:7" ht="15">
      <c r="A13371" s="963">
        <v>45322</v>
      </c>
      <c r="B13371">
        <v>15324.1904296875</v>
      </c>
      <c r="C13371">
        <v>15405.5595703125</v>
      </c>
      <c r="D13371">
        <v>15158.490234375</v>
      </c>
      <c r="E13371">
        <v>15164.009765625</v>
      </c>
      <c r="F13371">
        <v>15164.009765625</v>
      </c>
      <c r="G13371">
        <v>5875610000</v>
      </c>
    </row>
    <row r="13372" spans="1:7" ht="15">
      <c r="A13372" s="963">
        <v>45323</v>
      </c>
      <c r="B13372">
        <v>15254.01953125</v>
      </c>
      <c r="C13372">
        <v>15372.1298828125</v>
      </c>
      <c r="D13372">
        <v>15208.8798828125</v>
      </c>
      <c r="E13372">
        <v>15361.6396484375</v>
      </c>
      <c r="F13372">
        <v>15361.6396484375</v>
      </c>
      <c r="G13372">
        <v>5046920000</v>
      </c>
    </row>
    <row r="13373" spans="1:7" ht="15">
      <c r="A13373" s="963">
        <v>45324</v>
      </c>
      <c r="B13373">
        <v>15403.16015625</v>
      </c>
      <c r="C13373">
        <v>15664.2099609375</v>
      </c>
      <c r="D13373">
        <v>15366.7802734375</v>
      </c>
      <c r="E13373">
        <v>15628.9501953125</v>
      </c>
      <c r="F13373">
        <v>15628.9501953125</v>
      </c>
      <c r="G13373">
        <v>4800690000</v>
      </c>
    </row>
    <row r="13374" spans="1:7" ht="15">
      <c r="A13374" s="963">
        <v>45327</v>
      </c>
      <c r="B13374">
        <v>15613.990234375</v>
      </c>
      <c r="C13374">
        <v>15637.8798828125</v>
      </c>
      <c r="D13374">
        <v>15471.6796875</v>
      </c>
      <c r="E13374">
        <v>15597.6796875</v>
      </c>
      <c r="F13374">
        <v>15597.6796875</v>
      </c>
      <c r="G13374">
        <v>4831020000</v>
      </c>
    </row>
    <row r="13375" spans="1:7" ht="15">
      <c r="A13375" s="963">
        <v>45328</v>
      </c>
      <c r="B13375">
        <v>15638.1904296875</v>
      </c>
      <c r="C13375">
        <v>15652.75</v>
      </c>
      <c r="D13375">
        <v>15515.25</v>
      </c>
      <c r="E13375">
        <v>15609</v>
      </c>
      <c r="F13375">
        <v>15609</v>
      </c>
      <c r="G13375">
        <v>4759640000</v>
      </c>
    </row>
    <row r="13376" spans="1:7" ht="15">
      <c r="A13376" s="963">
        <v>45329</v>
      </c>
      <c r="B13376">
        <v>15690.349609375</v>
      </c>
      <c r="C13376">
        <v>15770.6796875</v>
      </c>
      <c r="D13376">
        <v>15645.8095703125</v>
      </c>
      <c r="E13376">
        <v>15756.6396484375</v>
      </c>
      <c r="F13376">
        <v>15756.6396484375</v>
      </c>
      <c r="G13376">
        <v>4567580000</v>
      </c>
    </row>
    <row r="13377" spans="1:7" ht="15">
      <c r="A13377" s="963">
        <v>45330</v>
      </c>
      <c r="B13377">
        <v>15762.23046875</v>
      </c>
      <c r="C13377">
        <v>15813.26953125</v>
      </c>
      <c r="D13377">
        <v>15739.1796875</v>
      </c>
      <c r="E13377">
        <v>15793.7099609375</v>
      </c>
      <c r="F13377">
        <v>15793.7099609375</v>
      </c>
      <c r="G13377">
        <v>5675850000</v>
      </c>
    </row>
    <row r="13378" spans="1:7" ht="15">
      <c r="A13378" s="963">
        <v>45331</v>
      </c>
      <c r="B13378">
        <v>15842.3798828125</v>
      </c>
      <c r="C13378">
        <v>16007.2900390625</v>
      </c>
      <c r="D13378">
        <v>15831.759765625</v>
      </c>
      <c r="E13378">
        <v>15990.66015625</v>
      </c>
      <c r="F13378">
        <v>15990.66015625</v>
      </c>
      <c r="G13378">
        <v>5797260000</v>
      </c>
    </row>
    <row r="13379" spans="1:7" ht="15">
      <c r="A13379" s="963">
        <v>45334</v>
      </c>
      <c r="B13379">
        <v>15980.6201171875</v>
      </c>
      <c r="C13379">
        <v>16080.0703125</v>
      </c>
      <c r="D13379">
        <v>15917.8701171875</v>
      </c>
      <c r="E13379">
        <v>15942.5498046875</v>
      </c>
      <c r="F13379">
        <v>15942.5498046875</v>
      </c>
      <c r="G13379">
        <v>5458490000</v>
      </c>
    </row>
    <row r="13380" spans="1:7" ht="15">
      <c r="A13380" s="963">
        <v>45335</v>
      </c>
      <c r="B13380">
        <v>15598.8798828125</v>
      </c>
      <c r="C13380">
        <v>15770.419921875</v>
      </c>
      <c r="D13380">
        <v>15551.4404296875</v>
      </c>
      <c r="E13380">
        <v>15655.599609375</v>
      </c>
      <c r="F13380">
        <v>15655.599609375</v>
      </c>
      <c r="G13380">
        <v>5599860000</v>
      </c>
    </row>
    <row r="13381" spans="1:7" ht="15">
      <c r="A13381" s="963">
        <v>45336</v>
      </c>
      <c r="B13381">
        <v>15781.7099609375</v>
      </c>
      <c r="C13381">
        <v>15865.509765625</v>
      </c>
      <c r="D13381">
        <v>15683.9404296875</v>
      </c>
      <c r="E13381">
        <v>15859.150390625</v>
      </c>
      <c r="F13381">
        <v>15859.150390625</v>
      </c>
      <c r="G13381">
        <v>5092660000</v>
      </c>
    </row>
    <row r="13382" spans="1:7" ht="15">
      <c r="A13382" s="963">
        <v>45337</v>
      </c>
      <c r="B13382">
        <v>15865.2998046875</v>
      </c>
      <c r="C13382">
        <v>15911.2197265625</v>
      </c>
      <c r="D13382">
        <v>15779.7197265625</v>
      </c>
      <c r="E13382">
        <v>15906.169921875</v>
      </c>
      <c r="F13382">
        <v>15906.169921875</v>
      </c>
      <c r="G13382">
        <v>6049100000</v>
      </c>
    </row>
    <row r="13383" spans="1:7" ht="15">
      <c r="A13383" s="963">
        <v>45338</v>
      </c>
      <c r="B13383">
        <v>15910.4296875</v>
      </c>
      <c r="C13383">
        <v>15917.41015625</v>
      </c>
      <c r="D13383">
        <v>15752.01953125</v>
      </c>
      <c r="E13383">
        <v>15775.650390625</v>
      </c>
      <c r="F13383">
        <v>15775.650390625</v>
      </c>
      <c r="G13383">
        <v>5223800000</v>
      </c>
    </row>
    <row r="13384" spans="1:7" ht="15">
      <c r="A13384" s="963">
        <v>45342</v>
      </c>
      <c r="B13384">
        <v>15679.83984375</v>
      </c>
      <c r="C13384">
        <v>15730.4697265625</v>
      </c>
      <c r="D13384">
        <v>15508.5</v>
      </c>
      <c r="E13384">
        <v>15630.7802734375</v>
      </c>
      <c r="F13384">
        <v>15630.7802734375</v>
      </c>
      <c r="G13384">
        <v>5595700000</v>
      </c>
    </row>
    <row r="13385" spans="1:7" ht="15">
      <c r="A13385" s="963">
        <v>45343</v>
      </c>
      <c r="B13385">
        <v>15532.1201171875</v>
      </c>
      <c r="C13385">
        <v>15583.6796875</v>
      </c>
      <c r="D13385">
        <v>15451.650390625</v>
      </c>
      <c r="E13385">
        <v>15580.8701171875</v>
      </c>
      <c r="F13385">
        <v>15580.8701171875</v>
      </c>
      <c r="G13385">
        <v>4845740000</v>
      </c>
    </row>
    <row r="13386" spans="1:7" ht="15">
      <c r="A13386" s="963">
        <v>45344</v>
      </c>
      <c r="B13386">
        <v>15904.48046875</v>
      </c>
      <c r="C13386">
        <v>16061.8203125</v>
      </c>
      <c r="D13386">
        <v>15869.240234375</v>
      </c>
      <c r="E13386">
        <v>16041.6201171875</v>
      </c>
      <c r="F13386">
        <v>16041.6201171875</v>
      </c>
      <c r="G13386">
        <v>5653930000</v>
      </c>
    </row>
    <row r="13387" spans="1:7" ht="15">
      <c r="A13387" s="963">
        <v>45345</v>
      </c>
      <c r="B13387">
        <v>16094.7998046875</v>
      </c>
      <c r="C13387">
        <v>16134.2197265625</v>
      </c>
      <c r="D13387">
        <v>15954.5</v>
      </c>
      <c r="E13387">
        <v>15996.8203125</v>
      </c>
      <c r="F13387">
        <v>15996.8203125</v>
      </c>
      <c r="G13387">
        <v>5077910000</v>
      </c>
    </row>
    <row r="13388" spans="1:7" ht="15">
      <c r="A13388" s="963">
        <v>45348</v>
      </c>
      <c r="B13388">
        <v>16014.4501953125</v>
      </c>
      <c r="C13388">
        <v>16054.900390625</v>
      </c>
      <c r="D13388">
        <v>15973.900390625</v>
      </c>
      <c r="E13388">
        <v>15976.25</v>
      </c>
      <c r="F13388">
        <v>15976.25</v>
      </c>
      <c r="G13388">
        <v>5417630000</v>
      </c>
    </row>
    <row r="13389" spans="1:7" ht="15">
      <c r="A13389" s="963">
        <v>45349</v>
      </c>
      <c r="B13389">
        <v>16013.98046875</v>
      </c>
      <c r="C13389">
        <v>16046.099609375</v>
      </c>
      <c r="D13389">
        <v>15940.509765625</v>
      </c>
      <c r="E13389">
        <v>16035.2998046875</v>
      </c>
      <c r="F13389">
        <v>16035.2998046875</v>
      </c>
      <c r="G13389">
        <v>5423020000</v>
      </c>
    </row>
    <row r="13390" spans="1:7" ht="15">
      <c r="A13390" s="963">
        <v>45350</v>
      </c>
      <c r="B13390">
        <v>15969.1396484375</v>
      </c>
      <c r="C13390">
        <v>16003.5595703125</v>
      </c>
      <c r="D13390">
        <v>15924.7197265625</v>
      </c>
      <c r="E13390">
        <v>15947.740234375</v>
      </c>
      <c r="F13390">
        <v>15947.740234375</v>
      </c>
      <c r="G13390">
        <v>5581690000</v>
      </c>
    </row>
    <row r="13391" spans="1:7" ht="15">
      <c r="A13391" s="963">
        <v>45351</v>
      </c>
      <c r="B13391">
        <v>16059.33984375</v>
      </c>
      <c r="C13391">
        <v>16115.9599609375</v>
      </c>
      <c r="D13391">
        <v>15931.7001953125</v>
      </c>
      <c r="E13391">
        <v>16091.919921875</v>
      </c>
      <c r="F13391">
        <v>16091.919921875</v>
      </c>
      <c r="G13391">
        <v>6265340000</v>
      </c>
    </row>
    <row r="13392" spans="1:7" ht="15">
      <c r="A13392" s="963">
        <v>45352</v>
      </c>
      <c r="B13392">
        <v>16109.830078125</v>
      </c>
      <c r="C13392">
        <v>16302.240234375</v>
      </c>
      <c r="D13392">
        <v>16096.599609375</v>
      </c>
      <c r="E13392">
        <v>16274.9404296875</v>
      </c>
      <c r="F13392">
        <v>16274.9404296875</v>
      </c>
      <c r="G13392">
        <v>5457910000</v>
      </c>
    </row>
    <row r="13393" spans="1:7" ht="15">
      <c r="A13393" s="963">
        <v>45355</v>
      </c>
      <c r="B13393">
        <v>16264.2099609375</v>
      </c>
      <c r="C13393">
        <v>16289.0595703125</v>
      </c>
      <c r="D13393">
        <v>16199.0595703125</v>
      </c>
      <c r="E13393">
        <v>16207.509765625</v>
      </c>
      <c r="F13393">
        <v>16207.509765625</v>
      </c>
      <c r="G13393">
        <v>5725470000</v>
      </c>
    </row>
    <row r="13394" spans="1:7" ht="15">
      <c r="A13394" s="963">
        <v>45356</v>
      </c>
      <c r="B13394">
        <v>16077.740234375</v>
      </c>
      <c r="C13394">
        <v>16087.5703125</v>
      </c>
      <c r="D13394">
        <v>15862.6298828125</v>
      </c>
      <c r="E13394">
        <v>15939.58984375</v>
      </c>
      <c r="F13394">
        <v>15939.58984375</v>
      </c>
      <c r="G13394">
        <v>6356800000</v>
      </c>
    </row>
    <row r="13395" spans="1:7" ht="15">
      <c r="A13395" s="963">
        <v>45357</v>
      </c>
      <c r="B13395">
        <v>16092</v>
      </c>
      <c r="C13395">
        <v>16128.5595703125</v>
      </c>
      <c r="D13395">
        <v>15956.66015625</v>
      </c>
      <c r="E13395">
        <v>16031.5400390625</v>
      </c>
      <c r="F13395">
        <v>16031.5400390625</v>
      </c>
      <c r="G13395">
        <v>5511370000</v>
      </c>
    </row>
    <row r="13396" spans="1:7" ht="15">
      <c r="A13396" s="963">
        <v>45358</v>
      </c>
      <c r="B13396">
        <v>16147.3203125</v>
      </c>
      <c r="C13396">
        <v>16309.01953125</v>
      </c>
      <c r="D13396">
        <v>16096.009765625</v>
      </c>
      <c r="E13396">
        <v>16273.3798828125</v>
      </c>
      <c r="F13396">
        <v>16273.3798828125</v>
      </c>
      <c r="G13396">
        <v>5072790000</v>
      </c>
    </row>
    <row r="13397" spans="1:7" ht="15">
      <c r="A13397" s="963">
        <v>45359</v>
      </c>
      <c r="B13397">
        <v>16322.099609375</v>
      </c>
      <c r="C13397">
        <v>16449.69921875</v>
      </c>
      <c r="D13397">
        <v>16059.5</v>
      </c>
      <c r="E13397">
        <v>16085.1103515625</v>
      </c>
      <c r="F13397">
        <v>16085.1103515625</v>
      </c>
      <c r="G13397">
        <v>5411790000</v>
      </c>
    </row>
    <row r="13398" spans="1:7" ht="15">
      <c r="A13398" s="963">
        <v>45362</v>
      </c>
      <c r="B13398">
        <v>16052.6298828125</v>
      </c>
      <c r="C13398">
        <v>16085.9501953125</v>
      </c>
      <c r="D13398">
        <v>15978.0400390625</v>
      </c>
      <c r="E13398">
        <v>16019.26953125</v>
      </c>
      <c r="F13398">
        <v>16019.26953125</v>
      </c>
      <c r="G13398">
        <v>4917620000</v>
      </c>
    </row>
    <row r="13399" spans="1:7" ht="15">
      <c r="A13399" s="963">
        <v>45363</v>
      </c>
      <c r="B13399">
        <v>16116.98046875</v>
      </c>
      <c r="C13399">
        <v>16275.4501953125</v>
      </c>
      <c r="D13399">
        <v>15992.98046875</v>
      </c>
      <c r="E13399">
        <v>16265.6396484375</v>
      </c>
      <c r="F13399">
        <v>16265.6396484375</v>
      </c>
      <c r="G13399">
        <v>5100330000</v>
      </c>
    </row>
    <row r="13400" spans="1:7" ht="15">
      <c r="A13400" s="963">
        <v>45364</v>
      </c>
      <c r="B13400">
        <v>16220.1103515625</v>
      </c>
      <c r="C13400">
        <v>16233.2998046875</v>
      </c>
      <c r="D13400">
        <v>16143.33984375</v>
      </c>
      <c r="E13400">
        <v>16177.76953125</v>
      </c>
      <c r="F13400">
        <v>16177.76953125</v>
      </c>
      <c r="G13400">
        <v>4839000000</v>
      </c>
    </row>
    <row r="13401" spans="1:7" ht="15">
      <c r="A13401" s="963">
        <v>45365</v>
      </c>
      <c r="B13401">
        <v>16209.1904296875</v>
      </c>
      <c r="C13401">
        <v>16245.3203125</v>
      </c>
      <c r="D13401">
        <v>16039.6796875</v>
      </c>
      <c r="E13401">
        <v>16128.5302734375</v>
      </c>
      <c r="F13401">
        <v>16128.5302734375</v>
      </c>
      <c r="G13401">
        <v>5450980000</v>
      </c>
    </row>
    <row r="13402" spans="1:7" ht="15">
      <c r="A13402" s="963">
        <v>45366</v>
      </c>
      <c r="B13402">
        <v>16043.580078125</v>
      </c>
      <c r="C13402">
        <v>16055.330078125</v>
      </c>
      <c r="D13402">
        <v>15925.91015625</v>
      </c>
      <c r="E13402">
        <v>15973.169921875</v>
      </c>
      <c r="F13402">
        <v>15973.169921875</v>
      </c>
      <c r="G13402">
        <v>8261950000</v>
      </c>
    </row>
    <row r="13403" spans="1:7" ht="15">
      <c r="A13403" s="963">
        <v>45369</v>
      </c>
      <c r="B13403">
        <v>16154.919921875</v>
      </c>
      <c r="C13403">
        <v>16247.58984375</v>
      </c>
      <c r="D13403">
        <v>16094.169921875</v>
      </c>
      <c r="E13403">
        <v>16103.4501953125</v>
      </c>
      <c r="F13403">
        <v>16103.4501953125</v>
      </c>
      <c r="G13403">
        <v>5025040000</v>
      </c>
    </row>
    <row r="13404" spans="1:7" ht="15">
      <c r="A13404" s="963">
        <v>45370</v>
      </c>
      <c r="B13404">
        <v>16031.9296875</v>
      </c>
      <c r="C13404">
        <v>16175.58984375</v>
      </c>
      <c r="D13404">
        <v>15951.8603515625</v>
      </c>
      <c r="E13404">
        <v>16166.7900390625</v>
      </c>
      <c r="F13404">
        <v>16166.7900390625</v>
      </c>
      <c r="G13404">
        <v>4758740000</v>
      </c>
    </row>
    <row r="13405" spans="1:7" ht="15">
      <c r="A13405" s="963">
        <v>45371</v>
      </c>
      <c r="B13405">
        <v>16185.759765625</v>
      </c>
      <c r="C13405">
        <v>16377.4404296875</v>
      </c>
      <c r="D13405">
        <v>16127.48046875</v>
      </c>
      <c r="E13405">
        <v>16369.41015625</v>
      </c>
      <c r="F13405">
        <v>16369.41015625</v>
      </c>
      <c r="G13405">
        <v>5298380000</v>
      </c>
    </row>
    <row r="13406" spans="1:7" ht="15">
      <c r="A13406" s="963">
        <v>45372</v>
      </c>
      <c r="B13406">
        <v>16517.240234375</v>
      </c>
      <c r="C13406">
        <v>16538.859375</v>
      </c>
      <c r="D13406">
        <v>16393.900390625</v>
      </c>
      <c r="E13406">
        <v>16401.83984375</v>
      </c>
      <c r="F13406">
        <v>16401.83984375</v>
      </c>
      <c r="G13406">
        <v>5134740000</v>
      </c>
    </row>
    <row r="13407" spans="1:7" ht="15">
      <c r="A13407" s="963">
        <v>45373</v>
      </c>
      <c r="B13407">
        <v>16387.830078125</v>
      </c>
      <c r="C13407">
        <v>16467.619140625</v>
      </c>
      <c r="D13407">
        <v>16361</v>
      </c>
      <c r="E13407">
        <v>16428.8203125</v>
      </c>
      <c r="F13407">
        <v>16428.8203125</v>
      </c>
      <c r="G13407">
        <v>4339930000</v>
      </c>
    </row>
    <row r="13408" spans="1:7" ht="15">
      <c r="A13408" s="963">
        <v>45376</v>
      </c>
      <c r="B13408">
        <v>16335.2998046875</v>
      </c>
      <c r="C13408">
        <v>16441.169921875</v>
      </c>
      <c r="D13408">
        <v>16315.7197265625</v>
      </c>
      <c r="E13408">
        <v>16384.470703125</v>
      </c>
      <c r="F13408">
        <v>16384.470703125</v>
      </c>
      <c r="G13408">
        <v>4636940000</v>
      </c>
    </row>
    <row r="13409" spans="1:7" ht="15">
      <c r="A13409" s="963">
        <v>45377</v>
      </c>
      <c r="B13409">
        <v>16446.849609375</v>
      </c>
      <c r="C13409">
        <v>16476.380859375</v>
      </c>
      <c r="D13409">
        <v>16312.9501953125</v>
      </c>
      <c r="E13409">
        <v>16315.7001953125</v>
      </c>
      <c r="F13409">
        <v>16315.7001953125</v>
      </c>
      <c r="G13409">
        <v>5144260000</v>
      </c>
    </row>
    <row r="13410" spans="1:7" ht="15">
      <c r="A13410" s="963">
        <v>45378</v>
      </c>
      <c r="B13410">
        <v>16424.759765625</v>
      </c>
      <c r="C13410">
        <v>16431.8203125</v>
      </c>
      <c r="D13410">
        <v>16279.169921875</v>
      </c>
      <c r="E13410">
        <v>16399.51953125</v>
      </c>
      <c r="F13410">
        <v>16399.51953125</v>
      </c>
      <c r="G13410">
        <v>4768930000</v>
      </c>
    </row>
    <row r="13411" spans="1:7" ht="15">
      <c r="A13411" s="963">
        <v>45379</v>
      </c>
      <c r="B13411">
        <v>16377.23046875</v>
      </c>
      <c r="C13411">
        <v>16420.919921875</v>
      </c>
      <c r="D13411">
        <v>16347.3798828125</v>
      </c>
      <c r="E13411">
        <v>16379.4599609375</v>
      </c>
      <c r="F13411">
        <v>16379.4599609375</v>
      </c>
      <c r="G13411">
        <v>5174450000</v>
      </c>
    </row>
    <row r="13412" spans="1:7" ht="15">
      <c r="A13412" s="963">
        <v>45383</v>
      </c>
      <c r="B13412">
        <v>16397.05078125</v>
      </c>
      <c r="C13412">
        <v>16490.650390625</v>
      </c>
      <c r="D13412">
        <v>16327.8896484375</v>
      </c>
      <c r="E13412">
        <v>16396.830078125</v>
      </c>
      <c r="F13412">
        <v>16396.830078125</v>
      </c>
      <c r="G13412">
        <v>4798390000</v>
      </c>
    </row>
    <row r="13413" spans="1:7" ht="15">
      <c r="A13413" s="963">
        <v>45384</v>
      </c>
      <c r="B13413">
        <v>16199.240234375</v>
      </c>
      <c r="C13413">
        <v>16251.41015625</v>
      </c>
      <c r="D13413">
        <v>16137.240234375</v>
      </c>
      <c r="E13413">
        <v>16240.4501953125</v>
      </c>
      <c r="F13413">
        <v>16240.4501953125</v>
      </c>
      <c r="G13413">
        <v>4710280000</v>
      </c>
    </row>
    <row r="13414" spans="1:7" ht="15">
      <c r="A13414" s="963">
        <v>45385</v>
      </c>
      <c r="B13414">
        <v>16178.7998046875</v>
      </c>
      <c r="C13414">
        <v>16340.740234375</v>
      </c>
      <c r="D13414">
        <v>16169.3095703125</v>
      </c>
      <c r="E13414">
        <v>16277.4599609375</v>
      </c>
      <c r="F13414">
        <v>16277.4599609375</v>
      </c>
      <c r="G13414">
        <v>5151500000</v>
      </c>
    </row>
    <row r="13415" spans="1:7" ht="15">
      <c r="A13415" s="963">
        <v>45386</v>
      </c>
      <c r="B13415">
        <v>16418.5703125</v>
      </c>
      <c r="C13415">
        <v>16468.0390625</v>
      </c>
      <c r="D13415">
        <v>16046.5595703125</v>
      </c>
      <c r="E13415">
        <v>16049.080078125</v>
      </c>
      <c r="F13415">
        <v>16049.080078125</v>
      </c>
      <c r="G13415">
        <v>5368700000</v>
      </c>
    </row>
    <row r="13416" spans="1:7" ht="15">
      <c r="A13416" s="963">
        <v>45387</v>
      </c>
      <c r="B13416">
        <v>16095.400390625</v>
      </c>
      <c r="C13416">
        <v>16326.5</v>
      </c>
      <c r="D13416">
        <v>16080.48046875</v>
      </c>
      <c r="E13416">
        <v>16248.51953125</v>
      </c>
      <c r="F13416">
        <v>16248.51953125</v>
      </c>
      <c r="G13416">
        <v>4578130000</v>
      </c>
    </row>
    <row r="13417" spans="1:7" ht="15">
      <c r="A13417" s="963">
        <v>45390</v>
      </c>
      <c r="B13417">
        <v>16285.1796875</v>
      </c>
      <c r="C13417">
        <v>16323.599609375</v>
      </c>
      <c r="D13417">
        <v>16220.7197265625</v>
      </c>
      <c r="E13417">
        <v>16253.9599609375</v>
      </c>
      <c r="F13417">
        <v>16253.9599609375</v>
      </c>
      <c r="G13417">
        <v>4386700000</v>
      </c>
    </row>
    <row r="13418" spans="1:7" ht="15">
      <c r="A13418" s="963">
        <v>45391</v>
      </c>
      <c r="B13418">
        <v>16328.759765625</v>
      </c>
      <c r="C13418">
        <v>16348.1796875</v>
      </c>
      <c r="D13418">
        <v>16141.150390625</v>
      </c>
      <c r="E13418">
        <v>16306.6396484375</v>
      </c>
      <c r="F13418">
        <v>16306.6396484375</v>
      </c>
      <c r="G13418">
        <v>4869190000</v>
      </c>
    </row>
    <row r="13419" spans="1:7" ht="15">
      <c r="A13419" s="963">
        <v>45392</v>
      </c>
      <c r="B13419">
        <v>16104.009765625</v>
      </c>
      <c r="C13419">
        <v>16200.099609375</v>
      </c>
      <c r="D13419">
        <v>16092.01953125</v>
      </c>
      <c r="E13419">
        <v>16170.3603515625</v>
      </c>
      <c r="F13419">
        <v>16170.3603515625</v>
      </c>
      <c r="G13419">
        <v>5308250000</v>
      </c>
    </row>
    <row r="13420" spans="1:7" ht="15">
      <c r="A13420" s="963">
        <v>45393</v>
      </c>
      <c r="B13420">
        <v>16236.2001953125</v>
      </c>
      <c r="C13420">
        <v>16464.599609375</v>
      </c>
      <c r="D13420">
        <v>16154.650390625</v>
      </c>
      <c r="E13420">
        <v>16442.19921875</v>
      </c>
      <c r="F13420">
        <v>16442.19921875</v>
      </c>
      <c r="G13420">
        <v>4714750000</v>
      </c>
    </row>
    <row r="13421" spans="1:7" ht="15">
      <c r="A13421" s="963">
        <v>45394</v>
      </c>
      <c r="B13421">
        <v>16293.0302734375</v>
      </c>
      <c r="C13421">
        <v>16341.4599609375</v>
      </c>
      <c r="D13421">
        <v>16125.330078125</v>
      </c>
      <c r="E13421">
        <v>16175.08984375</v>
      </c>
      <c r="F13421">
        <v>16175.08984375</v>
      </c>
      <c r="G13421">
        <v>4552740000</v>
      </c>
    </row>
    <row r="13422" spans="1:7" ht="15">
      <c r="A13422" s="963">
        <v>45397</v>
      </c>
      <c r="B13422">
        <v>16276.4697265625</v>
      </c>
      <c r="C13422">
        <v>16295.26953125</v>
      </c>
      <c r="D13422">
        <v>15863.8798828125</v>
      </c>
      <c r="E13422">
        <v>15885.01953125</v>
      </c>
      <c r="F13422">
        <v>15885.01953125</v>
      </c>
      <c r="G13422">
        <v>4910550000</v>
      </c>
    </row>
    <row r="13423" spans="1:7" ht="15">
      <c r="A13423" s="963">
        <v>45398</v>
      </c>
      <c r="B13423">
        <v>15856.3798828125</v>
      </c>
      <c r="C13423">
        <v>15965.7900390625</v>
      </c>
      <c r="D13423">
        <v>15822.01953125</v>
      </c>
      <c r="E13423">
        <v>15865.25</v>
      </c>
      <c r="F13423">
        <v>15865.25</v>
      </c>
      <c r="G13423">
        <v>5001860000</v>
      </c>
    </row>
    <row r="13424" spans="1:7" ht="15">
      <c r="A13424" s="963">
        <v>45399</v>
      </c>
      <c r="B13424">
        <v>15942.2900390625</v>
      </c>
      <c r="C13424">
        <v>15957.0302734375</v>
      </c>
      <c r="D13424">
        <v>15654.509765625</v>
      </c>
      <c r="E13424">
        <v>15683.3701171875</v>
      </c>
      <c r="F13424">
        <v>15683.3701171875</v>
      </c>
      <c r="G13424">
        <v>4991470000</v>
      </c>
    </row>
    <row r="13425" spans="1:7" ht="15">
      <c r="A13425" s="963">
        <v>45400</v>
      </c>
      <c r="B13425">
        <v>15705.6904296875</v>
      </c>
      <c r="C13425">
        <v>15786.1201171875</v>
      </c>
      <c r="D13425">
        <v>15587.5</v>
      </c>
      <c r="E13425">
        <v>15601.5</v>
      </c>
      <c r="F13425">
        <v>15601.5</v>
      </c>
      <c r="G13425">
        <v>4932540000</v>
      </c>
    </row>
    <row r="13426" spans="1:7" ht="15">
      <c r="A13426" s="963">
        <v>45401</v>
      </c>
      <c r="B13426">
        <v>15547.099609375</v>
      </c>
      <c r="C13426">
        <v>15576.7001953125</v>
      </c>
      <c r="D13426">
        <v>15222.7802734375</v>
      </c>
      <c r="E13426">
        <v>15282.009765625</v>
      </c>
      <c r="F13426">
        <v>15282.009765625</v>
      </c>
      <c r="G13426">
        <v>5316010000</v>
      </c>
    </row>
    <row r="13427" spans="1:7" ht="15">
      <c r="A13427" s="963">
        <v>45404</v>
      </c>
      <c r="B13427">
        <v>15396.1298828125</v>
      </c>
      <c r="C13427">
        <v>15539</v>
      </c>
      <c r="D13427">
        <v>15265.66015625</v>
      </c>
      <c r="E13427">
        <v>15451.3095703125</v>
      </c>
      <c r="F13427">
        <v>15451.3095703125</v>
      </c>
      <c r="G13427">
        <v>4616730000</v>
      </c>
    </row>
    <row r="13428" spans="1:7" ht="15">
      <c r="A13428" s="963">
        <v>45405</v>
      </c>
      <c r="B13428">
        <v>15525.5498046875</v>
      </c>
      <c r="C13428">
        <v>15730.349609375</v>
      </c>
      <c r="D13428">
        <v>15510.58984375</v>
      </c>
      <c r="E13428">
        <v>15696.6396484375</v>
      </c>
      <c r="F13428">
        <v>15696.6396484375</v>
      </c>
      <c r="G13428">
        <v>4951670000</v>
      </c>
    </row>
    <row r="13429" spans="1:7" ht="15">
      <c r="A13429" s="963">
        <v>45406</v>
      </c>
      <c r="B13429">
        <v>15805.599609375</v>
      </c>
      <c r="C13429">
        <v>15839</v>
      </c>
      <c r="D13429">
        <v>15634.4404296875</v>
      </c>
      <c r="E13429">
        <v>15712.75</v>
      </c>
      <c r="F13429">
        <v>15712.75</v>
      </c>
      <c r="G13429">
        <v>4735870000</v>
      </c>
    </row>
    <row r="13430" spans="1:7" ht="15">
      <c r="A13430" s="963">
        <v>45407</v>
      </c>
      <c r="B13430">
        <v>15375.259765625</v>
      </c>
      <c r="C13430">
        <v>15644.509765625</v>
      </c>
      <c r="D13430">
        <v>15343.91015625</v>
      </c>
      <c r="E13430">
        <v>15611.759765625</v>
      </c>
      <c r="F13430">
        <v>15611.759765625</v>
      </c>
      <c r="G13430">
        <v>4743640000</v>
      </c>
    </row>
    <row r="13431" spans="1:7" ht="15">
      <c r="A13431" s="963">
        <v>45408</v>
      </c>
      <c r="B13431">
        <v>15821.33984375</v>
      </c>
      <c r="C13431">
        <v>15981</v>
      </c>
      <c r="D13431">
        <v>15770.7197265625</v>
      </c>
      <c r="E13431">
        <v>15927.900390625</v>
      </c>
      <c r="F13431">
        <v>15927.900390625</v>
      </c>
      <c r="G13431">
        <v>4694400000</v>
      </c>
    </row>
    <row r="13432" spans="1:7" ht="15">
      <c r="A13432" s="963">
        <v>45411</v>
      </c>
      <c r="B13432">
        <v>16007</v>
      </c>
      <c r="C13432">
        <v>16021.490234375</v>
      </c>
      <c r="D13432">
        <v>15885.8896484375</v>
      </c>
      <c r="E13432">
        <v>15983.080078125</v>
      </c>
      <c r="F13432">
        <v>15983.080078125</v>
      </c>
      <c r="G13432">
        <v>4972520000</v>
      </c>
    </row>
    <row r="13433" spans="1:7" ht="15">
      <c r="A13433" s="963">
        <v>45412</v>
      </c>
      <c r="B13433">
        <v>15920.8896484375</v>
      </c>
      <c r="C13433">
        <v>15979.3603515625</v>
      </c>
      <c r="D13433">
        <v>15655.669921875</v>
      </c>
      <c r="E13433">
        <v>15657.8203125</v>
      </c>
      <c r="F13433">
        <v>15657.8203125</v>
      </c>
      <c r="G13433">
        <v>5229400000</v>
      </c>
    </row>
    <row r="13434" spans="1:7" ht="15">
      <c r="A13434" s="963">
        <v>45413</v>
      </c>
      <c r="B13434">
        <v>15646.08984375</v>
      </c>
      <c r="C13434">
        <v>15926.2197265625</v>
      </c>
      <c r="D13434">
        <v>15557.6396484375</v>
      </c>
      <c r="E13434">
        <v>15605.48046875</v>
      </c>
      <c r="F13434">
        <v>15605.48046875</v>
      </c>
      <c r="G13434">
        <v>5277790000</v>
      </c>
    </row>
    <row r="13435" spans="1:7" ht="15">
      <c r="A13435" s="963">
        <v>45414</v>
      </c>
      <c r="B13435">
        <v>15758.1103515625</v>
      </c>
      <c r="C13435">
        <v>15862.7900390625</v>
      </c>
      <c r="D13435">
        <v>15604.73046875</v>
      </c>
      <c r="E13435">
        <v>15840.9599609375</v>
      </c>
      <c r="F13435">
        <v>15840.9599609375</v>
      </c>
      <c r="G13435">
        <v>4901610000</v>
      </c>
    </row>
    <row r="13436" spans="1:7" ht="15">
      <c r="A13436" s="963">
        <v>45415</v>
      </c>
      <c r="B13436">
        <v>16147.48046875</v>
      </c>
      <c r="C13436">
        <v>16204.7099609375</v>
      </c>
      <c r="D13436">
        <v>16068.33984375</v>
      </c>
      <c r="E13436">
        <v>16156.330078125</v>
      </c>
      <c r="F13436">
        <v>16156.330078125</v>
      </c>
      <c r="G13436">
        <v>4887310000</v>
      </c>
    </row>
    <row r="13437" spans="1:7" ht="15">
      <c r="A13437" s="963">
        <v>45418</v>
      </c>
      <c r="B13437">
        <v>16208.5400390625</v>
      </c>
      <c r="C13437">
        <v>16350.080078125</v>
      </c>
      <c r="D13437">
        <v>16197.8603515625</v>
      </c>
      <c r="E13437">
        <v>16349.25</v>
      </c>
      <c r="F13437">
        <v>16349.25</v>
      </c>
      <c r="G13437">
        <v>4460130000</v>
      </c>
    </row>
    <row r="13438" spans="1:7" ht="15">
      <c r="A13438" s="963">
        <v>45419</v>
      </c>
      <c r="B13438">
        <v>16358.33984375</v>
      </c>
      <c r="C13438">
        <v>16397.390625</v>
      </c>
      <c r="D13438">
        <v>16303.83984375</v>
      </c>
      <c r="E13438">
        <v>16332.5595703125</v>
      </c>
      <c r="F13438">
        <v>16332.5595703125</v>
      </c>
      <c r="G13438">
        <v>5041870000</v>
      </c>
    </row>
    <row r="13439" spans="1:7" ht="15">
      <c r="A13439" s="963">
        <v>45420</v>
      </c>
      <c r="B13439">
        <v>16226.0703125</v>
      </c>
      <c r="C13439">
        <v>16341.650390625</v>
      </c>
      <c r="D13439">
        <v>16226.0703125</v>
      </c>
      <c r="E13439">
        <v>16302.759765625</v>
      </c>
      <c r="F13439">
        <v>16302.759765625</v>
      </c>
      <c r="G13439">
        <v>4530190000</v>
      </c>
    </row>
    <row r="13440" spans="1:7" ht="15">
      <c r="A13440" s="963">
        <v>45421</v>
      </c>
      <c r="B13440">
        <v>16323.740234375</v>
      </c>
      <c r="C13440">
        <v>16362.7900390625</v>
      </c>
      <c r="D13440">
        <v>16241.98046875</v>
      </c>
      <c r="E13440">
        <v>16346.259765625</v>
      </c>
      <c r="F13440">
        <v>16346.259765625</v>
      </c>
      <c r="G13440">
        <v>4505120000</v>
      </c>
    </row>
    <row r="13441" spans="1:7" ht="15">
      <c r="A13441" s="963">
        <v>45422</v>
      </c>
      <c r="B13441">
        <v>16389.01953125</v>
      </c>
      <c r="C13441">
        <v>16437.390625</v>
      </c>
      <c r="D13441">
        <v>16293.51953125</v>
      </c>
      <c r="E13441">
        <v>16340.8701171875</v>
      </c>
      <c r="F13441">
        <v>16340.8701171875</v>
      </c>
      <c r="G13441">
        <v>4402110000</v>
      </c>
    </row>
    <row r="13442" spans="1:7" ht="15">
      <c r="A13442" s="963">
        <v>45425</v>
      </c>
      <c r="B13442">
        <v>16400.310546875</v>
      </c>
      <c r="C13442">
        <v>16407.05078125</v>
      </c>
      <c r="D13442">
        <v>16334.8603515625</v>
      </c>
      <c r="E13442">
        <v>16388.240234375</v>
      </c>
      <c r="F13442">
        <v>16388.240234375</v>
      </c>
      <c r="G13442">
        <v>4452750000</v>
      </c>
    </row>
    <row r="13443" spans="1:7" ht="15">
      <c r="A13443" s="963">
        <v>45426</v>
      </c>
      <c r="B13443">
        <v>16391.16015625</v>
      </c>
      <c r="C13443">
        <v>16526.26953125</v>
      </c>
      <c r="D13443">
        <v>16386.4296875</v>
      </c>
      <c r="E13443">
        <v>16511.1796875</v>
      </c>
      <c r="F13443">
        <v>16511.1796875</v>
      </c>
      <c r="G13443">
        <v>7270240000</v>
      </c>
    </row>
    <row r="13444" spans="1:7" ht="15">
      <c r="A13444" s="963">
        <v>45427</v>
      </c>
      <c r="B13444">
        <v>16601.140625</v>
      </c>
      <c r="C13444">
        <v>16749.740234375</v>
      </c>
      <c r="D13444">
        <v>16544.08984375</v>
      </c>
      <c r="E13444">
        <v>16742.390625</v>
      </c>
      <c r="F13444">
        <v>16742.390625</v>
      </c>
      <c r="G13444">
        <v>8538990000</v>
      </c>
    </row>
    <row r="13445" spans="1:7" ht="15">
      <c r="A13445" s="963">
        <v>45428</v>
      </c>
      <c r="B13445">
        <v>16738.109375</v>
      </c>
      <c r="C13445">
        <v>16797.830078125</v>
      </c>
      <c r="D13445">
        <v>16693.44921875</v>
      </c>
      <c r="E13445">
        <v>16698.3203125</v>
      </c>
      <c r="F13445">
        <v>16698.3203125</v>
      </c>
      <c r="G13445">
        <v>11932600000</v>
      </c>
    </row>
    <row r="13446" spans="1:7" ht="15">
      <c r="A13446" s="963">
        <v>45429</v>
      </c>
      <c r="B13446">
        <v>16708.490234375</v>
      </c>
      <c r="C13446">
        <v>16726.41015625</v>
      </c>
      <c r="D13446">
        <v>16613.83984375</v>
      </c>
      <c r="E13446">
        <v>16685.970703125</v>
      </c>
      <c r="F13446">
        <v>16685.970703125</v>
      </c>
      <c r="G13446">
        <v>9587280000</v>
      </c>
    </row>
    <row r="13447" spans="1:7" ht="15">
      <c r="A13447" s="963">
        <v>45432</v>
      </c>
      <c r="B13447">
        <v>16702.01953125</v>
      </c>
      <c r="C13447">
        <v>16823.830078125</v>
      </c>
      <c r="D13447">
        <v>16695.689453125</v>
      </c>
      <c r="E13447">
        <v>16794.869140625</v>
      </c>
      <c r="F13447">
        <v>16794.869140625</v>
      </c>
      <c r="G13447">
        <v>6861320000</v>
      </c>
    </row>
    <row r="13448" spans="1:7" ht="15">
      <c r="A13448" s="963">
        <v>45433</v>
      </c>
      <c r="B13448">
        <v>16736.099609375</v>
      </c>
      <c r="C13448">
        <v>16839.01953125</v>
      </c>
      <c r="D13448">
        <v>16719.970703125</v>
      </c>
      <c r="E13448">
        <v>16832.619140625</v>
      </c>
      <c r="F13448">
        <v>16832.619140625</v>
      </c>
      <c r="G13448">
        <v>6245090000</v>
      </c>
    </row>
    <row r="13449" spans="1:7" ht="15">
      <c r="A13449" s="963">
        <v>45434</v>
      </c>
      <c r="B13449">
        <v>16839.01953125</v>
      </c>
      <c r="C13449">
        <v>16855.26953125</v>
      </c>
      <c r="D13449">
        <v>16712.08984375</v>
      </c>
      <c r="E13449">
        <v>16801.5390625</v>
      </c>
      <c r="F13449">
        <v>16801.5390625</v>
      </c>
      <c r="G13449">
        <v>7277340000</v>
      </c>
    </row>
    <row r="13450" spans="1:7" ht="15">
      <c r="A13450" s="963">
        <v>45435</v>
      </c>
      <c r="B13450">
        <v>16996.390625</v>
      </c>
      <c r="C13450">
        <v>16996.390625</v>
      </c>
      <c r="D13450">
        <v>16678.369140625</v>
      </c>
      <c r="E13450">
        <v>16736.029296875</v>
      </c>
      <c r="F13450">
        <v>16736.029296875</v>
      </c>
      <c r="G13450">
        <v>7752800000</v>
      </c>
    </row>
    <row r="13451" spans="1:7" ht="15">
      <c r="A13451" s="963">
        <v>45436</v>
      </c>
      <c r="B13451">
        <v>16786.7890625</v>
      </c>
      <c r="C13451">
        <v>16947.80078125</v>
      </c>
      <c r="D13451">
        <v>16771.580078125</v>
      </c>
      <c r="E13451">
        <v>16920.7890625</v>
      </c>
      <c r="F13451">
        <v>16920.7890625</v>
      </c>
      <c r="G13451">
        <v>5836040000</v>
      </c>
    </row>
    <row r="13452" spans="1:7" ht="15">
      <c r="A13452" s="963">
        <v>45440</v>
      </c>
      <c r="B13452">
        <v>16988.310546875</v>
      </c>
      <c r="C13452">
        <v>17032.66015625</v>
      </c>
      <c r="D13452">
        <v>16917.509765625</v>
      </c>
      <c r="E13452">
        <v>17019.880859375</v>
      </c>
      <c r="F13452">
        <v>17019.880859375</v>
      </c>
      <c r="G13452">
        <v>6293380000</v>
      </c>
    </row>
    <row r="13453" spans="1:7" ht="15">
      <c r="A13453" s="963">
        <v>45441</v>
      </c>
      <c r="B13453">
        <v>16879.349609375</v>
      </c>
      <c r="C13453">
        <v>16989.599609375</v>
      </c>
      <c r="D13453">
        <v>16873.970703125</v>
      </c>
      <c r="E13453">
        <v>16920.580078125</v>
      </c>
      <c r="F13453">
        <v>16920.580078125</v>
      </c>
      <c r="G13453">
        <v>6652480000</v>
      </c>
    </row>
    <row r="13454" spans="1:7" ht="15">
      <c r="A13454" s="963">
        <v>45442</v>
      </c>
      <c r="B13454">
        <v>16878.630859375</v>
      </c>
      <c r="C13454">
        <v>16900.4609375</v>
      </c>
      <c r="D13454">
        <v>16690.359375</v>
      </c>
      <c r="E13454">
        <v>16737.080078125</v>
      </c>
      <c r="F13454">
        <v>16737.080078125</v>
      </c>
      <c r="G13454">
        <v>6659290000</v>
      </c>
    </row>
    <row r="13455" spans="1:7" ht="15">
      <c r="A13455" s="963">
        <v>45443</v>
      </c>
      <c r="B13455">
        <v>16771.900390625</v>
      </c>
      <c r="C13455">
        <v>16789.26953125</v>
      </c>
      <c r="D13455">
        <v>16445.5390625</v>
      </c>
      <c r="E13455">
        <v>16735.01953125</v>
      </c>
      <c r="F13455">
        <v>16735.01953125</v>
      </c>
      <c r="G13455">
        <v>6674090000</v>
      </c>
    </row>
    <row r="13456" spans="1:7" ht="15">
      <c r="A13456" s="963">
        <v>45446</v>
      </c>
      <c r="B13456">
        <v>16865.69921875</v>
      </c>
      <c r="C13456">
        <v>16909.890625</v>
      </c>
      <c r="D13456">
        <v>16646.4296875</v>
      </c>
      <c r="E13456">
        <v>16828.669921875</v>
      </c>
      <c r="F13456">
        <v>16828.669921875</v>
      </c>
      <c r="G13456">
        <v>5422040000</v>
      </c>
    </row>
    <row r="13457" spans="1:7" ht="15">
      <c r="A13457" s="963">
        <v>45447</v>
      </c>
      <c r="B13457">
        <v>16823.880859375</v>
      </c>
      <c r="C13457">
        <v>16891.869140625</v>
      </c>
      <c r="D13457">
        <v>16750.390625</v>
      </c>
      <c r="E13457">
        <v>16857.05078125</v>
      </c>
      <c r="F13457">
        <v>16857.05078125</v>
      </c>
      <c r="G13457">
        <v>4917350000</v>
      </c>
    </row>
    <row r="13458" spans="1:7" ht="15">
      <c r="A13458" s="963">
        <v>45448</v>
      </c>
      <c r="B13458">
        <v>16974.48046875</v>
      </c>
      <c r="C13458">
        <v>17187.919921875</v>
      </c>
      <c r="D13458">
        <v>16955.560546875</v>
      </c>
      <c r="E13458">
        <v>17187.900390625</v>
      </c>
      <c r="F13458">
        <v>17187.900390625</v>
      </c>
      <c r="G13458">
        <v>5325000000</v>
      </c>
    </row>
    <row r="13459" spans="1:7" ht="15">
      <c r="A13459" s="963">
        <v>45449</v>
      </c>
      <c r="B13459">
        <v>17204.869140625</v>
      </c>
      <c r="C13459">
        <v>17235.73046875</v>
      </c>
      <c r="D13459">
        <v>17123.58984375</v>
      </c>
      <c r="E13459">
        <v>17173.119140625</v>
      </c>
      <c r="F13459">
        <v>17173.119140625</v>
      </c>
      <c r="G13459">
        <v>4960580000</v>
      </c>
    </row>
    <row r="13460" spans="1:7" ht="15">
      <c r="A13460" s="963">
        <v>45450</v>
      </c>
      <c r="B13460">
        <v>17124.140625</v>
      </c>
      <c r="C13460">
        <v>17229.310546875</v>
      </c>
      <c r="D13460">
        <v>17090.0390625</v>
      </c>
      <c r="E13460">
        <v>17133.130859375</v>
      </c>
      <c r="F13460">
        <v>17133.130859375</v>
      </c>
      <c r="G13460">
        <v>4755650000</v>
      </c>
    </row>
    <row r="13461" spans="1:7" ht="15">
      <c r="A13461" s="963">
        <v>45453</v>
      </c>
      <c r="B13461">
        <v>17083.44921875</v>
      </c>
      <c r="C13461">
        <v>17213.44921875</v>
      </c>
      <c r="D13461">
        <v>17057.33984375</v>
      </c>
      <c r="E13461">
        <v>17192.529296875</v>
      </c>
      <c r="F13461">
        <v>17192.529296875</v>
      </c>
      <c r="G13461">
        <v>5207110000</v>
      </c>
    </row>
    <row r="13462" spans="1:7" ht="15">
      <c r="A13462" s="963">
        <v>45454</v>
      </c>
      <c r="B13462">
        <v>17160.419921875</v>
      </c>
      <c r="C13462">
        <v>17345.05078125</v>
      </c>
      <c r="D13462">
        <v>17107.990234375</v>
      </c>
      <c r="E13462">
        <v>17343.55078125</v>
      </c>
      <c r="F13462">
        <v>17343.55078125</v>
      </c>
      <c r="G13462">
        <v>5009220000</v>
      </c>
    </row>
    <row r="13463" spans="1:7" ht="15">
      <c r="A13463" s="963">
        <v>45455</v>
      </c>
      <c r="B13463">
        <v>17502.150390625</v>
      </c>
      <c r="C13463">
        <v>17725.390625</v>
      </c>
      <c r="D13463">
        <v>17490.640625</v>
      </c>
      <c r="E13463">
        <v>17608.439453125</v>
      </c>
      <c r="F13463">
        <v>17608.439453125</v>
      </c>
      <c r="G13463">
        <v>5560630000</v>
      </c>
    </row>
    <row r="13464" spans="1:7" ht="15">
      <c r="A13464" s="963">
        <v>45456</v>
      </c>
      <c r="B13464">
        <v>17715.26953125</v>
      </c>
      <c r="C13464">
        <v>17741.80078125</v>
      </c>
      <c r="D13464">
        <v>17566.3203125</v>
      </c>
      <c r="E13464">
        <v>17667.560546875</v>
      </c>
      <c r="F13464">
        <v>17667.560546875</v>
      </c>
      <c r="G13464">
        <v>4916020000</v>
      </c>
    </row>
    <row r="13465" spans="1:7" ht="15">
      <c r="A13465" s="963">
        <v>45457</v>
      </c>
      <c r="B13465">
        <v>17621.1796875</v>
      </c>
      <c r="C13465">
        <v>17693.4296875</v>
      </c>
      <c r="D13465">
        <v>17590.80078125</v>
      </c>
      <c r="E13465">
        <v>17688.880859375</v>
      </c>
      <c r="F13465">
        <v>17688.880859375</v>
      </c>
      <c r="G13465">
        <v>4973820000</v>
      </c>
    </row>
    <row r="13466" spans="1:7" ht="15">
      <c r="A13466" s="963">
        <v>45460</v>
      </c>
      <c r="B13466">
        <v>17697.30078125</v>
      </c>
      <c r="C13466">
        <v>17935.990234375</v>
      </c>
      <c r="D13466">
        <v>17636.359375</v>
      </c>
      <c r="E13466">
        <v>17857.01953125</v>
      </c>
      <c r="F13466">
        <v>17857.01953125</v>
      </c>
      <c r="G13466">
        <v>6061200000</v>
      </c>
    </row>
    <row r="13467" spans="1:7" ht="15">
      <c r="A13467" s="963">
        <v>45461</v>
      </c>
      <c r="B13467">
        <v>17856.759765625</v>
      </c>
      <c r="C13467">
        <v>17890.51953125</v>
      </c>
      <c r="D13467">
        <v>17796.880859375</v>
      </c>
      <c r="E13467">
        <v>17862.23046875</v>
      </c>
      <c r="F13467">
        <v>17862.23046875</v>
      </c>
      <c r="G13467">
        <v>5796180000</v>
      </c>
    </row>
    <row r="13468" spans="1:7" ht="15">
      <c r="A13468" s="963">
        <v>45463</v>
      </c>
      <c r="B13468">
        <v>17913.939453125</v>
      </c>
      <c r="C13468">
        <v>17936.7890625</v>
      </c>
      <c r="D13468">
        <v>17650.689453125</v>
      </c>
      <c r="E13468">
        <v>17721.58984375</v>
      </c>
      <c r="F13468">
        <v>17721.58984375</v>
      </c>
      <c r="G13468">
        <v>6289300000</v>
      </c>
    </row>
    <row r="13469" spans="1:7" ht="15">
      <c r="A13469" s="963">
        <v>45464</v>
      </c>
      <c r="B13469">
        <v>17681.009765625</v>
      </c>
      <c r="C13469">
        <v>17787.33984375</v>
      </c>
      <c r="D13469">
        <v>17620.5703125</v>
      </c>
      <c r="E13469">
        <v>17689.359375</v>
      </c>
      <c r="F13469">
        <v>17689.359375</v>
      </c>
      <c r="G13469">
        <v>8589160000</v>
      </c>
    </row>
    <row r="13470" spans="1:7" ht="15">
      <c r="A13470" s="963">
        <v>45467</v>
      </c>
      <c r="B13470">
        <v>17640.259765625</v>
      </c>
      <c r="C13470">
        <v>17730.119140625</v>
      </c>
      <c r="D13470">
        <v>17494.01953125</v>
      </c>
      <c r="E13470">
        <v>17496.8203125</v>
      </c>
      <c r="F13470">
        <v>17496.8203125</v>
      </c>
      <c r="G13470">
        <v>5503210000</v>
      </c>
    </row>
    <row r="13471" spans="1:7" ht="15">
      <c r="A13471" s="963">
        <v>45468</v>
      </c>
      <c r="B13471">
        <v>17572.16015625</v>
      </c>
      <c r="C13471">
        <v>17734.33984375</v>
      </c>
      <c r="D13471">
        <v>17546.630859375</v>
      </c>
      <c r="E13471">
        <v>17717.650390625</v>
      </c>
      <c r="F13471">
        <v>17717.650390625</v>
      </c>
      <c r="G13471">
        <v>4848280000</v>
      </c>
    </row>
    <row r="13472" spans="1:7" ht="15">
      <c r="A13472" s="963">
        <v>45469</v>
      </c>
      <c r="B13472">
        <v>17697.26953125</v>
      </c>
      <c r="C13472">
        <v>17813.55078125</v>
      </c>
      <c r="D13472">
        <v>17687.0703125</v>
      </c>
      <c r="E13472">
        <v>17805.16015625</v>
      </c>
      <c r="F13472">
        <v>17805.16015625</v>
      </c>
      <c r="G13472">
        <v>5294310000</v>
      </c>
    </row>
    <row r="13473" spans="1:7" ht="15">
      <c r="A13473" s="963">
        <v>45470</v>
      </c>
      <c r="B13473">
        <v>17793.94921875</v>
      </c>
      <c r="C13473">
        <v>17892.779296875</v>
      </c>
      <c r="D13473">
        <v>17765.419921875</v>
      </c>
      <c r="E13473">
        <v>17858.6796875</v>
      </c>
      <c r="F13473">
        <v>17858.6796875</v>
      </c>
      <c r="G13473">
        <v>5382060000</v>
      </c>
    </row>
    <row r="13474" spans="1:7" ht="15">
      <c r="A13474" s="963">
        <v>45471</v>
      </c>
      <c r="B13474">
        <v>17891.099609375</v>
      </c>
      <c r="C13474">
        <v>18035</v>
      </c>
      <c r="D13474">
        <v>17723.830078125</v>
      </c>
      <c r="E13474">
        <v>17732.599609375</v>
      </c>
      <c r="F13474">
        <v>17732.599609375</v>
      </c>
      <c r="G13474">
        <v>8960940000</v>
      </c>
    </row>
    <row r="13475" spans="1:7" ht="15">
      <c r="A13475" s="963">
        <v>45474</v>
      </c>
      <c r="B13475">
        <v>17773.900390625</v>
      </c>
      <c r="C13475">
        <v>17894.279296875</v>
      </c>
      <c r="D13475">
        <v>17657.640625</v>
      </c>
      <c r="E13475">
        <v>17879.30078125</v>
      </c>
      <c r="F13475">
        <v>17879.30078125</v>
      </c>
      <c r="G13475">
        <v>5189990000</v>
      </c>
    </row>
    <row r="13476" spans="1:7" ht="15">
      <c r="A13476" s="963">
        <v>45475</v>
      </c>
      <c r="B13476">
        <v>17808.0390625</v>
      </c>
      <c r="C13476">
        <v>18031.2890625</v>
      </c>
      <c r="D13476">
        <v>17802.240234375</v>
      </c>
      <c r="E13476">
        <v>18028.759765625</v>
      </c>
      <c r="F13476">
        <v>18028.759765625</v>
      </c>
      <c r="G13476">
        <v>4526550000</v>
      </c>
    </row>
    <row r="13477" spans="1:7" ht="15">
      <c r="A13477" s="963">
        <v>45476</v>
      </c>
      <c r="B13477">
        <v>18016.119140625</v>
      </c>
      <c r="C13477">
        <v>18188.30078125</v>
      </c>
      <c r="D13477">
        <v>18016.119140625</v>
      </c>
      <c r="E13477">
        <v>18188.30078125</v>
      </c>
      <c r="F13477">
        <v>18188.30078125</v>
      </c>
      <c r="G13477">
        <v>3713960000</v>
      </c>
    </row>
    <row r="13478" spans="1:7" ht="15">
      <c r="A13478" s="963">
        <v>45478</v>
      </c>
      <c r="B13478">
        <v>18200.599609375</v>
      </c>
      <c r="C13478">
        <v>18366.310546875</v>
      </c>
      <c r="D13478">
        <v>18197.140625</v>
      </c>
      <c r="E13478">
        <v>18352.759765625</v>
      </c>
      <c r="F13478">
        <v>18352.759765625</v>
      </c>
      <c r="G13478">
        <v>4851000000</v>
      </c>
    </row>
    <row r="13479" spans="1:7" ht="15">
      <c r="A13479" s="963">
        <v>45481</v>
      </c>
      <c r="B13479">
        <v>18371.859375</v>
      </c>
      <c r="C13479">
        <v>18416.939453125</v>
      </c>
      <c r="D13479">
        <v>18342.599609375</v>
      </c>
      <c r="E13479">
        <v>18403.740234375</v>
      </c>
      <c r="F13479">
        <v>18403.740234375</v>
      </c>
      <c r="G13479">
        <v>5286260000</v>
      </c>
    </row>
    <row r="13480" spans="1:7" ht="15">
      <c r="A13480" s="963">
        <v>45482</v>
      </c>
      <c r="B13480">
        <v>18465.01953125</v>
      </c>
      <c r="C13480">
        <v>18511.890625</v>
      </c>
      <c r="D13480">
        <v>18381.599609375</v>
      </c>
      <c r="E13480">
        <v>18429.2890625</v>
      </c>
      <c r="F13480">
        <v>18429.2890625</v>
      </c>
      <c r="G13480">
        <v>4839140000</v>
      </c>
    </row>
    <row r="13481" spans="1:7" ht="15">
      <c r="A13481" s="963">
        <v>45483</v>
      </c>
      <c r="B13481">
        <v>18512.08984375</v>
      </c>
      <c r="C13481">
        <v>18655.189453125</v>
      </c>
      <c r="D13481">
        <v>18467.580078125</v>
      </c>
      <c r="E13481">
        <v>18647.44921875</v>
      </c>
      <c r="F13481">
        <v>18647.44921875</v>
      </c>
      <c r="G13481">
        <v>5228240000</v>
      </c>
    </row>
    <row r="13482" spans="1:7" ht="15">
      <c r="A13482" s="963">
        <v>45484</v>
      </c>
      <c r="B13482">
        <v>18659.25</v>
      </c>
      <c r="C13482">
        <v>18671.0703125</v>
      </c>
      <c r="D13482">
        <v>18238.779296875</v>
      </c>
      <c r="E13482">
        <v>18283.41015625</v>
      </c>
      <c r="F13482">
        <v>18283.41015625</v>
      </c>
      <c r="G13482">
        <v>6366620000</v>
      </c>
    </row>
    <row r="13483" spans="1:7" ht="15">
      <c r="A13483" s="963">
        <v>45485</v>
      </c>
      <c r="B13483">
        <v>18303.640625</v>
      </c>
      <c r="C13483">
        <v>18556.73046875</v>
      </c>
      <c r="D13483">
        <v>18293.599609375</v>
      </c>
      <c r="E13483">
        <v>18398.44921875</v>
      </c>
      <c r="F13483">
        <v>18398.44921875</v>
      </c>
      <c r="G13483">
        <v>5845930000</v>
      </c>
    </row>
    <row r="13484" spans="1:7" ht="15">
      <c r="A13484" s="963">
        <v>45488</v>
      </c>
      <c r="B13484">
        <v>18485.91015625</v>
      </c>
      <c r="C13484">
        <v>18641.529296875</v>
      </c>
      <c r="D13484">
        <v>18397.830078125</v>
      </c>
      <c r="E13484">
        <v>18472.5703125</v>
      </c>
      <c r="F13484">
        <v>18472.5703125</v>
      </c>
      <c r="G13484">
        <v>5450350000</v>
      </c>
    </row>
    <row r="13485" spans="1:7" ht="15">
      <c r="A13485" s="963">
        <v>45489</v>
      </c>
      <c r="B13485">
        <v>18534.26953125</v>
      </c>
      <c r="C13485">
        <v>18576.830078125</v>
      </c>
      <c r="D13485">
        <v>18386.0703125</v>
      </c>
      <c r="E13485">
        <v>18509.33984375</v>
      </c>
      <c r="F13485">
        <v>18509.33984375</v>
      </c>
      <c r="G13485">
        <v>5812930000</v>
      </c>
    </row>
    <row r="13486" spans="1:7" ht="15">
      <c r="A13486" s="963">
        <v>45490</v>
      </c>
      <c r="B13486">
        <v>18188.189453125</v>
      </c>
      <c r="C13486">
        <v>18223.240234375</v>
      </c>
      <c r="D13486">
        <v>17972.869140625</v>
      </c>
      <c r="E13486">
        <v>17996.919921875</v>
      </c>
      <c r="F13486">
        <v>17996.919921875</v>
      </c>
      <c r="G13486">
        <v>6007280000</v>
      </c>
    </row>
    <row r="13487" spans="1:7" ht="15">
      <c r="A13487" s="963">
        <v>45491</v>
      </c>
      <c r="B13487">
        <v>18119.150390625</v>
      </c>
      <c r="C13487">
        <v>18130.869140625</v>
      </c>
      <c r="D13487">
        <v>17759.5390625</v>
      </c>
      <c r="E13487">
        <v>17871.220703125</v>
      </c>
      <c r="F13487">
        <v>17871.220703125</v>
      </c>
      <c r="G13487">
        <v>5977260000</v>
      </c>
    </row>
    <row r="13488" spans="1:7" ht="15">
      <c r="A13488" s="963">
        <v>45492</v>
      </c>
      <c r="B13488">
        <v>17835.58984375</v>
      </c>
      <c r="C13488">
        <v>17935.140625</v>
      </c>
      <c r="D13488">
        <v>17691.4296875</v>
      </c>
      <c r="E13488">
        <v>17726.939453125</v>
      </c>
      <c r="F13488">
        <v>17726.939453125</v>
      </c>
      <c r="G13488">
        <v>4992930000</v>
      </c>
    </row>
    <row r="13489" spans="1:7" ht="15">
      <c r="A13489" s="963">
        <v>45495</v>
      </c>
      <c r="B13489">
        <v>17923.650390625</v>
      </c>
      <c r="C13489">
        <v>18040.990234375</v>
      </c>
      <c r="D13489">
        <v>17839.759765625</v>
      </c>
      <c r="E13489">
        <v>18007.5703125</v>
      </c>
      <c r="F13489">
        <v>18007.5703125</v>
      </c>
      <c r="G13489">
        <v>5093620000</v>
      </c>
    </row>
    <row r="13490" spans="1:7" ht="15">
      <c r="A13490" s="963">
        <v>45496</v>
      </c>
      <c r="B13490">
        <v>17982.740234375</v>
      </c>
      <c r="C13490">
        <v>18128.380859375</v>
      </c>
      <c r="D13490">
        <v>17968.099609375</v>
      </c>
      <c r="E13490">
        <v>17997.349609375</v>
      </c>
      <c r="F13490">
        <v>17997.349609375</v>
      </c>
      <c r="G13490">
        <v>4938000000</v>
      </c>
    </row>
    <row r="13491" spans="1:7" ht="15">
      <c r="A13491" s="963">
        <v>45497</v>
      </c>
      <c r="B13491">
        <v>17733.91015625</v>
      </c>
      <c r="C13491">
        <v>17747.060546875</v>
      </c>
      <c r="D13491">
        <v>17313.51953125</v>
      </c>
      <c r="E13491">
        <v>17342.41015625</v>
      </c>
      <c r="F13491">
        <v>17342.41015625</v>
      </c>
      <c r="G13491">
        <v>6735560000</v>
      </c>
    </row>
    <row r="13492" spans="1:7" ht="15">
      <c r="A13492" s="963">
        <v>45498</v>
      </c>
      <c r="B13492">
        <v>17352.640625</v>
      </c>
      <c r="C13492">
        <v>17544.4609375</v>
      </c>
      <c r="D13492">
        <v>17033.9609375</v>
      </c>
      <c r="E13492">
        <v>17181.720703125</v>
      </c>
      <c r="F13492">
        <v>17181.720703125</v>
      </c>
      <c r="G13492">
        <v>6114350000</v>
      </c>
    </row>
    <row r="13493" spans="1:7" ht="15">
      <c r="A13493" s="963">
        <v>45499</v>
      </c>
      <c r="B13493">
        <v>17331.94921875</v>
      </c>
      <c r="C13493">
        <v>17454.5703125</v>
      </c>
      <c r="D13493">
        <v>17239.990234375</v>
      </c>
      <c r="E13493">
        <v>17357.880859375</v>
      </c>
      <c r="F13493">
        <v>17357.880859375</v>
      </c>
      <c r="G13493">
        <v>5281560000</v>
      </c>
    </row>
    <row r="13494" spans="1:7" ht="15">
      <c r="A13494" s="963">
        <v>45502</v>
      </c>
      <c r="B13494">
        <v>17444.390625</v>
      </c>
      <c r="C13494">
        <v>17535.3203125</v>
      </c>
      <c r="D13494">
        <v>17299.830078125</v>
      </c>
      <c r="E13494">
        <v>17370.19921875</v>
      </c>
      <c r="F13494">
        <v>17370.19921875</v>
      </c>
      <c r="G13494">
        <v>4897230000</v>
      </c>
    </row>
    <row r="13495" spans="1:7" ht="15">
      <c r="A13495" s="963">
        <v>45503</v>
      </c>
      <c r="B13495">
        <v>17424.099609375</v>
      </c>
      <c r="C13495">
        <v>17468.560546875</v>
      </c>
      <c r="D13495">
        <v>17015.380859375</v>
      </c>
      <c r="E13495">
        <v>17147.419921875</v>
      </c>
      <c r="F13495">
        <v>17147.419921875</v>
      </c>
      <c r="G13495">
        <v>5564310000</v>
      </c>
    </row>
    <row r="13496" spans="1:7" ht="15">
      <c r="A13496" s="963">
        <v>45504</v>
      </c>
      <c r="B13496">
        <v>17499.23046875</v>
      </c>
      <c r="C13496">
        <v>17693.98046875</v>
      </c>
      <c r="D13496">
        <v>17438.599609375</v>
      </c>
      <c r="E13496">
        <v>17599.400390625</v>
      </c>
      <c r="F13496">
        <v>17599.400390625</v>
      </c>
      <c r="G13496">
        <v>6292560000</v>
      </c>
    </row>
    <row r="13497" spans="1:7" ht="15">
      <c r="A13497" s="963">
        <v>45505</v>
      </c>
      <c r="B13497">
        <v>17647.029296875</v>
      </c>
      <c r="C13497">
        <v>17791.580078125</v>
      </c>
      <c r="D13497">
        <v>17051.419921875</v>
      </c>
      <c r="E13497">
        <v>17194.150390625</v>
      </c>
      <c r="F13497">
        <v>17194.150390625</v>
      </c>
      <c r="G13497">
        <v>6664550000</v>
      </c>
    </row>
    <row r="13498" spans="1:7" ht="15">
      <c r="A13498" s="963">
        <v>45506</v>
      </c>
      <c r="B13498">
        <v>16780.44921875</v>
      </c>
      <c r="C13498">
        <v>16920.630859375</v>
      </c>
      <c r="D13498">
        <v>16582.7890625</v>
      </c>
      <c r="E13498">
        <v>16776.16015625</v>
      </c>
      <c r="F13498">
        <v>16776.16015625</v>
      </c>
      <c r="G13498">
        <v>6313870000</v>
      </c>
    </row>
    <row r="13499" spans="1:7" ht="15">
      <c r="A13499" s="963">
        <v>45509</v>
      </c>
      <c r="B13499">
        <v>15712.5302734375</v>
      </c>
      <c r="C13499">
        <v>16453.4609375</v>
      </c>
      <c r="D13499">
        <v>15708.5400390625</v>
      </c>
      <c r="E13499">
        <v>16200.080078125</v>
      </c>
      <c r="F13499">
        <v>16200.080078125</v>
      </c>
      <c r="G13499">
        <v>6852190000</v>
      </c>
    </row>
    <row r="13500" spans="1:7" ht="15">
      <c r="A13500" s="963">
        <v>45510</v>
      </c>
      <c r="B13500">
        <v>16261.3603515625</v>
      </c>
      <c r="C13500">
        <v>16620.310546875</v>
      </c>
      <c r="D13500">
        <v>16137.650390625</v>
      </c>
      <c r="E13500">
        <v>16366.849609375</v>
      </c>
      <c r="F13500">
        <v>16366.849609375</v>
      </c>
      <c r="G13500">
        <v>5908930000</v>
      </c>
    </row>
    <row r="13501" spans="1:7" ht="15">
      <c r="A13501" s="963">
        <v>45511</v>
      </c>
      <c r="B13501">
        <v>16622.310546875</v>
      </c>
      <c r="C13501">
        <v>16709.810546875</v>
      </c>
      <c r="D13501">
        <v>16179.5302734375</v>
      </c>
      <c r="E13501">
        <v>16195.8095703125</v>
      </c>
      <c r="F13501">
        <v>16195.8095703125</v>
      </c>
      <c r="G13501">
        <v>5913620000</v>
      </c>
    </row>
    <row r="13502" spans="1:7" ht="15">
      <c r="A13502" s="963">
        <v>45512</v>
      </c>
      <c r="B13502">
        <v>16408.26953125</v>
      </c>
      <c r="C13502">
        <v>16694.25</v>
      </c>
      <c r="D13502">
        <v>16262.9296875</v>
      </c>
      <c r="E13502">
        <v>16660.01953125</v>
      </c>
      <c r="F13502">
        <v>16660.01953125</v>
      </c>
      <c r="G13502">
        <v>5815880000</v>
      </c>
    </row>
    <row r="13503" spans="1:7" ht="15">
      <c r="A13503" s="963">
        <v>45513</v>
      </c>
      <c r="B13503">
        <v>16636.51953125</v>
      </c>
      <c r="C13503">
        <v>16789.220703125</v>
      </c>
      <c r="D13503">
        <v>16574.5703125</v>
      </c>
      <c r="E13503">
        <v>16745.30078125</v>
      </c>
      <c r="F13503">
        <v>16745.30078125</v>
      </c>
      <c r="G13503">
        <v>5783410000</v>
      </c>
    </row>
    <row r="13504" spans="1:7" ht="15">
      <c r="A13504" s="963">
        <v>45516</v>
      </c>
      <c r="B13504">
        <v>16793.640625</v>
      </c>
      <c r="C13504">
        <v>16895.7890625</v>
      </c>
      <c r="D13504">
        <v>16699.390625</v>
      </c>
      <c r="E13504">
        <v>16780.609375</v>
      </c>
      <c r="F13504">
        <v>16780.609375</v>
      </c>
      <c r="G13504">
        <v>4890850000</v>
      </c>
    </row>
    <row r="13505" spans="1:7" ht="15">
      <c r="A13505" s="963">
        <v>45517</v>
      </c>
      <c r="B13505">
        <v>16944.740234375</v>
      </c>
      <c r="C13505">
        <v>17192.7890625</v>
      </c>
      <c r="D13505">
        <v>16943.94921875</v>
      </c>
      <c r="E13505">
        <v>17187.609375</v>
      </c>
      <c r="F13505">
        <v>17187.609375</v>
      </c>
      <c r="G13505">
        <v>5469160000</v>
      </c>
    </row>
    <row r="13506" spans="1:7" ht="15">
      <c r="A13506" s="963">
        <v>45518</v>
      </c>
      <c r="B13506">
        <v>17227.640625</v>
      </c>
      <c r="C13506">
        <v>17260.73046875</v>
      </c>
      <c r="D13506">
        <v>17032.169921875</v>
      </c>
      <c r="E13506">
        <v>17192.599609375</v>
      </c>
      <c r="F13506">
        <v>17192.599609375</v>
      </c>
      <c r="G13506">
        <v>4985480000</v>
      </c>
    </row>
    <row r="13507" spans="1:7" ht="15">
      <c r="A13507" s="963">
        <v>45519</v>
      </c>
      <c r="B13507">
        <v>17394.5390625</v>
      </c>
      <c r="C13507">
        <v>17602.720703125</v>
      </c>
      <c r="D13507">
        <v>17375.41015625</v>
      </c>
      <c r="E13507">
        <v>17594.5</v>
      </c>
      <c r="F13507">
        <v>17594.5</v>
      </c>
      <c r="G13507">
        <v>5478170000</v>
      </c>
    </row>
    <row r="13508" spans="1:7" ht="15">
      <c r="A13508" s="963">
        <v>45520</v>
      </c>
      <c r="B13508">
        <v>17516.400390625</v>
      </c>
      <c r="C13508">
        <v>17674.650390625</v>
      </c>
      <c r="D13508">
        <v>17502.830078125</v>
      </c>
      <c r="E13508">
        <v>17631.720703125</v>
      </c>
      <c r="F13508">
        <v>17631.720703125</v>
      </c>
      <c r="G13508">
        <v>5138150000</v>
      </c>
    </row>
    <row r="13509" spans="1:7" ht="15">
      <c r="A13509" s="963">
        <v>45523</v>
      </c>
      <c r="B13509">
        <v>17649.740234375</v>
      </c>
      <c r="C13509">
        <v>17877.439453125</v>
      </c>
      <c r="D13509">
        <v>17585.580078125</v>
      </c>
      <c r="E13509">
        <v>17876.76953125</v>
      </c>
      <c r="F13509">
        <v>17876.76953125</v>
      </c>
      <c r="G13509">
        <v>5564300000</v>
      </c>
    </row>
    <row r="13510" spans="1:7" ht="15">
      <c r="A13510" s="963">
        <v>45524</v>
      </c>
      <c r="B13510">
        <v>17849.08984375</v>
      </c>
      <c r="C13510">
        <v>17932.529296875</v>
      </c>
      <c r="D13510">
        <v>17758.19921875</v>
      </c>
      <c r="E13510">
        <v>17816.939453125</v>
      </c>
      <c r="F13510">
        <v>17816.939453125</v>
      </c>
      <c r="G13510">
        <v>5305260000</v>
      </c>
    </row>
    <row r="13511" spans="1:7" ht="15">
      <c r="A13511" s="963">
        <v>45525</v>
      </c>
      <c r="B13511">
        <v>17840.509765625</v>
      </c>
      <c r="C13511">
        <v>17963.0703125</v>
      </c>
      <c r="D13511">
        <v>17790.98046875</v>
      </c>
      <c r="E13511">
        <v>17918.990234375</v>
      </c>
      <c r="F13511">
        <v>17918.990234375</v>
      </c>
      <c r="G13511">
        <v>4765150000</v>
      </c>
    </row>
    <row r="13512" spans="1:7" ht="15">
      <c r="A13512" s="963">
        <v>45526</v>
      </c>
      <c r="B13512">
        <v>17993.720703125</v>
      </c>
      <c r="C13512">
        <v>18017.689453125</v>
      </c>
      <c r="D13512">
        <v>17589.150390625</v>
      </c>
      <c r="E13512">
        <v>17619.349609375</v>
      </c>
      <c r="F13512">
        <v>17619.349609375</v>
      </c>
      <c r="G13512">
        <v>5065360000</v>
      </c>
    </row>
    <row r="13513" spans="1:7" ht="15">
      <c r="A13513" s="963">
        <v>45527</v>
      </c>
      <c r="B13513">
        <v>17772.73046875</v>
      </c>
      <c r="C13513">
        <v>17941.26953125</v>
      </c>
      <c r="D13513">
        <v>17700.26953125</v>
      </c>
      <c r="E13513">
        <v>17877.7890625</v>
      </c>
      <c r="F13513">
        <v>17877.7890625</v>
      </c>
      <c r="G13513">
        <v>5380810000</v>
      </c>
    </row>
    <row r="13514" spans="1:7" ht="15">
      <c r="A13514" s="963">
        <v>45530</v>
      </c>
      <c r="B13514">
        <v>17867.849609375</v>
      </c>
      <c r="C13514">
        <v>17909.08984375</v>
      </c>
      <c r="D13514">
        <v>17645.689453125</v>
      </c>
      <c r="E13514">
        <v>17725.76953125</v>
      </c>
      <c r="F13514">
        <v>17725.76953125</v>
      </c>
      <c r="G13514">
        <v>5110940000</v>
      </c>
    </row>
    <row r="13515" spans="1:7" ht="15">
      <c r="A13515" s="963">
        <v>45531</v>
      </c>
      <c r="B13515">
        <v>17655.51953125</v>
      </c>
      <c r="C13515">
        <v>17789.720703125</v>
      </c>
      <c r="D13515">
        <v>17573.369140625</v>
      </c>
      <c r="E13515">
        <v>17754.8203125</v>
      </c>
      <c r="F13515">
        <v>17754.8203125</v>
      </c>
      <c r="G13515">
        <v>4362380000</v>
      </c>
    </row>
    <row r="13516" spans="1:7" ht="15">
      <c r="A13516" s="963">
        <v>45532</v>
      </c>
      <c r="B13516">
        <v>17738.80078125</v>
      </c>
      <c r="C13516">
        <v>17759.939453125</v>
      </c>
      <c r="D13516">
        <v>17439.400390625</v>
      </c>
      <c r="E13516">
        <v>17556.029296875</v>
      </c>
      <c r="F13516">
        <v>17556.029296875</v>
      </c>
      <c r="G13516">
        <v>5211920000</v>
      </c>
    </row>
    <row r="13517" spans="1:7" ht="15">
      <c r="A13517" s="963">
        <v>45533</v>
      </c>
      <c r="B13517">
        <v>17610.5703125</v>
      </c>
      <c r="C13517">
        <v>17789.2109375</v>
      </c>
      <c r="D13517">
        <v>17482.599609375</v>
      </c>
      <c r="E13517">
        <v>17516.4296875</v>
      </c>
      <c r="F13517">
        <v>17516.4296875</v>
      </c>
      <c r="G13517">
        <v>5727780000</v>
      </c>
    </row>
    <row r="13518" spans="1:7" ht="15">
      <c r="A13518" s="963">
        <v>45534</v>
      </c>
      <c r="B13518">
        <v>17650.490234375</v>
      </c>
      <c r="C13518">
        <v>17720.380859375</v>
      </c>
      <c r="D13518">
        <v>17498.7890625</v>
      </c>
      <c r="E13518">
        <v>17713.619140625</v>
      </c>
      <c r="F13518">
        <v>17713.619140625</v>
      </c>
      <c r="G13518">
        <v>5531150000</v>
      </c>
    </row>
    <row r="13519" spans="1:7" ht="15">
      <c r="A13519" s="963">
        <v>45538</v>
      </c>
      <c r="B13519">
        <v>17585.44921875</v>
      </c>
      <c r="C13519">
        <v>17585.44921875</v>
      </c>
      <c r="D13519">
        <v>17057.7890625</v>
      </c>
      <c r="E13519">
        <v>17136.30078125</v>
      </c>
      <c r="F13519">
        <v>17136.30078125</v>
      </c>
      <c r="G13519">
        <v>5813970000</v>
      </c>
    </row>
    <row r="13520" spans="1:7" ht="15">
      <c r="A13520" s="963">
        <v>45539</v>
      </c>
      <c r="B13520">
        <v>17015.7109375</v>
      </c>
      <c r="C13520">
        <v>17232.650390625</v>
      </c>
      <c r="D13520">
        <v>16984.669921875</v>
      </c>
      <c r="E13520">
        <v>17084.30078125</v>
      </c>
      <c r="F13520">
        <v>17084.30078125</v>
      </c>
      <c r="G13520">
        <v>5011820000</v>
      </c>
    </row>
    <row r="13521" spans="1:7" ht="15">
      <c r="A13521" s="963">
        <v>45540</v>
      </c>
      <c r="B13521">
        <v>17063.240234375</v>
      </c>
      <c r="C13521">
        <v>17295.580078125</v>
      </c>
      <c r="D13521">
        <v>17035.0703125</v>
      </c>
      <c r="E13521">
        <v>17127.66015625</v>
      </c>
      <c r="F13521">
        <v>17127.66015625</v>
      </c>
      <c r="G13521">
        <v>4983030000</v>
      </c>
    </row>
    <row r="13522" spans="1:7" ht="15">
      <c r="A13522" s="963">
        <v>45541</v>
      </c>
      <c r="B13522">
        <v>17137.619140625</v>
      </c>
      <c r="C13522">
        <v>17166.5390625</v>
      </c>
      <c r="D13522">
        <v>16668.5703125</v>
      </c>
      <c r="E13522">
        <v>16690.830078125</v>
      </c>
      <c r="F13522">
        <v>16690.830078125</v>
      </c>
      <c r="G13522">
        <v>5549030000</v>
      </c>
    </row>
    <row r="13523" spans="1:7" ht="15">
      <c r="A13523" s="963">
        <v>45544</v>
      </c>
      <c r="B13523">
        <v>16835.669921875</v>
      </c>
      <c r="C13523">
        <v>16923.279296875</v>
      </c>
      <c r="D13523">
        <v>16732.83984375</v>
      </c>
      <c r="E13523">
        <v>16884.599609375</v>
      </c>
      <c r="F13523">
        <v>16884.599609375</v>
      </c>
      <c r="G13523">
        <v>5132150000</v>
      </c>
    </row>
    <row r="13524" spans="1:7" ht="15">
      <c r="A13524" s="963">
        <v>45545</v>
      </c>
      <c r="B13524">
        <v>16949.640625</v>
      </c>
      <c r="C13524">
        <v>17036.0703125</v>
      </c>
      <c r="D13524">
        <v>16801.130859375</v>
      </c>
      <c r="E13524">
        <v>17025.880859375</v>
      </c>
      <c r="F13524">
        <v>17025.880859375</v>
      </c>
      <c r="G13524">
        <v>4963740000</v>
      </c>
    </row>
    <row r="13525" spans="1:7" ht="15">
      <c r="A13525" s="963">
        <v>45546</v>
      </c>
      <c r="B13525">
        <v>17061.41015625</v>
      </c>
      <c r="C13525">
        <v>17420.23046875</v>
      </c>
      <c r="D13525">
        <v>16787.83984375</v>
      </c>
      <c r="E13525">
        <v>17395.529296875</v>
      </c>
      <c r="F13525">
        <v>17395.529296875</v>
      </c>
      <c r="G13525">
        <v>6086930000</v>
      </c>
    </row>
    <row r="13526" spans="1:7" ht="15">
      <c r="A13526" s="963">
        <v>45547</v>
      </c>
      <c r="B13526">
        <v>17413.890625</v>
      </c>
      <c r="C13526">
        <v>17605.720703125</v>
      </c>
      <c r="D13526">
        <v>17338.3203125</v>
      </c>
      <c r="E13526">
        <v>17569.6796875</v>
      </c>
      <c r="F13526">
        <v>17569.6796875</v>
      </c>
      <c r="G13526">
        <v>4983120000</v>
      </c>
    </row>
    <row r="13527" spans="1:7" ht="15">
      <c r="A13527" s="963">
        <v>45548</v>
      </c>
      <c r="B13527">
        <v>17575.259765625</v>
      </c>
      <c r="C13527">
        <v>17719.140625</v>
      </c>
      <c r="D13527">
        <v>17564.609375</v>
      </c>
      <c r="E13527">
        <v>17683.98046875</v>
      </c>
      <c r="F13527">
        <v>17683.98046875</v>
      </c>
      <c r="G13527">
        <v>4802880000</v>
      </c>
    </row>
    <row r="13528" spans="1:7" ht="15">
      <c r="A13528" s="963">
        <v>45551</v>
      </c>
      <c r="B13528">
        <v>17573.69921875</v>
      </c>
      <c r="C13528">
        <v>17618.400390625</v>
      </c>
      <c r="D13528">
        <v>17480.66015625</v>
      </c>
      <c r="E13528">
        <v>17592.130859375</v>
      </c>
      <c r="F13528">
        <v>17592.130859375</v>
      </c>
      <c r="G13528">
        <v>4675530000</v>
      </c>
    </row>
    <row r="13529" spans="1:7" ht="15">
      <c r="A13529" s="963">
        <v>45552</v>
      </c>
      <c r="B13529">
        <v>17707.01953125</v>
      </c>
      <c r="C13529">
        <v>17781.740234375</v>
      </c>
      <c r="D13529">
        <v>17544.640625</v>
      </c>
      <c r="E13529">
        <v>17628.060546875</v>
      </c>
      <c r="F13529">
        <v>17628.060546875</v>
      </c>
      <c r="G13529">
        <v>4959520000</v>
      </c>
    </row>
    <row r="13530" spans="1:7" ht="15">
      <c r="A13530" s="963">
        <v>45553</v>
      </c>
      <c r="B13530">
        <v>17663.380859375</v>
      </c>
      <c r="C13530">
        <v>17832.69921875</v>
      </c>
      <c r="D13530">
        <v>17556.4296875</v>
      </c>
      <c r="E13530">
        <v>17573.30078125</v>
      </c>
      <c r="F13530">
        <v>17573.30078125</v>
      </c>
      <c r="G13530">
        <v>5611630000</v>
      </c>
    </row>
    <row r="13531" spans="1:7" ht="15">
      <c r="A13531" s="963">
        <v>45554</v>
      </c>
      <c r="B13531">
        <v>17980.890625</v>
      </c>
      <c r="C13531">
        <v>18099.9296875</v>
      </c>
      <c r="D13531">
        <v>17909.75</v>
      </c>
      <c r="E13531">
        <v>18013.98046875</v>
      </c>
      <c r="F13531">
        <v>18013.98046875</v>
      </c>
      <c r="G13531">
        <v>5574650000</v>
      </c>
    </row>
    <row r="13532" spans="1:7" ht="15">
      <c r="A13532" s="963">
        <v>45555</v>
      </c>
      <c r="B13532">
        <v>17999.349609375</v>
      </c>
      <c r="C13532">
        <v>18024.33984375</v>
      </c>
      <c r="D13532">
        <v>17835.640625</v>
      </c>
      <c r="E13532">
        <v>17948.3203125</v>
      </c>
      <c r="F13532">
        <v>17948.3203125</v>
      </c>
      <c r="G13532">
        <v>9914480000</v>
      </c>
    </row>
    <row r="13533" spans="1:7" ht="15">
      <c r="A13533" s="963">
        <v>45558</v>
      </c>
      <c r="B13533">
        <v>17994.91015625</v>
      </c>
      <c r="C13533">
        <v>18021.580078125</v>
      </c>
      <c r="D13533">
        <v>17936.369140625</v>
      </c>
      <c r="E13533">
        <v>17974.26953125</v>
      </c>
      <c r="F13533">
        <v>17974.26953125</v>
      </c>
      <c r="G13533">
        <v>5237310000</v>
      </c>
    </row>
    <row r="13534" spans="1:7" ht="15">
      <c r="A13534" s="963">
        <v>45559</v>
      </c>
      <c r="B13534">
        <v>18046.439453125</v>
      </c>
      <c r="C13534">
        <v>18091.9609375</v>
      </c>
      <c r="D13534">
        <v>17863.380859375</v>
      </c>
      <c r="E13534">
        <v>18074.51953125</v>
      </c>
      <c r="F13534">
        <v>18074.51953125</v>
      </c>
      <c r="G13534">
        <v>5347580000</v>
      </c>
    </row>
    <row r="13535" spans="1:7" ht="15">
      <c r="A13535" s="963">
        <v>45560</v>
      </c>
      <c r="B13535">
        <v>18050.359375</v>
      </c>
      <c r="C13535">
        <v>18155.0390625</v>
      </c>
      <c r="D13535">
        <v>18040.619140625</v>
      </c>
      <c r="E13535">
        <v>18082.2109375</v>
      </c>
      <c r="F13535">
        <v>18082.2109375</v>
      </c>
      <c r="G13535">
        <v>4858060000</v>
      </c>
    </row>
    <row r="13536" spans="1:7" ht="15">
      <c r="A13536" s="963">
        <v>45561</v>
      </c>
      <c r="B13536">
        <v>18327.33984375</v>
      </c>
      <c r="C13536">
        <v>18327.33984375</v>
      </c>
      <c r="D13536">
        <v>18071.740234375</v>
      </c>
      <c r="E13536">
        <v>18190.2890625</v>
      </c>
      <c r="F13536">
        <v>18190.2890625</v>
      </c>
      <c r="G13536">
        <v>5669210000</v>
      </c>
    </row>
    <row r="13537" spans="1:7" ht="15">
      <c r="A13537" s="963">
        <v>45562</v>
      </c>
      <c r="B13537">
        <v>18228.779296875</v>
      </c>
      <c r="C13537">
        <v>18238.279296875</v>
      </c>
      <c r="D13537">
        <v>18069.1796875</v>
      </c>
      <c r="E13537">
        <v>18119.58984375</v>
      </c>
      <c r="F13537">
        <v>18119.58984375</v>
      </c>
      <c r="G13537">
        <v>5367890000</v>
      </c>
    </row>
    <row r="13538" spans="1:7" ht="15">
      <c r="A13538" s="963">
        <v>45565</v>
      </c>
      <c r="B13538">
        <v>18069.830078125</v>
      </c>
      <c r="C13538">
        <v>18198.16015625</v>
      </c>
      <c r="D13538">
        <v>17997.560546875</v>
      </c>
      <c r="E13538">
        <v>18189.169921875</v>
      </c>
      <c r="F13538">
        <v>18189.169921875</v>
      </c>
      <c r="G13538">
        <v>5846150000</v>
      </c>
    </row>
    <row r="13539" spans="1:7" ht="15">
      <c r="A13539" s="963">
        <v>45566</v>
      </c>
      <c r="B13539">
        <v>18154.939453125</v>
      </c>
      <c r="C13539">
        <v>18162.720703125</v>
      </c>
      <c r="D13539">
        <v>17779.76953125</v>
      </c>
      <c r="E13539">
        <v>17910.359375</v>
      </c>
      <c r="F13539">
        <v>17910.359375</v>
      </c>
      <c r="G13539">
        <v>5879980000</v>
      </c>
    </row>
    <row r="13540" spans="1:7" ht="15">
      <c r="A13540" s="963">
        <v>45567</v>
      </c>
      <c r="B13540">
        <v>17867.119140625</v>
      </c>
      <c r="C13540">
        <v>17978.580078125</v>
      </c>
      <c r="D13540">
        <v>17767.7890625</v>
      </c>
      <c r="E13540">
        <v>17925.119140625</v>
      </c>
      <c r="F13540">
        <v>17925.119140625</v>
      </c>
      <c r="G13540">
        <v>5489040000</v>
      </c>
    </row>
    <row r="13541" spans="1:7" ht="15">
      <c r="A13541" s="963">
        <v>45568</v>
      </c>
      <c r="B13541">
        <v>17859.490234375</v>
      </c>
      <c r="C13541">
        <v>18011.25</v>
      </c>
      <c r="D13541">
        <v>17826.419921875</v>
      </c>
      <c r="E13541">
        <v>17918.48046875</v>
      </c>
      <c r="F13541">
        <v>17918.48046875</v>
      </c>
      <c r="G13541">
        <v>5208990000</v>
      </c>
    </row>
    <row r="13542" spans="1:7" ht="15">
      <c r="A13542" s="963">
        <v>45569</v>
      </c>
      <c r="B13542">
        <v>18130.419921875</v>
      </c>
      <c r="C13542">
        <v>18145.279296875</v>
      </c>
      <c r="D13542">
        <v>17952.30078125</v>
      </c>
      <c r="E13542">
        <v>18137.849609375</v>
      </c>
      <c r="F13542">
        <v>18137.849609375</v>
      </c>
      <c r="G13542">
        <v>5136070000</v>
      </c>
    </row>
  </sheetData>
  <mergeCells count="6">
    <mergeCell ref="C2:C3"/>
    <mergeCell ref="D2:D3"/>
    <mergeCell ref="E2:E3"/>
    <mergeCell ref="A8:G8"/>
    <mergeCell ref="A2:B6"/>
    <mergeCell ref="F2:G6"/>
  </mergeCells>
  <pageMargins left="0.7" right="0.7" top="0.75" bottom="0.75" header="0.3" footer="0.3"/>
  <pageSetup paperSize="9" orientation="portrait" horizontalDpi="0"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8C6-F0DD-7F47-AC26-B0E381194020}">
  <sheetPr>
    <tabColor theme="5" tint="-0.249977111117893"/>
  </sheetPr>
  <dimension ref="B3:O93"/>
  <sheetViews>
    <sheetView showGridLines="0" zoomScale="118" zoomScaleNormal="96" workbookViewId="0">
      <selection activeCell="C21" sqref="C21"/>
    </sheetView>
  </sheetViews>
  <sheetFormatPr baseColWidth="10" defaultColWidth="11.5" defaultRowHeight="13"/>
  <cols>
    <col min="1" max="16384" width="11.5" style="862"/>
  </cols>
  <sheetData>
    <row r="3" spans="2:15" ht="14" thickBot="1"/>
    <row r="4" spans="2:15" ht="14" thickBot="1">
      <c r="B4" s="1208"/>
      <c r="C4" s="1209"/>
      <c r="D4" s="1209"/>
      <c r="E4" s="1210"/>
      <c r="G4" s="1208"/>
      <c r="H4" s="1209"/>
      <c r="I4" s="1209"/>
      <c r="J4" s="1210"/>
      <c r="L4" s="1208"/>
      <c r="M4" s="1209"/>
      <c r="N4" s="1209"/>
      <c r="O4" s="1210"/>
    </row>
    <row r="5" spans="2:15">
      <c r="B5" s="1211" t="s">
        <v>1349</v>
      </c>
      <c r="C5" s="1212"/>
      <c r="D5" s="1212"/>
      <c r="E5" s="1213"/>
      <c r="G5" s="1220"/>
      <c r="H5" s="1212"/>
      <c r="I5" s="1212"/>
      <c r="J5" s="1213"/>
      <c r="L5" s="1220"/>
      <c r="M5" s="1212"/>
      <c r="N5" s="1212"/>
      <c r="O5" s="1213"/>
    </row>
    <row r="6" spans="2:15">
      <c r="B6" s="1214"/>
      <c r="C6" s="1215"/>
      <c r="D6" s="1215"/>
      <c r="E6" s="1216"/>
      <c r="G6" s="1214"/>
      <c r="H6" s="1215"/>
      <c r="I6" s="1215"/>
      <c r="J6" s="1216"/>
      <c r="L6" s="1214"/>
      <c r="M6" s="1215"/>
      <c r="N6" s="1215"/>
      <c r="O6" s="1216"/>
    </row>
    <row r="7" spans="2:15">
      <c r="B7" s="1214"/>
      <c r="C7" s="1215"/>
      <c r="D7" s="1215"/>
      <c r="E7" s="1216"/>
      <c r="G7" s="1214"/>
      <c r="H7" s="1215"/>
      <c r="I7" s="1215"/>
      <c r="J7" s="1216"/>
      <c r="L7" s="1214"/>
      <c r="M7" s="1215"/>
      <c r="N7" s="1215"/>
      <c r="O7" s="1216"/>
    </row>
    <row r="8" spans="2:15">
      <c r="B8" s="1214"/>
      <c r="C8" s="1215"/>
      <c r="D8" s="1215"/>
      <c r="E8" s="1216"/>
      <c r="G8" s="1214"/>
      <c r="H8" s="1215"/>
      <c r="I8" s="1215"/>
      <c r="J8" s="1216"/>
      <c r="L8" s="1214"/>
      <c r="M8" s="1215"/>
      <c r="N8" s="1215"/>
      <c r="O8" s="1216"/>
    </row>
    <row r="9" spans="2:15">
      <c r="B9" s="1214"/>
      <c r="C9" s="1215"/>
      <c r="D9" s="1215"/>
      <c r="E9" s="1216"/>
      <c r="G9" s="1214"/>
      <c r="H9" s="1215"/>
      <c r="I9" s="1215"/>
      <c r="J9" s="1216"/>
      <c r="L9" s="1214"/>
      <c r="M9" s="1215"/>
      <c r="N9" s="1215"/>
      <c r="O9" s="1216"/>
    </row>
    <row r="10" spans="2:15">
      <c r="B10" s="1214"/>
      <c r="C10" s="1215"/>
      <c r="D10" s="1215"/>
      <c r="E10" s="1216"/>
      <c r="G10" s="1214"/>
      <c r="H10" s="1215"/>
      <c r="I10" s="1215"/>
      <c r="J10" s="1216"/>
      <c r="L10" s="1214"/>
      <c r="M10" s="1215"/>
      <c r="N10" s="1215"/>
      <c r="O10" s="1216"/>
    </row>
    <row r="11" spans="2:15">
      <c r="B11" s="1214"/>
      <c r="C11" s="1215"/>
      <c r="D11" s="1215"/>
      <c r="E11" s="1216"/>
      <c r="G11" s="1214"/>
      <c r="H11" s="1215"/>
      <c r="I11" s="1215"/>
      <c r="J11" s="1216"/>
      <c r="L11" s="1214"/>
      <c r="M11" s="1215"/>
      <c r="N11" s="1215"/>
      <c r="O11" s="1216"/>
    </row>
    <row r="12" spans="2:15">
      <c r="B12" s="1214"/>
      <c r="C12" s="1215"/>
      <c r="D12" s="1215"/>
      <c r="E12" s="1216"/>
      <c r="G12" s="1214"/>
      <c r="H12" s="1215"/>
      <c r="I12" s="1215"/>
      <c r="J12" s="1216"/>
      <c r="L12" s="1214"/>
      <c r="M12" s="1215"/>
      <c r="N12" s="1215"/>
      <c r="O12" s="1216"/>
    </row>
    <row r="13" spans="2:15">
      <c r="B13" s="1214"/>
      <c r="C13" s="1215"/>
      <c r="D13" s="1215"/>
      <c r="E13" s="1216"/>
      <c r="G13" s="1214"/>
      <c r="H13" s="1215"/>
      <c r="I13" s="1215"/>
      <c r="J13" s="1216"/>
      <c r="L13" s="1214"/>
      <c r="M13" s="1215"/>
      <c r="N13" s="1215"/>
      <c r="O13" s="1216"/>
    </row>
    <row r="14" spans="2:15">
      <c r="B14" s="1214"/>
      <c r="C14" s="1215"/>
      <c r="D14" s="1215"/>
      <c r="E14" s="1216"/>
      <c r="G14" s="1214"/>
      <c r="H14" s="1215"/>
      <c r="I14" s="1215"/>
      <c r="J14" s="1216"/>
      <c r="L14" s="1214"/>
      <c r="M14" s="1215"/>
      <c r="N14" s="1215"/>
      <c r="O14" s="1216"/>
    </row>
    <row r="15" spans="2:15" ht="14" thickBot="1">
      <c r="B15" s="1217"/>
      <c r="C15" s="1218"/>
      <c r="D15" s="1218"/>
      <c r="E15" s="1219"/>
      <c r="G15" s="1217"/>
      <c r="H15" s="1218"/>
      <c r="I15" s="1218"/>
      <c r="J15" s="1219"/>
      <c r="L15" s="1217"/>
      <c r="M15" s="1218"/>
      <c r="N15" s="1218"/>
      <c r="O15" s="1219"/>
    </row>
    <row r="19" spans="4:13">
      <c r="F19" s="1223"/>
      <c r="G19" s="1223"/>
      <c r="H19" s="1223"/>
      <c r="I19" s="1223"/>
      <c r="J19" s="1223"/>
      <c r="K19" s="1223"/>
    </row>
    <row r="20" spans="4:13" ht="12.75" customHeight="1">
      <c r="F20" s="1223"/>
      <c r="G20" s="1223"/>
      <c r="H20" s="1223"/>
      <c r="I20" s="1223"/>
      <c r="J20" s="1223"/>
      <c r="K20" s="1223"/>
    </row>
    <row r="22" spans="4:13" ht="14" thickBot="1"/>
    <row r="23" spans="4:13" ht="14" thickBot="1">
      <c r="D23" s="1208"/>
      <c r="E23" s="1209"/>
      <c r="F23" s="1209"/>
      <c r="G23" s="1210"/>
      <c r="J23" s="1208"/>
      <c r="K23" s="1209"/>
      <c r="L23" s="1209"/>
      <c r="M23" s="1210"/>
    </row>
    <row r="24" spans="4:13" ht="13" customHeight="1">
      <c r="D24" s="1224"/>
      <c r="E24" s="1224"/>
      <c r="F24" s="1224"/>
      <c r="G24" s="1224"/>
      <c r="J24" s="1224"/>
      <c r="K24" s="1224"/>
      <c r="L24" s="1224"/>
      <c r="M24" s="1224"/>
    </row>
    <row r="25" spans="4:13">
      <c r="D25" s="1225"/>
      <c r="E25" s="1225"/>
      <c r="F25" s="1225"/>
      <c r="G25" s="1225"/>
      <c r="J25" s="1225"/>
      <c r="K25" s="1225"/>
      <c r="L25" s="1225"/>
      <c r="M25" s="1225"/>
    </row>
    <row r="26" spans="4:13">
      <c r="D26" s="1225"/>
      <c r="E26" s="1225"/>
      <c r="F26" s="1225"/>
      <c r="G26" s="1225"/>
      <c r="J26" s="1225"/>
      <c r="K26" s="1225"/>
      <c r="L26" s="1225"/>
      <c r="M26" s="1225"/>
    </row>
    <row r="27" spans="4:13">
      <c r="D27" s="1225"/>
      <c r="E27" s="1225"/>
      <c r="F27" s="1225"/>
      <c r="G27" s="1225"/>
      <c r="J27" s="1225"/>
      <c r="K27" s="1225"/>
      <c r="L27" s="1225"/>
      <c r="M27" s="1225"/>
    </row>
    <row r="28" spans="4:13">
      <c r="D28" s="1225"/>
      <c r="E28" s="1225"/>
      <c r="F28" s="1225"/>
      <c r="G28" s="1225"/>
      <c r="J28" s="1225"/>
      <c r="K28" s="1225"/>
      <c r="L28" s="1225"/>
      <c r="M28" s="1225"/>
    </row>
    <row r="29" spans="4:13">
      <c r="D29" s="1225"/>
      <c r="E29" s="1225"/>
      <c r="F29" s="1225"/>
      <c r="G29" s="1225"/>
      <c r="J29" s="1225"/>
      <c r="K29" s="1225"/>
      <c r="L29" s="1225"/>
      <c r="M29" s="1225"/>
    </row>
    <row r="30" spans="4:13">
      <c r="D30" s="1225"/>
      <c r="E30" s="1225"/>
      <c r="F30" s="1225"/>
      <c r="G30" s="1225"/>
      <c r="J30" s="1225"/>
      <c r="K30" s="1225"/>
      <c r="L30" s="1225"/>
      <c r="M30" s="1225"/>
    </row>
    <row r="31" spans="4:13">
      <c r="D31" s="1225"/>
      <c r="E31" s="1225"/>
      <c r="F31" s="1225"/>
      <c r="G31" s="1225"/>
      <c r="J31" s="1225"/>
      <c r="K31" s="1225"/>
      <c r="L31" s="1225"/>
      <c r="M31" s="1225"/>
    </row>
    <row r="32" spans="4:13">
      <c r="D32" s="1225"/>
      <c r="E32" s="1225"/>
      <c r="F32" s="1225"/>
      <c r="G32" s="1225"/>
      <c r="J32" s="1225"/>
      <c r="K32" s="1225"/>
      <c r="L32" s="1225"/>
      <c r="M32" s="1225"/>
    </row>
    <row r="33" spans="2:15">
      <c r="D33" s="1225"/>
      <c r="E33" s="1225"/>
      <c r="F33" s="1225"/>
      <c r="G33" s="1225"/>
      <c r="J33" s="1225"/>
      <c r="K33" s="1225"/>
      <c r="L33" s="1225"/>
      <c r="M33" s="1225"/>
    </row>
    <row r="34" spans="2:15">
      <c r="D34" s="1225"/>
      <c r="E34" s="1225"/>
      <c r="F34" s="1225"/>
      <c r="G34" s="1225"/>
      <c r="J34" s="1225"/>
      <c r="K34" s="1225"/>
      <c r="L34" s="1225"/>
      <c r="M34" s="1225"/>
    </row>
    <row r="35" spans="2:15">
      <c r="D35" s="1225"/>
      <c r="E35" s="1225"/>
      <c r="F35" s="1225"/>
      <c r="G35" s="1225"/>
      <c r="J35" s="1225"/>
      <c r="K35" s="1225"/>
      <c r="L35" s="1225"/>
      <c r="M35" s="1225"/>
    </row>
    <row r="36" spans="2:15">
      <c r="D36" s="1225"/>
      <c r="E36" s="1225"/>
      <c r="F36" s="1225"/>
      <c r="G36" s="1225"/>
      <c r="J36" s="1225"/>
      <c r="K36" s="1225"/>
      <c r="L36" s="1225"/>
      <c r="M36" s="1225"/>
    </row>
    <row r="37" spans="2:15">
      <c r="D37" s="1225"/>
      <c r="E37" s="1225"/>
      <c r="F37" s="1225"/>
      <c r="G37" s="1225"/>
      <c r="J37" s="1225"/>
      <c r="K37" s="1225"/>
      <c r="L37" s="1225"/>
      <c r="M37" s="1225"/>
    </row>
    <row r="38" spans="2:15">
      <c r="D38" s="1225"/>
      <c r="E38" s="1225"/>
      <c r="F38" s="1225"/>
      <c r="G38" s="1225"/>
      <c r="J38" s="1225"/>
      <c r="K38" s="1225"/>
      <c r="L38" s="1225"/>
      <c r="M38" s="1225"/>
    </row>
    <row r="39" spans="2:15">
      <c r="D39" s="1225"/>
      <c r="E39" s="1225"/>
      <c r="F39" s="1225"/>
      <c r="G39" s="1225"/>
      <c r="J39" s="1225"/>
      <c r="K39" s="1225"/>
      <c r="L39" s="1225"/>
      <c r="M39" s="1225"/>
    </row>
    <row r="40" spans="2:15" ht="28">
      <c r="B40" s="863"/>
    </row>
    <row r="44" spans="2:15" ht="14" thickBot="1"/>
    <row r="45" spans="2:15" ht="14" customHeight="1" thickBot="1">
      <c r="B45" s="1226"/>
      <c r="C45" s="1227"/>
      <c r="D45" s="1227"/>
      <c r="E45" s="1228"/>
      <c r="L45" s="1226"/>
      <c r="M45" s="1227"/>
      <c r="N45" s="1227"/>
      <c r="O45" s="1228"/>
    </row>
    <row r="46" spans="2:15" ht="13" customHeight="1">
      <c r="B46" s="1221"/>
      <c r="C46" s="1221"/>
      <c r="D46" s="1221"/>
      <c r="E46" s="1221"/>
      <c r="L46" s="1221"/>
      <c r="M46" s="1221"/>
      <c r="N46" s="1221"/>
      <c r="O46" s="1221"/>
    </row>
    <row r="47" spans="2:15">
      <c r="B47" s="1222"/>
      <c r="C47" s="1222"/>
      <c r="D47" s="1222"/>
      <c r="E47" s="1222"/>
      <c r="L47" s="1222"/>
      <c r="M47" s="1222"/>
      <c r="N47" s="1222"/>
      <c r="O47" s="1222"/>
    </row>
    <row r="48" spans="2:15">
      <c r="B48" s="1222"/>
      <c r="C48" s="1222"/>
      <c r="D48" s="1222"/>
      <c r="E48" s="1222"/>
      <c r="L48" s="1222"/>
      <c r="M48" s="1222"/>
      <c r="N48" s="1222"/>
      <c r="O48" s="1222"/>
    </row>
    <row r="49" spans="2:15">
      <c r="B49" s="1222"/>
      <c r="C49" s="1222"/>
      <c r="D49" s="1222"/>
      <c r="E49" s="1222"/>
      <c r="L49" s="1222"/>
      <c r="M49" s="1222"/>
      <c r="N49" s="1222"/>
      <c r="O49" s="1222"/>
    </row>
    <row r="50" spans="2:15">
      <c r="B50" s="1222"/>
      <c r="C50" s="1222"/>
      <c r="D50" s="1222"/>
      <c r="E50" s="1222"/>
      <c r="L50" s="1222"/>
      <c r="M50" s="1222"/>
      <c r="N50" s="1222"/>
      <c r="O50" s="1222"/>
    </row>
    <row r="51" spans="2:15">
      <c r="B51" s="1222"/>
      <c r="C51" s="1222"/>
      <c r="D51" s="1222"/>
      <c r="E51" s="1222"/>
      <c r="L51" s="1222"/>
      <c r="M51" s="1222"/>
      <c r="N51" s="1222"/>
      <c r="O51" s="1222"/>
    </row>
    <row r="52" spans="2:15">
      <c r="B52" s="1222"/>
      <c r="C52" s="1222"/>
      <c r="D52" s="1222"/>
      <c r="E52" s="1222"/>
      <c r="L52" s="1222"/>
      <c r="M52" s="1222"/>
      <c r="N52" s="1222"/>
      <c r="O52" s="1222"/>
    </row>
    <row r="53" spans="2:15">
      <c r="B53" s="1222"/>
      <c r="C53" s="1222"/>
      <c r="D53" s="1222"/>
      <c r="E53" s="1222"/>
      <c r="L53" s="1222"/>
      <c r="M53" s="1222"/>
      <c r="N53" s="1222"/>
      <c r="O53" s="1222"/>
    </row>
    <row r="54" spans="2:15">
      <c r="B54" s="1222"/>
      <c r="C54" s="1222"/>
      <c r="D54" s="1222"/>
      <c r="E54" s="1222"/>
      <c r="L54" s="1222"/>
      <c r="M54" s="1222"/>
      <c r="N54" s="1222"/>
      <c r="O54" s="1222"/>
    </row>
    <row r="55" spans="2:15">
      <c r="B55" s="1222"/>
      <c r="C55" s="1222"/>
      <c r="D55" s="1222"/>
      <c r="E55" s="1222"/>
      <c r="L55" s="1222"/>
      <c r="M55" s="1222"/>
      <c r="N55" s="1222"/>
      <c r="O55" s="1222"/>
    </row>
    <row r="56" spans="2:15">
      <c r="B56" s="1222"/>
      <c r="C56" s="1222"/>
      <c r="D56" s="1222"/>
      <c r="E56" s="1222"/>
      <c r="L56" s="1222"/>
      <c r="M56" s="1222"/>
      <c r="N56" s="1222"/>
      <c r="O56" s="1222"/>
    </row>
    <row r="57" spans="2:15">
      <c r="B57" s="1222"/>
      <c r="C57" s="1222"/>
      <c r="D57" s="1222"/>
      <c r="E57" s="1222"/>
      <c r="L57" s="1222"/>
      <c r="M57" s="1222"/>
      <c r="N57" s="1222"/>
      <c r="O57" s="1222"/>
    </row>
    <row r="58" spans="2:15">
      <c r="B58" s="1222"/>
      <c r="C58" s="1222"/>
      <c r="D58" s="1222"/>
      <c r="E58" s="1222"/>
      <c r="L58" s="1222"/>
      <c r="M58" s="1222"/>
      <c r="N58" s="1222"/>
      <c r="O58" s="1222"/>
    </row>
    <row r="59" spans="2:15">
      <c r="B59" s="1222"/>
      <c r="C59" s="1222"/>
      <c r="D59" s="1222"/>
      <c r="E59" s="1222"/>
      <c r="L59" s="1222"/>
      <c r="M59" s="1222"/>
      <c r="N59" s="1222"/>
      <c r="O59" s="1222"/>
    </row>
    <row r="60" spans="2:15">
      <c r="B60" s="1222"/>
      <c r="C60" s="1222"/>
      <c r="D60" s="1222"/>
      <c r="E60" s="1222"/>
      <c r="L60" s="1222"/>
      <c r="M60" s="1222"/>
      <c r="N60" s="1222"/>
      <c r="O60" s="1222"/>
    </row>
    <row r="61" spans="2:15">
      <c r="B61" s="1222"/>
      <c r="C61" s="1222"/>
      <c r="D61" s="1222"/>
      <c r="E61" s="1222"/>
      <c r="L61" s="1222"/>
      <c r="M61" s="1222"/>
      <c r="N61" s="1222"/>
      <c r="O61" s="1222"/>
    </row>
    <row r="62" spans="2:15">
      <c r="B62" s="1222"/>
      <c r="C62" s="1222"/>
      <c r="D62" s="1222"/>
      <c r="E62" s="1222"/>
      <c r="L62" s="1222"/>
      <c r="M62" s="1222"/>
      <c r="N62" s="1222"/>
      <c r="O62" s="1222"/>
    </row>
    <row r="63" spans="2:15">
      <c r="B63" s="1222"/>
      <c r="C63" s="1222"/>
      <c r="D63" s="1222"/>
      <c r="E63" s="1222"/>
      <c r="L63" s="1222"/>
      <c r="M63" s="1222"/>
      <c r="N63" s="1222"/>
      <c r="O63" s="1222"/>
    </row>
    <row r="64" spans="2:15">
      <c r="B64" s="1222"/>
      <c r="C64" s="1222"/>
      <c r="D64" s="1222"/>
      <c r="E64" s="1222"/>
      <c r="L64" s="1222"/>
      <c r="M64" s="1222"/>
      <c r="N64" s="1222"/>
      <c r="O64" s="1222"/>
    </row>
    <row r="65" spans="2:15" s="621" customFormat="1">
      <c r="B65" s="864"/>
      <c r="C65" s="864"/>
      <c r="D65" s="864"/>
      <c r="E65" s="864"/>
    </row>
    <row r="66" spans="2:15" s="621" customFormat="1">
      <c r="B66" s="864"/>
      <c r="C66" s="864"/>
      <c r="D66" s="864"/>
      <c r="E66" s="864"/>
      <c r="G66" s="865"/>
      <c r="H66" s="865"/>
      <c r="I66" s="865"/>
      <c r="J66" s="865"/>
      <c r="L66" s="864"/>
      <c r="M66" s="864"/>
      <c r="N66" s="864"/>
      <c r="O66" s="864"/>
    </row>
    <row r="67" spans="2:15">
      <c r="F67" s="1229"/>
      <c r="G67" s="1229"/>
      <c r="H67" s="1229"/>
      <c r="I67" s="1229"/>
      <c r="J67" s="1229"/>
      <c r="K67" s="1229"/>
    </row>
    <row r="68" spans="2:15" ht="12.75" customHeight="1">
      <c r="F68" s="1229"/>
      <c r="G68" s="1229"/>
      <c r="H68" s="1229"/>
      <c r="I68" s="1229"/>
      <c r="J68" s="1229"/>
      <c r="K68" s="1229"/>
    </row>
    <row r="69" spans="2:15" ht="14" thickBot="1"/>
    <row r="70" spans="2:15" ht="14" customHeight="1" thickBot="1">
      <c r="B70" s="1226"/>
      <c r="C70" s="1227"/>
      <c r="D70" s="1227"/>
      <c r="E70" s="1228"/>
      <c r="L70" s="1226"/>
      <c r="M70" s="1227"/>
      <c r="N70" s="1227"/>
      <c r="O70" s="1228"/>
    </row>
    <row r="71" spans="2:15" ht="13" customHeight="1">
      <c r="B71" s="1221"/>
      <c r="C71" s="1221"/>
      <c r="D71" s="1221"/>
      <c r="E71" s="1221"/>
      <c r="L71" s="1221"/>
      <c r="M71" s="1221"/>
      <c r="N71" s="1221"/>
      <c r="O71" s="1221"/>
    </row>
    <row r="72" spans="2:15" ht="13" customHeight="1">
      <c r="B72" s="1222"/>
      <c r="C72" s="1222"/>
      <c r="D72" s="1222"/>
      <c r="E72" s="1222"/>
      <c r="L72" s="1222"/>
      <c r="M72" s="1222"/>
      <c r="N72" s="1222"/>
      <c r="O72" s="1222"/>
    </row>
    <row r="73" spans="2:15" ht="13" customHeight="1">
      <c r="B73" s="1222"/>
      <c r="C73" s="1222"/>
      <c r="D73" s="1222"/>
      <c r="E73" s="1222"/>
      <c r="L73" s="1222"/>
      <c r="M73" s="1222"/>
      <c r="N73" s="1222"/>
      <c r="O73" s="1222"/>
    </row>
    <row r="74" spans="2:15" ht="13" customHeight="1">
      <c r="B74" s="1222"/>
      <c r="C74" s="1222"/>
      <c r="D74" s="1222"/>
      <c r="E74" s="1222"/>
      <c r="L74" s="1222"/>
      <c r="M74" s="1222"/>
      <c r="N74" s="1222"/>
      <c r="O74" s="1222"/>
    </row>
    <row r="75" spans="2:15" ht="13" customHeight="1">
      <c r="B75" s="1222"/>
      <c r="C75" s="1222"/>
      <c r="D75" s="1222"/>
      <c r="E75" s="1222"/>
      <c r="L75" s="1222"/>
      <c r="M75" s="1222"/>
      <c r="N75" s="1222"/>
      <c r="O75" s="1222"/>
    </row>
    <row r="76" spans="2:15" ht="13" customHeight="1">
      <c r="B76" s="1222"/>
      <c r="C76" s="1222"/>
      <c r="D76" s="1222"/>
      <c r="E76" s="1222"/>
      <c r="L76" s="1222"/>
      <c r="M76" s="1222"/>
      <c r="N76" s="1222"/>
      <c r="O76" s="1222"/>
    </row>
    <row r="77" spans="2:15" ht="13" customHeight="1">
      <c r="B77" s="1222"/>
      <c r="C77" s="1222"/>
      <c r="D77" s="1222"/>
      <c r="E77" s="1222"/>
      <c r="L77" s="1222"/>
      <c r="M77" s="1222"/>
      <c r="N77" s="1222"/>
      <c r="O77" s="1222"/>
    </row>
    <row r="78" spans="2:15" ht="13" customHeight="1">
      <c r="B78" s="1222"/>
      <c r="C78" s="1222"/>
      <c r="D78" s="1222"/>
      <c r="E78" s="1222"/>
      <c r="L78" s="1222"/>
      <c r="M78" s="1222"/>
      <c r="N78" s="1222"/>
      <c r="O78" s="1222"/>
    </row>
    <row r="79" spans="2:15" ht="13" customHeight="1">
      <c r="B79" s="1222"/>
      <c r="C79" s="1222"/>
      <c r="D79" s="1222"/>
      <c r="E79" s="1222"/>
      <c r="L79" s="1222"/>
      <c r="M79" s="1222"/>
      <c r="N79" s="1222"/>
      <c r="O79" s="1222"/>
    </row>
    <row r="80" spans="2:15" ht="13" customHeight="1">
      <c r="B80" s="1222"/>
      <c r="C80" s="1222"/>
      <c r="D80" s="1222"/>
      <c r="E80" s="1222"/>
      <c r="L80" s="1222"/>
      <c r="M80" s="1222"/>
      <c r="N80" s="1222"/>
      <c r="O80" s="1222"/>
    </row>
    <row r="81" spans="2:15" ht="13" customHeight="1">
      <c r="B81" s="1222"/>
      <c r="C81" s="1222"/>
      <c r="D81" s="1222"/>
      <c r="E81" s="1222"/>
      <c r="L81" s="1222"/>
      <c r="M81" s="1222"/>
      <c r="N81" s="1222"/>
      <c r="O81" s="1222"/>
    </row>
    <row r="82" spans="2:15" ht="13" customHeight="1">
      <c r="B82" s="1222"/>
      <c r="C82" s="1222"/>
      <c r="D82" s="1222"/>
      <c r="E82" s="1222"/>
      <c r="L82" s="1222"/>
      <c r="M82" s="1222"/>
      <c r="N82" s="1222"/>
      <c r="O82" s="1222"/>
    </row>
    <row r="83" spans="2:15" ht="13" customHeight="1">
      <c r="B83" s="1222"/>
      <c r="C83" s="1222"/>
      <c r="D83" s="1222"/>
      <c r="E83" s="1222"/>
      <c r="L83" s="1222"/>
      <c r="M83" s="1222"/>
      <c r="N83" s="1222"/>
      <c r="O83" s="1222"/>
    </row>
    <row r="84" spans="2:15" ht="13" customHeight="1">
      <c r="B84" s="1222"/>
      <c r="C84" s="1222"/>
      <c r="D84" s="1222"/>
      <c r="E84" s="1222"/>
      <c r="L84" s="1222"/>
      <c r="M84" s="1222"/>
      <c r="N84" s="1222"/>
      <c r="O84" s="1222"/>
    </row>
    <row r="85" spans="2:15" ht="13" customHeight="1">
      <c r="B85" s="1222"/>
      <c r="C85" s="1222"/>
      <c r="D85" s="1222"/>
      <c r="E85" s="1222"/>
      <c r="L85" s="1222"/>
      <c r="M85" s="1222"/>
      <c r="N85" s="1222"/>
      <c r="O85" s="1222"/>
    </row>
    <row r="86" spans="2:15" ht="13" customHeight="1">
      <c r="B86" s="1222"/>
      <c r="C86" s="1222"/>
      <c r="D86" s="1222"/>
      <c r="E86" s="1222"/>
      <c r="L86" s="1222"/>
      <c r="M86" s="1222"/>
      <c r="N86" s="1222"/>
      <c r="O86" s="1222"/>
    </row>
    <row r="87" spans="2:15">
      <c r="B87" s="1222"/>
      <c r="C87" s="1222"/>
      <c r="D87" s="1222"/>
      <c r="E87" s="1222"/>
      <c r="L87" s="1222"/>
      <c r="M87" s="1222"/>
      <c r="N87" s="1222"/>
      <c r="O87" s="1222"/>
    </row>
    <row r="88" spans="2:15">
      <c r="B88" s="1222"/>
      <c r="C88" s="1222"/>
      <c r="D88" s="1222"/>
      <c r="E88" s="1222"/>
      <c r="L88" s="1222"/>
      <c r="M88" s="1222"/>
      <c r="N88" s="1222"/>
      <c r="O88" s="1222"/>
    </row>
    <row r="89" spans="2:15">
      <c r="B89" s="1222"/>
      <c r="C89" s="1222"/>
      <c r="D89" s="1222"/>
      <c r="E89" s="1222"/>
      <c r="L89" s="1222"/>
      <c r="M89" s="1222"/>
      <c r="N89" s="1222"/>
      <c r="O89" s="1222"/>
    </row>
    <row r="90" spans="2:15">
      <c r="B90" s="1222"/>
      <c r="C90" s="1222"/>
      <c r="D90" s="1222"/>
      <c r="E90" s="1222"/>
      <c r="L90" s="1222"/>
      <c r="M90" s="1222"/>
      <c r="N90" s="1222"/>
      <c r="O90" s="1222"/>
    </row>
    <row r="91" spans="2:15">
      <c r="B91" s="1222"/>
      <c r="C91" s="1222"/>
      <c r="D91" s="1222"/>
      <c r="E91" s="1222"/>
      <c r="L91" s="1222"/>
      <c r="M91" s="1222"/>
      <c r="N91" s="1222"/>
      <c r="O91" s="1222"/>
    </row>
    <row r="92" spans="2:15">
      <c r="B92" s="1222"/>
      <c r="C92" s="1222"/>
      <c r="D92" s="1222"/>
      <c r="E92" s="1222"/>
      <c r="L92" s="1222"/>
      <c r="M92" s="1222"/>
      <c r="N92" s="1222"/>
      <c r="O92" s="1222"/>
    </row>
    <row r="93" spans="2:15">
      <c r="B93" s="1222"/>
      <c r="C93" s="1222"/>
      <c r="D93" s="1222"/>
      <c r="E93" s="1222"/>
      <c r="L93" s="1222"/>
      <c r="M93" s="1222"/>
      <c r="N93" s="1222"/>
      <c r="O93" s="1222"/>
    </row>
  </sheetData>
  <mergeCells count="20">
    <mergeCell ref="B71:E93"/>
    <mergeCell ref="L71:O93"/>
    <mergeCell ref="F19:K20"/>
    <mergeCell ref="D23:G23"/>
    <mergeCell ref="J23:M23"/>
    <mergeCell ref="D24:G39"/>
    <mergeCell ref="J24:M39"/>
    <mergeCell ref="B45:E45"/>
    <mergeCell ref="L45:O45"/>
    <mergeCell ref="B46:E64"/>
    <mergeCell ref="L46:O64"/>
    <mergeCell ref="F67:K68"/>
    <mergeCell ref="B70:E70"/>
    <mergeCell ref="L70:O70"/>
    <mergeCell ref="B4:E4"/>
    <mergeCell ref="G4:J4"/>
    <mergeCell ref="L4:O4"/>
    <mergeCell ref="B5:E15"/>
    <mergeCell ref="G5:J15"/>
    <mergeCell ref="L5:O15"/>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02244-D36F-5049-B359-17A35B934D6A}">
  <dimension ref="A1:AY210"/>
  <sheetViews>
    <sheetView topLeftCell="A11" zoomScale="125" zoomScaleNormal="87" workbookViewId="0">
      <selection activeCell="A85" sqref="A85"/>
    </sheetView>
  </sheetViews>
  <sheetFormatPr baseColWidth="10" defaultColWidth="11.5" defaultRowHeight="13"/>
  <cols>
    <col min="1" max="1" width="35.83203125" style="872" customWidth="1"/>
    <col min="2" max="2" width="25.83203125" style="872" customWidth="1"/>
    <col min="3" max="3" width="25.83203125" style="868" customWidth="1"/>
    <col min="4" max="4" width="26.6640625" style="868" customWidth="1"/>
    <col min="5" max="5" width="25.83203125" style="868" customWidth="1"/>
    <col min="6" max="6" width="21.83203125" style="868" customWidth="1"/>
    <col min="7" max="7" width="24.1640625" style="868" customWidth="1"/>
    <col min="8" max="8" width="26.5" style="868" customWidth="1"/>
    <col min="9" max="9" width="22.83203125" style="868" customWidth="1"/>
    <col min="10" max="16384" width="11.5" style="868"/>
  </cols>
  <sheetData>
    <row r="1" spans="1:12" ht="16">
      <c r="A1" s="866" t="s">
        <v>1165</v>
      </c>
      <c r="B1" s="866"/>
      <c r="C1" s="867"/>
      <c r="D1" s="867"/>
      <c r="E1" s="867"/>
      <c r="F1" s="867"/>
      <c r="G1" s="867"/>
      <c r="H1" s="867"/>
      <c r="I1" s="867"/>
      <c r="J1" s="867"/>
      <c r="K1" s="867"/>
      <c r="L1" s="867"/>
    </row>
    <row r="2" spans="1:12" ht="16">
      <c r="A2" s="869" t="s">
        <v>1166</v>
      </c>
      <c r="B2" s="870">
        <v>43830</v>
      </c>
      <c r="C2" s="871"/>
      <c r="D2" s="871"/>
      <c r="E2" s="871"/>
      <c r="F2" s="871"/>
      <c r="G2" s="871"/>
      <c r="H2" s="871"/>
      <c r="I2" s="871"/>
      <c r="J2" s="871"/>
      <c r="K2" s="871"/>
      <c r="L2" s="871"/>
    </row>
    <row r="3" spans="1:12">
      <c r="A3" s="872" t="s">
        <v>1167</v>
      </c>
      <c r="E3" s="873">
        <v>4.5999999999999999E-2</v>
      </c>
      <c r="F3" s="874"/>
    </row>
    <row r="4" spans="1:12">
      <c r="A4" s="872" t="s">
        <v>1168</v>
      </c>
      <c r="E4" s="875" t="s">
        <v>1169</v>
      </c>
      <c r="F4" s="876"/>
      <c r="G4" s="876"/>
    </row>
    <row r="5" spans="1:12">
      <c r="A5" s="872" t="s">
        <v>1170</v>
      </c>
      <c r="E5" s="877">
        <f>'[3]Relative Equity Volatility'!D7</f>
        <v>1.3424395869018821</v>
      </c>
      <c r="F5" s="878"/>
      <c r="G5" s="876"/>
    </row>
    <row r="7" spans="1:12" s="885" customFormat="1" ht="17">
      <c r="A7" s="879" t="s">
        <v>1171</v>
      </c>
      <c r="B7" s="880" t="s">
        <v>1172</v>
      </c>
      <c r="C7" s="881" t="s">
        <v>1173</v>
      </c>
      <c r="D7" s="882" t="s">
        <v>1174</v>
      </c>
      <c r="E7" s="882" t="s">
        <v>1175</v>
      </c>
      <c r="F7" s="882" t="s">
        <v>1176</v>
      </c>
      <c r="G7" s="883" t="s">
        <v>1177</v>
      </c>
      <c r="H7" s="882" t="s">
        <v>1178</v>
      </c>
      <c r="I7" s="884" t="s">
        <v>1179</v>
      </c>
      <c r="J7" s="874" t="s">
        <v>1180</v>
      </c>
    </row>
    <row r="8" spans="1:12" ht="16">
      <c r="A8" s="886" t="str">
        <f>'[3]Sovereign Ratings (Moody''s,S&amp;P)'!A2</f>
        <v>Abu Dhabi</v>
      </c>
      <c r="B8" s="887" t="str">
        <f>VLOOKUP(A8,'[3]Regional lookup table'!$A$2:$B$161,2)</f>
        <v>Middle East</v>
      </c>
      <c r="C8" s="888" t="str">
        <f>'[3]Sovereign Ratings (Moody''s,S&amp;P)'!C2</f>
        <v>Aa2</v>
      </c>
      <c r="D8" s="889">
        <f>VLOOKUP(C8,$J$9:$K$31,2,FALSE)/10000</f>
        <v>5.3778762707661788E-3</v>
      </c>
      <c r="E8" s="889">
        <f>$E$3+F8</f>
        <v>5.3219473999336783E-2</v>
      </c>
      <c r="F8" s="890">
        <f>IF($E$4="Yes",D8*$E$5,D8)</f>
        <v>7.2194739993367832E-3</v>
      </c>
      <c r="G8" s="890">
        <f>VLOOKUP(A8,'[3]10-year CDS Spreads'!$A$2:$D$157,4)</f>
        <v>1.7000000000000001E-3</v>
      </c>
      <c r="H8" s="890">
        <f>IF(I8="NA","NA",$E$3+I8)</f>
        <v>4.8282147297733197E-2</v>
      </c>
      <c r="I8" s="891">
        <f>IF(G8="NA","NA",G8*$E$5)</f>
        <v>2.2821472977331996E-3</v>
      </c>
      <c r="J8" s="892" t="s">
        <v>1181</v>
      </c>
      <c r="K8" s="892" t="s">
        <v>1182</v>
      </c>
    </row>
    <row r="9" spans="1:12" ht="16">
      <c r="A9" s="886" t="str">
        <f>'[3]Sovereign Ratings (Moody''s,S&amp;P)'!A3</f>
        <v>Albania</v>
      </c>
      <c r="B9" s="887" t="str">
        <f>VLOOKUP(A9,'[3]Regional lookup table'!$A$3:$B$161,2)</f>
        <v>Eastern Europe &amp; Russia</v>
      </c>
      <c r="C9" s="888" t="str">
        <f>'[3]Sovereign Ratings (Moody''s,S&amp;P)'!C3</f>
        <v>B1</v>
      </c>
      <c r="D9" s="889">
        <f t="shared" ref="D9:D72" si="0">VLOOKUP(C9,$J$9:$K$31,2,FALSE)/10000</f>
        <v>4.9041109802463012E-2</v>
      </c>
      <c r="E9" s="889">
        <f t="shared" ref="E9:E72" si="1">$E$3+F9</f>
        <v>0.11183472718442829</v>
      </c>
      <c r="F9" s="890">
        <f t="shared" ref="F9:F72" si="2">IF($E$4="Yes",D9*$E$5,D9)</f>
        <v>6.5834727184428288E-2</v>
      </c>
      <c r="G9" s="890" t="str">
        <f>VLOOKUP(A9,'[3]10-year CDS Spreads'!$A$2:$D$157,4)</f>
        <v>NA</v>
      </c>
      <c r="H9" s="890" t="str">
        <f t="shared" ref="H9:H72" si="3">IF(I9="NA","NA",$E$3+I9)</f>
        <v>NA</v>
      </c>
      <c r="I9" s="891" t="str">
        <f t="shared" ref="I9:I72" si="4">IF(G9="NA","NA",G9*$E$5)</f>
        <v>NA</v>
      </c>
      <c r="J9" s="893" t="s">
        <v>1183</v>
      </c>
      <c r="K9" s="894">
        <f t="shared" ref="K9:K30" si="5">C189</f>
        <v>76.826803868088277</v>
      </c>
    </row>
    <row r="10" spans="1:12" ht="16">
      <c r="A10" s="886" t="str">
        <f>'[3]Sovereign Ratings (Moody''s,S&amp;P)'!A4</f>
        <v>Andorra (Principality of)</v>
      </c>
      <c r="B10" s="887" t="str">
        <f>VLOOKUP(A10,'[3]Regional lookup table'!$A$3:$B$161,2)</f>
        <v>Western Europe</v>
      </c>
      <c r="C10" s="888" t="str">
        <f>'[3]Sovereign Ratings (Moody''s,S&amp;P)'!C4</f>
        <v>Baa2</v>
      </c>
      <c r="D10" s="889">
        <f t="shared" si="0"/>
        <v>2.0743237044383835E-2</v>
      </c>
      <c r="E10" s="889">
        <f t="shared" si="1"/>
        <v>7.3846542568870452E-2</v>
      </c>
      <c r="F10" s="890">
        <f t="shared" si="2"/>
        <v>2.7846542568870453E-2</v>
      </c>
      <c r="G10" s="890" t="str">
        <f>VLOOKUP(A10,'[3]10-year CDS Spreads'!$A$2:$D$157,4)</f>
        <v>NA</v>
      </c>
      <c r="H10" s="890" t="str">
        <f t="shared" si="3"/>
        <v>NA</v>
      </c>
      <c r="I10" s="891" t="str">
        <f t="shared" si="4"/>
        <v>NA</v>
      </c>
      <c r="J10" s="893" t="s">
        <v>1184</v>
      </c>
      <c r="K10" s="894">
        <f t="shared" si="5"/>
        <v>92.192164641705929</v>
      </c>
    </row>
    <row r="11" spans="1:12" ht="16">
      <c r="A11" s="886" t="str">
        <f>'[3]Sovereign Ratings (Moody''s,S&amp;P)'!A5</f>
        <v>Angola</v>
      </c>
      <c r="B11" s="887" t="str">
        <f>VLOOKUP(A11,'[3]Regional lookup table'!$A$3:$B$161,2)</f>
        <v>Africa</v>
      </c>
      <c r="C11" s="888" t="str">
        <f>'[3]Sovereign Ratings (Moody''s,S&amp;P)'!C5</f>
        <v>B3</v>
      </c>
      <c r="D11" s="889">
        <f t="shared" si="0"/>
        <v>7.0808704231754685E-2</v>
      </c>
      <c r="E11" s="889">
        <f t="shared" si="1"/>
        <v>0.14105640765793431</v>
      </c>
      <c r="F11" s="890">
        <f t="shared" si="2"/>
        <v>9.5056407657934314E-2</v>
      </c>
      <c r="G11" s="890">
        <f>VLOOKUP(A11,'[3]10-year CDS Spreads'!$A$2:$D$157,4)</f>
        <v>7.2400000000000006E-2</v>
      </c>
      <c r="H11" s="890">
        <f t="shared" si="3"/>
        <v>0.14319262609169628</v>
      </c>
      <c r="I11" s="891">
        <f t="shared" si="4"/>
        <v>9.719262609169628E-2</v>
      </c>
      <c r="J11" s="893" t="s">
        <v>1185</v>
      </c>
      <c r="K11" s="894">
        <f t="shared" si="5"/>
        <v>130.60556657575006</v>
      </c>
    </row>
    <row r="12" spans="1:12" ht="16">
      <c r="A12" s="886" t="str">
        <f>'[3]Sovereign Ratings (Moody''s,S&amp;P)'!A6</f>
        <v>Argentina</v>
      </c>
      <c r="B12" s="887" t="str">
        <f>VLOOKUP(A12,'[3]Regional lookup table'!$A$3:$B$161,2)</f>
        <v>Central and South America</v>
      </c>
      <c r="C12" s="888" t="str">
        <f>'[3]Sovereign Ratings (Moody''s,S&amp;P)'!C6</f>
        <v>Ca</v>
      </c>
      <c r="D12" s="889">
        <f t="shared" si="0"/>
        <v>0.13073361124886354</v>
      </c>
      <c r="E12" s="889">
        <f t="shared" si="1"/>
        <v>0.22150197507911562</v>
      </c>
      <c r="F12" s="890">
        <f t="shared" si="2"/>
        <v>0.17550197507911564</v>
      </c>
      <c r="G12" s="890" t="str">
        <f>VLOOKUP(A12,'[3]10-year CDS Spreads'!$A$2:$D$157,4)</f>
        <v>NA</v>
      </c>
      <c r="H12" s="890" t="str">
        <f t="shared" si="3"/>
        <v>NA</v>
      </c>
      <c r="I12" s="891" t="str">
        <f t="shared" si="4"/>
        <v>NA</v>
      </c>
      <c r="J12" s="893" t="s">
        <v>1186</v>
      </c>
      <c r="K12" s="894">
        <f t="shared" si="5"/>
        <v>43.535188858583354</v>
      </c>
    </row>
    <row r="13" spans="1:12" ht="16">
      <c r="A13" s="886" t="str">
        <f>'[3]Sovereign Ratings (Moody''s,S&amp;P)'!A7</f>
        <v>Armenia</v>
      </c>
      <c r="B13" s="887" t="str">
        <f>VLOOKUP(A13,'[3]Regional lookup table'!$A$3:$B$161,2)</f>
        <v>Eastern Europe &amp; Russia</v>
      </c>
      <c r="C13" s="888" t="str">
        <f>'[3]Sovereign Ratings (Moody''s,S&amp;P)'!C7</f>
        <v>Ba3</v>
      </c>
      <c r="D13" s="889">
        <f t="shared" si="0"/>
        <v>3.9181669972725021E-2</v>
      </c>
      <c r="E13" s="889">
        <f t="shared" si="1"/>
        <v>9.8599024852310854E-2</v>
      </c>
      <c r="F13" s="890">
        <f t="shared" si="2"/>
        <v>5.2599024852310855E-2</v>
      </c>
      <c r="G13" s="890" t="str">
        <f>VLOOKUP(A13,'[3]10-year CDS Spreads'!$A$2:$D$157,4)</f>
        <v>NA</v>
      </c>
      <c r="H13" s="890" t="str">
        <f t="shared" si="3"/>
        <v>NA</v>
      </c>
      <c r="I13" s="891" t="str">
        <f t="shared" si="4"/>
        <v>NA</v>
      </c>
      <c r="J13" s="893" t="s">
        <v>1187</v>
      </c>
      <c r="K13" s="894">
        <f t="shared" si="5"/>
        <v>53.778762707661791</v>
      </c>
    </row>
    <row r="14" spans="1:12" ht="16">
      <c r="A14" s="886" t="str">
        <f>'[3]Sovereign Ratings (Moody''s,S&amp;P)'!A8</f>
        <v>Aruba</v>
      </c>
      <c r="B14" s="887" t="str">
        <f>VLOOKUP(A14,'[3]Regional lookup table'!$A$3:$B$161,2)</f>
        <v>Caribbean</v>
      </c>
      <c r="C14" s="888" t="str">
        <f>'[3]Sovereign Ratings (Moody''s,S&amp;P)'!C8</f>
        <v>Baa2</v>
      </c>
      <c r="D14" s="889">
        <f t="shared" si="0"/>
        <v>2.0743237044383835E-2</v>
      </c>
      <c r="E14" s="889">
        <f t="shared" si="1"/>
        <v>7.3846542568870452E-2</v>
      </c>
      <c r="F14" s="890">
        <f t="shared" si="2"/>
        <v>2.7846542568870453E-2</v>
      </c>
      <c r="G14" s="890" t="str">
        <f>VLOOKUP(A14,'[3]10-year CDS Spreads'!$A$2:$D$157,4)</f>
        <v>NA</v>
      </c>
      <c r="H14" s="890" t="str">
        <f t="shared" si="3"/>
        <v>NA</v>
      </c>
      <c r="I14" s="891" t="str">
        <f t="shared" si="4"/>
        <v>NA</v>
      </c>
      <c r="J14" s="893" t="s">
        <v>1188</v>
      </c>
      <c r="K14" s="894">
        <f t="shared" si="5"/>
        <v>65.30278328787503</v>
      </c>
    </row>
    <row r="15" spans="1:12" ht="16">
      <c r="A15" s="886" t="str">
        <f>'[3]Sovereign Ratings (Moody''s,S&amp;P)'!A9</f>
        <v>Australia</v>
      </c>
      <c r="B15" s="887" t="str">
        <f>VLOOKUP(A15,'[3]Regional lookup table'!$A$3:$B$161,2)</f>
        <v>Australia &amp; New Zealand</v>
      </c>
      <c r="C15" s="888" t="str">
        <f>'[3]Sovereign Ratings (Moody''s,S&amp;P)'!C9</f>
        <v>Aaa</v>
      </c>
      <c r="D15" s="889">
        <f t="shared" si="0"/>
        <v>0</v>
      </c>
      <c r="E15" s="889">
        <f t="shared" si="1"/>
        <v>4.5999999999999999E-2</v>
      </c>
      <c r="F15" s="890">
        <f t="shared" si="2"/>
        <v>0</v>
      </c>
      <c r="G15" s="890">
        <f>VLOOKUP(A15,'[3]10-year CDS Spreads'!$A$2:$D$157,4)</f>
        <v>0</v>
      </c>
      <c r="H15" s="890">
        <f t="shared" si="3"/>
        <v>4.5999999999999999E-2</v>
      </c>
      <c r="I15" s="891">
        <f t="shared" si="4"/>
        <v>0</v>
      </c>
      <c r="J15" s="893" t="s">
        <v>1189</v>
      </c>
      <c r="K15" s="894">
        <f t="shared" si="5"/>
        <v>0</v>
      </c>
    </row>
    <row r="16" spans="1:12" ht="16">
      <c r="A16" s="886" t="str">
        <f>'[3]Sovereign Ratings (Moody''s,S&amp;P)'!A10</f>
        <v>Austria</v>
      </c>
      <c r="B16" s="887" t="str">
        <f>VLOOKUP(A16,'[3]Regional lookup table'!$A$3:$B$161,2)</f>
        <v>Western Europe</v>
      </c>
      <c r="C16" s="888" t="str">
        <f>'[3]Sovereign Ratings (Moody''s,S&amp;P)'!C10</f>
        <v>Aa1</v>
      </c>
      <c r="D16" s="889">
        <f t="shared" si="0"/>
        <v>4.3535188858583353E-3</v>
      </c>
      <c r="E16" s="889">
        <f t="shared" si="1"/>
        <v>5.1844336094701203E-2</v>
      </c>
      <c r="F16" s="890">
        <f t="shared" si="2"/>
        <v>5.8443360947012055E-3</v>
      </c>
      <c r="G16" s="890">
        <f>VLOOKUP(A16,'[3]10-year CDS Spreads'!$A$2:$D$157,4)</f>
        <v>0</v>
      </c>
      <c r="H16" s="890">
        <f t="shared" si="3"/>
        <v>4.5999999999999999E-2</v>
      </c>
      <c r="I16" s="891">
        <f t="shared" si="4"/>
        <v>0</v>
      </c>
      <c r="J16" s="893" t="s">
        <v>1190</v>
      </c>
      <c r="K16" s="894">
        <f t="shared" si="5"/>
        <v>490.41109802463012</v>
      </c>
    </row>
    <row r="17" spans="1:11" ht="16">
      <c r="A17" s="886" t="str">
        <f>'[3]Sovereign Ratings (Moody''s,S&amp;P)'!A11</f>
        <v>Azerbaijan</v>
      </c>
      <c r="B17" s="887" t="str">
        <f>VLOOKUP(A17,'[3]Regional lookup table'!$A$3:$B$161,2)</f>
        <v>Eastern Europe &amp; Russia</v>
      </c>
      <c r="C17" s="888" t="str">
        <f>'[3]Sovereign Ratings (Moody''s,S&amp;P)'!C11</f>
        <v>Ba1</v>
      </c>
      <c r="D17" s="889">
        <f t="shared" si="0"/>
        <v>2.7273515373171343E-2</v>
      </c>
      <c r="E17" s="889">
        <f t="shared" si="1"/>
        <v>8.2613046710922261E-2</v>
      </c>
      <c r="F17" s="890">
        <f t="shared" si="2"/>
        <v>3.6613046710922269E-2</v>
      </c>
      <c r="G17" s="890" t="str">
        <f>VLOOKUP(A17,'[3]10-year CDS Spreads'!$A$2:$D$157,4)</f>
        <v>NA</v>
      </c>
      <c r="H17" s="890" t="str">
        <f t="shared" si="3"/>
        <v>NA</v>
      </c>
      <c r="I17" s="891" t="str">
        <f t="shared" si="4"/>
        <v>NA</v>
      </c>
      <c r="J17" s="893" t="s">
        <v>1191</v>
      </c>
      <c r="K17" s="894">
        <f t="shared" si="5"/>
        <v>599.24907017108853</v>
      </c>
    </row>
    <row r="18" spans="1:11" ht="16">
      <c r="A18" s="886" t="str">
        <f>'[3]Sovereign Ratings (Moody''s,S&amp;P)'!A12</f>
        <v>Bahamas</v>
      </c>
      <c r="B18" s="887" t="str">
        <f>VLOOKUP(A18,'[3]Regional lookup table'!$A$3:$B$161,2)</f>
        <v>Caribbean</v>
      </c>
      <c r="C18" s="888" t="str">
        <f>'[3]Sovereign Ratings (Moody''s,S&amp;P)'!C12</f>
        <v>B1</v>
      </c>
      <c r="D18" s="889">
        <f t="shared" si="0"/>
        <v>4.9041109802463012E-2</v>
      </c>
      <c r="E18" s="889">
        <f t="shared" si="1"/>
        <v>0.11183472718442829</v>
      </c>
      <c r="F18" s="890">
        <f t="shared" si="2"/>
        <v>6.5834727184428288E-2</v>
      </c>
      <c r="G18" s="890" t="str">
        <f>VLOOKUP(A18,'[3]10-year CDS Spreads'!$A$2:$D$157,4)</f>
        <v>NA</v>
      </c>
      <c r="H18" s="890" t="str">
        <f t="shared" si="3"/>
        <v>NA</v>
      </c>
      <c r="I18" s="891" t="str">
        <f t="shared" si="4"/>
        <v>NA</v>
      </c>
      <c r="J18" s="893" t="s">
        <v>1192</v>
      </c>
      <c r="K18" s="894">
        <f t="shared" si="5"/>
        <v>708.08704231754689</v>
      </c>
    </row>
    <row r="19" spans="1:11" ht="16">
      <c r="A19" s="886" t="str">
        <f>'[3]Sovereign Ratings (Moody''s,S&amp;P)'!A13</f>
        <v>Bahrain</v>
      </c>
      <c r="B19" s="887" t="str">
        <f>VLOOKUP(A19,'[3]Regional lookup table'!$A$3:$B$161,2)</f>
        <v>Middle East</v>
      </c>
      <c r="C19" s="888" t="str">
        <f>'[3]Sovereign Ratings (Moody''s,S&amp;P)'!C13</f>
        <v>B2</v>
      </c>
      <c r="D19" s="889">
        <f t="shared" si="0"/>
        <v>5.9924907017108855E-2</v>
      </c>
      <c r="E19" s="889">
        <f t="shared" si="1"/>
        <v>0.12644556742118129</v>
      </c>
      <c r="F19" s="890">
        <f t="shared" si="2"/>
        <v>8.0445567421181308E-2</v>
      </c>
      <c r="G19" s="890">
        <f>VLOOKUP(A19,'[3]10-year CDS Spreads'!$A$2:$D$157,4)</f>
        <v>2.1600000000000001E-2</v>
      </c>
      <c r="H19" s="890">
        <f t="shared" si="3"/>
        <v>7.499669507708065E-2</v>
      </c>
      <c r="I19" s="891">
        <f t="shared" si="4"/>
        <v>2.8996695077080657E-2</v>
      </c>
      <c r="J19" s="893" t="s">
        <v>1193</v>
      </c>
      <c r="K19" s="894">
        <f t="shared" si="5"/>
        <v>272.73515373171341</v>
      </c>
    </row>
    <row r="20" spans="1:11" ht="16">
      <c r="A20" s="886" t="str">
        <f>'[3]Sovereign Ratings (Moody''s,S&amp;P)'!A14</f>
        <v>Bangladesh</v>
      </c>
      <c r="B20" s="887" t="str">
        <f>VLOOKUP(A20,'[3]Regional lookup table'!$A$3:$B$161,2)</f>
        <v>Asia</v>
      </c>
      <c r="C20" s="888" t="str">
        <f>'[3]Sovereign Ratings (Moody''s,S&amp;P)'!C14</f>
        <v>B1</v>
      </c>
      <c r="D20" s="889">
        <f t="shared" si="0"/>
        <v>4.9041109802463012E-2</v>
      </c>
      <c r="E20" s="889">
        <f t="shared" si="1"/>
        <v>0.11183472718442829</v>
      </c>
      <c r="F20" s="890">
        <f t="shared" si="2"/>
        <v>6.5834727184428288E-2</v>
      </c>
      <c r="G20" s="890" t="str">
        <f>VLOOKUP(A20,'[3]10-year CDS Spreads'!$A$2:$D$157,4)</f>
        <v>NA</v>
      </c>
      <c r="H20" s="890" t="str">
        <f t="shared" si="3"/>
        <v>NA</v>
      </c>
      <c r="I20" s="891" t="str">
        <f t="shared" si="4"/>
        <v>NA</v>
      </c>
      <c r="J20" s="893" t="s">
        <v>1194</v>
      </c>
      <c r="K20" s="894">
        <f t="shared" si="5"/>
        <v>327.79436317051</v>
      </c>
    </row>
    <row r="21" spans="1:11" ht="16">
      <c r="A21" s="886" t="str">
        <f>'[3]Sovereign Ratings (Moody''s,S&amp;P)'!A15</f>
        <v>Barbados</v>
      </c>
      <c r="B21" s="887" t="str">
        <f>VLOOKUP(A21,'[3]Regional lookup table'!$A$3:$B$161,2)</f>
        <v>Caribbean</v>
      </c>
      <c r="C21" s="888" t="str">
        <f>'[3]Sovereign Ratings (Moody''s,S&amp;P)'!C15</f>
        <v>B3</v>
      </c>
      <c r="D21" s="889">
        <f t="shared" si="0"/>
        <v>7.0808704231754685E-2</v>
      </c>
      <c r="E21" s="889">
        <f t="shared" si="1"/>
        <v>0.14105640765793431</v>
      </c>
      <c r="F21" s="890">
        <f t="shared" si="2"/>
        <v>9.5056407657934314E-2</v>
      </c>
      <c r="G21" s="890" t="str">
        <f>VLOOKUP(A21,'[3]10-year CDS Spreads'!$A$2:$D$157,4)</f>
        <v>NA</v>
      </c>
      <c r="H21" s="890" t="str">
        <f t="shared" si="3"/>
        <v>NA</v>
      </c>
      <c r="I21" s="891" t="str">
        <f t="shared" si="4"/>
        <v>NA</v>
      </c>
      <c r="J21" s="893" t="s">
        <v>1195</v>
      </c>
      <c r="K21" s="894">
        <f t="shared" si="5"/>
        <v>391.81669972725018</v>
      </c>
    </row>
    <row r="22" spans="1:11" ht="16">
      <c r="A22" s="886" t="str">
        <f>'[3]Sovereign Ratings (Moody''s,S&amp;P)'!A16</f>
        <v>Belarus</v>
      </c>
      <c r="B22" s="887" t="str">
        <f>VLOOKUP(A22,'[3]Regional lookup table'!$A$3:$B$161,2)</f>
        <v>Eastern Europe &amp; Russia</v>
      </c>
      <c r="C22" s="888" t="str">
        <f>'[3]Sovereign Ratings (Moody''s,S&amp;P)'!C16</f>
        <v>C</v>
      </c>
      <c r="D22" s="889">
        <f t="shared" si="0"/>
        <v>0.17499999999999999</v>
      </c>
      <c r="E22" s="889">
        <f t="shared" si="1"/>
        <v>0.28092692770782934</v>
      </c>
      <c r="F22" s="890">
        <f t="shared" si="2"/>
        <v>0.23492692770782936</v>
      </c>
      <c r="G22" s="890" t="str">
        <f>VLOOKUP(A22,'[3]10-year CDS Spreads'!$A$2:$D$157,4)</f>
        <v>NA</v>
      </c>
      <c r="H22" s="890" t="str">
        <f t="shared" si="3"/>
        <v>NA</v>
      </c>
      <c r="I22" s="891" t="str">
        <f t="shared" si="4"/>
        <v>NA</v>
      </c>
      <c r="J22" s="893" t="s">
        <v>1196</v>
      </c>
      <c r="K22" s="894">
        <f t="shared" si="5"/>
        <v>174.14075543433341</v>
      </c>
    </row>
    <row r="23" spans="1:11" ht="16">
      <c r="A23" s="886" t="str">
        <f>'[3]Sovereign Ratings (Moody''s,S&amp;P)'!A17</f>
        <v>Belgium</v>
      </c>
      <c r="B23" s="887" t="str">
        <f>VLOOKUP(A23,'[3]Regional lookup table'!$A$3:$B$161,2)</f>
        <v>Western Europe</v>
      </c>
      <c r="C23" s="888" t="str">
        <f>'[3]Sovereign Ratings (Moody''s,S&amp;P)'!C17</f>
        <v>Aa3</v>
      </c>
      <c r="D23" s="889">
        <f t="shared" si="0"/>
        <v>6.5302783287875029E-3</v>
      </c>
      <c r="E23" s="889">
        <f t="shared" si="1"/>
        <v>5.4766504142051808E-2</v>
      </c>
      <c r="F23" s="890">
        <f t="shared" si="2"/>
        <v>8.7665041420518092E-3</v>
      </c>
      <c r="G23" s="890">
        <f>VLOOKUP(A23,'[3]10-year CDS Spreads'!$A$2:$D$157,4)</f>
        <v>0</v>
      </c>
      <c r="H23" s="890">
        <f t="shared" si="3"/>
        <v>4.5999999999999999E-2</v>
      </c>
      <c r="I23" s="891">
        <f t="shared" si="4"/>
        <v>0</v>
      </c>
      <c r="J23" s="893" t="s">
        <v>1197</v>
      </c>
      <c r="K23" s="894">
        <f t="shared" si="5"/>
        <v>207.43237044383835</v>
      </c>
    </row>
    <row r="24" spans="1:11" ht="16">
      <c r="A24" s="886" t="str">
        <f>'[3]Sovereign Ratings (Moody''s,S&amp;P)'!A18</f>
        <v>Belize</v>
      </c>
      <c r="B24" s="887" t="str">
        <f>VLOOKUP(A24,'[3]Regional lookup table'!$A$3:$B$161,2)</f>
        <v>Central and South America</v>
      </c>
      <c r="C24" s="888" t="str">
        <f>'[3]Sovereign Ratings (Moody''s,S&amp;P)'!C18</f>
        <v>Caa2</v>
      </c>
      <c r="D24" s="889">
        <f t="shared" si="0"/>
        <v>9.8082219604926024E-2</v>
      </c>
      <c r="E24" s="889">
        <f t="shared" si="1"/>
        <v>0.17766945436885656</v>
      </c>
      <c r="F24" s="890">
        <f t="shared" si="2"/>
        <v>0.13166945436885658</v>
      </c>
      <c r="G24" s="890" t="str">
        <f>VLOOKUP(A24,'[3]10-year CDS Spreads'!$A$2:$D$157,4)</f>
        <v>NA</v>
      </c>
      <c r="H24" s="890" t="str">
        <f t="shared" si="3"/>
        <v>NA</v>
      </c>
      <c r="I24" s="891" t="str">
        <f t="shared" si="4"/>
        <v>NA</v>
      </c>
      <c r="J24" s="893" t="s">
        <v>1198</v>
      </c>
      <c r="K24" s="894">
        <f t="shared" si="5"/>
        <v>239.44353872220847</v>
      </c>
    </row>
    <row r="25" spans="1:11" ht="16">
      <c r="A25" s="886" t="str">
        <f>'[3]Sovereign Ratings (Moody''s,S&amp;P)'!A19</f>
        <v>Benin</v>
      </c>
      <c r="B25" s="887" t="str">
        <f>VLOOKUP(A25,'[3]Regional lookup table'!$A$3:$B$161,2)</f>
        <v>Africa</v>
      </c>
      <c r="C25" s="888" t="str">
        <f>'[3]Sovereign Ratings (Moody''s,S&amp;P)'!C19</f>
        <v>B1</v>
      </c>
      <c r="D25" s="889">
        <f t="shared" si="0"/>
        <v>4.9041109802463012E-2</v>
      </c>
      <c r="E25" s="889">
        <f t="shared" si="1"/>
        <v>0.11183472718442829</v>
      </c>
      <c r="F25" s="890">
        <f t="shared" si="2"/>
        <v>6.5834727184428288E-2</v>
      </c>
      <c r="G25" s="890" t="str">
        <f>VLOOKUP(A25,'[3]10-year CDS Spreads'!$A$2:$D$157,4)</f>
        <v>NA</v>
      </c>
      <c r="H25" s="890" t="str">
        <f t="shared" si="3"/>
        <v>NA</v>
      </c>
      <c r="I25" s="891" t="str">
        <f t="shared" si="4"/>
        <v>NA</v>
      </c>
      <c r="J25" s="893" t="s">
        <v>1154</v>
      </c>
      <c r="K25" s="894">
        <f t="shared" si="5"/>
        <v>1750</v>
      </c>
    </row>
    <row r="26" spans="1:11" ht="16">
      <c r="A26" s="886" t="str">
        <f>'[3]Sovereign Ratings (Moody''s,S&amp;P)'!A20</f>
        <v>Bermuda</v>
      </c>
      <c r="B26" s="887" t="str">
        <f>VLOOKUP(A26,'[3]Regional lookup table'!$A$3:$B$161,2)</f>
        <v>Caribbean</v>
      </c>
      <c r="C26" s="888" t="str">
        <f>'[3]Sovereign Ratings (Moody''s,S&amp;P)'!C20</f>
        <v>A2</v>
      </c>
      <c r="D26" s="889">
        <f t="shared" si="0"/>
        <v>9.2192164641705932E-3</v>
      </c>
      <c r="E26" s="889">
        <f t="shared" si="1"/>
        <v>5.83762411417202E-2</v>
      </c>
      <c r="F26" s="890">
        <f t="shared" si="2"/>
        <v>1.2376241141720201E-2</v>
      </c>
      <c r="G26" s="890" t="str">
        <f>VLOOKUP(A26,'[3]10-year CDS Spreads'!$A$2:$D$157,4)</f>
        <v>NA</v>
      </c>
      <c r="H26" s="890" t="str">
        <f t="shared" si="3"/>
        <v>NA</v>
      </c>
      <c r="I26" s="891" t="str">
        <f t="shared" si="4"/>
        <v>NA</v>
      </c>
      <c r="J26" s="893" t="s">
        <v>1199</v>
      </c>
      <c r="K26" s="894">
        <f t="shared" si="5"/>
        <v>1307.3361124886355</v>
      </c>
    </row>
    <row r="27" spans="1:11" ht="16">
      <c r="A27" s="886" t="str">
        <f>'[3]Sovereign Ratings (Moody''s,S&amp;P)'!A21</f>
        <v>Bolivia</v>
      </c>
      <c r="B27" s="887" t="str">
        <f>VLOOKUP(A27,'[3]Regional lookup table'!$A$3:$B$161,2)</f>
        <v>Central and South America</v>
      </c>
      <c r="C27" s="888" t="str">
        <f>'[3]Sovereign Ratings (Moody''s,S&amp;P)'!C21</f>
        <v>Caa1</v>
      </c>
      <c r="D27" s="889">
        <f t="shared" si="0"/>
        <v>8.1692501446400528E-2</v>
      </c>
      <c r="E27" s="889">
        <f t="shared" si="1"/>
        <v>0.15566724789468733</v>
      </c>
      <c r="F27" s="890">
        <f t="shared" si="2"/>
        <v>0.10966724789468733</v>
      </c>
      <c r="G27" s="890" t="str">
        <f>VLOOKUP(A27,'[3]10-year CDS Spreads'!$A$2:$D$157,4)</f>
        <v>NA</v>
      </c>
      <c r="H27" s="890" t="str">
        <f t="shared" si="3"/>
        <v>NA</v>
      </c>
      <c r="I27" s="891" t="str">
        <f t="shared" si="4"/>
        <v>NA</v>
      </c>
      <c r="J27" s="893" t="str">
        <f>B207</f>
        <v>Caa1</v>
      </c>
      <c r="K27" s="894">
        <f t="shared" si="5"/>
        <v>816.92501446400524</v>
      </c>
    </row>
    <row r="28" spans="1:11" ht="16">
      <c r="A28" s="886" t="str">
        <f>'[3]Sovereign Ratings (Moody''s,S&amp;P)'!A22</f>
        <v>Bosnia and Herzegovina</v>
      </c>
      <c r="B28" s="887" t="str">
        <f>VLOOKUP(A28,'[3]Regional lookup table'!$A$3:$B$161,2)</f>
        <v>Eastern Europe &amp; Russia</v>
      </c>
      <c r="C28" s="888" t="str">
        <f>'[3]Sovereign Ratings (Moody''s,S&amp;P)'!C22</f>
        <v>B3</v>
      </c>
      <c r="D28" s="889">
        <f t="shared" si="0"/>
        <v>7.0808704231754685E-2</v>
      </c>
      <c r="E28" s="889">
        <f t="shared" si="1"/>
        <v>0.14105640765793431</v>
      </c>
      <c r="F28" s="890">
        <f t="shared" si="2"/>
        <v>9.5056407657934314E-2</v>
      </c>
      <c r="G28" s="890" t="str">
        <f>VLOOKUP(A28,'[3]10-year CDS Spreads'!$A$2:$D$157,4)</f>
        <v>NA</v>
      </c>
      <c r="H28" s="890" t="str">
        <f t="shared" si="3"/>
        <v>NA</v>
      </c>
      <c r="I28" s="891" t="str">
        <f t="shared" si="4"/>
        <v>NA</v>
      </c>
      <c r="J28" s="893" t="str">
        <f>B208</f>
        <v>Caa2</v>
      </c>
      <c r="K28" s="894">
        <f t="shared" si="5"/>
        <v>980.82219604926024</v>
      </c>
    </row>
    <row r="29" spans="1:11" ht="16">
      <c r="A29" s="886" t="str">
        <f>'[3]Sovereign Ratings (Moody''s,S&amp;P)'!A23</f>
        <v>Botswana</v>
      </c>
      <c r="B29" s="887" t="str">
        <f>VLOOKUP(A29,'[3]Regional lookup table'!$A$3:$B$161,2)</f>
        <v>Africa</v>
      </c>
      <c r="C29" s="888" t="str">
        <f>'[3]Sovereign Ratings (Moody''s,S&amp;P)'!C23</f>
        <v>A3</v>
      </c>
      <c r="D29" s="889">
        <f t="shared" si="0"/>
        <v>1.3060556657575006E-2</v>
      </c>
      <c r="E29" s="889">
        <f t="shared" si="1"/>
        <v>6.3533008284103618E-2</v>
      </c>
      <c r="F29" s="890">
        <f t="shared" si="2"/>
        <v>1.7533008284103618E-2</v>
      </c>
      <c r="G29" s="890" t="str">
        <f>VLOOKUP(A29,'[3]10-year CDS Spreads'!$A$2:$D$157,4)</f>
        <v>NA</v>
      </c>
      <c r="H29" s="890" t="str">
        <f t="shared" si="3"/>
        <v>NA</v>
      </c>
      <c r="I29" s="891" t="str">
        <f t="shared" si="4"/>
        <v>NA</v>
      </c>
      <c r="J29" s="893" t="str">
        <f>B209</f>
        <v>Caa3</v>
      </c>
      <c r="K29" s="894">
        <f t="shared" si="5"/>
        <v>1089.6601681957188</v>
      </c>
    </row>
    <row r="30" spans="1:11" ht="16">
      <c r="A30" s="886" t="str">
        <f>'[3]Sovereign Ratings (Moody''s,S&amp;P)'!A24</f>
        <v>Brazil</v>
      </c>
      <c r="B30" s="887" t="str">
        <f>VLOOKUP(A30,'[3]Regional lookup table'!$A$3:$B$161,2)</f>
        <v>Central and South America</v>
      </c>
      <c r="C30" s="888" t="str">
        <f>'[3]Sovereign Ratings (Moody''s,S&amp;P)'!C24</f>
        <v>Ba2</v>
      </c>
      <c r="D30" s="889">
        <f t="shared" si="0"/>
        <v>3.2779436317050999E-2</v>
      </c>
      <c r="E30" s="889">
        <f t="shared" si="1"/>
        <v>9.0004412948338497E-2</v>
      </c>
      <c r="F30" s="890">
        <f t="shared" si="2"/>
        <v>4.4004412948338498E-2</v>
      </c>
      <c r="G30" s="890">
        <f>VLOOKUP(A30,'[3]10-year CDS Spreads'!$A$2:$D$157,4)</f>
        <v>1.8100000000000002E-2</v>
      </c>
      <c r="H30" s="890">
        <f t="shared" si="3"/>
        <v>7.0298156522924066E-2</v>
      </c>
      <c r="I30" s="891">
        <f t="shared" si="4"/>
        <v>2.429815652292407E-2</v>
      </c>
      <c r="J30" s="893" t="s">
        <v>1200</v>
      </c>
      <c r="K30" s="895" t="str">
        <f t="shared" si="5"/>
        <v>NA</v>
      </c>
    </row>
    <row r="31" spans="1:11" ht="16">
      <c r="A31" s="886" t="str">
        <f>'[3]Sovereign Ratings (Moody''s,S&amp;P)'!A25</f>
        <v>Bulgaria</v>
      </c>
      <c r="B31" s="887" t="str">
        <f>VLOOKUP(A31,'[3]Regional lookup table'!$A$3:$B$161,2)</f>
        <v>Eastern Europe &amp; Russia</v>
      </c>
      <c r="C31" s="888" t="str">
        <f>'[3]Sovereign Ratings (Moody''s,S&amp;P)'!C25</f>
        <v>Baa1</v>
      </c>
      <c r="D31" s="889">
        <f t="shared" si="0"/>
        <v>1.7414075543433341E-2</v>
      </c>
      <c r="E31" s="889">
        <f t="shared" si="1"/>
        <v>6.9377344378804828E-2</v>
      </c>
      <c r="F31" s="890">
        <f t="shared" si="2"/>
        <v>2.3377344378804822E-2</v>
      </c>
      <c r="G31" s="890">
        <f>VLOOKUP(A31,'[3]10-year CDS Spreads'!$A$2:$D$157,4)</f>
        <v>8.8999999999999999E-3</v>
      </c>
      <c r="H31" s="890">
        <f t="shared" si="3"/>
        <v>5.7947712323426749E-2</v>
      </c>
      <c r="I31" s="891">
        <f t="shared" si="4"/>
        <v>1.1947712323426752E-2</v>
      </c>
    </row>
    <row r="32" spans="1:11" ht="16">
      <c r="A32" s="886" t="str">
        <f>'[3]Sovereign Ratings (Moody''s,S&amp;P)'!A26</f>
        <v>Burkina Faso</v>
      </c>
      <c r="B32" s="887" t="str">
        <f>VLOOKUP(A32,'[3]Regional lookup table'!$A$3:$B$161,2)</f>
        <v>Africa</v>
      </c>
      <c r="C32" s="888" t="str">
        <f>'[3]Sovereign Ratings (Moody''s,S&amp;P)'!C26</f>
        <v>Caa1</v>
      </c>
      <c r="D32" s="889">
        <f t="shared" si="0"/>
        <v>8.1692501446400528E-2</v>
      </c>
      <c r="E32" s="889">
        <f t="shared" si="1"/>
        <v>0.15566724789468733</v>
      </c>
      <c r="F32" s="890">
        <f t="shared" si="2"/>
        <v>0.10966724789468733</v>
      </c>
      <c r="G32" s="890" t="str">
        <f>VLOOKUP(A32,'[3]10-year CDS Spreads'!$A$2:$D$157,4)</f>
        <v>NA</v>
      </c>
      <c r="H32" s="890" t="str">
        <f t="shared" si="3"/>
        <v>NA</v>
      </c>
      <c r="I32" s="891" t="str">
        <f t="shared" si="4"/>
        <v>NA</v>
      </c>
    </row>
    <row r="33" spans="1:9" ht="16">
      <c r="A33" s="886" t="str">
        <f>'[3]Sovereign Ratings (Moody''s,S&amp;P)'!A27</f>
        <v>Cambodia</v>
      </c>
      <c r="B33" s="887" t="str">
        <f>VLOOKUP(A33,'[3]Regional lookup table'!$A$3:$B$161,2)</f>
        <v>Asia</v>
      </c>
      <c r="C33" s="888" t="str">
        <f>'[3]Sovereign Ratings (Moody''s,S&amp;P)'!C27</f>
        <v>B2</v>
      </c>
      <c r="D33" s="889">
        <f t="shared" si="0"/>
        <v>5.9924907017108855E-2</v>
      </c>
      <c r="E33" s="889">
        <f t="shared" si="1"/>
        <v>0.12644556742118129</v>
      </c>
      <c r="F33" s="890">
        <f t="shared" si="2"/>
        <v>8.0445567421181308E-2</v>
      </c>
      <c r="G33" s="890" t="str">
        <f>VLOOKUP(A33,'[3]10-year CDS Spreads'!$A$2:$D$157,4)</f>
        <v>NA</v>
      </c>
      <c r="H33" s="890" t="str">
        <f t="shared" si="3"/>
        <v>NA</v>
      </c>
      <c r="I33" s="891" t="str">
        <f t="shared" si="4"/>
        <v>NA</v>
      </c>
    </row>
    <row r="34" spans="1:9" ht="16">
      <c r="A34" s="886" t="str">
        <f>'[3]Sovereign Ratings (Moody''s,S&amp;P)'!A28</f>
        <v>Cameroon</v>
      </c>
      <c r="B34" s="887" t="str">
        <f>VLOOKUP(A34,'[3]Regional lookup table'!$A$3:$B$161,2)</f>
        <v>Africa</v>
      </c>
      <c r="C34" s="888" t="str">
        <f>'[3]Sovereign Ratings (Moody''s,S&amp;P)'!C28</f>
        <v>Caa1</v>
      </c>
      <c r="D34" s="889">
        <f t="shared" si="0"/>
        <v>8.1692501446400528E-2</v>
      </c>
      <c r="E34" s="889">
        <f t="shared" si="1"/>
        <v>0.15566724789468733</v>
      </c>
      <c r="F34" s="890">
        <f t="shared" si="2"/>
        <v>0.10966724789468733</v>
      </c>
      <c r="G34" s="890">
        <f>VLOOKUP(A34,'[3]10-year CDS Spreads'!$A$2:$D$157,4)</f>
        <v>8.5599999999999996E-2</v>
      </c>
      <c r="H34" s="890">
        <f t="shared" si="3"/>
        <v>0.1609128286388011</v>
      </c>
      <c r="I34" s="891">
        <f t="shared" si="4"/>
        <v>0.1149128286388011</v>
      </c>
    </row>
    <row r="35" spans="1:9" ht="16">
      <c r="A35" s="886" t="str">
        <f>'[3]Sovereign Ratings (Moody''s,S&amp;P)'!A29</f>
        <v>Canada</v>
      </c>
      <c r="B35" s="887" t="str">
        <f>VLOOKUP(A35,'[3]Regional lookup table'!$A$3:$B$161,2)</f>
        <v>North America</v>
      </c>
      <c r="C35" s="888" t="str">
        <f>'[3]Sovereign Ratings (Moody''s,S&amp;P)'!C29</f>
        <v>Aaa</v>
      </c>
      <c r="D35" s="889">
        <f t="shared" si="0"/>
        <v>0</v>
      </c>
      <c r="E35" s="889">
        <f t="shared" si="1"/>
        <v>4.5999999999999999E-2</v>
      </c>
      <c r="F35" s="890">
        <f t="shared" si="2"/>
        <v>0</v>
      </c>
      <c r="G35" s="890">
        <f>VLOOKUP(A35,'[3]10-year CDS Spreads'!$A$2:$D$157,4)</f>
        <v>0</v>
      </c>
      <c r="H35" s="890">
        <f t="shared" si="3"/>
        <v>4.5999999999999999E-2</v>
      </c>
      <c r="I35" s="891">
        <f t="shared" si="4"/>
        <v>0</v>
      </c>
    </row>
    <row r="36" spans="1:9" ht="16">
      <c r="A36" s="886" t="str">
        <f>'[3]Sovereign Ratings (Moody''s,S&amp;P)'!A30</f>
        <v>Cape Verde</v>
      </c>
      <c r="B36" s="887" t="str">
        <f>VLOOKUP(A36,'[3]Regional lookup table'!$A$3:$B$161,2)</f>
        <v>Africa</v>
      </c>
      <c r="C36" s="888" t="str">
        <f>'[3]Sovereign Ratings (Moody''s,S&amp;P)'!C30</f>
        <v>B3</v>
      </c>
      <c r="D36" s="889">
        <f t="shared" si="0"/>
        <v>7.0808704231754685E-2</v>
      </c>
      <c r="E36" s="889">
        <f t="shared" si="1"/>
        <v>0.14105640765793431</v>
      </c>
      <c r="F36" s="890">
        <f t="shared" si="2"/>
        <v>9.5056407657934314E-2</v>
      </c>
      <c r="G36" s="890" t="str">
        <f>VLOOKUP(A36,'[3]10-year CDS Spreads'!$A$2:$D$157,4)</f>
        <v>NA</v>
      </c>
      <c r="H36" s="890" t="str">
        <f t="shared" si="3"/>
        <v>NA</v>
      </c>
      <c r="I36" s="891" t="str">
        <f t="shared" si="4"/>
        <v>NA</v>
      </c>
    </row>
    <row r="37" spans="1:9" ht="16">
      <c r="A37" s="886" t="str">
        <f>'[3]Sovereign Ratings (Moody''s,S&amp;P)'!A31</f>
        <v>Cayman Islands</v>
      </c>
      <c r="B37" s="887" t="str">
        <f>VLOOKUP(A37,'[3]Regional lookup table'!$A$3:$B$161,2)</f>
        <v>Caribbean</v>
      </c>
      <c r="C37" s="888" t="str">
        <f>'[3]Sovereign Ratings (Moody''s,S&amp;P)'!C31</f>
        <v>Aa3</v>
      </c>
      <c r="D37" s="889">
        <f t="shared" si="0"/>
        <v>6.5302783287875029E-3</v>
      </c>
      <c r="E37" s="889">
        <f t="shared" si="1"/>
        <v>5.4766504142051808E-2</v>
      </c>
      <c r="F37" s="890">
        <f t="shared" si="2"/>
        <v>8.7665041420518092E-3</v>
      </c>
      <c r="G37" s="890" t="str">
        <f>VLOOKUP(A37,'[3]10-year CDS Spreads'!$A$2:$D$157,4)</f>
        <v>NA</v>
      </c>
      <c r="H37" s="890" t="str">
        <f t="shared" si="3"/>
        <v>NA</v>
      </c>
      <c r="I37" s="891" t="str">
        <f t="shared" si="4"/>
        <v>NA</v>
      </c>
    </row>
    <row r="38" spans="1:9" ht="16">
      <c r="A38" s="886" t="str">
        <f>'[3]Sovereign Ratings (Moody''s,S&amp;P)'!A32</f>
        <v>Chile</v>
      </c>
      <c r="B38" s="887" t="str">
        <f>VLOOKUP(A38,'[3]Regional lookup table'!$A$3:$B$161,2)</f>
        <v>Central and South America</v>
      </c>
      <c r="C38" s="888" t="str">
        <f>'[3]Sovereign Ratings (Moody''s,S&amp;P)'!C32</f>
        <v>A2</v>
      </c>
      <c r="D38" s="889">
        <f t="shared" si="0"/>
        <v>9.2192164641705932E-3</v>
      </c>
      <c r="E38" s="889">
        <f t="shared" si="1"/>
        <v>5.83762411417202E-2</v>
      </c>
      <c r="F38" s="890">
        <f t="shared" si="2"/>
        <v>1.2376241141720201E-2</v>
      </c>
      <c r="G38" s="890">
        <f>VLOOKUP(A38,'[3]10-year CDS Spreads'!$A$2:$D$157,4)</f>
        <v>5.7000000000000002E-3</v>
      </c>
      <c r="H38" s="890">
        <f t="shared" si="3"/>
        <v>5.3651905645340725E-2</v>
      </c>
      <c r="I38" s="891">
        <f t="shared" si="4"/>
        <v>7.6519056453407284E-3</v>
      </c>
    </row>
    <row r="39" spans="1:9" ht="16">
      <c r="A39" s="886" t="str">
        <f>'[3]Sovereign Ratings (Moody''s,S&amp;P)'!A33</f>
        <v>China</v>
      </c>
      <c r="B39" s="887" t="str">
        <f>VLOOKUP(A39,'[3]Regional lookup table'!$A$3:$B$161,2)</f>
        <v>Asia</v>
      </c>
      <c r="C39" s="888" t="str">
        <f>'[3]Sovereign Ratings (Moody''s,S&amp;P)'!C33</f>
        <v>A1</v>
      </c>
      <c r="D39" s="889">
        <f t="shared" si="0"/>
        <v>7.6826803868088279E-3</v>
      </c>
      <c r="E39" s="889">
        <f t="shared" si="1"/>
        <v>5.6313534284766834E-2</v>
      </c>
      <c r="F39" s="890">
        <f t="shared" si="2"/>
        <v>1.0313534284766834E-2</v>
      </c>
      <c r="G39" s="890">
        <f>VLOOKUP(A39,'[3]10-year CDS Spreads'!$A$2:$D$157,4)</f>
        <v>4.1000000000000012E-3</v>
      </c>
      <c r="H39" s="890">
        <f t="shared" si="3"/>
        <v>5.1504002306297716E-2</v>
      </c>
      <c r="I39" s="891">
        <f t="shared" si="4"/>
        <v>5.5040023062977181E-3</v>
      </c>
    </row>
    <row r="40" spans="1:9" ht="16">
      <c r="A40" s="886" t="str">
        <f>'[3]Sovereign Ratings (Moody''s,S&amp;P)'!A34</f>
        <v>Colombia</v>
      </c>
      <c r="B40" s="887" t="str">
        <f>VLOOKUP(A40,'[3]Regional lookup table'!$A$3:$B$161,2)</f>
        <v>Central and South America</v>
      </c>
      <c r="C40" s="888" t="str">
        <f>'[3]Sovereign Ratings (Moody''s,S&amp;P)'!C34</f>
        <v>Baa2</v>
      </c>
      <c r="D40" s="889">
        <f t="shared" si="0"/>
        <v>2.0743237044383835E-2</v>
      </c>
      <c r="E40" s="889">
        <f t="shared" si="1"/>
        <v>7.3846542568870452E-2</v>
      </c>
      <c r="F40" s="890">
        <f t="shared" si="2"/>
        <v>2.7846542568870453E-2</v>
      </c>
      <c r="G40" s="890">
        <f>VLOOKUP(A40,'[3]10-year CDS Spreads'!$A$2:$D$157,4)</f>
        <v>2.1600000000000001E-2</v>
      </c>
      <c r="H40" s="890">
        <f t="shared" si="3"/>
        <v>7.499669507708065E-2</v>
      </c>
      <c r="I40" s="891">
        <f t="shared" si="4"/>
        <v>2.8996695077080657E-2</v>
      </c>
    </row>
    <row r="41" spans="1:9" ht="16">
      <c r="A41" s="886" t="str">
        <f>'[3]Sovereign Ratings (Moody''s,S&amp;P)'!A35</f>
        <v>Congo (Democratic Republic of)</v>
      </c>
      <c r="B41" s="887" t="str">
        <f>VLOOKUP(A41,'[3]Regional lookup table'!$A$3:$B$161,2)</f>
        <v>Africa</v>
      </c>
      <c r="C41" s="888" t="str">
        <f>'[3]Sovereign Ratings (Moody''s,S&amp;P)'!C35</f>
        <v>B3</v>
      </c>
      <c r="D41" s="889">
        <f t="shared" si="0"/>
        <v>7.0808704231754685E-2</v>
      </c>
      <c r="E41" s="889">
        <f t="shared" si="1"/>
        <v>0.14105640765793431</v>
      </c>
      <c r="F41" s="890">
        <f t="shared" si="2"/>
        <v>9.5056407657934314E-2</v>
      </c>
      <c r="G41" s="890" t="str">
        <f>VLOOKUP(A41,'[3]10-year CDS Spreads'!$A$2:$D$157,4)</f>
        <v>NA</v>
      </c>
      <c r="H41" s="890" t="str">
        <f t="shared" si="3"/>
        <v>NA</v>
      </c>
      <c r="I41" s="891" t="str">
        <f t="shared" si="4"/>
        <v>NA</v>
      </c>
    </row>
    <row r="42" spans="1:9" ht="16">
      <c r="A42" s="886" t="str">
        <f>'[3]Sovereign Ratings (Moody''s,S&amp;P)'!A36</f>
        <v>Congo (Republic of)</v>
      </c>
      <c r="B42" s="887" t="str">
        <f>VLOOKUP(A42,'[3]Regional lookup table'!$A$3:$B$161,2)</f>
        <v>Africa</v>
      </c>
      <c r="C42" s="888" t="str">
        <f>'[3]Sovereign Ratings (Moody''s,S&amp;P)'!C36</f>
        <v>Caa2</v>
      </c>
      <c r="D42" s="889">
        <f t="shared" si="0"/>
        <v>9.8082219604926024E-2</v>
      </c>
      <c r="E42" s="889">
        <f t="shared" si="1"/>
        <v>0.17766945436885656</v>
      </c>
      <c r="F42" s="890">
        <f t="shared" si="2"/>
        <v>0.13166945436885658</v>
      </c>
      <c r="G42" s="890" t="str">
        <f>VLOOKUP(A42,'[3]10-year CDS Spreads'!$A$2:$D$157,4)</f>
        <v>NA</v>
      </c>
      <c r="H42" s="890" t="str">
        <f t="shared" si="3"/>
        <v>NA</v>
      </c>
      <c r="I42" s="891" t="str">
        <f t="shared" si="4"/>
        <v>NA</v>
      </c>
    </row>
    <row r="43" spans="1:9" ht="16">
      <c r="A43" s="886" t="str">
        <f>'[3]Sovereign Ratings (Moody''s,S&amp;P)'!A37</f>
        <v>Cook Islands</v>
      </c>
      <c r="B43" s="887" t="str">
        <f>VLOOKUP(A43,'[3]Regional lookup table'!$A$3:$B$161,2)</f>
        <v>Australia &amp; New Zealand</v>
      </c>
      <c r="C43" s="888" t="str">
        <f>'[3]Sovereign Ratings (Moody''s,S&amp;P)'!C37</f>
        <v>B1</v>
      </c>
      <c r="D43" s="889">
        <f t="shared" si="0"/>
        <v>4.9041109802463012E-2</v>
      </c>
      <c r="E43" s="889">
        <f t="shared" si="1"/>
        <v>0.11183472718442829</v>
      </c>
      <c r="F43" s="890">
        <f t="shared" si="2"/>
        <v>6.5834727184428288E-2</v>
      </c>
      <c r="G43" s="890" t="str">
        <f>VLOOKUP(A43,'[3]10-year CDS Spreads'!$A$2:$D$157,4)</f>
        <v>NA</v>
      </c>
      <c r="H43" s="890" t="str">
        <f t="shared" si="3"/>
        <v>NA</v>
      </c>
      <c r="I43" s="891" t="str">
        <f t="shared" si="4"/>
        <v>NA</v>
      </c>
    </row>
    <row r="44" spans="1:9" ht="16">
      <c r="A44" s="886" t="str">
        <f>'[3]Sovereign Ratings (Moody''s,S&amp;P)'!A38</f>
        <v>Costa Rica</v>
      </c>
      <c r="B44" s="887" t="str">
        <f>VLOOKUP(A44,'[3]Regional lookup table'!$A$3:$B$161,2)</f>
        <v>Central and South America</v>
      </c>
      <c r="C44" s="888" t="str">
        <f>'[3]Sovereign Ratings (Moody''s,S&amp;P)'!C38</f>
        <v>B1</v>
      </c>
      <c r="D44" s="889">
        <f t="shared" si="0"/>
        <v>4.9041109802463012E-2</v>
      </c>
      <c r="E44" s="889">
        <f t="shared" si="1"/>
        <v>0.11183472718442829</v>
      </c>
      <c r="F44" s="890">
        <f t="shared" si="2"/>
        <v>6.5834727184428288E-2</v>
      </c>
      <c r="G44" s="890">
        <f>VLOOKUP(A44,'[3]10-year CDS Spreads'!$A$2:$D$157,4)</f>
        <v>2.53E-2</v>
      </c>
      <c r="H44" s="890">
        <f t="shared" si="3"/>
        <v>7.9963721548617611E-2</v>
      </c>
      <c r="I44" s="891">
        <f t="shared" si="4"/>
        <v>3.3963721548617619E-2</v>
      </c>
    </row>
    <row r="45" spans="1:9" ht="16">
      <c r="A45" s="886" t="str">
        <f>'[3]Sovereign Ratings (Moody''s,S&amp;P)'!A39</f>
        <v>Côte d'Ivoire</v>
      </c>
      <c r="B45" s="887" t="str">
        <f>VLOOKUP(A45,'[3]Regional lookup table'!$A$3:$B$161,2)</f>
        <v>Africa</v>
      </c>
      <c r="C45" s="888" t="str">
        <f>'[3]Sovereign Ratings (Moody''s,S&amp;P)'!C39</f>
        <v>Ba3</v>
      </c>
      <c r="D45" s="889">
        <f t="shared" si="0"/>
        <v>3.9181669972725021E-2</v>
      </c>
      <c r="E45" s="889">
        <f t="shared" si="1"/>
        <v>9.8599024852310854E-2</v>
      </c>
      <c r="F45" s="890">
        <f t="shared" si="2"/>
        <v>5.2599024852310855E-2</v>
      </c>
      <c r="G45" s="890" t="str">
        <f>VLOOKUP(A45,'[3]10-year CDS Spreads'!$A$2:$D$157,4)</f>
        <v>NA</v>
      </c>
      <c r="H45" s="890" t="str">
        <f t="shared" si="3"/>
        <v>NA</v>
      </c>
      <c r="I45" s="891" t="str">
        <f t="shared" si="4"/>
        <v>NA</v>
      </c>
    </row>
    <row r="46" spans="1:9" ht="16">
      <c r="A46" s="886" t="str">
        <f>'[3]Sovereign Ratings (Moody''s,S&amp;P)'!A40</f>
        <v>Croatia</v>
      </c>
      <c r="B46" s="887" t="str">
        <f>VLOOKUP(A46,'[3]Regional lookup table'!$A$3:$B$161,2)</f>
        <v>Eastern Europe &amp; Russia</v>
      </c>
      <c r="C46" s="888" t="str">
        <f>'[3]Sovereign Ratings (Moody''s,S&amp;P)'!C40</f>
        <v>Baa2</v>
      </c>
      <c r="D46" s="889">
        <f t="shared" si="0"/>
        <v>2.0743237044383835E-2</v>
      </c>
      <c r="E46" s="889">
        <f t="shared" si="1"/>
        <v>7.3846542568870452E-2</v>
      </c>
      <c r="F46" s="890">
        <f t="shared" si="2"/>
        <v>2.7846542568870453E-2</v>
      </c>
      <c r="G46" s="890">
        <f>VLOOKUP(A46,'[3]10-year CDS Spreads'!$A$2:$D$157,4)</f>
        <v>7.6000000000000009E-3</v>
      </c>
      <c r="H46" s="890">
        <f t="shared" si="3"/>
        <v>5.6202540860454307E-2</v>
      </c>
      <c r="I46" s="891">
        <f t="shared" si="4"/>
        <v>1.0202540860454306E-2</v>
      </c>
    </row>
    <row r="47" spans="1:9" ht="16">
      <c r="A47" s="886" t="str">
        <f>'[3]Sovereign Ratings (Moody''s,S&amp;P)'!A41</f>
        <v>Cuba</v>
      </c>
      <c r="B47" s="887" t="str">
        <f>VLOOKUP(A47,'[3]Regional lookup table'!$A$3:$B$161,2)</f>
        <v>Caribbean</v>
      </c>
      <c r="C47" s="888" t="str">
        <f>'[3]Sovereign Ratings (Moody''s,S&amp;P)'!C41</f>
        <v>Ca</v>
      </c>
      <c r="D47" s="889">
        <f t="shared" si="0"/>
        <v>0.13073361124886354</v>
      </c>
      <c r="E47" s="889">
        <f t="shared" si="1"/>
        <v>0.22150197507911562</v>
      </c>
      <c r="F47" s="890">
        <f t="shared" si="2"/>
        <v>0.17550197507911564</v>
      </c>
      <c r="G47" s="890" t="str">
        <f>VLOOKUP(A47,'[3]10-year CDS Spreads'!$A$2:$D$157,4)</f>
        <v>NA</v>
      </c>
      <c r="H47" s="890" t="str">
        <f t="shared" si="3"/>
        <v>NA</v>
      </c>
      <c r="I47" s="891" t="str">
        <f t="shared" si="4"/>
        <v>NA</v>
      </c>
    </row>
    <row r="48" spans="1:9" ht="16">
      <c r="A48" s="886" t="str">
        <f>'[3]Sovereign Ratings (Moody''s,S&amp;P)'!A42</f>
        <v>Curacao</v>
      </c>
      <c r="B48" s="887" t="str">
        <f>VLOOKUP(A48,'[3]Regional lookup table'!$A$3:$B$161,2)</f>
        <v>Caribbean</v>
      </c>
      <c r="C48" s="888" t="str">
        <f>'[3]Sovereign Ratings (Moody''s,S&amp;P)'!C42</f>
        <v>Baa3</v>
      </c>
      <c r="D48" s="889">
        <f t="shared" si="0"/>
        <v>2.3944353872220846E-2</v>
      </c>
      <c r="E48" s="889">
        <f t="shared" si="1"/>
        <v>7.8143848520856624E-2</v>
      </c>
      <c r="F48" s="890">
        <f t="shared" si="2"/>
        <v>3.2143848520856631E-2</v>
      </c>
      <c r="G48" s="890" t="str">
        <f>VLOOKUP(A48,'[3]10-year CDS Spreads'!$A$2:$D$157,4)</f>
        <v>NA</v>
      </c>
      <c r="H48" s="890" t="str">
        <f t="shared" si="3"/>
        <v>NA</v>
      </c>
      <c r="I48" s="891" t="str">
        <f t="shared" si="4"/>
        <v>NA</v>
      </c>
    </row>
    <row r="49" spans="1:9" ht="16">
      <c r="A49" s="886" t="str">
        <f>'[3]Sovereign Ratings (Moody''s,S&amp;P)'!A43</f>
        <v>Cyprus</v>
      </c>
      <c r="B49" s="887" t="str">
        <f>VLOOKUP(A49,'[3]Regional lookup table'!$A$3:$B$161,2)</f>
        <v>Western Europe</v>
      </c>
      <c r="C49" s="888" t="str">
        <f>'[3]Sovereign Ratings (Moody''s,S&amp;P)'!C43</f>
        <v>Baa2</v>
      </c>
      <c r="D49" s="889">
        <f t="shared" si="0"/>
        <v>2.0743237044383835E-2</v>
      </c>
      <c r="E49" s="889">
        <f t="shared" si="1"/>
        <v>7.3846542568870452E-2</v>
      </c>
      <c r="F49" s="890">
        <f t="shared" si="2"/>
        <v>2.7846542568870453E-2</v>
      </c>
      <c r="G49" s="890">
        <f>VLOOKUP(A49,'[3]10-year CDS Spreads'!$A$2:$D$157,4)</f>
        <v>5.3000000000000009E-3</v>
      </c>
      <c r="H49" s="890">
        <f t="shared" si="3"/>
        <v>5.3114929810579976E-2</v>
      </c>
      <c r="I49" s="891">
        <f t="shared" si="4"/>
        <v>7.1149298105799763E-3</v>
      </c>
    </row>
    <row r="50" spans="1:9" ht="16">
      <c r="A50" s="886" t="str">
        <f>'[3]Sovereign Ratings (Moody''s,S&amp;P)'!A44</f>
        <v>Czech Republic</v>
      </c>
      <c r="B50" s="887" t="str">
        <f>VLOOKUP(A50,'[3]Regional lookup table'!$A$3:$B$161,2)</f>
        <v>Eastern Europe &amp; Russia</v>
      </c>
      <c r="C50" s="888" t="str">
        <f>'[3]Sovereign Ratings (Moody''s,S&amp;P)'!C44</f>
        <v>Aa3</v>
      </c>
      <c r="D50" s="889">
        <f t="shared" si="0"/>
        <v>6.5302783287875029E-3</v>
      </c>
      <c r="E50" s="889">
        <f t="shared" si="1"/>
        <v>5.4766504142051808E-2</v>
      </c>
      <c r="F50" s="890">
        <f t="shared" si="2"/>
        <v>8.7665041420518092E-3</v>
      </c>
      <c r="G50" s="890">
        <f>VLOOKUP(A50,'[3]10-year CDS Spreads'!$A$2:$D$157,4)</f>
        <v>0</v>
      </c>
      <c r="H50" s="890">
        <f t="shared" si="3"/>
        <v>4.5999999999999999E-2</v>
      </c>
      <c r="I50" s="891">
        <f t="shared" si="4"/>
        <v>0</v>
      </c>
    </row>
    <row r="51" spans="1:9" ht="16">
      <c r="A51" s="886" t="str">
        <f>'[3]Sovereign Ratings (Moody''s,S&amp;P)'!A45</f>
        <v>Denmark</v>
      </c>
      <c r="B51" s="887" t="str">
        <f>VLOOKUP(A51,'[3]Regional lookup table'!$A$3:$B$161,2)</f>
        <v>Western Europe</v>
      </c>
      <c r="C51" s="888" t="str">
        <f>'[3]Sovereign Ratings (Moody''s,S&amp;P)'!C45</f>
        <v>Aaa</v>
      </c>
      <c r="D51" s="889">
        <f t="shared" si="0"/>
        <v>0</v>
      </c>
      <c r="E51" s="889">
        <f t="shared" si="1"/>
        <v>4.5999999999999999E-2</v>
      </c>
      <c r="F51" s="890">
        <f t="shared" si="2"/>
        <v>0</v>
      </c>
      <c r="G51" s="890">
        <f>VLOOKUP(A51,'[3]10-year CDS Spreads'!$A$2:$D$157,4)</f>
        <v>0</v>
      </c>
      <c r="H51" s="890">
        <f t="shared" si="3"/>
        <v>4.5999999999999999E-2</v>
      </c>
      <c r="I51" s="891">
        <f t="shared" si="4"/>
        <v>0</v>
      </c>
    </row>
    <row r="52" spans="1:9" ht="16">
      <c r="A52" s="886" t="str">
        <f>'[3]Sovereign Ratings (Moody''s,S&amp;P)'!A46</f>
        <v>Dominican Republic</v>
      </c>
      <c r="B52" s="887" t="str">
        <f>VLOOKUP(A52,'[3]Regional lookup table'!$A$3:$B$161,2)</f>
        <v>Caribbean</v>
      </c>
      <c r="C52" s="888" t="str">
        <f>'[3]Sovereign Ratings (Moody''s,S&amp;P)'!C46</f>
        <v>Ba3</v>
      </c>
      <c r="D52" s="889">
        <f t="shared" si="0"/>
        <v>3.9181669972725021E-2</v>
      </c>
      <c r="E52" s="889">
        <f t="shared" si="1"/>
        <v>9.8599024852310854E-2</v>
      </c>
      <c r="F52" s="890">
        <f t="shared" si="2"/>
        <v>5.2599024852310855E-2</v>
      </c>
      <c r="G52" s="890" t="str">
        <f>VLOOKUP(A52,'[3]10-year CDS Spreads'!$A$2:$D$157,4)</f>
        <v>NA</v>
      </c>
      <c r="H52" s="890" t="str">
        <f t="shared" si="3"/>
        <v>NA</v>
      </c>
      <c r="I52" s="891" t="str">
        <f t="shared" si="4"/>
        <v>NA</v>
      </c>
    </row>
    <row r="53" spans="1:9" ht="16">
      <c r="A53" s="886" t="str">
        <f>'[3]Sovereign Ratings (Moody''s,S&amp;P)'!A47</f>
        <v>Ecuador</v>
      </c>
      <c r="B53" s="887" t="str">
        <f>VLOOKUP(A53,'[3]Regional lookup table'!$A$3:$B$161,2)</f>
        <v>Central and South America</v>
      </c>
      <c r="C53" s="888" t="str">
        <f>'[3]Sovereign Ratings (Moody''s,S&amp;P)'!C47</f>
        <v>Caa3</v>
      </c>
      <c r="D53" s="889">
        <f t="shared" si="0"/>
        <v>0.10896601681957188</v>
      </c>
      <c r="E53" s="889">
        <f t="shared" si="1"/>
        <v>0.19228029460560964</v>
      </c>
      <c r="F53" s="890">
        <f t="shared" si="2"/>
        <v>0.14628029460560962</v>
      </c>
      <c r="G53" s="890">
        <f>VLOOKUP(A53,'[3]10-year CDS Spreads'!$A$2:$D$157,4)</f>
        <v>0.52159999999999995</v>
      </c>
      <c r="H53" s="890">
        <f t="shared" si="3"/>
        <v>0.74621648852802169</v>
      </c>
      <c r="I53" s="891">
        <f t="shared" si="4"/>
        <v>0.70021648852802165</v>
      </c>
    </row>
    <row r="54" spans="1:9" ht="16">
      <c r="A54" s="886" t="str">
        <f>'[3]Sovereign Ratings (Moody''s,S&amp;P)'!A48</f>
        <v>Egypt</v>
      </c>
      <c r="B54" s="887" t="str">
        <f>VLOOKUP(A54,'[3]Regional lookup table'!$A$3:$B$161,2)</f>
        <v>Africa</v>
      </c>
      <c r="C54" s="888" t="str">
        <f>'[3]Sovereign Ratings (Moody''s,S&amp;P)'!C48</f>
        <v>Caa1</v>
      </c>
      <c r="D54" s="889">
        <f t="shared" si="0"/>
        <v>8.1692501446400528E-2</v>
      </c>
      <c r="E54" s="889">
        <f t="shared" si="1"/>
        <v>0.15566724789468733</v>
      </c>
      <c r="F54" s="890">
        <f t="shared" si="2"/>
        <v>0.10966724789468733</v>
      </c>
      <c r="G54" s="890">
        <f>VLOOKUP(A54,'[3]10-year CDS Spreads'!$A$2:$D$157,4)</f>
        <v>9.5500000000000002E-2</v>
      </c>
      <c r="H54" s="890">
        <f t="shared" si="3"/>
        <v>0.17420298054912975</v>
      </c>
      <c r="I54" s="891">
        <f t="shared" si="4"/>
        <v>0.12820298054912974</v>
      </c>
    </row>
    <row r="55" spans="1:9" ht="16">
      <c r="A55" s="886" t="str">
        <f>'[3]Sovereign Ratings (Moody''s,S&amp;P)'!A49</f>
        <v>El Salvador</v>
      </c>
      <c r="B55" s="887" t="str">
        <f>VLOOKUP(A55,'[3]Regional lookup table'!$A$3:$B$161,2)</f>
        <v>Central and South America</v>
      </c>
      <c r="C55" s="888" t="str">
        <f>'[3]Sovereign Ratings (Moody''s,S&amp;P)'!C49</f>
        <v>Caa3</v>
      </c>
      <c r="D55" s="889">
        <f t="shared" si="0"/>
        <v>0.10896601681957188</v>
      </c>
      <c r="E55" s="889">
        <f t="shared" si="1"/>
        <v>0.19228029460560964</v>
      </c>
      <c r="F55" s="890">
        <f t="shared" si="2"/>
        <v>0.14628029460560962</v>
      </c>
      <c r="G55" s="890">
        <f>VLOOKUP(A55,'[3]10-year CDS Spreads'!$A$2:$D$157,4)</f>
        <v>7.8200000000000006E-2</v>
      </c>
      <c r="H55" s="890">
        <f t="shared" si="3"/>
        <v>0.15097877569572721</v>
      </c>
      <c r="I55" s="891">
        <f t="shared" si="4"/>
        <v>0.10497877569572719</v>
      </c>
    </row>
    <row r="56" spans="1:9" ht="16">
      <c r="A56" s="886" t="str">
        <f>'[3]Sovereign Ratings (Moody''s,S&amp;P)'!A50</f>
        <v>Estonia</v>
      </c>
      <c r="B56" s="887" t="str">
        <f>VLOOKUP(A56,'[3]Regional lookup table'!$A$3:$B$161,2)</f>
        <v>Eastern Europe &amp; Russia</v>
      </c>
      <c r="C56" s="888" t="str">
        <f>'[3]Sovereign Ratings (Moody''s,S&amp;P)'!C50</f>
        <v>A1</v>
      </c>
      <c r="D56" s="889">
        <f t="shared" si="0"/>
        <v>7.6826803868088279E-3</v>
      </c>
      <c r="E56" s="889">
        <f t="shared" si="1"/>
        <v>5.6313534284766834E-2</v>
      </c>
      <c r="F56" s="890">
        <f t="shared" si="2"/>
        <v>1.0313534284766834E-2</v>
      </c>
      <c r="G56" s="890">
        <f>VLOOKUP(A56,'[3]10-year CDS Spreads'!$A$2:$D$157,4)</f>
        <v>2.0000000000000052E-4</v>
      </c>
      <c r="H56" s="890">
        <f t="shared" si="3"/>
        <v>4.6268487917380377E-2</v>
      </c>
      <c r="I56" s="891">
        <f t="shared" si="4"/>
        <v>2.6848791738037715E-4</v>
      </c>
    </row>
    <row r="57" spans="1:9" ht="16">
      <c r="A57" s="886" t="str">
        <f>'[3]Sovereign Ratings (Moody''s,S&amp;P)'!A51</f>
        <v>Ethiopia</v>
      </c>
      <c r="B57" s="887" t="str">
        <f>VLOOKUP(A57,'[3]Regional lookup table'!$A$3:$B$161,2)</f>
        <v>Africa</v>
      </c>
      <c r="C57" s="888" t="str">
        <f>'[3]Sovereign Ratings (Moody''s,S&amp;P)'!C51</f>
        <v>Caa2</v>
      </c>
      <c r="D57" s="889">
        <f t="shared" si="0"/>
        <v>9.8082219604926024E-2</v>
      </c>
      <c r="E57" s="889">
        <f t="shared" si="1"/>
        <v>0.17766945436885656</v>
      </c>
      <c r="F57" s="890">
        <f t="shared" si="2"/>
        <v>0.13166945436885658</v>
      </c>
      <c r="G57" s="890">
        <f>VLOOKUP(A57,'[3]10-year CDS Spreads'!$A$2:$D$157,4)</f>
        <v>0.31730000000000003</v>
      </c>
      <c r="H57" s="890">
        <f t="shared" si="3"/>
        <v>0.47195608092396724</v>
      </c>
      <c r="I57" s="891">
        <f t="shared" si="4"/>
        <v>0.42595608092396725</v>
      </c>
    </row>
    <row r="58" spans="1:9" ht="16">
      <c r="A58" s="886" t="str">
        <f>'[3]Sovereign Ratings (Moody''s,S&amp;P)'!A52</f>
        <v>Fiji</v>
      </c>
      <c r="B58" s="887" t="str">
        <f>VLOOKUP(A58,'[3]Regional lookup table'!$A$3:$B$161,2)</f>
        <v>Asia</v>
      </c>
      <c r="C58" s="888" t="str">
        <f>'[3]Sovereign Ratings (Moody''s,S&amp;P)'!C52</f>
        <v>B1</v>
      </c>
      <c r="D58" s="889">
        <f t="shared" si="0"/>
        <v>4.9041109802463012E-2</v>
      </c>
      <c r="E58" s="889">
        <f t="shared" si="1"/>
        <v>0.11183472718442829</v>
      </c>
      <c r="F58" s="890">
        <f t="shared" si="2"/>
        <v>6.5834727184428288E-2</v>
      </c>
      <c r="G58" s="890" t="str">
        <f>VLOOKUP(A58,'[3]10-year CDS Spreads'!$A$2:$D$157,4)</f>
        <v>NA</v>
      </c>
      <c r="H58" s="890" t="str">
        <f t="shared" si="3"/>
        <v>NA</v>
      </c>
      <c r="I58" s="891" t="str">
        <f t="shared" si="4"/>
        <v>NA</v>
      </c>
    </row>
    <row r="59" spans="1:9" ht="16">
      <c r="A59" s="886" t="str">
        <f>'[3]Sovereign Ratings (Moody''s,S&amp;P)'!A53</f>
        <v>Finland</v>
      </c>
      <c r="B59" s="887" t="str">
        <f>VLOOKUP(A59,'[3]Regional lookup table'!$A$3:$B$161,2)</f>
        <v>Western Europe</v>
      </c>
      <c r="C59" s="888" t="str">
        <f>'[3]Sovereign Ratings (Moody''s,S&amp;P)'!C53</f>
        <v>Aa1</v>
      </c>
      <c r="D59" s="889">
        <f t="shared" si="0"/>
        <v>4.3535188858583353E-3</v>
      </c>
      <c r="E59" s="889">
        <f t="shared" si="1"/>
        <v>5.1844336094701203E-2</v>
      </c>
      <c r="F59" s="890">
        <f t="shared" si="2"/>
        <v>5.8443360947012055E-3</v>
      </c>
      <c r="G59" s="890">
        <f>VLOOKUP(A59,'[3]10-year CDS Spreads'!$A$2:$D$157,4)</f>
        <v>0</v>
      </c>
      <c r="H59" s="890">
        <f t="shared" si="3"/>
        <v>4.5999999999999999E-2</v>
      </c>
      <c r="I59" s="891">
        <f t="shared" si="4"/>
        <v>0</v>
      </c>
    </row>
    <row r="60" spans="1:9" ht="16">
      <c r="A60" s="886" t="str">
        <f>'[3]Sovereign Ratings (Moody''s,S&amp;P)'!A54</f>
        <v>France</v>
      </c>
      <c r="B60" s="887" t="str">
        <f>VLOOKUP(A60,'[3]Regional lookup table'!$A$3:$B$161,2)</f>
        <v>Western Europe</v>
      </c>
      <c r="C60" s="888" t="str">
        <f>'[3]Sovereign Ratings (Moody''s,S&amp;P)'!C54</f>
        <v>Aa2</v>
      </c>
      <c r="D60" s="889">
        <f t="shared" si="0"/>
        <v>5.3778762707661788E-3</v>
      </c>
      <c r="E60" s="889">
        <f t="shared" si="1"/>
        <v>5.3219473999336783E-2</v>
      </c>
      <c r="F60" s="890">
        <f t="shared" si="2"/>
        <v>7.2194739993367832E-3</v>
      </c>
      <c r="G60" s="890">
        <f>VLOOKUP(A60,'[3]10-year CDS Spreads'!$A$2:$D$157,4)</f>
        <v>0</v>
      </c>
      <c r="H60" s="890">
        <f t="shared" si="3"/>
        <v>4.5999999999999999E-2</v>
      </c>
      <c r="I60" s="891">
        <f t="shared" si="4"/>
        <v>0</v>
      </c>
    </row>
    <row r="61" spans="1:9" ht="16">
      <c r="A61" s="886" t="str">
        <f>'[3]Sovereign Ratings (Moody''s,S&amp;P)'!A55</f>
        <v>Gabon</v>
      </c>
      <c r="B61" s="887" t="str">
        <f>VLOOKUP(A61,'[3]Regional lookup table'!$A$3:$B$161,2)</f>
        <v>Africa</v>
      </c>
      <c r="C61" s="888" t="str">
        <f>'[3]Sovereign Ratings (Moody''s,S&amp;P)'!C55</f>
        <v>Caa1</v>
      </c>
      <c r="D61" s="889">
        <f t="shared" si="0"/>
        <v>8.1692501446400528E-2</v>
      </c>
      <c r="E61" s="889">
        <f t="shared" si="1"/>
        <v>0.15566724789468733</v>
      </c>
      <c r="F61" s="890">
        <f t="shared" si="2"/>
        <v>0.10966724789468733</v>
      </c>
      <c r="G61" s="890" t="str">
        <f>VLOOKUP(A61,'[3]10-year CDS Spreads'!$A$2:$D$157,4)</f>
        <v>NA</v>
      </c>
      <c r="H61" s="890" t="str">
        <f t="shared" si="3"/>
        <v>NA</v>
      </c>
      <c r="I61" s="891" t="str">
        <f t="shared" si="4"/>
        <v>NA</v>
      </c>
    </row>
    <row r="62" spans="1:9" ht="16">
      <c r="A62" s="886" t="str">
        <f>'[3]Sovereign Ratings (Moody''s,S&amp;P)'!A56</f>
        <v>Georgia</v>
      </c>
      <c r="B62" s="887" t="str">
        <f>VLOOKUP(A62,'[3]Regional lookup table'!$A$3:$B$161,2)</f>
        <v>Eastern Europe &amp; Russia</v>
      </c>
      <c r="C62" s="888" t="str">
        <f>'[3]Sovereign Ratings (Moody''s,S&amp;P)'!C56</f>
        <v>Ba2</v>
      </c>
      <c r="D62" s="889">
        <f t="shared" si="0"/>
        <v>3.2779436317050999E-2</v>
      </c>
      <c r="E62" s="889">
        <f t="shared" si="1"/>
        <v>9.0004412948338497E-2</v>
      </c>
      <c r="F62" s="890">
        <f t="shared" si="2"/>
        <v>4.4004412948338498E-2</v>
      </c>
      <c r="G62" s="890" t="str">
        <f>VLOOKUP(A62,'[3]10-year CDS Spreads'!$A$2:$D$157,4)</f>
        <v>NA</v>
      </c>
      <c r="H62" s="890" t="str">
        <f t="shared" si="3"/>
        <v>NA</v>
      </c>
      <c r="I62" s="891" t="str">
        <f t="shared" si="4"/>
        <v>NA</v>
      </c>
    </row>
    <row r="63" spans="1:9" ht="16">
      <c r="A63" s="886" t="str">
        <f>'[3]Sovereign Ratings (Moody''s,S&amp;P)'!A57</f>
        <v>Germany</v>
      </c>
      <c r="B63" s="887" t="str">
        <f>VLOOKUP(A63,'[3]Regional lookup table'!$A$3:$B$161,2)</f>
        <v>Western Europe</v>
      </c>
      <c r="C63" s="888" t="str">
        <f>'[3]Sovereign Ratings (Moody''s,S&amp;P)'!C57</f>
        <v>Aaa</v>
      </c>
      <c r="D63" s="889">
        <f t="shared" si="0"/>
        <v>0</v>
      </c>
      <c r="E63" s="889">
        <f t="shared" si="1"/>
        <v>4.5999999999999999E-2</v>
      </c>
      <c r="F63" s="890">
        <f t="shared" si="2"/>
        <v>0</v>
      </c>
      <c r="G63" s="890">
        <f>VLOOKUP(A63,'[3]10-year CDS Spreads'!$A$2:$D$157,4)</f>
        <v>0</v>
      </c>
      <c r="H63" s="890">
        <f t="shared" si="3"/>
        <v>4.5999999999999999E-2</v>
      </c>
      <c r="I63" s="891">
        <f t="shared" si="4"/>
        <v>0</v>
      </c>
    </row>
    <row r="64" spans="1:9" ht="16">
      <c r="A64" s="886" t="str">
        <f>'[3]Sovereign Ratings (Moody''s,S&amp;P)'!A58</f>
        <v>Ghana</v>
      </c>
      <c r="B64" s="887" t="str">
        <f>VLOOKUP(A64,'[3]Regional lookup table'!$A$3:$B$161,2)</f>
        <v>Africa</v>
      </c>
      <c r="C64" s="888" t="str">
        <f>'[3]Sovereign Ratings (Moody''s,S&amp;P)'!C58</f>
        <v>Caa3</v>
      </c>
      <c r="D64" s="889">
        <f t="shared" si="0"/>
        <v>0.10896601681957188</v>
      </c>
      <c r="E64" s="889">
        <f t="shared" si="1"/>
        <v>0.19228029460560964</v>
      </c>
      <c r="F64" s="890">
        <f t="shared" si="2"/>
        <v>0.14628029460560962</v>
      </c>
      <c r="G64" s="890" t="str">
        <f>VLOOKUP(A64,'[3]10-year CDS Spreads'!$A$2:$D$157,4)</f>
        <v>NA</v>
      </c>
      <c r="H64" s="890" t="str">
        <f t="shared" si="3"/>
        <v>NA</v>
      </c>
      <c r="I64" s="891" t="str">
        <f t="shared" si="4"/>
        <v>NA</v>
      </c>
    </row>
    <row r="65" spans="1:9" ht="16">
      <c r="A65" s="886" t="str">
        <f>'[3]Sovereign Ratings (Moody''s,S&amp;P)'!A59</f>
        <v>Greece</v>
      </c>
      <c r="B65" s="887" t="str">
        <f>VLOOKUP(A65,'[3]Regional lookup table'!$A$3:$B$161,2)</f>
        <v>Western Europe</v>
      </c>
      <c r="C65" s="888" t="str">
        <f>'[3]Sovereign Ratings (Moody''s,S&amp;P)'!C59</f>
        <v>Ba1</v>
      </c>
      <c r="D65" s="889">
        <f t="shared" si="0"/>
        <v>2.7273515373171343E-2</v>
      </c>
      <c r="E65" s="889">
        <f t="shared" si="1"/>
        <v>8.2613046710922261E-2</v>
      </c>
      <c r="F65" s="890">
        <f t="shared" si="2"/>
        <v>3.6613046710922269E-2</v>
      </c>
      <c r="G65" s="890">
        <f>VLOOKUP(A65,'[3]10-year CDS Spreads'!$A$2:$D$157,4)</f>
        <v>7.000000000000001E-3</v>
      </c>
      <c r="H65" s="890">
        <f t="shared" si="3"/>
        <v>5.5397077108313174E-2</v>
      </c>
      <c r="I65" s="891">
        <f t="shared" si="4"/>
        <v>9.3970771083131763E-3</v>
      </c>
    </row>
    <row r="66" spans="1:9" ht="16">
      <c r="A66" s="886" t="str">
        <f>'[3]Sovereign Ratings (Moody''s,S&amp;P)'!A60</f>
        <v>Guatemala</v>
      </c>
      <c r="B66" s="887" t="str">
        <f>VLOOKUP(A66,'[3]Regional lookup table'!$A$3:$B$161,2)</f>
        <v>Central and South America</v>
      </c>
      <c r="C66" s="888" t="str">
        <f>'[3]Sovereign Ratings (Moody''s,S&amp;P)'!C60</f>
        <v>Ba1</v>
      </c>
      <c r="D66" s="889">
        <f t="shared" si="0"/>
        <v>2.7273515373171343E-2</v>
      </c>
      <c r="E66" s="889">
        <f t="shared" si="1"/>
        <v>8.2613046710922261E-2</v>
      </c>
      <c r="F66" s="890">
        <f t="shared" si="2"/>
        <v>3.6613046710922269E-2</v>
      </c>
      <c r="G66" s="890" t="str">
        <f>VLOOKUP(A66,'[3]10-year CDS Spreads'!$A$2:$D$157,4)</f>
        <v>NA</v>
      </c>
      <c r="H66" s="890" t="str">
        <f t="shared" si="3"/>
        <v>NA</v>
      </c>
      <c r="I66" s="891" t="str">
        <f t="shared" si="4"/>
        <v>NA</v>
      </c>
    </row>
    <row r="67" spans="1:9" ht="16">
      <c r="A67" s="886" t="str">
        <f>'[3]Sovereign Ratings (Moody''s,S&amp;P)'!A61</f>
        <v>Guernsey (States of)</v>
      </c>
      <c r="B67" s="887" t="str">
        <f>VLOOKUP(A67,'[3]Regional lookup table'!$A$3:$B$161,2)</f>
        <v>Western Europe</v>
      </c>
      <c r="C67" s="888" t="str">
        <f>'[3]Sovereign Ratings (Moody''s,S&amp;P)'!C61</f>
        <v>A1</v>
      </c>
      <c r="D67" s="889">
        <f t="shared" si="0"/>
        <v>7.6826803868088279E-3</v>
      </c>
      <c r="E67" s="889">
        <f t="shared" si="1"/>
        <v>5.6313534284766834E-2</v>
      </c>
      <c r="F67" s="890">
        <f t="shared" si="2"/>
        <v>1.0313534284766834E-2</v>
      </c>
      <c r="G67" s="890" t="str">
        <f>VLOOKUP(A67,'[3]10-year CDS Spreads'!$A$2:$D$157,4)</f>
        <v>NA</v>
      </c>
      <c r="H67" s="890" t="str">
        <f t="shared" si="3"/>
        <v>NA</v>
      </c>
      <c r="I67" s="891" t="str">
        <f t="shared" si="4"/>
        <v>NA</v>
      </c>
    </row>
    <row r="68" spans="1:9" ht="16">
      <c r="A68" s="886" t="str">
        <f>'[3]Sovereign Ratings (Moody''s,S&amp;P)'!A62</f>
        <v>Honduras</v>
      </c>
      <c r="B68" s="887" t="str">
        <f>VLOOKUP(A68,'[3]Regional lookup table'!$A$3:$B$161,2)</f>
        <v>Central and South America</v>
      </c>
      <c r="C68" s="888" t="str">
        <f>'[3]Sovereign Ratings (Moody''s,S&amp;P)'!C62</f>
        <v>B1</v>
      </c>
      <c r="D68" s="889">
        <f t="shared" si="0"/>
        <v>4.9041109802463012E-2</v>
      </c>
      <c r="E68" s="889">
        <f t="shared" si="1"/>
        <v>0.11183472718442829</v>
      </c>
      <c r="F68" s="890">
        <f t="shared" si="2"/>
        <v>6.5834727184428288E-2</v>
      </c>
      <c r="G68" s="890" t="str">
        <f>VLOOKUP(A68,'[3]10-year CDS Spreads'!$A$2:$D$157,4)</f>
        <v>NA</v>
      </c>
      <c r="H68" s="890" t="str">
        <f t="shared" si="3"/>
        <v>NA</v>
      </c>
      <c r="I68" s="891" t="str">
        <f t="shared" si="4"/>
        <v>NA</v>
      </c>
    </row>
    <row r="69" spans="1:9" ht="16">
      <c r="A69" s="886" t="str">
        <f>'[3]Sovereign Ratings (Moody''s,S&amp;P)'!A63</f>
        <v>Hong Kong</v>
      </c>
      <c r="B69" s="887" t="str">
        <f>VLOOKUP(A69,'[3]Regional lookup table'!$A$3:$B$161,2)</f>
        <v>Asia</v>
      </c>
      <c r="C69" s="888" t="str">
        <f>'[3]Sovereign Ratings (Moody''s,S&amp;P)'!C63</f>
        <v>Aa3</v>
      </c>
      <c r="D69" s="889">
        <f t="shared" si="0"/>
        <v>6.5302783287875029E-3</v>
      </c>
      <c r="E69" s="889">
        <f t="shared" si="1"/>
        <v>5.4766504142051808E-2</v>
      </c>
      <c r="F69" s="890">
        <f t="shared" si="2"/>
        <v>8.7665041420518092E-3</v>
      </c>
      <c r="G69" s="890">
        <f>VLOOKUP(A69,'[3]10-year CDS Spreads'!$A$2:$D$157,4)</f>
        <v>2.0000000000000052E-4</v>
      </c>
      <c r="H69" s="890">
        <f t="shared" si="3"/>
        <v>4.6268487917380377E-2</v>
      </c>
      <c r="I69" s="891">
        <f t="shared" si="4"/>
        <v>2.6848791738037715E-4</v>
      </c>
    </row>
    <row r="70" spans="1:9" ht="16">
      <c r="A70" s="886" t="str">
        <f>'[3]Sovereign Ratings (Moody''s,S&amp;P)'!A64</f>
        <v>Hungary</v>
      </c>
      <c r="B70" s="887" t="str">
        <f>VLOOKUP(A70,'[3]Regional lookup table'!$A$3:$B$161,2)</f>
        <v>Eastern Europe &amp; Russia</v>
      </c>
      <c r="C70" s="888" t="str">
        <f>'[3]Sovereign Ratings (Moody''s,S&amp;P)'!C64</f>
        <v>Baa2</v>
      </c>
      <c r="D70" s="889">
        <f t="shared" si="0"/>
        <v>2.0743237044383835E-2</v>
      </c>
      <c r="E70" s="889">
        <f t="shared" si="1"/>
        <v>7.3846542568870452E-2</v>
      </c>
      <c r="F70" s="890">
        <f t="shared" si="2"/>
        <v>2.7846542568870453E-2</v>
      </c>
      <c r="G70" s="890">
        <f>VLOOKUP(A70,'[3]10-year CDS Spreads'!$A$2:$D$157,4)</f>
        <v>1.37E-2</v>
      </c>
      <c r="H70" s="890">
        <f t="shared" si="3"/>
        <v>6.4391422340555782E-2</v>
      </c>
      <c r="I70" s="891">
        <f t="shared" si="4"/>
        <v>1.8391422340555786E-2</v>
      </c>
    </row>
    <row r="71" spans="1:9" ht="16">
      <c r="A71" s="886" t="str">
        <f>'[3]Sovereign Ratings (Moody''s,S&amp;P)'!A65</f>
        <v>Iceland</v>
      </c>
      <c r="B71" s="887" t="str">
        <f>VLOOKUP(A71,'[3]Regional lookup table'!$A$3:$B$161,2)</f>
        <v>Western Europe</v>
      </c>
      <c r="C71" s="888" t="str">
        <f>'[3]Sovereign Ratings (Moody''s,S&amp;P)'!C65</f>
        <v>A2</v>
      </c>
      <c r="D71" s="889">
        <f t="shared" si="0"/>
        <v>9.2192164641705932E-3</v>
      </c>
      <c r="E71" s="889">
        <f t="shared" si="1"/>
        <v>5.83762411417202E-2</v>
      </c>
      <c r="F71" s="890">
        <f t="shared" si="2"/>
        <v>1.2376241141720201E-2</v>
      </c>
      <c r="G71" s="890">
        <f>VLOOKUP(A71,'[3]10-year CDS Spreads'!$A$2:$D$157,4)</f>
        <v>3.0000000000000009E-3</v>
      </c>
      <c r="H71" s="890">
        <f t="shared" si="3"/>
        <v>5.0027318760705645E-2</v>
      </c>
      <c r="I71" s="891">
        <f t="shared" si="4"/>
        <v>4.027318760705648E-3</v>
      </c>
    </row>
    <row r="72" spans="1:9" ht="16">
      <c r="A72" s="886" t="str">
        <f>'[3]Sovereign Ratings (Moody''s,S&amp;P)'!A66</f>
        <v>India</v>
      </c>
      <c r="B72" s="887" t="str">
        <f>VLOOKUP(A72,'[3]Regional lookup table'!$A$3:$B$161,2)</f>
        <v>Asia</v>
      </c>
      <c r="C72" s="888" t="str">
        <f>'[3]Sovereign Ratings (Moody''s,S&amp;P)'!C66</f>
        <v>Baa3</v>
      </c>
      <c r="D72" s="889">
        <f t="shared" si="0"/>
        <v>2.3944353872220846E-2</v>
      </c>
      <c r="E72" s="889">
        <f t="shared" si="1"/>
        <v>7.8143848520856624E-2</v>
      </c>
      <c r="F72" s="890">
        <f t="shared" si="2"/>
        <v>3.2143848520856631E-2</v>
      </c>
      <c r="G72" s="890">
        <f>VLOOKUP(A72,'[3]10-year CDS Spreads'!$A$2:$D$157,4)</f>
        <v>4.1000000000000012E-3</v>
      </c>
      <c r="H72" s="890">
        <f t="shared" si="3"/>
        <v>5.1504002306297716E-2</v>
      </c>
      <c r="I72" s="891">
        <f t="shared" si="4"/>
        <v>5.5040023062977181E-3</v>
      </c>
    </row>
    <row r="73" spans="1:9" ht="16">
      <c r="A73" s="886" t="str">
        <f>'[3]Sovereign Ratings (Moody''s,S&amp;P)'!A67</f>
        <v>Indonesia</v>
      </c>
      <c r="B73" s="887" t="str">
        <f>VLOOKUP(A73,'[3]Regional lookup table'!$A$3:$B$161,2)</f>
        <v>Asia</v>
      </c>
      <c r="C73" s="888" t="str">
        <f>'[3]Sovereign Ratings (Moody''s,S&amp;P)'!C67</f>
        <v>Baa2</v>
      </c>
      <c r="D73" s="889">
        <f t="shared" ref="D73:D136" si="6">VLOOKUP(C73,$J$9:$K$31,2,FALSE)/10000</f>
        <v>2.0743237044383835E-2</v>
      </c>
      <c r="E73" s="889">
        <f>$E$3+F73</f>
        <v>7.3846542568870452E-2</v>
      </c>
      <c r="F73" s="890">
        <f>IF($E$4="Yes",D73*$E$5,D73)</f>
        <v>2.7846542568870453E-2</v>
      </c>
      <c r="G73" s="890">
        <f>VLOOKUP(A73,'[3]10-year CDS Spreads'!$A$2:$D$157,4)</f>
        <v>7.4000000000000003E-3</v>
      </c>
      <c r="H73" s="890">
        <f>IF(I73="NA","NA",$E$3+I73)</f>
        <v>5.5934052943073929E-2</v>
      </c>
      <c r="I73" s="891">
        <f t="shared" ref="I73:I139" si="7">IF(G73="NA","NA",G73*$E$5)</f>
        <v>9.9340529430739285E-3</v>
      </c>
    </row>
    <row r="74" spans="1:9" ht="16">
      <c r="A74" s="886" t="str">
        <f>'[3]Sovereign Ratings (Moody''s,S&amp;P)'!A68</f>
        <v>Iraq</v>
      </c>
      <c r="B74" s="887" t="str">
        <f>VLOOKUP(A74,'[3]Regional lookup table'!$A$3:$B$161,2)</f>
        <v>Middle East</v>
      </c>
      <c r="C74" s="888" t="str">
        <f>'[3]Sovereign Ratings (Moody''s,S&amp;P)'!C68</f>
        <v>Caa1</v>
      </c>
      <c r="D74" s="889">
        <f t="shared" si="6"/>
        <v>8.1692501446400528E-2</v>
      </c>
      <c r="E74" s="889">
        <f t="shared" ref="E74:E143" si="8">$E$3+F74</f>
        <v>0.15566724789468733</v>
      </c>
      <c r="F74" s="890">
        <f t="shared" ref="F74:F129" si="9">IF($E$4="Yes",D74*$E$5,D74)</f>
        <v>0.10966724789468733</v>
      </c>
      <c r="G74" s="890">
        <f>VLOOKUP(A74,'[3]10-year CDS Spreads'!$A$2:$D$157,4)</f>
        <v>4.5600000000000002E-2</v>
      </c>
      <c r="H74" s="890">
        <f t="shared" ref="H74:H143" si="10">IF(I74="NA","NA",$E$3+I74)</f>
        <v>0.10721524516272582</v>
      </c>
      <c r="I74" s="891">
        <f t="shared" si="7"/>
        <v>6.1215245162725827E-2</v>
      </c>
    </row>
    <row r="75" spans="1:9" ht="16">
      <c r="A75" s="886" t="str">
        <f>'[3]Sovereign Ratings (Moody''s,S&amp;P)'!A69</f>
        <v>Ireland</v>
      </c>
      <c r="B75" s="887" t="str">
        <f>VLOOKUP(A75,'[3]Regional lookup table'!$A$3:$B$161,2)</f>
        <v>Western Europe</v>
      </c>
      <c r="C75" s="888" t="str">
        <f>'[3]Sovereign Ratings (Moody''s,S&amp;P)'!C69</f>
        <v>Aa3</v>
      </c>
      <c r="D75" s="889">
        <f t="shared" si="6"/>
        <v>6.5302783287875029E-3</v>
      </c>
      <c r="E75" s="889">
        <f t="shared" si="8"/>
        <v>5.4766504142051808E-2</v>
      </c>
      <c r="F75" s="890">
        <f t="shared" si="9"/>
        <v>8.7665041420518092E-3</v>
      </c>
      <c r="G75" s="890">
        <f>VLOOKUP(A75,'[3]10-year CDS Spreads'!$A$2:$D$157,4)</f>
        <v>0</v>
      </c>
      <c r="H75" s="890">
        <f t="shared" si="10"/>
        <v>4.5999999999999999E-2</v>
      </c>
      <c r="I75" s="891">
        <f t="shared" si="7"/>
        <v>0</v>
      </c>
    </row>
    <row r="76" spans="1:9" ht="16">
      <c r="A76" s="886" t="str">
        <f>'[3]Sovereign Ratings (Moody''s,S&amp;P)'!A70</f>
        <v>Isle of Man</v>
      </c>
      <c r="B76" s="887" t="str">
        <f>VLOOKUP(A76,'[3]Regional lookup table'!$A$3:$B$161,2)</f>
        <v>Western Europe</v>
      </c>
      <c r="C76" s="888" t="str">
        <f>'[3]Sovereign Ratings (Moody''s,S&amp;P)'!C70</f>
        <v>Aa3</v>
      </c>
      <c r="D76" s="889">
        <f t="shared" si="6"/>
        <v>6.5302783287875029E-3</v>
      </c>
      <c r="E76" s="889">
        <f t="shared" si="8"/>
        <v>5.4766504142051808E-2</v>
      </c>
      <c r="F76" s="890">
        <f t="shared" si="9"/>
        <v>8.7665041420518092E-3</v>
      </c>
      <c r="G76" s="890" t="str">
        <f>VLOOKUP(A76,'[3]10-year CDS Spreads'!$A$2:$D$157,4)</f>
        <v>NA</v>
      </c>
      <c r="H76" s="890" t="str">
        <f t="shared" si="10"/>
        <v>NA</v>
      </c>
      <c r="I76" s="891" t="str">
        <f t="shared" si="7"/>
        <v>NA</v>
      </c>
    </row>
    <row r="77" spans="1:9" ht="16">
      <c r="A77" s="886" t="str">
        <f>'[3]Sovereign Ratings (Moody''s,S&amp;P)'!A71</f>
        <v>Israel</v>
      </c>
      <c r="B77" s="887" t="str">
        <f>VLOOKUP(A77,'[3]Regional lookup table'!$A$3:$B$161,2)</f>
        <v>Middle East</v>
      </c>
      <c r="C77" s="888" t="str">
        <f>'[3]Sovereign Ratings (Moody''s,S&amp;P)'!C71</f>
        <v>A1</v>
      </c>
      <c r="D77" s="889">
        <f t="shared" si="6"/>
        <v>7.6826803868088279E-3</v>
      </c>
      <c r="E77" s="889">
        <f t="shared" si="8"/>
        <v>5.6313534284766834E-2</v>
      </c>
      <c r="F77" s="890">
        <f t="shared" si="9"/>
        <v>1.0313534284766834E-2</v>
      </c>
      <c r="G77" s="890">
        <f>VLOOKUP(A77,'[3]10-year CDS Spreads'!$A$2:$D$157,4)</f>
        <v>9.8999999999999991E-3</v>
      </c>
      <c r="H77" s="890">
        <f t="shared" si="10"/>
        <v>5.9290151910328631E-2</v>
      </c>
      <c r="I77" s="891">
        <f t="shared" si="7"/>
        <v>1.3290151910328632E-2</v>
      </c>
    </row>
    <row r="78" spans="1:9" ht="16">
      <c r="A78" s="886" t="str">
        <f>'[3]Sovereign Ratings (Moody''s,S&amp;P)'!A72</f>
        <v>Italy</v>
      </c>
      <c r="B78" s="887" t="str">
        <f>VLOOKUP(A78,'[3]Regional lookup table'!$A$3:$B$161,2)</f>
        <v>Western Europe</v>
      </c>
      <c r="C78" s="888" t="str">
        <f>'[3]Sovereign Ratings (Moody''s,S&amp;P)'!C72</f>
        <v>Baa3</v>
      </c>
      <c r="D78" s="889">
        <f t="shared" si="6"/>
        <v>2.3944353872220846E-2</v>
      </c>
      <c r="E78" s="889">
        <f t="shared" si="8"/>
        <v>7.8143848520856624E-2</v>
      </c>
      <c r="F78" s="890">
        <f t="shared" si="9"/>
        <v>3.2143848520856631E-2</v>
      </c>
      <c r="G78" s="890">
        <f>VLOOKUP(A78,'[3]10-year CDS Spreads'!$A$2:$D$157,4)</f>
        <v>7.6000000000000009E-3</v>
      </c>
      <c r="H78" s="890">
        <f t="shared" si="10"/>
        <v>5.6202540860454307E-2</v>
      </c>
      <c r="I78" s="891">
        <f t="shared" si="7"/>
        <v>1.0202540860454306E-2</v>
      </c>
    </row>
    <row r="79" spans="1:9" ht="16">
      <c r="A79" s="886" t="str">
        <f>'[3]Sovereign Ratings (Moody''s,S&amp;P)'!A73</f>
        <v>Jamaica</v>
      </c>
      <c r="B79" s="887" t="str">
        <f>VLOOKUP(A79,'[3]Regional lookup table'!$A$3:$B$161,2)</f>
        <v>Caribbean</v>
      </c>
      <c r="C79" s="888" t="str">
        <f>'[3]Sovereign Ratings (Moody''s,S&amp;P)'!C73</f>
        <v>B1</v>
      </c>
      <c r="D79" s="889">
        <f t="shared" si="6"/>
        <v>4.9041109802463012E-2</v>
      </c>
      <c r="E79" s="889">
        <f t="shared" si="8"/>
        <v>0.11183472718442829</v>
      </c>
      <c r="F79" s="890">
        <f t="shared" si="9"/>
        <v>6.5834727184428288E-2</v>
      </c>
      <c r="G79" s="890" t="str">
        <f>VLOOKUP(A79,'[3]10-year CDS Spreads'!$A$2:$D$157,4)</f>
        <v>NA</v>
      </c>
      <c r="H79" s="890" t="str">
        <f t="shared" si="10"/>
        <v>NA</v>
      </c>
      <c r="I79" s="891" t="str">
        <f t="shared" si="7"/>
        <v>NA</v>
      </c>
    </row>
    <row r="80" spans="1:9" ht="16">
      <c r="A80" s="886" t="str">
        <f>'[3]Sovereign Ratings (Moody''s,S&amp;P)'!A74</f>
        <v>Japan</v>
      </c>
      <c r="B80" s="887" t="str">
        <f>VLOOKUP(A80,'[3]Regional lookup table'!$A$3:$B$161,2)</f>
        <v>Asia</v>
      </c>
      <c r="C80" s="888" t="str">
        <f>'[3]Sovereign Ratings (Moody''s,S&amp;P)'!C74</f>
        <v>A1</v>
      </c>
      <c r="D80" s="889">
        <f t="shared" si="6"/>
        <v>7.6826803868088279E-3</v>
      </c>
      <c r="E80" s="889">
        <f t="shared" si="8"/>
        <v>5.6313534284766834E-2</v>
      </c>
      <c r="F80" s="890">
        <f t="shared" si="9"/>
        <v>1.0313534284766834E-2</v>
      </c>
      <c r="G80" s="890">
        <f>VLOOKUP(A80,'[3]10-year CDS Spreads'!$A$2:$D$157,4)</f>
        <v>0</v>
      </c>
      <c r="H80" s="890">
        <f t="shared" si="10"/>
        <v>4.5999999999999999E-2</v>
      </c>
      <c r="I80" s="891">
        <f t="shared" si="7"/>
        <v>0</v>
      </c>
    </row>
    <row r="81" spans="1:9" ht="16">
      <c r="A81" s="886" t="str">
        <f>'[3]Sovereign Ratings (Moody''s,S&amp;P)'!A75</f>
        <v>Jersey (States of)</v>
      </c>
      <c r="B81" s="887" t="str">
        <f>VLOOKUP(A81,'[3]Regional lookup table'!$A$3:$B$161,2)</f>
        <v>Western Europe</v>
      </c>
      <c r="C81" s="888" t="str">
        <f>'[3]Sovereign Ratings (Moody''s,S&amp;P)'!C75</f>
        <v>Aa3</v>
      </c>
      <c r="D81" s="889">
        <f t="shared" si="6"/>
        <v>6.5302783287875029E-3</v>
      </c>
      <c r="E81" s="889">
        <f t="shared" si="8"/>
        <v>5.4766504142051808E-2</v>
      </c>
      <c r="F81" s="890">
        <f t="shared" si="9"/>
        <v>8.7665041420518092E-3</v>
      </c>
      <c r="G81" s="890" t="str">
        <f>VLOOKUP(A81,'[3]10-year CDS Spreads'!$A$2:$D$157,4)</f>
        <v>NA</v>
      </c>
      <c r="H81" s="890" t="str">
        <f t="shared" si="10"/>
        <v>NA</v>
      </c>
      <c r="I81" s="891" t="str">
        <f t="shared" si="7"/>
        <v>NA</v>
      </c>
    </row>
    <row r="82" spans="1:9" ht="16">
      <c r="A82" s="886" t="str">
        <f>'[3]Sovereign Ratings (Moody''s,S&amp;P)'!A76</f>
        <v>Jordan</v>
      </c>
      <c r="B82" s="887" t="str">
        <f>VLOOKUP(A82,'[3]Regional lookup table'!$A$3:$B$161,2)</f>
        <v>Middle East</v>
      </c>
      <c r="C82" s="888" t="str">
        <f>'[3]Sovereign Ratings (Moody''s,S&amp;P)'!C76</f>
        <v>B1</v>
      </c>
      <c r="D82" s="889">
        <f t="shared" si="6"/>
        <v>4.9041109802463012E-2</v>
      </c>
      <c r="E82" s="889">
        <f t="shared" si="8"/>
        <v>0.11183472718442829</v>
      </c>
      <c r="F82" s="890">
        <f t="shared" si="9"/>
        <v>6.5834727184428288E-2</v>
      </c>
      <c r="G82" s="890" t="str">
        <f>VLOOKUP(A82,'[3]10-year CDS Spreads'!$A$2:$D$157,4)</f>
        <v>NA</v>
      </c>
      <c r="H82" s="890" t="str">
        <f t="shared" si="10"/>
        <v>NA</v>
      </c>
      <c r="I82" s="891" t="str">
        <f t="shared" si="7"/>
        <v>NA</v>
      </c>
    </row>
    <row r="83" spans="1:9" ht="16">
      <c r="A83" s="886" t="str">
        <f>'[3]Sovereign Ratings (Moody''s,S&amp;P)'!A77</f>
        <v>Kazakhstan</v>
      </c>
      <c r="B83" s="887" t="str">
        <f>VLOOKUP(A83,'[3]Regional lookup table'!$A$3:$B$161,2)</f>
        <v>Eastern Europe &amp; Russia</v>
      </c>
      <c r="C83" s="888" t="str">
        <f>'[3]Sovereign Ratings (Moody''s,S&amp;P)'!C77</f>
        <v>Baa2</v>
      </c>
      <c r="D83" s="889">
        <f t="shared" si="6"/>
        <v>2.0743237044383835E-2</v>
      </c>
      <c r="E83" s="889">
        <f t="shared" si="8"/>
        <v>7.3846542568870452E-2</v>
      </c>
      <c r="F83" s="890">
        <f t="shared" si="9"/>
        <v>2.7846542568870453E-2</v>
      </c>
      <c r="G83" s="890">
        <f>VLOOKUP(A83,'[3]10-year CDS Spreads'!$A$2:$D$157,4)</f>
        <v>1.1800000000000001E-2</v>
      </c>
      <c r="H83" s="890">
        <f t="shared" si="10"/>
        <v>6.1840787125442206E-2</v>
      </c>
      <c r="I83" s="891">
        <f t="shared" si="7"/>
        <v>1.5840787125442211E-2</v>
      </c>
    </row>
    <row r="84" spans="1:9" ht="16">
      <c r="A84" s="886" t="str">
        <f>'[3]Sovereign Ratings (Moody''s,S&amp;P)'!A78</f>
        <v>Kenya</v>
      </c>
      <c r="B84" s="887" t="str">
        <f>VLOOKUP(A84,'[3]Regional lookup table'!$A$3:$B$161,2)</f>
        <v>Africa</v>
      </c>
      <c r="C84" s="888" t="str">
        <f>'[3]Sovereign Ratings (Moody''s,S&amp;P)'!C78</f>
        <v>B3</v>
      </c>
      <c r="D84" s="889">
        <f t="shared" si="6"/>
        <v>7.0808704231754685E-2</v>
      </c>
      <c r="E84" s="889">
        <f t="shared" si="8"/>
        <v>0.14105640765793431</v>
      </c>
      <c r="F84" s="890">
        <f t="shared" si="9"/>
        <v>9.5056407657934314E-2</v>
      </c>
      <c r="G84" s="890">
        <f>VLOOKUP(A84,'[3]10-year CDS Spreads'!$A$2:$D$157,4)</f>
        <v>6.4600000000000005E-2</v>
      </c>
      <c r="H84" s="890">
        <f t="shared" si="10"/>
        <v>0.13272159731386157</v>
      </c>
      <c r="I84" s="891">
        <f t="shared" si="7"/>
        <v>8.6721597313861587E-2</v>
      </c>
    </row>
    <row r="85" spans="1:9" ht="16">
      <c r="A85" s="886" t="str">
        <f>'[3]Sovereign Ratings (Moody''s,S&amp;P)'!A79</f>
        <v>Korea</v>
      </c>
      <c r="B85" s="887" t="str">
        <f>VLOOKUP(A85,'[3]Regional lookup table'!$A$3:$B$161,2)</f>
        <v>Asia</v>
      </c>
      <c r="C85" s="888" t="str">
        <f>'[3]Sovereign Ratings (Moody''s,S&amp;P)'!C79</f>
        <v>Aa2</v>
      </c>
      <c r="D85" s="889">
        <f t="shared" si="6"/>
        <v>5.3778762707661788E-3</v>
      </c>
      <c r="E85" s="889">
        <f>$E$3+F85</f>
        <v>5.3219473999336783E-2</v>
      </c>
      <c r="F85" s="890">
        <f>IF($E$4="Yes",D85*$E$5,D85)</f>
        <v>7.2194739993367832E-3</v>
      </c>
      <c r="G85" s="890">
        <f>VLOOKUP(A85,'[3]10-year CDS Spreads'!$A$2:$D$157,4)</f>
        <v>0</v>
      </c>
      <c r="H85" s="890">
        <f>IF(I85="NA","NA",$E$3+I85)</f>
        <v>4.5999999999999999E-2</v>
      </c>
      <c r="I85" s="891">
        <f t="shared" si="7"/>
        <v>0</v>
      </c>
    </row>
    <row r="86" spans="1:9" ht="16">
      <c r="A86" s="886" t="str">
        <f>'[3]Sovereign Ratings (Moody''s,S&amp;P)'!A80</f>
        <v>Kuwait</v>
      </c>
      <c r="B86" s="887" t="str">
        <f>VLOOKUP(A86,'[3]Regional lookup table'!$A$3:$B$161,2)</f>
        <v>Middle East</v>
      </c>
      <c r="C86" s="888" t="str">
        <f>'[3]Sovereign Ratings (Moody''s,S&amp;P)'!C80</f>
        <v>A1</v>
      </c>
      <c r="D86" s="889">
        <f t="shared" si="6"/>
        <v>7.6826803868088279E-3</v>
      </c>
      <c r="E86" s="889">
        <f t="shared" si="8"/>
        <v>5.6313534284766834E-2</v>
      </c>
      <c r="F86" s="890">
        <f t="shared" si="9"/>
        <v>1.0313534284766834E-2</v>
      </c>
      <c r="G86" s="890">
        <f>VLOOKUP(A86,'[3]10-year CDS Spreads'!$A$2:$D$157,4)</f>
        <v>2.5000000000000005E-3</v>
      </c>
      <c r="H86" s="890">
        <f t="shared" si="10"/>
        <v>4.9356098967254708E-2</v>
      </c>
      <c r="I86" s="891">
        <f t="shared" si="7"/>
        <v>3.3560989672547061E-3</v>
      </c>
    </row>
    <row r="87" spans="1:9" ht="16">
      <c r="A87" s="886" t="str">
        <f>'[3]Sovereign Ratings (Moody''s,S&amp;P)'!A81</f>
        <v>Kyrgyzstan</v>
      </c>
      <c r="B87" s="887" t="str">
        <f>VLOOKUP(A87,'[3]Regional lookup table'!$A$3:$B$161,2)</f>
        <v>Eastern Europe &amp; Russia</v>
      </c>
      <c r="C87" s="888" t="str">
        <f>'[3]Sovereign Ratings (Moody''s,S&amp;P)'!C81</f>
        <v>B3</v>
      </c>
      <c r="D87" s="889">
        <f t="shared" si="6"/>
        <v>7.0808704231754685E-2</v>
      </c>
      <c r="E87" s="889">
        <f t="shared" si="8"/>
        <v>0.14105640765793431</v>
      </c>
      <c r="F87" s="890">
        <f t="shared" si="9"/>
        <v>9.5056407657934314E-2</v>
      </c>
      <c r="G87" s="890" t="str">
        <f>VLOOKUP(A87,'[3]10-year CDS Spreads'!$A$2:$D$157,4)</f>
        <v>NA</v>
      </c>
      <c r="H87" s="890" t="str">
        <f t="shared" si="10"/>
        <v>NA</v>
      </c>
      <c r="I87" s="891" t="str">
        <f t="shared" si="7"/>
        <v>NA</v>
      </c>
    </row>
    <row r="88" spans="1:9" ht="16">
      <c r="A88" s="886" t="str">
        <f>'[3]Sovereign Ratings (Moody''s,S&amp;P)'!A82</f>
        <v>Laos</v>
      </c>
      <c r="B88" s="887" t="str">
        <f>VLOOKUP(A88,'[3]Regional lookup table'!$A$3:$B$161,2)</f>
        <v>Asia</v>
      </c>
      <c r="C88" s="888" t="str">
        <f>'[3]Sovereign Ratings (Moody''s,S&amp;P)'!C82</f>
        <v>Caa3</v>
      </c>
      <c r="D88" s="889">
        <f t="shared" si="6"/>
        <v>0.10896601681957188</v>
      </c>
      <c r="E88" s="889">
        <f>$E$3+F88</f>
        <v>0.19228029460560964</v>
      </c>
      <c r="F88" s="890">
        <f>IF($E$4="Yes",D88*$E$5,D88)</f>
        <v>0.14628029460560962</v>
      </c>
      <c r="G88" s="890" t="str">
        <f>VLOOKUP(A88,'[3]10-year CDS Spreads'!$A$2:$D$157,4)</f>
        <v>NA</v>
      </c>
      <c r="H88" s="890" t="str">
        <f>IF(I88="NA","NA",$E$3+I88)</f>
        <v>NA</v>
      </c>
      <c r="I88" s="891" t="str">
        <f>IF(G88="NA","NA",G88*$E$5)</f>
        <v>NA</v>
      </c>
    </row>
    <row r="89" spans="1:9" ht="16">
      <c r="A89" s="886" t="str">
        <f>'[3]Sovereign Ratings (Moody''s,S&amp;P)'!A83</f>
        <v>Latvia</v>
      </c>
      <c r="B89" s="887" t="str">
        <f>VLOOKUP(A89,'[3]Regional lookup table'!$A$3:$B$161,2)</f>
        <v>Eastern Europe &amp; Russia</v>
      </c>
      <c r="C89" s="888" t="str">
        <f>'[3]Sovereign Ratings (Moody''s,S&amp;P)'!C83</f>
        <v>A3</v>
      </c>
      <c r="D89" s="889">
        <f t="shared" si="6"/>
        <v>1.3060556657575006E-2</v>
      </c>
      <c r="E89" s="889">
        <f t="shared" si="8"/>
        <v>6.3533008284103618E-2</v>
      </c>
      <c r="F89" s="890">
        <f t="shared" si="9"/>
        <v>1.7533008284103618E-2</v>
      </c>
      <c r="G89" s="890">
        <f>VLOOKUP(A89,'[3]10-year CDS Spreads'!$A$2:$D$157,4)</f>
        <v>3.6000000000000008E-3</v>
      </c>
      <c r="H89" s="890">
        <f t="shared" si="10"/>
        <v>5.0832782512846779E-2</v>
      </c>
      <c r="I89" s="891">
        <f t="shared" si="7"/>
        <v>4.8327825128467771E-3</v>
      </c>
    </row>
    <row r="90" spans="1:9" ht="16">
      <c r="A90" s="886" t="str">
        <f>'[3]Sovereign Ratings (Moody''s,S&amp;P)'!A84</f>
        <v>Lebanon</v>
      </c>
      <c r="B90" s="887" t="str">
        <f>VLOOKUP(A90,'[3]Regional lookup table'!$A$3:$B$161,2)</f>
        <v>Middle East</v>
      </c>
      <c r="C90" s="888" t="str">
        <f>'[3]Sovereign Ratings (Moody''s,S&amp;P)'!C84</f>
        <v>C</v>
      </c>
      <c r="D90" s="889">
        <f t="shared" si="6"/>
        <v>0.17499999999999999</v>
      </c>
      <c r="E90" s="889">
        <f t="shared" si="8"/>
        <v>0.28092692770782934</v>
      </c>
      <c r="F90" s="890">
        <f t="shared" si="9"/>
        <v>0.23492692770782936</v>
      </c>
      <c r="G90" s="890" t="str">
        <f>VLOOKUP(A90,'[3]10-year CDS Spreads'!$A$2:$D$157,4)</f>
        <v>NA</v>
      </c>
      <c r="H90" s="890" t="str">
        <f t="shared" si="10"/>
        <v>NA</v>
      </c>
      <c r="I90" s="891" t="str">
        <f t="shared" si="7"/>
        <v>NA</v>
      </c>
    </row>
    <row r="91" spans="1:9" ht="16">
      <c r="A91" s="886" t="str">
        <f>'[3]Sovereign Ratings (Moody''s,S&amp;P)'!A85</f>
        <v>Liechtenstein</v>
      </c>
      <c r="B91" s="887" t="str">
        <f>VLOOKUP(A91,'[3]Regional lookup table'!$A$3:$B$161,2)</f>
        <v>Western Europe</v>
      </c>
      <c r="C91" s="888" t="str">
        <f>'[3]Sovereign Ratings (Moody''s,S&amp;P)'!C85</f>
        <v>Aaa</v>
      </c>
      <c r="D91" s="889">
        <f t="shared" si="6"/>
        <v>0</v>
      </c>
      <c r="E91" s="889">
        <f t="shared" si="8"/>
        <v>4.5999999999999999E-2</v>
      </c>
      <c r="F91" s="890">
        <f t="shared" si="9"/>
        <v>0</v>
      </c>
      <c r="G91" s="890" t="str">
        <f>VLOOKUP(A91,'[3]10-year CDS Spreads'!$A$2:$D$157,4)</f>
        <v>NA</v>
      </c>
      <c r="H91" s="890" t="str">
        <f t="shared" si="10"/>
        <v>NA</v>
      </c>
      <c r="I91" s="891" t="str">
        <f t="shared" si="7"/>
        <v>NA</v>
      </c>
    </row>
    <row r="92" spans="1:9" ht="16">
      <c r="A92" s="886" t="str">
        <f>'[3]Sovereign Ratings (Moody''s,S&amp;P)'!A86</f>
        <v>Lithuania</v>
      </c>
      <c r="B92" s="887" t="str">
        <f>VLOOKUP(A92,'[3]Regional lookup table'!$A$3:$B$161,2)</f>
        <v>Eastern Europe &amp; Russia</v>
      </c>
      <c r="C92" s="888" t="str">
        <f>'[3]Sovereign Ratings (Moody''s,S&amp;P)'!C86</f>
        <v>A2</v>
      </c>
      <c r="D92" s="889">
        <f t="shared" si="6"/>
        <v>9.2192164641705932E-3</v>
      </c>
      <c r="E92" s="889">
        <f t="shared" si="8"/>
        <v>5.83762411417202E-2</v>
      </c>
      <c r="F92" s="890">
        <f t="shared" si="9"/>
        <v>1.2376241141720201E-2</v>
      </c>
      <c r="G92" s="890">
        <f>VLOOKUP(A92,'[3]10-year CDS Spreads'!$A$2:$D$157,4)</f>
        <v>3.1999999999999997E-3</v>
      </c>
      <c r="H92" s="890">
        <f t="shared" si="10"/>
        <v>5.0295806678086023E-2</v>
      </c>
      <c r="I92" s="891">
        <f t="shared" si="7"/>
        <v>4.2958066780860223E-3</v>
      </c>
    </row>
    <row r="93" spans="1:9" ht="16">
      <c r="A93" s="886" t="str">
        <f>'[3]Sovereign Ratings (Moody''s,S&amp;P)'!A87</f>
        <v>Luxembourg</v>
      </c>
      <c r="B93" s="887" t="str">
        <f>VLOOKUP(A93,'[3]Regional lookup table'!$A$3:$B$161,2)</f>
        <v>Western Europe</v>
      </c>
      <c r="C93" s="888" t="str">
        <f>'[3]Sovereign Ratings (Moody''s,S&amp;P)'!C87</f>
        <v>Aaa</v>
      </c>
      <c r="D93" s="889">
        <f t="shared" si="6"/>
        <v>0</v>
      </c>
      <c r="E93" s="889">
        <f t="shared" si="8"/>
        <v>4.5999999999999999E-2</v>
      </c>
      <c r="F93" s="890">
        <f t="shared" si="9"/>
        <v>0</v>
      </c>
      <c r="G93" s="890" t="str">
        <f>VLOOKUP(A93,'[3]10-year CDS Spreads'!$A$2:$D$157,4)</f>
        <v>NA</v>
      </c>
      <c r="H93" s="890" t="str">
        <f t="shared" si="10"/>
        <v>NA</v>
      </c>
      <c r="I93" s="891" t="str">
        <f t="shared" si="7"/>
        <v>NA</v>
      </c>
    </row>
    <row r="94" spans="1:9" ht="16">
      <c r="A94" s="886" t="str">
        <f>'[3]Sovereign Ratings (Moody''s,S&amp;P)'!A88</f>
        <v>Macao</v>
      </c>
      <c r="B94" s="887" t="str">
        <f>VLOOKUP(A94,'[3]Regional lookup table'!$A$3:$B$161,2)</f>
        <v>Asia</v>
      </c>
      <c r="C94" s="888" t="str">
        <f>'[3]Sovereign Ratings (Moody''s,S&amp;P)'!C88</f>
        <v>Aa3</v>
      </c>
      <c r="D94" s="889">
        <f t="shared" si="6"/>
        <v>6.5302783287875029E-3</v>
      </c>
      <c r="E94" s="889">
        <f t="shared" si="8"/>
        <v>5.4766504142051808E-2</v>
      </c>
      <c r="F94" s="890">
        <f t="shared" si="9"/>
        <v>8.7665041420518092E-3</v>
      </c>
      <c r="G94" s="890" t="str">
        <f>VLOOKUP(A94,'[3]10-year CDS Spreads'!$A$2:$D$157,4)</f>
        <v>NA</v>
      </c>
      <c r="H94" s="890" t="str">
        <f t="shared" si="10"/>
        <v>NA</v>
      </c>
      <c r="I94" s="891" t="str">
        <f t="shared" si="7"/>
        <v>NA</v>
      </c>
    </row>
    <row r="95" spans="1:9" ht="16">
      <c r="A95" s="886" t="str">
        <f>'[3]Sovereign Ratings (Moody''s,S&amp;P)'!A89</f>
        <v>Macedonia</v>
      </c>
      <c r="B95" s="887" t="str">
        <f>VLOOKUP(A95,'[3]Regional lookup table'!$A$3:$B$161,2)</f>
        <v>Eastern Europe &amp; Russia</v>
      </c>
      <c r="C95" s="888" t="str">
        <f>'[3]Sovereign Ratings (Moody''s,S&amp;P)'!C89</f>
        <v>Ba3</v>
      </c>
      <c r="D95" s="889">
        <f t="shared" si="6"/>
        <v>3.9181669972725021E-2</v>
      </c>
      <c r="E95" s="889">
        <f t="shared" si="8"/>
        <v>9.8599024852310854E-2</v>
      </c>
      <c r="F95" s="890">
        <f t="shared" si="9"/>
        <v>5.2599024852310855E-2</v>
      </c>
      <c r="G95" s="890" t="str">
        <f>VLOOKUP(A95,'[3]10-year CDS Spreads'!$A$2:$D$157,4)</f>
        <v>NA</v>
      </c>
      <c r="H95" s="890" t="str">
        <f t="shared" si="10"/>
        <v>NA</v>
      </c>
      <c r="I95" s="891" t="str">
        <f t="shared" si="7"/>
        <v>NA</v>
      </c>
    </row>
    <row r="96" spans="1:9" ht="16">
      <c r="A96" s="886" t="str">
        <f>'[3]Sovereign Ratings (Moody''s,S&amp;P)'!A90</f>
        <v>Malaysia</v>
      </c>
      <c r="B96" s="887" t="str">
        <f>VLOOKUP(A96,'[3]Regional lookup table'!$A$3:$B$161,2)</f>
        <v>Asia</v>
      </c>
      <c r="C96" s="888" t="str">
        <f>'[3]Sovereign Ratings (Moody''s,S&amp;P)'!C90</f>
        <v>A3</v>
      </c>
      <c r="D96" s="889">
        <f t="shared" si="6"/>
        <v>1.3060556657575006E-2</v>
      </c>
      <c r="E96" s="889">
        <f>$E$3+F96</f>
        <v>6.3533008284103618E-2</v>
      </c>
      <c r="F96" s="890">
        <f>IF($E$4="Yes",D96*$E$5,D96)</f>
        <v>1.7533008284103618E-2</v>
      </c>
      <c r="G96" s="890">
        <f>VLOOKUP(A96,'[3]10-year CDS Spreads'!$A$2:$D$157,4)</f>
        <v>2.8000000000000004E-3</v>
      </c>
      <c r="H96" s="890">
        <f>IF(I96="NA","NA",$E$3+I96)</f>
        <v>4.9758830843325268E-2</v>
      </c>
      <c r="I96" s="891">
        <f>IF(G96="NA","NA",G96*$E$5)</f>
        <v>3.7588308433252706E-3</v>
      </c>
    </row>
    <row r="97" spans="1:9" ht="16">
      <c r="A97" s="886" t="str">
        <f>'[3]Sovereign Ratings (Moody''s,S&amp;P)'!A91</f>
        <v>Maldives</v>
      </c>
      <c r="B97" s="887" t="str">
        <f>VLOOKUP(A97,'[3]Regional lookup table'!$A$3:$B$161,2)</f>
        <v>Asia</v>
      </c>
      <c r="C97" s="888" t="str">
        <f>'[3]Sovereign Ratings (Moody''s,S&amp;P)'!C91</f>
        <v>Caa1</v>
      </c>
      <c r="D97" s="889">
        <f t="shared" si="6"/>
        <v>8.1692501446400528E-2</v>
      </c>
      <c r="E97" s="889">
        <f t="shared" si="8"/>
        <v>0.15566724789468733</v>
      </c>
      <c r="F97" s="890">
        <f t="shared" si="9"/>
        <v>0.10966724789468733</v>
      </c>
      <c r="G97" s="890" t="str">
        <f>VLOOKUP(A97,'[3]10-year CDS Spreads'!$A$2:$D$157,4)</f>
        <v>NA</v>
      </c>
      <c r="H97" s="890" t="str">
        <f t="shared" si="10"/>
        <v>NA</v>
      </c>
      <c r="I97" s="891" t="str">
        <f t="shared" si="7"/>
        <v>NA</v>
      </c>
    </row>
    <row r="98" spans="1:9" ht="16">
      <c r="A98" s="886" t="str">
        <f>'[3]Sovereign Ratings (Moody''s,S&amp;P)'!A92</f>
        <v>Mali</v>
      </c>
      <c r="B98" s="887" t="str">
        <f>VLOOKUP(A98,'[3]Regional lookup table'!$A$3:$B$161,2)</f>
        <v>Africa</v>
      </c>
      <c r="C98" s="888" t="str">
        <f>'[3]Sovereign Ratings (Moody''s,S&amp;P)'!C92</f>
        <v>Caa2</v>
      </c>
      <c r="D98" s="889">
        <f t="shared" si="6"/>
        <v>9.8082219604926024E-2</v>
      </c>
      <c r="E98" s="889">
        <f t="shared" si="8"/>
        <v>0.17766945436885656</v>
      </c>
      <c r="F98" s="890">
        <f t="shared" si="9"/>
        <v>0.13166945436885658</v>
      </c>
      <c r="G98" s="890" t="str">
        <f>VLOOKUP(A98,'[3]10-year CDS Spreads'!$A$2:$D$157,4)</f>
        <v>NA</v>
      </c>
      <c r="H98" s="890" t="str">
        <f t="shared" si="10"/>
        <v>NA</v>
      </c>
      <c r="I98" s="891" t="str">
        <f t="shared" si="7"/>
        <v>NA</v>
      </c>
    </row>
    <row r="99" spans="1:9" ht="16">
      <c r="A99" s="886" t="str">
        <f>'[3]Sovereign Ratings (Moody''s,S&amp;P)'!A93</f>
        <v>Malta</v>
      </c>
      <c r="B99" s="887" t="str">
        <f>VLOOKUP(A99,'[3]Regional lookup table'!$A$3:$B$161,2)</f>
        <v>Western Europe</v>
      </c>
      <c r="C99" s="888" t="str">
        <f>'[3]Sovereign Ratings (Moody''s,S&amp;P)'!C93</f>
        <v>A2</v>
      </c>
      <c r="D99" s="889">
        <f t="shared" si="6"/>
        <v>9.2192164641705932E-3</v>
      </c>
      <c r="E99" s="889">
        <f t="shared" si="8"/>
        <v>5.83762411417202E-2</v>
      </c>
      <c r="F99" s="890">
        <f t="shared" si="9"/>
        <v>1.2376241141720201E-2</v>
      </c>
      <c r="G99" s="890" t="str">
        <f>VLOOKUP(A99,'[3]10-year CDS Spreads'!$A$2:$D$157,4)</f>
        <v>NA</v>
      </c>
      <c r="H99" s="890" t="str">
        <f t="shared" si="10"/>
        <v>NA</v>
      </c>
      <c r="I99" s="891" t="str">
        <f t="shared" si="7"/>
        <v>NA</v>
      </c>
    </row>
    <row r="100" spans="1:9" ht="16">
      <c r="A100" s="886" t="str">
        <f>'[3]Sovereign Ratings (Moody''s,S&amp;P)'!A94</f>
        <v>Mauritius</v>
      </c>
      <c r="B100" s="887" t="str">
        <f>VLOOKUP(A100,'[3]Regional lookup table'!$A$3:$B$161,2)</f>
        <v>Africa</v>
      </c>
      <c r="C100" s="888" t="str">
        <f>'[3]Sovereign Ratings (Moody''s,S&amp;P)'!C94</f>
        <v>Baa3</v>
      </c>
      <c r="D100" s="889">
        <f t="shared" si="6"/>
        <v>2.3944353872220846E-2</v>
      </c>
      <c r="E100" s="889">
        <f t="shared" si="8"/>
        <v>7.8143848520856624E-2</v>
      </c>
      <c r="F100" s="890">
        <f t="shared" si="9"/>
        <v>3.2143848520856631E-2</v>
      </c>
      <c r="G100" s="890" t="str">
        <f>VLOOKUP(A100,'[3]10-year CDS Spreads'!$A$2:$D$157,4)</f>
        <v>NA</v>
      </c>
      <c r="H100" s="890" t="str">
        <f t="shared" si="10"/>
        <v>NA</v>
      </c>
      <c r="I100" s="891" t="str">
        <f t="shared" si="7"/>
        <v>NA</v>
      </c>
    </row>
    <row r="101" spans="1:9" ht="16">
      <c r="A101" s="886" t="str">
        <f>'[3]Sovereign Ratings (Moody''s,S&amp;P)'!A95</f>
        <v>Mexico</v>
      </c>
      <c r="B101" s="887" t="str">
        <f>VLOOKUP(A101,'[3]Regional lookup table'!$A$3:$B$161,2)</f>
        <v>Central and South America</v>
      </c>
      <c r="C101" s="888" t="str">
        <f>'[3]Sovereign Ratings (Moody''s,S&amp;P)'!C95</f>
        <v>Baa2</v>
      </c>
      <c r="D101" s="889">
        <f t="shared" si="6"/>
        <v>2.0743237044383835E-2</v>
      </c>
      <c r="E101" s="889">
        <f t="shared" si="8"/>
        <v>7.3846542568870452E-2</v>
      </c>
      <c r="F101" s="890">
        <f t="shared" si="9"/>
        <v>2.7846542568870453E-2</v>
      </c>
      <c r="G101" s="890">
        <f>VLOOKUP(A101,'[3]10-year CDS Spreads'!$A$2:$D$157,4)</f>
        <v>1.0999999999999999E-2</v>
      </c>
      <c r="H101" s="890">
        <f t="shared" si="10"/>
        <v>6.0766835455920702E-2</v>
      </c>
      <c r="I101" s="891">
        <f t="shared" si="7"/>
        <v>1.4766835455920703E-2</v>
      </c>
    </row>
    <row r="102" spans="1:9" ht="16">
      <c r="A102" s="886" t="str">
        <f>'[3]Sovereign Ratings (Moody''s,S&amp;P)'!A96</f>
        <v>Moldova</v>
      </c>
      <c r="B102" s="887" t="str">
        <f>VLOOKUP(A102,'[3]Regional lookup table'!$A$3:$B$161,2)</f>
        <v>Eastern Europe &amp; Russia</v>
      </c>
      <c r="C102" s="888" t="str">
        <f>'[3]Sovereign Ratings (Moody''s,S&amp;P)'!C96</f>
        <v>B3</v>
      </c>
      <c r="D102" s="889">
        <f t="shared" si="6"/>
        <v>7.0808704231754685E-2</v>
      </c>
      <c r="E102" s="889">
        <f t="shared" si="8"/>
        <v>0.14105640765793431</v>
      </c>
      <c r="F102" s="890">
        <f t="shared" si="9"/>
        <v>9.5056407657934314E-2</v>
      </c>
      <c r="G102" s="890" t="str">
        <f>VLOOKUP(A102,'[3]10-year CDS Spreads'!$A$2:$D$157,4)</f>
        <v>NA</v>
      </c>
      <c r="H102" s="890" t="str">
        <f t="shared" si="10"/>
        <v>NA</v>
      </c>
      <c r="I102" s="891" t="str">
        <f t="shared" si="7"/>
        <v>NA</v>
      </c>
    </row>
    <row r="103" spans="1:9" ht="16">
      <c r="A103" s="886" t="str">
        <f>'[3]Sovereign Ratings (Moody''s,S&amp;P)'!A97</f>
        <v>Mongolia</v>
      </c>
      <c r="B103" s="887" t="str">
        <f>VLOOKUP(A103,'[3]Regional lookup table'!$A$3:$B$161,2)</f>
        <v>Asia</v>
      </c>
      <c r="C103" s="888" t="str">
        <f>'[3]Sovereign Ratings (Moody''s,S&amp;P)'!C97</f>
        <v>B3</v>
      </c>
      <c r="D103" s="889">
        <f t="shared" si="6"/>
        <v>7.0808704231754685E-2</v>
      </c>
      <c r="E103" s="889">
        <f t="shared" si="8"/>
        <v>0.14105640765793431</v>
      </c>
      <c r="F103" s="890">
        <f t="shared" si="9"/>
        <v>9.5056407657934314E-2</v>
      </c>
      <c r="G103" s="890" t="str">
        <f>VLOOKUP(A103,'[3]10-year CDS Spreads'!$A$2:$D$157,4)</f>
        <v>NA</v>
      </c>
      <c r="H103" s="890" t="str">
        <f t="shared" si="10"/>
        <v>NA</v>
      </c>
      <c r="I103" s="891" t="str">
        <f t="shared" si="7"/>
        <v>NA</v>
      </c>
    </row>
    <row r="104" spans="1:9" ht="16">
      <c r="A104" s="886" t="str">
        <f>'[3]Sovereign Ratings (Moody''s,S&amp;P)'!A98</f>
        <v>Montenegro</v>
      </c>
      <c r="B104" s="887" t="str">
        <f>VLOOKUP(A104,'[3]Regional lookup table'!$A$3:$B$161,2)</f>
        <v>Eastern Europe &amp; Russia</v>
      </c>
      <c r="C104" s="888" t="str">
        <f>'[3]Sovereign Ratings (Moody''s,S&amp;P)'!C98</f>
        <v>B1</v>
      </c>
      <c r="D104" s="889">
        <f t="shared" si="6"/>
        <v>4.9041109802463012E-2</v>
      </c>
      <c r="E104" s="889">
        <f t="shared" si="8"/>
        <v>0.11183472718442829</v>
      </c>
      <c r="F104" s="890">
        <f t="shared" si="9"/>
        <v>6.5834727184428288E-2</v>
      </c>
      <c r="G104" s="890" t="str">
        <f>VLOOKUP(A104,'[3]10-year CDS Spreads'!$A$2:$D$157,4)</f>
        <v>NA</v>
      </c>
      <c r="H104" s="890" t="str">
        <f t="shared" si="10"/>
        <v>NA</v>
      </c>
      <c r="I104" s="891" t="str">
        <f t="shared" si="7"/>
        <v>NA</v>
      </c>
    </row>
    <row r="105" spans="1:9" ht="16">
      <c r="A105" s="886" t="str">
        <f>'[3]Sovereign Ratings (Moody''s,S&amp;P)'!A99</f>
        <v>Montserrat</v>
      </c>
      <c r="B105" s="887" t="str">
        <f>VLOOKUP(A105,'[3]Regional lookup table'!$A$3:$B$161,2)</f>
        <v>Caribbean</v>
      </c>
      <c r="C105" s="888" t="str">
        <f>'[3]Sovereign Ratings (Moody''s,S&amp;P)'!C99</f>
        <v>Baa3</v>
      </c>
      <c r="D105" s="889">
        <f t="shared" si="6"/>
        <v>2.3944353872220846E-2</v>
      </c>
      <c r="E105" s="889">
        <f t="shared" si="8"/>
        <v>7.8143848520856624E-2</v>
      </c>
      <c r="F105" s="890">
        <f t="shared" si="9"/>
        <v>3.2143848520856631E-2</v>
      </c>
      <c r="G105" s="890" t="str">
        <f>VLOOKUP(A105,'[3]10-year CDS Spreads'!$A$2:$D$157,4)</f>
        <v>NA</v>
      </c>
      <c r="H105" s="890" t="str">
        <f t="shared" si="10"/>
        <v>NA</v>
      </c>
      <c r="I105" s="891" t="str">
        <f t="shared" si="7"/>
        <v>NA</v>
      </c>
    </row>
    <row r="106" spans="1:9" ht="16">
      <c r="A106" s="886" t="str">
        <f>'[3]Sovereign Ratings (Moody''s,S&amp;P)'!A100</f>
        <v>Morocco</v>
      </c>
      <c r="B106" s="887" t="str">
        <f>VLOOKUP(A106,'[3]Regional lookup table'!$A$3:$B$161,2)</f>
        <v>Africa</v>
      </c>
      <c r="C106" s="888" t="str">
        <f>'[3]Sovereign Ratings (Moody''s,S&amp;P)'!C100</f>
        <v>Ba1</v>
      </c>
      <c r="D106" s="889">
        <f t="shared" si="6"/>
        <v>2.7273515373171343E-2</v>
      </c>
      <c r="E106" s="889">
        <f t="shared" si="8"/>
        <v>8.2613046710922261E-2</v>
      </c>
      <c r="F106" s="890">
        <f t="shared" si="9"/>
        <v>3.6613046710922269E-2</v>
      </c>
      <c r="G106" s="890">
        <f>VLOOKUP(A106,'[3]10-year CDS Spreads'!$A$2:$D$157,4)</f>
        <v>1.32E-2</v>
      </c>
      <c r="H106" s="890">
        <f t="shared" si="10"/>
        <v>6.3720202547104837E-2</v>
      </c>
      <c r="I106" s="891">
        <f t="shared" si="7"/>
        <v>1.7720202547104845E-2</v>
      </c>
    </row>
    <row r="107" spans="1:9" ht="16">
      <c r="A107" s="886" t="str">
        <f>'[3]Sovereign Ratings (Moody''s,S&amp;P)'!A101</f>
        <v>Mozambique</v>
      </c>
      <c r="B107" s="887" t="str">
        <f>VLOOKUP(A107,'[3]Regional lookup table'!$A$3:$B$161,2)</f>
        <v>Africa</v>
      </c>
      <c r="C107" s="888" t="str">
        <f>'[3]Sovereign Ratings (Moody''s,S&amp;P)'!C101</f>
        <v>Caa2</v>
      </c>
      <c r="D107" s="889">
        <f t="shared" si="6"/>
        <v>9.8082219604926024E-2</v>
      </c>
      <c r="E107" s="889">
        <f t="shared" si="8"/>
        <v>0.17766945436885656</v>
      </c>
      <c r="F107" s="890">
        <f t="shared" si="9"/>
        <v>0.13166945436885658</v>
      </c>
      <c r="G107" s="890" t="str">
        <f>VLOOKUP(A107,'[3]10-year CDS Spreads'!$A$2:$D$157,4)</f>
        <v>NA</v>
      </c>
      <c r="H107" s="890" t="str">
        <f t="shared" si="10"/>
        <v>NA</v>
      </c>
      <c r="I107" s="891" t="str">
        <f t="shared" si="7"/>
        <v>NA</v>
      </c>
    </row>
    <row r="108" spans="1:9" ht="16">
      <c r="A108" s="886" t="str">
        <f>'[3]Sovereign Ratings (Moody''s,S&amp;P)'!A102</f>
        <v>Namibia</v>
      </c>
      <c r="B108" s="887" t="str">
        <f>VLOOKUP(A108,'[3]Regional lookup table'!$A$3:$B$161,2)</f>
        <v>Africa</v>
      </c>
      <c r="C108" s="888" t="str">
        <f>'[3]Sovereign Ratings (Moody''s,S&amp;P)'!C102</f>
        <v>B1</v>
      </c>
      <c r="D108" s="889">
        <f t="shared" si="6"/>
        <v>4.9041109802463012E-2</v>
      </c>
      <c r="E108" s="889">
        <f t="shared" si="8"/>
        <v>0.11183472718442829</v>
      </c>
      <c r="F108" s="890">
        <f t="shared" si="9"/>
        <v>6.5834727184428288E-2</v>
      </c>
      <c r="G108" s="890" t="str">
        <f>VLOOKUP(A108,'[3]10-year CDS Spreads'!$A$2:$D$157,4)</f>
        <v>NA</v>
      </c>
      <c r="H108" s="890" t="str">
        <f t="shared" si="10"/>
        <v>NA</v>
      </c>
      <c r="I108" s="891" t="str">
        <f t="shared" si="7"/>
        <v>NA</v>
      </c>
    </row>
    <row r="109" spans="1:9" ht="16">
      <c r="A109" s="886" t="str">
        <f>'[3]Sovereign Ratings (Moody''s,S&amp;P)'!A103</f>
        <v>Netherlands</v>
      </c>
      <c r="B109" s="887" t="str">
        <f>VLOOKUP(A109,'[3]Regional lookup table'!$A$3:$B$161,2)</f>
        <v>Western Europe</v>
      </c>
      <c r="C109" s="888" t="str">
        <f>'[3]Sovereign Ratings (Moody''s,S&amp;P)'!C103</f>
        <v>Aaa</v>
      </c>
      <c r="D109" s="889">
        <f t="shared" si="6"/>
        <v>0</v>
      </c>
      <c r="E109" s="889">
        <f t="shared" si="8"/>
        <v>4.5999999999999999E-2</v>
      </c>
      <c r="F109" s="890">
        <f t="shared" si="9"/>
        <v>0</v>
      </c>
      <c r="G109" s="890">
        <f>VLOOKUP(A109,'[3]10-year CDS Spreads'!$A$2:$D$157,4)</f>
        <v>0</v>
      </c>
      <c r="H109" s="890">
        <f t="shared" si="10"/>
        <v>4.5999999999999999E-2</v>
      </c>
      <c r="I109" s="891">
        <f t="shared" si="7"/>
        <v>0</v>
      </c>
    </row>
    <row r="110" spans="1:9" ht="16">
      <c r="A110" s="886" t="str">
        <f>'[3]Sovereign Ratings (Moody''s,S&amp;P)'!A104</f>
        <v>New Zealand</v>
      </c>
      <c r="B110" s="887" t="str">
        <f>VLOOKUP(A110,'[3]Regional lookup table'!$A$3:$B$161,2)</f>
        <v>Australia &amp; New Zealand</v>
      </c>
      <c r="C110" s="888" t="str">
        <f>'[3]Sovereign Ratings (Moody''s,S&amp;P)'!C104</f>
        <v>Aaa</v>
      </c>
      <c r="D110" s="889">
        <f t="shared" si="6"/>
        <v>0</v>
      </c>
      <c r="E110" s="889">
        <f t="shared" si="8"/>
        <v>4.5999999999999999E-2</v>
      </c>
      <c r="F110" s="890">
        <f t="shared" si="9"/>
        <v>0</v>
      </c>
      <c r="G110" s="890">
        <f>VLOOKUP(A110,'[3]10-year CDS Spreads'!$A$2:$D$157,4)</f>
        <v>0</v>
      </c>
      <c r="H110" s="890">
        <f t="shared" si="10"/>
        <v>4.5999999999999999E-2</v>
      </c>
      <c r="I110" s="891">
        <f t="shared" si="7"/>
        <v>0</v>
      </c>
    </row>
    <row r="111" spans="1:9" ht="16">
      <c r="A111" s="886" t="str">
        <f>'[3]Sovereign Ratings (Moody''s,S&amp;P)'!A105</f>
        <v>Nicaragua</v>
      </c>
      <c r="B111" s="887" t="str">
        <f>VLOOKUP(A111,'[3]Regional lookup table'!$A$3:$B$161,2)</f>
        <v>Central and South America</v>
      </c>
      <c r="C111" s="888" t="str">
        <f>'[3]Sovereign Ratings (Moody''s,S&amp;P)'!C105</f>
        <v>B3</v>
      </c>
      <c r="D111" s="889">
        <f t="shared" si="6"/>
        <v>7.0808704231754685E-2</v>
      </c>
      <c r="E111" s="889">
        <f t="shared" si="8"/>
        <v>0.14105640765793431</v>
      </c>
      <c r="F111" s="890">
        <f t="shared" si="9"/>
        <v>9.5056407657934314E-2</v>
      </c>
      <c r="G111" s="890">
        <f>VLOOKUP(A111,'[3]10-year CDS Spreads'!$A$2:$D$157,4)</f>
        <v>4.3099999999999999E-2</v>
      </c>
      <c r="H111" s="890">
        <f t="shared" si="10"/>
        <v>0.10385914619547112</v>
      </c>
      <c r="I111" s="891">
        <f t="shared" si="7"/>
        <v>5.7859146195471119E-2</v>
      </c>
    </row>
    <row r="112" spans="1:9" ht="16">
      <c r="A112" s="886" t="str">
        <f>'[3]Sovereign Ratings (Moody''s,S&amp;P)'!A106</f>
        <v>Niger</v>
      </c>
      <c r="B112" s="887" t="str">
        <f>VLOOKUP(A112,'[3]Regional lookup table'!$A$3:$B$161,2)</f>
        <v>Africa</v>
      </c>
      <c r="C112" s="888" t="str">
        <f>'[3]Sovereign Ratings (Moody''s,S&amp;P)'!C106</f>
        <v>Caa2</v>
      </c>
      <c r="D112" s="889">
        <f t="shared" si="6"/>
        <v>9.8082219604926024E-2</v>
      </c>
      <c r="E112" s="889">
        <f>$E$3+F112</f>
        <v>0.17766945436885656</v>
      </c>
      <c r="F112" s="890">
        <f>IF($E$4="Yes",D112*$E$5,D112)</f>
        <v>0.13166945436885658</v>
      </c>
      <c r="G112" s="890" t="str">
        <f>VLOOKUP(A112,'[3]10-year CDS Spreads'!$A$2:$D$157,4)</f>
        <v>NA</v>
      </c>
      <c r="H112" s="890" t="str">
        <f>IF(I112="NA","NA",$E$3+I112)</f>
        <v>NA</v>
      </c>
      <c r="I112" s="891" t="str">
        <f>IF(G112="NA","NA",G112*$E$5)</f>
        <v>NA</v>
      </c>
    </row>
    <row r="113" spans="1:9" ht="16">
      <c r="A113" s="886" t="str">
        <f>'[3]Sovereign Ratings (Moody''s,S&amp;P)'!A107</f>
        <v>Nigeria</v>
      </c>
      <c r="B113" s="887" t="str">
        <f>VLOOKUP(A113,'[3]Regional lookup table'!$A$3:$B$161,2)</f>
        <v>Africa</v>
      </c>
      <c r="C113" s="888" t="str">
        <f>'[3]Sovereign Ratings (Moody''s,S&amp;P)'!C107</f>
        <v>Caa1</v>
      </c>
      <c r="D113" s="889">
        <f t="shared" si="6"/>
        <v>8.1692501446400528E-2</v>
      </c>
      <c r="E113" s="889">
        <f t="shared" si="8"/>
        <v>0.15566724789468733</v>
      </c>
      <c r="F113" s="890">
        <f t="shared" si="9"/>
        <v>0.10966724789468733</v>
      </c>
      <c r="G113" s="890">
        <f>VLOOKUP(A113,'[3]10-year CDS Spreads'!$A$2:$D$157,4)</f>
        <v>5.8599999999999999E-2</v>
      </c>
      <c r="H113" s="890">
        <f t="shared" si="10"/>
        <v>0.12466695979245029</v>
      </c>
      <c r="I113" s="891">
        <f t="shared" si="7"/>
        <v>7.8666959792450294E-2</v>
      </c>
    </row>
    <row r="114" spans="1:9" ht="16">
      <c r="A114" s="886" t="str">
        <f>'[3]Sovereign Ratings (Moody''s,S&amp;P)'!A108</f>
        <v>Norway</v>
      </c>
      <c r="B114" s="887" t="str">
        <f>VLOOKUP(A114,'[3]Regional lookup table'!$A$3:$B$161,2)</f>
        <v>Western Europe</v>
      </c>
      <c r="C114" s="888" t="str">
        <f>'[3]Sovereign Ratings (Moody''s,S&amp;P)'!C108</f>
        <v>Aaa</v>
      </c>
      <c r="D114" s="889">
        <f t="shared" si="6"/>
        <v>0</v>
      </c>
      <c r="E114" s="889">
        <f t="shared" si="8"/>
        <v>4.5999999999999999E-2</v>
      </c>
      <c r="F114" s="890">
        <f t="shared" si="9"/>
        <v>0</v>
      </c>
      <c r="G114" s="890">
        <f>VLOOKUP(A114,'[3]10-year CDS Spreads'!$A$2:$D$157,4)</f>
        <v>0</v>
      </c>
      <c r="H114" s="890">
        <f t="shared" si="10"/>
        <v>4.5999999999999999E-2</v>
      </c>
      <c r="I114" s="891">
        <f t="shared" si="7"/>
        <v>0</v>
      </c>
    </row>
    <row r="115" spans="1:9" ht="16">
      <c r="A115" s="886" t="str">
        <f>'[3]Sovereign Ratings (Moody''s,S&amp;P)'!A109</f>
        <v>Oman</v>
      </c>
      <c r="B115" s="887" t="str">
        <f>VLOOKUP(A115,'[3]Regional lookup table'!$A$3:$B$161,2)</f>
        <v>Middle East</v>
      </c>
      <c r="C115" s="888" t="str">
        <f>'[3]Sovereign Ratings (Moody''s,S&amp;P)'!C109</f>
        <v>Ba1</v>
      </c>
      <c r="D115" s="889">
        <f t="shared" si="6"/>
        <v>2.7273515373171343E-2</v>
      </c>
      <c r="E115" s="889">
        <f t="shared" si="8"/>
        <v>8.2613046710922261E-2</v>
      </c>
      <c r="F115" s="890">
        <f t="shared" si="9"/>
        <v>3.6613046710922269E-2</v>
      </c>
      <c r="G115" s="890">
        <f>VLOOKUP(A115,'[3]10-year CDS Spreads'!$A$2:$D$157,4)</f>
        <v>1.3399999999999999E-2</v>
      </c>
      <c r="H115" s="890">
        <f t="shared" si="10"/>
        <v>6.3988690464485215E-2</v>
      </c>
      <c r="I115" s="891">
        <f t="shared" si="7"/>
        <v>1.7988690464485219E-2</v>
      </c>
    </row>
    <row r="116" spans="1:9" ht="16">
      <c r="A116" s="886" t="str">
        <f>'[3]Sovereign Ratings (Moody''s,S&amp;P)'!A110</f>
        <v>Pakistan</v>
      </c>
      <c r="B116" s="887" t="str">
        <f>VLOOKUP(A116,'[3]Regional lookup table'!$A$3:$B$161,2)</f>
        <v>Asia</v>
      </c>
      <c r="C116" s="888" t="str">
        <f>'[3]Sovereign Ratings (Moody''s,S&amp;P)'!C110</f>
        <v>Caa3</v>
      </c>
      <c r="D116" s="889">
        <f t="shared" si="6"/>
        <v>0.10896601681957188</v>
      </c>
      <c r="E116" s="889">
        <f t="shared" si="8"/>
        <v>0.19228029460560964</v>
      </c>
      <c r="F116" s="890">
        <f t="shared" si="9"/>
        <v>0.14628029460560962</v>
      </c>
      <c r="G116" s="890">
        <f>VLOOKUP(A116,'[3]10-year CDS Spreads'!$A$2:$D$157,4)</f>
        <v>0.40459999999999996</v>
      </c>
      <c r="H116" s="890">
        <f t="shared" si="10"/>
        <v>0.58915105686050151</v>
      </c>
      <c r="I116" s="891">
        <f t="shared" si="7"/>
        <v>0.54315105686050147</v>
      </c>
    </row>
    <row r="117" spans="1:9" ht="16">
      <c r="A117" s="886" t="str">
        <f>'[3]Sovereign Ratings (Moody''s,S&amp;P)'!A111</f>
        <v>Panama</v>
      </c>
      <c r="B117" s="887" t="str">
        <f>VLOOKUP(A117,'[3]Regional lookup table'!$A$3:$B$161,2)</f>
        <v>Central and South America</v>
      </c>
      <c r="C117" s="888" t="str">
        <f>'[3]Sovereign Ratings (Moody''s,S&amp;P)'!C111</f>
        <v>Baa2</v>
      </c>
      <c r="D117" s="889">
        <f t="shared" si="6"/>
        <v>2.0743237044383835E-2</v>
      </c>
      <c r="E117" s="889">
        <f t="shared" si="8"/>
        <v>7.3846542568870452E-2</v>
      </c>
      <c r="F117" s="890">
        <f t="shared" si="9"/>
        <v>2.7846542568870453E-2</v>
      </c>
      <c r="G117" s="890">
        <f>VLOOKUP(A117,'[3]10-year CDS Spreads'!$A$2:$D$157,4)</f>
        <v>1.7299999999999999E-2</v>
      </c>
      <c r="H117" s="890">
        <f t="shared" si="10"/>
        <v>6.9224204853402554E-2</v>
      </c>
      <c r="I117" s="891">
        <f t="shared" si="7"/>
        <v>2.3224204853402559E-2</v>
      </c>
    </row>
    <row r="118" spans="1:9" ht="16">
      <c r="A118" s="886" t="str">
        <f>'[3]Sovereign Ratings (Moody''s,S&amp;P)'!A112</f>
        <v>Papua New Guinea</v>
      </c>
      <c r="B118" s="887" t="str">
        <f>VLOOKUP(A118,'[3]Regional lookup table'!$A$3:$B$161,2)</f>
        <v>Asia</v>
      </c>
      <c r="C118" s="888" t="str">
        <f>'[3]Sovereign Ratings (Moody''s,S&amp;P)'!C112</f>
        <v>B2</v>
      </c>
      <c r="D118" s="889">
        <f t="shared" si="6"/>
        <v>5.9924907017108855E-2</v>
      </c>
      <c r="E118" s="889">
        <f t="shared" si="8"/>
        <v>0.12644556742118129</v>
      </c>
      <c r="F118" s="890">
        <f t="shared" si="9"/>
        <v>8.0445567421181308E-2</v>
      </c>
      <c r="G118" s="890" t="str">
        <f>VLOOKUP(A118,'[3]10-year CDS Spreads'!$A$2:$D$157,4)</f>
        <v>NA</v>
      </c>
      <c r="H118" s="890" t="str">
        <f t="shared" si="10"/>
        <v>NA</v>
      </c>
      <c r="I118" s="891" t="str">
        <f t="shared" si="7"/>
        <v>NA</v>
      </c>
    </row>
    <row r="119" spans="1:9" ht="16">
      <c r="A119" s="886" t="str">
        <f>'[3]Sovereign Ratings (Moody''s,S&amp;P)'!A113</f>
        <v>Paraguay</v>
      </c>
      <c r="B119" s="887" t="str">
        <f>VLOOKUP(A119,'[3]Regional lookup table'!$A$3:$B$161,2)</f>
        <v>Central and South America</v>
      </c>
      <c r="C119" s="888" t="str">
        <f>'[3]Sovereign Ratings (Moody''s,S&amp;P)'!C113</f>
        <v>Ba1</v>
      </c>
      <c r="D119" s="889">
        <f t="shared" si="6"/>
        <v>2.7273515373171343E-2</v>
      </c>
      <c r="E119" s="889">
        <f t="shared" si="8"/>
        <v>8.2613046710922261E-2</v>
      </c>
      <c r="F119" s="890">
        <f t="shared" si="9"/>
        <v>3.6613046710922269E-2</v>
      </c>
      <c r="G119" s="890" t="str">
        <f>VLOOKUP(A119,'[3]10-year CDS Spreads'!$A$2:$D$157,4)</f>
        <v>NA</v>
      </c>
      <c r="H119" s="890" t="str">
        <f t="shared" si="10"/>
        <v>NA</v>
      </c>
      <c r="I119" s="891" t="str">
        <f t="shared" si="7"/>
        <v>NA</v>
      </c>
    </row>
    <row r="120" spans="1:9" ht="16">
      <c r="A120" s="886" t="str">
        <f>'[3]Sovereign Ratings (Moody''s,S&amp;P)'!A114</f>
        <v>Peru</v>
      </c>
      <c r="B120" s="887" t="str">
        <f>VLOOKUP(A120,'[3]Regional lookup table'!$A$3:$B$161,2)</f>
        <v>Central and South America</v>
      </c>
      <c r="C120" s="888" t="str">
        <f>'[3]Sovereign Ratings (Moody''s,S&amp;P)'!C114</f>
        <v>Baa1</v>
      </c>
      <c r="D120" s="889">
        <f t="shared" si="6"/>
        <v>1.7414075543433341E-2</v>
      </c>
      <c r="E120" s="889">
        <f t="shared" si="8"/>
        <v>6.9377344378804828E-2</v>
      </c>
      <c r="F120" s="890">
        <f t="shared" si="9"/>
        <v>2.3377344378804822E-2</v>
      </c>
      <c r="G120" s="890">
        <f>VLOOKUP(A120,'[3]10-year CDS Spreads'!$A$2:$D$157,4)</f>
        <v>7.9000000000000008E-3</v>
      </c>
      <c r="H120" s="890">
        <f t="shared" si="10"/>
        <v>5.6605272736524867E-2</v>
      </c>
      <c r="I120" s="891">
        <f t="shared" si="7"/>
        <v>1.060527273652487E-2</v>
      </c>
    </row>
    <row r="121" spans="1:9" ht="16">
      <c r="A121" s="886" t="str">
        <f>'[3]Sovereign Ratings (Moody''s,S&amp;P)'!A115</f>
        <v>Philippines</v>
      </c>
      <c r="B121" s="887" t="str">
        <f>VLOOKUP(A121,'[3]Regional lookup table'!$A$3:$B$161,2)</f>
        <v>Asia</v>
      </c>
      <c r="C121" s="888" t="str">
        <f>'[3]Sovereign Ratings (Moody''s,S&amp;P)'!C115</f>
        <v>Baa2</v>
      </c>
      <c r="D121" s="889">
        <f t="shared" si="6"/>
        <v>2.0743237044383835E-2</v>
      </c>
      <c r="E121" s="889">
        <f t="shared" si="8"/>
        <v>7.3846542568870452E-2</v>
      </c>
      <c r="F121" s="890">
        <f t="shared" si="9"/>
        <v>2.7846542568870453E-2</v>
      </c>
      <c r="G121" s="890">
        <f>VLOOKUP(A121,'[3]10-year CDS Spreads'!$A$2:$D$157,4)</f>
        <v>6.0000000000000001E-3</v>
      </c>
      <c r="H121" s="890">
        <f t="shared" si="10"/>
        <v>5.4054637521411292E-2</v>
      </c>
      <c r="I121" s="891">
        <f t="shared" si="7"/>
        <v>8.0546375214112925E-3</v>
      </c>
    </row>
    <row r="122" spans="1:9" ht="16">
      <c r="A122" s="886" t="str">
        <f>'[3]Sovereign Ratings (Moody''s,S&amp;P)'!A116</f>
        <v>Poland</v>
      </c>
      <c r="B122" s="887" t="str">
        <f>VLOOKUP(A122,'[3]Regional lookup table'!$A$3:$B$161,2)</f>
        <v>Eastern Europe &amp; Russia</v>
      </c>
      <c r="C122" s="888" t="str">
        <f>'[3]Sovereign Ratings (Moody''s,S&amp;P)'!C116</f>
        <v>A2</v>
      </c>
      <c r="D122" s="889">
        <f t="shared" si="6"/>
        <v>9.2192164641705932E-3</v>
      </c>
      <c r="E122" s="889">
        <f t="shared" si="8"/>
        <v>5.83762411417202E-2</v>
      </c>
      <c r="F122" s="890">
        <f t="shared" si="9"/>
        <v>1.2376241141720201E-2</v>
      </c>
      <c r="G122" s="890">
        <f>VLOOKUP(A122,'[3]10-year CDS Spreads'!$A$2:$D$157,4)</f>
        <v>4.8000000000000004E-3</v>
      </c>
      <c r="H122" s="890">
        <f t="shared" si="10"/>
        <v>5.2443710017129032E-2</v>
      </c>
      <c r="I122" s="891">
        <f t="shared" si="7"/>
        <v>6.4437100171290352E-3</v>
      </c>
    </row>
    <row r="123" spans="1:9" ht="16">
      <c r="A123" s="886" t="str">
        <f>'[3]Sovereign Ratings (Moody''s,S&amp;P)'!A117</f>
        <v>Portugal</v>
      </c>
      <c r="B123" s="887" t="str">
        <f>VLOOKUP(A123,'[3]Regional lookup table'!$A$3:$B$161,2)</f>
        <v>Western Europe</v>
      </c>
      <c r="C123" s="888" t="str">
        <f>'[3]Sovereign Ratings (Moody''s,S&amp;P)'!C117</f>
        <v>A3</v>
      </c>
      <c r="D123" s="889">
        <f t="shared" si="6"/>
        <v>1.3060556657575006E-2</v>
      </c>
      <c r="E123" s="889">
        <f t="shared" si="8"/>
        <v>6.3533008284103618E-2</v>
      </c>
      <c r="F123" s="890">
        <f t="shared" si="9"/>
        <v>1.7533008284103618E-2</v>
      </c>
      <c r="G123" s="890">
        <f>VLOOKUP(A123,'[3]10-year CDS Spreads'!$A$2:$D$157,4)</f>
        <v>1.7000000000000001E-3</v>
      </c>
      <c r="H123" s="890">
        <f t="shared" si="10"/>
        <v>4.8282147297733197E-2</v>
      </c>
      <c r="I123" s="891">
        <f t="shared" si="7"/>
        <v>2.2821472977331996E-3</v>
      </c>
    </row>
    <row r="124" spans="1:9" ht="16">
      <c r="A124" s="886" t="str">
        <f>'[3]Sovereign Ratings (Moody''s,S&amp;P)'!A118</f>
        <v>Qatar</v>
      </c>
      <c r="B124" s="887" t="str">
        <f>VLOOKUP(A124,'[3]Regional lookup table'!$A$3:$B$161,2)</f>
        <v>Middle East</v>
      </c>
      <c r="C124" s="888" t="str">
        <f>'[3]Sovereign Ratings (Moody''s,S&amp;P)'!C118</f>
        <v>Aa3</v>
      </c>
      <c r="D124" s="889">
        <f t="shared" si="6"/>
        <v>6.5302783287875029E-3</v>
      </c>
      <c r="E124" s="889">
        <f t="shared" si="8"/>
        <v>5.4766504142051808E-2</v>
      </c>
      <c r="F124" s="890">
        <f t="shared" si="9"/>
        <v>8.7665041420518092E-3</v>
      </c>
      <c r="G124" s="890">
        <f>VLOOKUP(A124,'[3]10-year CDS Spreads'!$A$2:$D$157,4)</f>
        <v>2.5000000000000005E-3</v>
      </c>
      <c r="H124" s="890">
        <f t="shared" si="10"/>
        <v>4.9356098967254708E-2</v>
      </c>
      <c r="I124" s="891">
        <f t="shared" si="7"/>
        <v>3.3560989672547061E-3</v>
      </c>
    </row>
    <row r="125" spans="1:9" ht="16">
      <c r="A125" s="886" t="str">
        <f>'[3]Sovereign Ratings (Moody''s,S&amp;P)'!A119</f>
        <v>Ras Al Khaimah (Emirate of)</v>
      </c>
      <c r="B125" s="887" t="str">
        <f>VLOOKUP(A125,'[3]Regional lookup table'!$A$3:$B$161,2)</f>
        <v>Middle East</v>
      </c>
      <c r="C125" s="888" t="str">
        <f>'[3]Sovereign Ratings (Moody''s,S&amp;P)'!C119</f>
        <v>A3</v>
      </c>
      <c r="D125" s="889">
        <f t="shared" si="6"/>
        <v>1.3060556657575006E-2</v>
      </c>
      <c r="E125" s="889">
        <f t="shared" si="8"/>
        <v>6.3533008284103618E-2</v>
      </c>
      <c r="F125" s="890">
        <f t="shared" si="9"/>
        <v>1.7533008284103618E-2</v>
      </c>
      <c r="G125" s="890" t="str">
        <f>VLOOKUP(A125,'[3]10-year CDS Spreads'!$A$2:$D$157,4)</f>
        <v>NA</v>
      </c>
      <c r="H125" s="890" t="str">
        <f t="shared" si="10"/>
        <v>NA</v>
      </c>
      <c r="I125" s="891" t="str">
        <f t="shared" si="7"/>
        <v>NA</v>
      </c>
    </row>
    <row r="126" spans="1:9" ht="16">
      <c r="A126" s="886" t="str">
        <f>'[3]Sovereign Ratings (Moody''s,S&amp;P)'!A120</f>
        <v>Romania</v>
      </c>
      <c r="B126" s="887" t="str">
        <f>VLOOKUP(A126,'[3]Regional lookup table'!$A$3:$B$161,2)</f>
        <v>Eastern Europe &amp; Russia</v>
      </c>
      <c r="C126" s="888" t="str">
        <f>'[3]Sovereign Ratings (Moody''s,S&amp;P)'!C120</f>
        <v>Baa3</v>
      </c>
      <c r="D126" s="889">
        <f t="shared" si="6"/>
        <v>2.3944353872220846E-2</v>
      </c>
      <c r="E126" s="889">
        <f t="shared" si="8"/>
        <v>7.8143848520856624E-2</v>
      </c>
      <c r="F126" s="890">
        <f t="shared" si="9"/>
        <v>3.2143848520856631E-2</v>
      </c>
      <c r="G126" s="890">
        <f>VLOOKUP(A126,'[3]10-year CDS Spreads'!$A$2:$D$157,4)</f>
        <v>1.7299999999999999E-2</v>
      </c>
      <c r="H126" s="890">
        <f t="shared" si="10"/>
        <v>6.9224204853402554E-2</v>
      </c>
      <c r="I126" s="891">
        <f t="shared" si="7"/>
        <v>2.3224204853402559E-2</v>
      </c>
    </row>
    <row r="127" spans="1:9" ht="16">
      <c r="A127" s="886" t="str">
        <f>'[3]Sovereign Ratings (Moody''s,S&amp;P)'!A122</f>
        <v>Rwanda</v>
      </c>
      <c r="B127" s="887" t="str">
        <f>VLOOKUP(A127,'[3]Regional lookup table'!$A$3:$B$161,2)</f>
        <v>Africa</v>
      </c>
      <c r="C127" s="888" t="str">
        <f>'[3]Sovereign Ratings (Moody''s,S&amp;P)'!C122</f>
        <v>B2</v>
      </c>
      <c r="D127" s="889">
        <f t="shared" si="6"/>
        <v>5.9924907017108855E-2</v>
      </c>
      <c r="E127" s="889">
        <f t="shared" si="8"/>
        <v>0.12644556742118129</v>
      </c>
      <c r="F127" s="890">
        <f t="shared" si="9"/>
        <v>8.0445567421181308E-2</v>
      </c>
      <c r="G127" s="890">
        <f>VLOOKUP(A127,'[3]10-year CDS Spreads'!$A$2:$D$157,4)</f>
        <v>4.9500000000000002E-2</v>
      </c>
      <c r="H127" s="890">
        <f t="shared" si="10"/>
        <v>0.11245075955164317</v>
      </c>
      <c r="I127" s="891">
        <f t="shared" si="7"/>
        <v>6.6450759551643174E-2</v>
      </c>
    </row>
    <row r="128" spans="1:9" ht="16">
      <c r="A128" s="886" t="str">
        <f>'[3]Sovereign Ratings (Moody''s,S&amp;P)'!A123</f>
        <v>Saudi Arabia</v>
      </c>
      <c r="B128" s="887" t="str">
        <f>VLOOKUP(A128,'[3]Regional lookup table'!$A$3:$B$161,2)</f>
        <v>Middle East</v>
      </c>
      <c r="C128" s="888" t="str">
        <f>'[3]Sovereign Ratings (Moody''s,S&amp;P)'!C123</f>
        <v>A1</v>
      </c>
      <c r="D128" s="889">
        <f t="shared" si="6"/>
        <v>7.6826803868088279E-3</v>
      </c>
      <c r="E128" s="889">
        <f t="shared" si="8"/>
        <v>5.6313534284766834E-2</v>
      </c>
      <c r="F128" s="890">
        <f t="shared" si="9"/>
        <v>1.0313534284766834E-2</v>
      </c>
      <c r="G128" s="890">
        <f>VLOOKUP(A128,'[3]10-year CDS Spreads'!$A$2:$D$157,4)</f>
        <v>2.700000000000001E-3</v>
      </c>
      <c r="H128" s="890">
        <f t="shared" si="10"/>
        <v>4.9624586884635086E-2</v>
      </c>
      <c r="I128" s="891">
        <f t="shared" si="7"/>
        <v>3.624586884635083E-3</v>
      </c>
    </row>
    <row r="129" spans="1:9" ht="16">
      <c r="A129" s="886" t="str">
        <f>'[3]Sovereign Ratings (Moody''s,S&amp;P)'!A124</f>
        <v>Senegal</v>
      </c>
      <c r="B129" s="887" t="str">
        <f>VLOOKUP(A129,'[3]Regional lookup table'!$A$3:$B$161,2)</f>
        <v>Africa</v>
      </c>
      <c r="C129" s="888" t="str">
        <f>'[3]Sovereign Ratings (Moody''s,S&amp;P)'!C124</f>
        <v>Ba3</v>
      </c>
      <c r="D129" s="889">
        <f t="shared" si="6"/>
        <v>3.9181669972725021E-2</v>
      </c>
      <c r="E129" s="889">
        <f t="shared" si="8"/>
        <v>9.8599024852310854E-2</v>
      </c>
      <c r="F129" s="890">
        <f t="shared" si="9"/>
        <v>5.2599024852310855E-2</v>
      </c>
      <c r="G129" s="890">
        <f>VLOOKUP(A129,'[3]10-year CDS Spreads'!$A$2:$D$157,4)</f>
        <v>6.3100000000000003E-2</v>
      </c>
      <c r="H129" s="890">
        <f t="shared" si="10"/>
        <v>0.13070793793350877</v>
      </c>
      <c r="I129" s="891">
        <f t="shared" si="7"/>
        <v>8.4707937933508767E-2</v>
      </c>
    </row>
    <row r="130" spans="1:9" ht="16">
      <c r="A130" s="886" t="str">
        <f>'[3]Sovereign Ratings (Moody''s,S&amp;P)'!A125</f>
        <v>Serbia</v>
      </c>
      <c r="B130" s="887" t="str">
        <f>VLOOKUP(A130,'[3]Regional lookup table'!$A$3:$B$161,2)</f>
        <v>Eastern Europe &amp; Russia</v>
      </c>
      <c r="C130" s="888" t="str">
        <f>'[3]Sovereign Ratings (Moody''s,S&amp;P)'!C125</f>
        <v>Ba2</v>
      </c>
      <c r="D130" s="889">
        <f t="shared" si="6"/>
        <v>3.2779436317050999E-2</v>
      </c>
      <c r="E130" s="889">
        <f t="shared" si="8"/>
        <v>9.0004412948338497E-2</v>
      </c>
      <c r="F130" s="890">
        <f>IF($E$4="Yes",D130*$E$5,D130)</f>
        <v>4.4004412948338498E-2</v>
      </c>
      <c r="G130" s="890">
        <f>VLOOKUP(A130,'[3]10-year CDS Spreads'!$A$2:$D$157,4)</f>
        <v>2.2800000000000001E-2</v>
      </c>
      <c r="H130" s="890">
        <f t="shared" si="10"/>
        <v>7.6607622581362916E-2</v>
      </c>
      <c r="I130" s="891">
        <f t="shared" si="7"/>
        <v>3.0607622581362914E-2</v>
      </c>
    </row>
    <row r="131" spans="1:9" ht="16">
      <c r="A131" s="886" t="str">
        <f>'[3]Sovereign Ratings (Moody''s,S&amp;P)'!A126</f>
        <v>Sharjah</v>
      </c>
      <c r="B131" s="887" t="str">
        <f>VLOOKUP(A131,'[3]Regional lookup table'!$A$3:$B$161,2)</f>
        <v>Middle East</v>
      </c>
      <c r="C131" s="888" t="str">
        <f>'[3]Sovereign Ratings (Moody''s,S&amp;P)'!C126</f>
        <v>Ba1</v>
      </c>
      <c r="D131" s="889">
        <f t="shared" si="6"/>
        <v>2.7273515373171343E-2</v>
      </c>
      <c r="E131" s="889">
        <f t="shared" si="8"/>
        <v>8.2613046710922261E-2</v>
      </c>
      <c r="F131" s="890">
        <f t="shared" ref="F131:F159" si="11">IF($E$4="Yes",D131*$E$5,D131)</f>
        <v>3.6613046710922269E-2</v>
      </c>
      <c r="G131" s="890" t="str">
        <f>VLOOKUP(A131,'[3]10-year CDS Spreads'!$A$2:$D$157,4)</f>
        <v>NA</v>
      </c>
      <c r="H131" s="890" t="str">
        <f t="shared" si="10"/>
        <v>NA</v>
      </c>
      <c r="I131" s="891" t="str">
        <f t="shared" si="7"/>
        <v>NA</v>
      </c>
    </row>
    <row r="132" spans="1:9" ht="16">
      <c r="A132" s="886" t="str">
        <f>'[3]Sovereign Ratings (Moody''s,S&amp;P)'!A127</f>
        <v>Singapore</v>
      </c>
      <c r="B132" s="887" t="str">
        <f>VLOOKUP(A132,'[3]Regional lookup table'!$A$3:$B$161,2)</f>
        <v>Asia</v>
      </c>
      <c r="C132" s="888" t="str">
        <f>'[3]Sovereign Ratings (Moody''s,S&amp;P)'!C127</f>
        <v>Aaa</v>
      </c>
      <c r="D132" s="889">
        <f t="shared" si="6"/>
        <v>0</v>
      </c>
      <c r="E132" s="889">
        <f t="shared" si="8"/>
        <v>4.5999999999999999E-2</v>
      </c>
      <c r="F132" s="890">
        <f t="shared" si="11"/>
        <v>0</v>
      </c>
      <c r="G132" s="890" t="str">
        <f>VLOOKUP(A132,'[3]10-year CDS Spreads'!$A$2:$D$157,4)</f>
        <v>NA</v>
      </c>
      <c r="H132" s="890" t="str">
        <f t="shared" si="10"/>
        <v>NA</v>
      </c>
      <c r="I132" s="891" t="str">
        <f t="shared" si="7"/>
        <v>NA</v>
      </c>
    </row>
    <row r="133" spans="1:9" ht="16">
      <c r="A133" s="886" t="str">
        <f>'[3]Sovereign Ratings (Moody''s,S&amp;P)'!A128</f>
        <v>Slovakia</v>
      </c>
      <c r="B133" s="887" t="str">
        <f>VLOOKUP(A133,'[3]Regional lookup table'!$A$3:$B$161,2)</f>
        <v>Eastern Europe &amp; Russia</v>
      </c>
      <c r="C133" s="888" t="str">
        <f>'[3]Sovereign Ratings (Moody''s,S&amp;P)'!C128</f>
        <v>A2</v>
      </c>
      <c r="D133" s="889">
        <f t="shared" si="6"/>
        <v>9.2192164641705932E-3</v>
      </c>
      <c r="E133" s="889">
        <f>$E$3+F133</f>
        <v>5.83762411417202E-2</v>
      </c>
      <c r="F133" s="890">
        <f>IF($E$4="Yes",D133*$E$5,D133)</f>
        <v>1.2376241141720201E-2</v>
      </c>
      <c r="G133" s="890">
        <f>VLOOKUP(A133,'[3]10-year CDS Spreads'!$A$2:$D$157,4)</f>
        <v>2.0000000000000052E-4</v>
      </c>
      <c r="H133" s="890">
        <f>IF(I133="NA","NA",$E$3+I133)</f>
        <v>4.6268487917380377E-2</v>
      </c>
      <c r="I133" s="891">
        <f>IF(G133="NA","NA",G133*$E$5)</f>
        <v>2.6848791738037715E-4</v>
      </c>
    </row>
    <row r="134" spans="1:9" ht="16">
      <c r="A134" s="886" t="str">
        <f>'[3]Sovereign Ratings (Moody''s,S&amp;P)'!A129</f>
        <v>Slovenia</v>
      </c>
      <c r="B134" s="887" t="str">
        <f>VLOOKUP(A134,'[3]Regional lookup table'!$A$3:$B$161,2)</f>
        <v>Eastern Europe &amp; Russia</v>
      </c>
      <c r="C134" s="888" t="str">
        <f>'[3]Sovereign Ratings (Moody''s,S&amp;P)'!C129</f>
        <v>A3</v>
      </c>
      <c r="D134" s="889">
        <f t="shared" si="6"/>
        <v>1.3060556657575006E-2</v>
      </c>
      <c r="E134" s="889">
        <f t="shared" si="8"/>
        <v>6.3533008284103618E-2</v>
      </c>
      <c r="F134" s="890">
        <f t="shared" si="11"/>
        <v>1.7533008284103618E-2</v>
      </c>
      <c r="G134" s="890">
        <f>VLOOKUP(A134,'[3]10-year CDS Spreads'!$A$2:$D$157,4)</f>
        <v>1.8000000000000004E-3</v>
      </c>
      <c r="H134" s="890">
        <f t="shared" si="10"/>
        <v>4.8416391256423386E-2</v>
      </c>
      <c r="I134" s="891">
        <f t="shared" si="7"/>
        <v>2.4163912564233885E-3</v>
      </c>
    </row>
    <row r="135" spans="1:9" ht="16">
      <c r="A135" s="886" t="str">
        <f>'[3]Sovereign Ratings (Moody''s,S&amp;P)'!A130</f>
        <v>Solomon Islands</v>
      </c>
      <c r="B135" s="887" t="str">
        <f>VLOOKUP(A135,'[3]Regional lookup table'!$A$3:$B$161,2)</f>
        <v>Asia</v>
      </c>
      <c r="C135" s="888" t="str">
        <f>'[3]Sovereign Ratings (Moody''s,S&amp;P)'!C130</f>
        <v>Caa1</v>
      </c>
      <c r="D135" s="889">
        <f t="shared" si="6"/>
        <v>8.1692501446400528E-2</v>
      </c>
      <c r="E135" s="889">
        <f t="shared" si="8"/>
        <v>0.15566724789468733</v>
      </c>
      <c r="F135" s="890">
        <f t="shared" si="11"/>
        <v>0.10966724789468733</v>
      </c>
      <c r="G135" s="890" t="str">
        <f>VLOOKUP(A135,'[3]10-year CDS Spreads'!$A$2:$D$157,4)</f>
        <v>NA</v>
      </c>
      <c r="H135" s="890" t="str">
        <f t="shared" si="10"/>
        <v>NA</v>
      </c>
      <c r="I135" s="891" t="str">
        <f t="shared" si="7"/>
        <v>NA</v>
      </c>
    </row>
    <row r="136" spans="1:9" ht="16">
      <c r="A136" s="886" t="str">
        <f>'[3]Sovereign Ratings (Moody''s,S&amp;P)'!A131</f>
        <v>South Africa</v>
      </c>
      <c r="B136" s="887" t="str">
        <f>VLOOKUP(A136,'[3]Regional lookup table'!$A$3:$B$161,2)</f>
        <v>Africa</v>
      </c>
      <c r="C136" s="888" t="str">
        <f>'[3]Sovereign Ratings (Moody''s,S&amp;P)'!C131</f>
        <v>Ba2</v>
      </c>
      <c r="D136" s="889">
        <f t="shared" si="6"/>
        <v>3.2779436317050999E-2</v>
      </c>
      <c r="E136" s="889">
        <f t="shared" si="8"/>
        <v>9.0004412948338497E-2</v>
      </c>
      <c r="F136" s="890">
        <f t="shared" si="11"/>
        <v>4.4004412948338498E-2</v>
      </c>
      <c r="G136" s="890">
        <f>VLOOKUP(A136,'[3]10-year CDS Spreads'!$A$2:$D$157,4)</f>
        <v>2.5800000000000003E-2</v>
      </c>
      <c r="H136" s="890">
        <f t="shared" si="10"/>
        <v>8.0634941342068556E-2</v>
      </c>
      <c r="I136" s="891">
        <f t="shared" si="7"/>
        <v>3.4634941342068563E-2</v>
      </c>
    </row>
    <row r="137" spans="1:9" ht="16">
      <c r="A137" s="886" t="str">
        <f>'[3]Sovereign Ratings (Moody''s,S&amp;P)'!A132</f>
        <v>Spain</v>
      </c>
      <c r="B137" s="887" t="str">
        <f>VLOOKUP(A137,'[3]Regional lookup table'!$A$3:$B$161,2)</f>
        <v>Western Europe</v>
      </c>
      <c r="C137" s="888" t="str">
        <f>'[3]Sovereign Ratings (Moody''s,S&amp;P)'!C132</f>
        <v>Baa1</v>
      </c>
      <c r="D137" s="889">
        <f t="shared" ref="D137:D163" si="12">VLOOKUP(C137,$J$9:$K$31,2,FALSE)/10000</f>
        <v>1.7414075543433341E-2</v>
      </c>
      <c r="E137" s="889">
        <f t="shared" si="8"/>
        <v>6.9377344378804828E-2</v>
      </c>
      <c r="F137" s="890">
        <f t="shared" si="11"/>
        <v>2.3377344378804822E-2</v>
      </c>
      <c r="G137" s="890">
        <f>VLOOKUP(A137,'[3]10-year CDS Spreads'!$A$2:$D$157,4)</f>
        <v>2E-3</v>
      </c>
      <c r="H137" s="890">
        <f t="shared" si="10"/>
        <v>4.8684879173803763E-2</v>
      </c>
      <c r="I137" s="891">
        <f t="shared" si="7"/>
        <v>2.6848791738037642E-3</v>
      </c>
    </row>
    <row r="138" spans="1:9" ht="16">
      <c r="A138" s="886" t="str">
        <f>'[3]Sovereign Ratings (Moody''s,S&amp;P)'!A133</f>
        <v>Sri Lanka</v>
      </c>
      <c r="B138" s="887" t="str">
        <f>VLOOKUP(A138,'[3]Regional lookup table'!$A$3:$B$161,2)</f>
        <v>Asia</v>
      </c>
      <c r="C138" s="888" t="str">
        <f>'[3]Sovereign Ratings (Moody''s,S&amp;P)'!C133</f>
        <v>Ca</v>
      </c>
      <c r="D138" s="889">
        <f t="shared" si="12"/>
        <v>0.13073361124886354</v>
      </c>
      <c r="E138" s="889">
        <f t="shared" si="8"/>
        <v>0.22150197507911562</v>
      </c>
      <c r="F138" s="890">
        <f t="shared" si="11"/>
        <v>0.17550197507911564</v>
      </c>
      <c r="G138" s="890">
        <f>VLOOKUP(A138,'[3]10-year CDS Spreads'!$A$2:$D$157,4)</f>
        <v>0.58779999999999999</v>
      </c>
      <c r="H138" s="890">
        <f t="shared" si="10"/>
        <v>0.83508598918092636</v>
      </c>
      <c r="I138" s="891">
        <f t="shared" si="7"/>
        <v>0.78908598918092632</v>
      </c>
    </row>
    <row r="139" spans="1:9" ht="16">
      <c r="A139" s="886" t="str">
        <f>'[3]Sovereign Ratings (Moody''s,S&amp;P)'!A134</f>
        <v>St. Maarten</v>
      </c>
      <c r="B139" s="887" t="str">
        <f>VLOOKUP(A139,'[3]Regional lookup table'!$A$3:$B$161,2)</f>
        <v>Caribbean</v>
      </c>
      <c r="C139" s="888" t="str">
        <f>'[3]Sovereign Ratings (Moody''s,S&amp;P)'!C134</f>
        <v>Ba2</v>
      </c>
      <c r="D139" s="889">
        <f t="shared" si="12"/>
        <v>3.2779436317050999E-2</v>
      </c>
      <c r="E139" s="889">
        <f t="shared" si="8"/>
        <v>9.0004412948338497E-2</v>
      </c>
      <c r="F139" s="890">
        <f t="shared" si="11"/>
        <v>4.4004412948338498E-2</v>
      </c>
      <c r="G139" s="890" t="str">
        <f>VLOOKUP(A139,'[3]10-year CDS Spreads'!$A$2:$D$157,4)</f>
        <v>NA</v>
      </c>
      <c r="H139" s="890" t="str">
        <f t="shared" si="10"/>
        <v>NA</v>
      </c>
      <c r="I139" s="891" t="str">
        <f t="shared" si="7"/>
        <v>NA</v>
      </c>
    </row>
    <row r="140" spans="1:9" ht="16">
      <c r="A140" s="886" t="str">
        <f>'[3]Sovereign Ratings (Moody''s,S&amp;P)'!A135</f>
        <v>St. Vincent &amp; the Grenadines</v>
      </c>
      <c r="B140" s="887" t="str">
        <f>VLOOKUP(A140,'[3]Regional lookup table'!$A$3:$B$161,2)</f>
        <v>Caribbean</v>
      </c>
      <c r="C140" s="888" t="str">
        <f>'[3]Sovereign Ratings (Moody''s,S&amp;P)'!C135</f>
        <v>B3</v>
      </c>
      <c r="D140" s="889">
        <f t="shared" si="12"/>
        <v>7.0808704231754685E-2</v>
      </c>
      <c r="E140" s="889">
        <f>$E$3+F140</f>
        <v>0.14105640765793431</v>
      </c>
      <c r="F140" s="890">
        <f>IF($E$4="Yes",D140*$E$5,D140)</f>
        <v>9.5056407657934314E-2</v>
      </c>
      <c r="G140" s="890" t="str">
        <f>VLOOKUP(A140,'[3]10-year CDS Spreads'!$A$2:$D$157,4)</f>
        <v>NA</v>
      </c>
      <c r="H140" s="890" t="str">
        <f>IF(I140="NA","NA",$E$3+I140)</f>
        <v>NA</v>
      </c>
      <c r="I140" s="891" t="str">
        <f>IF(G140="NA","NA",G140*$E$5)</f>
        <v>NA</v>
      </c>
    </row>
    <row r="141" spans="1:9" ht="16">
      <c r="A141" s="886" t="str">
        <f>'[3]Sovereign Ratings (Moody''s,S&amp;P)'!A136</f>
        <v>Suriname</v>
      </c>
      <c r="B141" s="887" t="str">
        <f>VLOOKUP(A141,'[3]Regional lookup table'!$A$3:$B$161,2)</f>
        <v>Central and South America</v>
      </c>
      <c r="C141" s="888" t="str">
        <f>'[3]Sovereign Ratings (Moody''s,S&amp;P)'!C136</f>
        <v>Caa3</v>
      </c>
      <c r="D141" s="889">
        <f t="shared" si="12"/>
        <v>0.10896601681957188</v>
      </c>
      <c r="E141" s="889">
        <f t="shared" si="8"/>
        <v>0.19228029460560964</v>
      </c>
      <c r="F141" s="890">
        <f t="shared" si="11"/>
        <v>0.14628029460560962</v>
      </c>
      <c r="G141" s="890" t="str">
        <f>VLOOKUP(A141,'[3]10-year CDS Spreads'!$A$2:$D$157,4)</f>
        <v>NA</v>
      </c>
      <c r="H141" s="890" t="str">
        <f t="shared" si="10"/>
        <v>NA</v>
      </c>
      <c r="I141" s="891" t="str">
        <f t="shared" ref="I141:I159" si="13">IF(G141="NA","NA",G141*$E$5)</f>
        <v>NA</v>
      </c>
    </row>
    <row r="142" spans="1:9" ht="16">
      <c r="A142" s="886" t="str">
        <f>'[3]Sovereign Ratings (Moody''s,S&amp;P)'!A137</f>
        <v>Swaziland</v>
      </c>
      <c r="B142" s="887" t="str">
        <f>VLOOKUP(A142,'[3]Regional lookup table'!$A$3:$B$161,2)</f>
        <v>Africa</v>
      </c>
      <c r="C142" s="888" t="str">
        <f>'[3]Sovereign Ratings (Moody''s,S&amp;P)'!C137</f>
        <v>B3</v>
      </c>
      <c r="D142" s="889">
        <f t="shared" si="12"/>
        <v>7.0808704231754685E-2</v>
      </c>
      <c r="E142" s="889">
        <f t="shared" si="8"/>
        <v>0.14105640765793431</v>
      </c>
      <c r="F142" s="890">
        <f t="shared" si="11"/>
        <v>9.5056407657934314E-2</v>
      </c>
      <c r="G142" s="890" t="str">
        <f>VLOOKUP(A142,'[3]10-year CDS Spreads'!$A$2:$D$157,4)</f>
        <v>NA</v>
      </c>
      <c r="H142" s="890" t="str">
        <f t="shared" si="10"/>
        <v>NA</v>
      </c>
      <c r="I142" s="891" t="str">
        <f t="shared" si="13"/>
        <v>NA</v>
      </c>
    </row>
    <row r="143" spans="1:9" ht="16">
      <c r="A143" s="886" t="str">
        <f>'[3]Sovereign Ratings (Moody''s,S&amp;P)'!A138</f>
        <v>Sweden</v>
      </c>
      <c r="B143" s="887" t="str">
        <f>VLOOKUP(A143,'[3]Regional lookup table'!$A$3:$B$161,2)</f>
        <v>Western Europe</v>
      </c>
      <c r="C143" s="888" t="str">
        <f>'[3]Sovereign Ratings (Moody''s,S&amp;P)'!C138</f>
        <v>Aaa</v>
      </c>
      <c r="D143" s="889">
        <f t="shared" si="12"/>
        <v>0</v>
      </c>
      <c r="E143" s="889">
        <f t="shared" si="8"/>
        <v>4.5999999999999999E-2</v>
      </c>
      <c r="F143" s="890">
        <f t="shared" si="11"/>
        <v>0</v>
      </c>
      <c r="G143" s="890">
        <f>VLOOKUP(A143,'[3]10-year CDS Spreads'!$A$2:$D$157,4)</f>
        <v>0</v>
      </c>
      <c r="H143" s="890">
        <f t="shared" si="10"/>
        <v>4.5999999999999999E-2</v>
      </c>
      <c r="I143" s="891">
        <f t="shared" si="13"/>
        <v>0</v>
      </c>
    </row>
    <row r="144" spans="1:9" ht="16">
      <c r="A144" s="886" t="str">
        <f>'[3]Sovereign Ratings (Moody''s,S&amp;P)'!A139</f>
        <v>Switzerland</v>
      </c>
      <c r="B144" s="887" t="str">
        <f>VLOOKUP(A144,'[3]Regional lookup table'!$A$3:$B$161,2)</f>
        <v>Western Europe</v>
      </c>
      <c r="C144" s="888" t="str">
        <f>'[3]Sovereign Ratings (Moody''s,S&amp;P)'!C139</f>
        <v>Aaa</v>
      </c>
      <c r="D144" s="889">
        <f t="shared" si="12"/>
        <v>0</v>
      </c>
      <c r="E144" s="889">
        <f>$E$3+F144</f>
        <v>4.5999999999999999E-2</v>
      </c>
      <c r="F144" s="890">
        <f>IF($E$4="Yes",D144*$E$5,D144)</f>
        <v>0</v>
      </c>
      <c r="G144" s="890">
        <f>VLOOKUP(A144,'[3]10-year CDS Spreads'!$A$2:$D$157,4)</f>
        <v>0</v>
      </c>
      <c r="H144" s="890">
        <f>IF(I144="NA","NA",$E$3+I144)</f>
        <v>4.5999999999999999E-2</v>
      </c>
      <c r="I144" s="891">
        <f>IF(G144="NA","NA",G144*$E$5)</f>
        <v>0</v>
      </c>
    </row>
    <row r="145" spans="1:9" ht="16">
      <c r="A145" s="886" t="str">
        <f>'[3]Sovereign Ratings (Moody''s,S&amp;P)'!A140</f>
        <v>Taiwan</v>
      </c>
      <c r="B145" s="887" t="str">
        <f>VLOOKUP(A145,'[3]Regional lookup table'!$A$3:$B$161,2)</f>
        <v>Asia</v>
      </c>
      <c r="C145" s="888" t="str">
        <f>'[3]Sovereign Ratings (Moody''s,S&amp;P)'!C140</f>
        <v>Aa3</v>
      </c>
      <c r="D145" s="889">
        <f t="shared" si="12"/>
        <v>6.5302783287875029E-3</v>
      </c>
      <c r="E145" s="889">
        <f>$E$3+F145</f>
        <v>5.4766504142051808E-2</v>
      </c>
      <c r="F145" s="890">
        <f>IF($E$4="Yes",D145*$E$5,D145)</f>
        <v>8.7665041420518092E-3</v>
      </c>
      <c r="G145" s="890" t="str">
        <f>VLOOKUP(A145,'[3]10-year CDS Spreads'!$A$2:$D$157,4)</f>
        <v>NA</v>
      </c>
      <c r="H145" s="890" t="str">
        <f>IF(I145="NA","NA",$E$3+I145)</f>
        <v>NA</v>
      </c>
      <c r="I145" s="891" t="str">
        <f>IF(G145="NA","NA",G145*$E$5)</f>
        <v>NA</v>
      </c>
    </row>
    <row r="146" spans="1:9" ht="16">
      <c r="A146" s="886" t="str">
        <f>'[3]Sovereign Ratings (Moody''s,S&amp;P)'!A141</f>
        <v>Tajikistan</v>
      </c>
      <c r="B146" s="887" t="str">
        <f>VLOOKUP(A146,'[3]Regional lookup table'!$A$3:$B$161,2)</f>
        <v>Eastern Europe &amp; Russia</v>
      </c>
      <c r="C146" s="888" t="str">
        <f>'[3]Sovereign Ratings (Moody''s,S&amp;P)'!C141</f>
        <v>B3</v>
      </c>
      <c r="D146" s="889">
        <f t="shared" si="12"/>
        <v>7.0808704231754685E-2</v>
      </c>
      <c r="E146" s="889">
        <f t="shared" ref="E146:E160" si="14">$E$3+F146</f>
        <v>0.14105640765793431</v>
      </c>
      <c r="F146" s="890">
        <f t="shared" si="11"/>
        <v>9.5056407657934314E-2</v>
      </c>
      <c r="G146" s="890" t="str">
        <f>VLOOKUP(A146,'[3]10-year CDS Spreads'!$A$2:$D$157,4)</f>
        <v>NA</v>
      </c>
      <c r="H146" s="890" t="str">
        <f t="shared" ref="H146:H160" si="15">IF(I146="NA","NA",$E$3+I146)</f>
        <v>NA</v>
      </c>
      <c r="I146" s="891" t="str">
        <f t="shared" si="13"/>
        <v>NA</v>
      </c>
    </row>
    <row r="147" spans="1:9" ht="16">
      <c r="A147" s="886" t="str">
        <f>'[3]Sovereign Ratings (Moody''s,S&amp;P)'!A142</f>
        <v>Tanzania</v>
      </c>
      <c r="B147" s="887" t="str">
        <f>VLOOKUP(A147,'[3]Regional lookup table'!$A$3:$B$161,2)</f>
        <v>Africa</v>
      </c>
      <c r="C147" s="888" t="str">
        <f>'[3]Sovereign Ratings (Moody''s,S&amp;P)'!C142</f>
        <v>B2</v>
      </c>
      <c r="D147" s="889">
        <f t="shared" si="12"/>
        <v>5.9924907017108855E-2</v>
      </c>
      <c r="E147" s="889">
        <f t="shared" si="14"/>
        <v>0.12644556742118129</v>
      </c>
      <c r="F147" s="890">
        <f t="shared" si="11"/>
        <v>8.0445567421181308E-2</v>
      </c>
      <c r="G147" s="890" t="str">
        <f>VLOOKUP(A147,'[3]10-year CDS Spreads'!$A$2:$D$157,4)</f>
        <v>NA</v>
      </c>
      <c r="H147" s="890" t="str">
        <f t="shared" si="15"/>
        <v>NA</v>
      </c>
      <c r="I147" s="891" t="str">
        <f t="shared" si="13"/>
        <v>NA</v>
      </c>
    </row>
    <row r="148" spans="1:9" ht="16">
      <c r="A148" s="886" t="str">
        <f>'[3]Sovereign Ratings (Moody''s,S&amp;P)'!A143</f>
        <v>Thailand</v>
      </c>
      <c r="B148" s="887" t="str">
        <f>VLOOKUP(A148,'[3]Regional lookup table'!$A$3:$B$161,2)</f>
        <v>Asia</v>
      </c>
      <c r="C148" s="888" t="str">
        <f>'[3]Sovereign Ratings (Moody''s,S&amp;P)'!C143</f>
        <v>Baa1</v>
      </c>
      <c r="D148" s="889">
        <f t="shared" si="12"/>
        <v>1.7414075543433341E-2</v>
      </c>
      <c r="E148" s="889">
        <f t="shared" si="14"/>
        <v>6.9377344378804828E-2</v>
      </c>
      <c r="F148" s="890">
        <f t="shared" si="11"/>
        <v>2.3377344378804822E-2</v>
      </c>
      <c r="G148" s="890">
        <f>VLOOKUP(A148,'[3]10-year CDS Spreads'!$A$2:$D$157,4)</f>
        <v>7.000000000000001E-4</v>
      </c>
      <c r="H148" s="890">
        <f t="shared" si="15"/>
        <v>4.6939707710831315E-2</v>
      </c>
      <c r="I148" s="891">
        <f t="shared" si="13"/>
        <v>9.3970771083131766E-4</v>
      </c>
    </row>
    <row r="149" spans="1:9" ht="16">
      <c r="A149" s="886" t="str">
        <f>'[3]Sovereign Ratings (Moody''s,S&amp;P)'!A144</f>
        <v>Togo</v>
      </c>
      <c r="B149" s="887" t="str">
        <f>VLOOKUP(A149,'[3]Regional lookup table'!$A$3:$B$161,2)</f>
        <v>Africa</v>
      </c>
      <c r="C149" s="888" t="str">
        <f>'[3]Sovereign Ratings (Moody''s,S&amp;P)'!C144</f>
        <v>B3</v>
      </c>
      <c r="D149" s="889">
        <f t="shared" si="12"/>
        <v>7.0808704231754685E-2</v>
      </c>
      <c r="E149" s="889">
        <f t="shared" si="14"/>
        <v>0.14105640765793431</v>
      </c>
      <c r="F149" s="890">
        <f t="shared" si="11"/>
        <v>9.5056407657934314E-2</v>
      </c>
      <c r="G149" s="890" t="str">
        <f>VLOOKUP(A149,'[3]10-year CDS Spreads'!$A$2:$D$157,4)</f>
        <v>NA</v>
      </c>
      <c r="H149" s="890" t="str">
        <f t="shared" si="15"/>
        <v>NA</v>
      </c>
      <c r="I149" s="891" t="str">
        <f t="shared" si="13"/>
        <v>NA</v>
      </c>
    </row>
    <row r="150" spans="1:9" ht="16">
      <c r="A150" s="886" t="str">
        <f>'[3]Sovereign Ratings (Moody''s,S&amp;P)'!A145</f>
        <v>Trinidad and Tobago</v>
      </c>
      <c r="B150" s="887" t="str">
        <f>VLOOKUP(A150,'[3]Regional lookup table'!$A$3:$B$161,2)</f>
        <v>Caribbean</v>
      </c>
      <c r="C150" s="888" t="str">
        <f>'[3]Sovereign Ratings (Moody''s,S&amp;P)'!C145</f>
        <v>Ba2</v>
      </c>
      <c r="D150" s="889">
        <f t="shared" si="12"/>
        <v>3.2779436317050999E-2</v>
      </c>
      <c r="E150" s="889">
        <f t="shared" si="14"/>
        <v>9.0004412948338497E-2</v>
      </c>
      <c r="F150" s="890">
        <f t="shared" si="11"/>
        <v>4.4004412948338498E-2</v>
      </c>
      <c r="G150" s="890" t="str">
        <f>VLOOKUP(A150,'[3]10-year CDS Spreads'!$A$2:$D$157,4)</f>
        <v>NA</v>
      </c>
      <c r="H150" s="890" t="str">
        <f t="shared" si="15"/>
        <v>NA</v>
      </c>
      <c r="I150" s="891" t="str">
        <f t="shared" si="13"/>
        <v>NA</v>
      </c>
    </row>
    <row r="151" spans="1:9" ht="16">
      <c r="A151" s="886" t="str">
        <f>'[3]Sovereign Ratings (Moody''s,S&amp;P)'!A146</f>
        <v>Tunisia</v>
      </c>
      <c r="B151" s="887" t="str">
        <f>VLOOKUP(A151,'[3]Regional lookup table'!$A$3:$B$161,2)</f>
        <v>Africa</v>
      </c>
      <c r="C151" s="888" t="str">
        <f>'[3]Sovereign Ratings (Moody''s,S&amp;P)'!C146</f>
        <v>Caa2</v>
      </c>
      <c r="D151" s="889">
        <f t="shared" si="12"/>
        <v>9.8082219604926024E-2</v>
      </c>
      <c r="E151" s="889">
        <f t="shared" si="14"/>
        <v>0.17766945436885656</v>
      </c>
      <c r="F151" s="890">
        <f t="shared" si="11"/>
        <v>0.13166945436885658</v>
      </c>
      <c r="G151" s="890">
        <f>VLOOKUP(A151,'[3]10-year CDS Spreads'!$A$2:$D$157,4)</f>
        <v>9.1999999999999998E-2</v>
      </c>
      <c r="H151" s="890">
        <f t="shared" si="15"/>
        <v>0.16950444199497317</v>
      </c>
      <c r="I151" s="891">
        <f t="shared" si="13"/>
        <v>0.12350444199497315</v>
      </c>
    </row>
    <row r="152" spans="1:9" ht="16">
      <c r="A152" s="886" t="str">
        <f>'[3]Sovereign Ratings (Moody''s,S&amp;P)'!A147</f>
        <v>Turkey</v>
      </c>
      <c r="B152" s="887" t="str">
        <f>VLOOKUP(A152,'[3]Regional lookup table'!$A$3:$B$161,2)</f>
        <v>Western Europe</v>
      </c>
      <c r="C152" s="888" t="str">
        <f>'[3]Sovereign Ratings (Moody''s,S&amp;P)'!C147</f>
        <v>B3</v>
      </c>
      <c r="D152" s="889">
        <f t="shared" si="12"/>
        <v>7.0808704231754685E-2</v>
      </c>
      <c r="E152" s="889">
        <f t="shared" si="14"/>
        <v>0.14105640765793431</v>
      </c>
      <c r="F152" s="890">
        <f t="shared" si="11"/>
        <v>9.5056407657934314E-2</v>
      </c>
      <c r="G152" s="890">
        <f>VLOOKUP(A152,'[3]10-year CDS Spreads'!$A$2:$D$157,4)</f>
        <v>3.2800000000000003E-2</v>
      </c>
      <c r="H152" s="890">
        <f t="shared" si="15"/>
        <v>9.0032018450381737E-2</v>
      </c>
      <c r="I152" s="891">
        <f t="shared" si="13"/>
        <v>4.4032018450381738E-2</v>
      </c>
    </row>
    <row r="153" spans="1:9" ht="16">
      <c r="A153" s="886" t="str">
        <f>'[3]Sovereign Ratings (Moody''s,S&amp;P)'!A148</f>
        <v>Turks and Caicos Islands</v>
      </c>
      <c r="B153" s="887" t="str">
        <f>VLOOKUP(A153,'[3]Regional lookup table'!$A$3:$B$161,2)</f>
        <v>Caribbean</v>
      </c>
      <c r="C153" s="888" t="str">
        <f>'[3]Sovereign Ratings (Moody''s,S&amp;P)'!C148</f>
        <v>Baa1</v>
      </c>
      <c r="D153" s="889">
        <f t="shared" si="12"/>
        <v>1.7414075543433341E-2</v>
      </c>
      <c r="E153" s="889">
        <f t="shared" si="14"/>
        <v>6.9377344378804828E-2</v>
      </c>
      <c r="F153" s="890">
        <f t="shared" si="11"/>
        <v>2.3377344378804822E-2</v>
      </c>
      <c r="G153" s="890" t="str">
        <f>VLOOKUP(A153,'[3]10-year CDS Spreads'!$A$2:$D$157,4)</f>
        <v>NA</v>
      </c>
      <c r="H153" s="890" t="str">
        <f t="shared" si="15"/>
        <v>NA</v>
      </c>
      <c r="I153" s="891" t="str">
        <f t="shared" si="13"/>
        <v>NA</v>
      </c>
    </row>
    <row r="154" spans="1:9" ht="16">
      <c r="A154" s="886" t="str">
        <f>'[3]Sovereign Ratings (Moody''s,S&amp;P)'!A149</f>
        <v>Uganda</v>
      </c>
      <c r="B154" s="887" t="str">
        <f>VLOOKUP(A154,'[3]Regional lookup table'!$A$3:$B$161,2)</f>
        <v>Africa</v>
      </c>
      <c r="C154" s="888" t="str">
        <f>'[3]Sovereign Ratings (Moody''s,S&amp;P)'!C149</f>
        <v>B2</v>
      </c>
      <c r="D154" s="889">
        <f t="shared" si="12"/>
        <v>5.9924907017108855E-2</v>
      </c>
      <c r="E154" s="889">
        <f t="shared" si="14"/>
        <v>0.12644556742118129</v>
      </c>
      <c r="F154" s="890">
        <f t="shared" si="11"/>
        <v>8.0445567421181308E-2</v>
      </c>
      <c r="G154" s="890" t="str">
        <f>VLOOKUP(A154,'[3]10-year CDS Spreads'!$A$2:$D$157,4)</f>
        <v>NA</v>
      </c>
      <c r="H154" s="890" t="str">
        <f t="shared" si="15"/>
        <v>NA</v>
      </c>
      <c r="I154" s="891" t="str">
        <f t="shared" si="13"/>
        <v>NA</v>
      </c>
    </row>
    <row r="155" spans="1:9" ht="16">
      <c r="A155" s="886" t="str">
        <f>'[3]Sovereign Ratings (Moody''s,S&amp;P)'!A150</f>
        <v>Ukraine</v>
      </c>
      <c r="B155" s="887" t="str">
        <f>VLOOKUP(A155,'[3]Regional lookup table'!$A$3:$B$161,2)</f>
        <v>Eastern Europe &amp; Russia</v>
      </c>
      <c r="C155" s="888" t="str">
        <f>'[3]Sovereign Ratings (Moody''s,S&amp;P)'!C150</f>
        <v>Ca</v>
      </c>
      <c r="D155" s="889">
        <f t="shared" si="12"/>
        <v>0.13073361124886354</v>
      </c>
      <c r="E155" s="889">
        <f t="shared" si="14"/>
        <v>0.22150197507911562</v>
      </c>
      <c r="F155" s="890">
        <f t="shared" si="11"/>
        <v>0.17550197507911564</v>
      </c>
      <c r="G155" s="890" t="str">
        <f>VLOOKUP(A155,'[3]10-year CDS Spreads'!$A$2:$D$157,4)</f>
        <v>NA</v>
      </c>
      <c r="H155" s="890" t="str">
        <f t="shared" si="15"/>
        <v>NA</v>
      </c>
      <c r="I155" s="891" t="str">
        <f t="shared" si="13"/>
        <v>NA</v>
      </c>
    </row>
    <row r="156" spans="1:9" ht="16">
      <c r="A156" s="886" t="str">
        <f>'[3]Sovereign Ratings (Moody''s,S&amp;P)'!A151</f>
        <v>United Arab Emirates</v>
      </c>
      <c r="B156" s="887" t="str">
        <f>VLOOKUP(A156,'[3]Regional lookup table'!$A$3:$B$161,2)</f>
        <v>Middle East</v>
      </c>
      <c r="C156" s="888" t="str">
        <f>'[3]Sovereign Ratings (Moody''s,S&amp;P)'!C151</f>
        <v>Aa2</v>
      </c>
      <c r="D156" s="889">
        <f t="shared" si="12"/>
        <v>5.3778762707661788E-3</v>
      </c>
      <c r="E156" s="889">
        <f t="shared" si="14"/>
        <v>5.3219473999336783E-2</v>
      </c>
      <c r="F156" s="890">
        <f t="shared" si="11"/>
        <v>7.2194739993367832E-3</v>
      </c>
      <c r="G156" s="890" t="str">
        <f>VLOOKUP(A156,'[3]10-year CDS Spreads'!$A$2:$D$157,4)</f>
        <v>NA</v>
      </c>
      <c r="H156" s="890" t="str">
        <f t="shared" si="15"/>
        <v>NA</v>
      </c>
      <c r="I156" s="891" t="str">
        <f t="shared" si="13"/>
        <v>NA</v>
      </c>
    </row>
    <row r="157" spans="1:9" ht="16">
      <c r="A157" s="886" t="str">
        <f>'[3]Sovereign Ratings (Moody''s,S&amp;P)'!A152</f>
        <v>United Kingdom</v>
      </c>
      <c r="B157" s="887" t="str">
        <f>VLOOKUP(A157,'[3]Regional lookup table'!$A$3:$B$161,2)</f>
        <v>Western Europe</v>
      </c>
      <c r="C157" s="888" t="str">
        <f>'[3]Sovereign Ratings (Moody''s,S&amp;P)'!C152</f>
        <v>Aa3</v>
      </c>
      <c r="D157" s="889">
        <f t="shared" si="12"/>
        <v>6.5302783287875029E-3</v>
      </c>
      <c r="E157" s="889">
        <f t="shared" si="14"/>
        <v>5.4766504142051808E-2</v>
      </c>
      <c r="F157" s="890">
        <f t="shared" si="11"/>
        <v>8.7665041420518092E-3</v>
      </c>
      <c r="G157" s="890">
        <f>VLOOKUP(A157,'[3]10-year CDS Spreads'!$A$2:$D$157,4)</f>
        <v>0</v>
      </c>
      <c r="H157" s="890">
        <f t="shared" si="15"/>
        <v>4.5999999999999999E-2</v>
      </c>
      <c r="I157" s="891">
        <f t="shared" si="13"/>
        <v>0</v>
      </c>
    </row>
    <row r="158" spans="1:9" ht="16">
      <c r="A158" s="896" t="str">
        <f>'[3]Sovereign Ratings (Moody''s,S&amp;P)'!A153</f>
        <v>United States</v>
      </c>
      <c r="B158" s="897" t="str">
        <f>VLOOKUP(A158,'[3]Regional lookup table'!$A$3:$B$161,2)</f>
        <v>North America</v>
      </c>
      <c r="C158" s="898" t="str">
        <f>'[3]Sovereign Ratings (Moody''s,S&amp;P)'!C153</f>
        <v>Aaa</v>
      </c>
      <c r="D158" s="899">
        <f t="shared" si="12"/>
        <v>0</v>
      </c>
      <c r="E158" s="899">
        <f t="shared" si="14"/>
        <v>4.5999999999999999E-2</v>
      </c>
      <c r="F158" s="900">
        <f t="shared" si="11"/>
        <v>0</v>
      </c>
      <c r="G158" s="900">
        <f>VLOOKUP(A158,'[3]10-year CDS Spreads'!$A$2:$D$157,4)</f>
        <v>0</v>
      </c>
      <c r="H158" s="900">
        <f t="shared" si="15"/>
        <v>4.5999999999999999E-2</v>
      </c>
      <c r="I158" s="901">
        <f t="shared" si="13"/>
        <v>0</v>
      </c>
    </row>
    <row r="159" spans="1:9" ht="16">
      <c r="A159" s="902" t="str">
        <f>'[3]Sovereign Ratings (Moody''s,S&amp;P)'!A154</f>
        <v>Uruguay</v>
      </c>
      <c r="B159" s="903" t="str">
        <f>VLOOKUP(A159,'[3]Regional lookup table'!$A$3:$B$161,2)</f>
        <v>Central and South America</v>
      </c>
      <c r="C159" s="904" t="str">
        <f>'[3]Sovereign Ratings (Moody''s,S&amp;P)'!C154</f>
        <v>Baa2</v>
      </c>
      <c r="D159" s="889">
        <f t="shared" si="12"/>
        <v>2.0743237044383835E-2</v>
      </c>
      <c r="E159" s="905">
        <f t="shared" si="14"/>
        <v>7.3846542568870452E-2</v>
      </c>
      <c r="F159" s="906">
        <f t="shared" si="11"/>
        <v>2.7846542568870453E-2</v>
      </c>
      <c r="G159" s="906">
        <f>VLOOKUP(A159,'[3]10-year CDS Spreads'!$A$2:$D$157,4)</f>
        <v>5.6000000000000008E-3</v>
      </c>
      <c r="H159" s="906">
        <f t="shared" si="15"/>
        <v>5.3517661686650543E-2</v>
      </c>
      <c r="I159" s="907">
        <f t="shared" si="13"/>
        <v>7.5176616866505412E-3</v>
      </c>
    </row>
    <row r="160" spans="1:9" ht="16">
      <c r="A160" s="908" t="str">
        <f>'[3]Sovereign Ratings (Moody''s,S&amp;P)'!A155</f>
        <v>Uzbekistan</v>
      </c>
      <c r="B160" s="887" t="str">
        <f>VLOOKUP(A160,'[3]Regional lookup table'!$A$3:$B$161,2)</f>
        <v>Eastern Europe &amp; Russia</v>
      </c>
      <c r="C160" s="888" t="str">
        <f>'[3]Sovereign Ratings (Moody''s,S&amp;P)'!C155</f>
        <v>Ba3</v>
      </c>
      <c r="D160" s="889">
        <f t="shared" si="12"/>
        <v>3.9181669972725021E-2</v>
      </c>
      <c r="E160" s="889">
        <f t="shared" si="14"/>
        <v>9.8599024852310854E-2</v>
      </c>
      <c r="F160" s="890">
        <f>IF($E$4="Yes",D160*$E$5,D160)</f>
        <v>5.2599024852310855E-2</v>
      </c>
      <c r="G160" s="890" t="str">
        <f>VLOOKUP(A160,'[3]10-year CDS Spreads'!$A$2:$D$157,4)</f>
        <v>NA</v>
      </c>
      <c r="H160" s="890" t="str">
        <f t="shared" si="15"/>
        <v>NA</v>
      </c>
      <c r="I160" s="890" t="str">
        <f>IF(G160="NA","NA",G160*$E$5)</f>
        <v>NA</v>
      </c>
    </row>
    <row r="161" spans="1:51" s="914" customFormat="1" ht="16">
      <c r="A161" s="909" t="str">
        <f>'[3]Sovereign Ratings (Moody''s,S&amp;P)'!A156</f>
        <v>Venezuela</v>
      </c>
      <c r="B161" s="910" t="str">
        <f>VLOOKUP(A161,'[3]Regional lookup table'!$A$3:$B$161,2)</f>
        <v>Central and South America</v>
      </c>
      <c r="C161" s="911" t="str">
        <f>'[3]Sovereign Ratings (Moody''s,S&amp;P)'!C156</f>
        <v>C</v>
      </c>
      <c r="D161" s="912">
        <f t="shared" si="12"/>
        <v>0.17499999999999999</v>
      </c>
      <c r="E161" s="912">
        <f>$E$3+F161</f>
        <v>0.28092692770782934</v>
      </c>
      <c r="F161" s="913">
        <f>IF($E$4="Yes",D161*$E$5,D161)</f>
        <v>0.23492692770782936</v>
      </c>
      <c r="G161" s="913">
        <f>VLOOKUP(A161,'[3]10-year CDS Spreads'!$A$2:$D$157,4)</f>
        <v>0.1067</v>
      </c>
      <c r="H161" s="913">
        <f>IF(I161="NA","NA",$E$3+I161)</f>
        <v>0.18923830392243085</v>
      </c>
      <c r="I161" s="913">
        <f>IF(G161="NA","NA",G161*$E$5)</f>
        <v>0.14323830392243084</v>
      </c>
      <c r="J161" s="868"/>
      <c r="K161" s="868"/>
      <c r="L161" s="868"/>
      <c r="M161" s="868"/>
      <c r="N161" s="868"/>
      <c r="O161" s="868"/>
      <c r="P161" s="868"/>
      <c r="Q161" s="868"/>
      <c r="R161" s="868"/>
      <c r="S161" s="868"/>
      <c r="T161" s="868"/>
      <c r="U161" s="868"/>
      <c r="V161" s="868"/>
      <c r="W161" s="868"/>
      <c r="X161" s="868"/>
      <c r="Y161" s="868"/>
      <c r="Z161" s="868"/>
      <c r="AA161" s="868"/>
      <c r="AB161" s="868"/>
      <c r="AC161" s="868"/>
      <c r="AD161" s="868"/>
      <c r="AE161" s="868"/>
      <c r="AF161" s="868"/>
      <c r="AG161" s="868"/>
      <c r="AH161" s="868"/>
      <c r="AI161" s="868"/>
      <c r="AJ161" s="868"/>
      <c r="AK161" s="868"/>
      <c r="AL161" s="868"/>
      <c r="AM161" s="868"/>
      <c r="AN161" s="868"/>
      <c r="AO161" s="868"/>
      <c r="AP161" s="868"/>
      <c r="AQ161" s="868"/>
      <c r="AR161" s="868"/>
      <c r="AS161" s="868"/>
      <c r="AT161" s="868"/>
      <c r="AU161" s="868"/>
      <c r="AV161" s="868"/>
      <c r="AW161" s="868"/>
      <c r="AX161" s="868"/>
      <c r="AY161" s="868"/>
    </row>
    <row r="162" spans="1:51" ht="16">
      <c r="A162" s="908" t="str">
        <f>'[3]Sovereign Ratings (Moody''s,S&amp;P)'!A157</f>
        <v>Vietnam</v>
      </c>
      <c r="B162" s="887" t="str">
        <f>VLOOKUP(A162,'[3]Regional lookup table'!$A$3:$B$161,2)</f>
        <v>Asia</v>
      </c>
      <c r="C162" s="888" t="str">
        <f>'[3]Sovereign Ratings (Moody''s,S&amp;P)'!C157</f>
        <v>Ba2</v>
      </c>
      <c r="D162" s="889">
        <f t="shared" si="12"/>
        <v>3.2779436317050999E-2</v>
      </c>
      <c r="E162" s="889">
        <f>$E$3+F162</f>
        <v>9.0004412948338497E-2</v>
      </c>
      <c r="F162" s="890">
        <f>IF($E$4="Yes",D162*$E$5,D162)</f>
        <v>4.4004412948338498E-2</v>
      </c>
      <c r="G162" s="890">
        <f>VLOOKUP(A162,'[3]10-year CDS Spreads'!$A$2:$D$157,4)</f>
        <v>1.26E-2</v>
      </c>
      <c r="H162" s="890">
        <f>IF(I162="NA","NA",$E$3+I162)</f>
        <v>6.2914738794963718E-2</v>
      </c>
      <c r="I162" s="890">
        <f>IF(G162="NA","NA",G162*$E$5)</f>
        <v>1.6914738794963715E-2</v>
      </c>
    </row>
    <row r="163" spans="1:51" ht="16">
      <c r="A163" s="909" t="str">
        <f>'[3]Sovereign Ratings (Moody''s,S&amp;P)'!A158</f>
        <v>Zambia</v>
      </c>
      <c r="B163" s="910" t="str">
        <f>VLOOKUP(A163,'[3]Regional lookup table'!$A$3:$B$161,2)</f>
        <v>Africa</v>
      </c>
      <c r="C163" s="911" t="str">
        <f>'[3]Sovereign Ratings (Moody''s,S&amp;P)'!C158</f>
        <v>Caa3</v>
      </c>
      <c r="D163" s="912">
        <f t="shared" si="12"/>
        <v>0.10896601681957188</v>
      </c>
      <c r="E163" s="912">
        <f>$E$3+F163</f>
        <v>0.19228029460560964</v>
      </c>
      <c r="F163" s="913">
        <f>IF($E$4="Yes",D163*$E$5,D163)</f>
        <v>0.14628029460560962</v>
      </c>
      <c r="G163" s="913" t="str">
        <f>VLOOKUP(A163,'[3]10-year CDS Spreads'!$A$2:$D$158,4)</f>
        <v>NA</v>
      </c>
      <c r="H163" s="913" t="str">
        <f>IF(I163="NA","NA",$E$3+I163)</f>
        <v>NA</v>
      </c>
      <c r="I163" s="913" t="str">
        <f>IF(G163="NA","NA",G163*$E$5)</f>
        <v>NA</v>
      </c>
    </row>
    <row r="164" spans="1:51" ht="16">
      <c r="A164" s="1230" t="s">
        <v>1201</v>
      </c>
      <c r="B164" s="1230"/>
      <c r="C164" s="1230"/>
      <c r="D164" s="1230"/>
      <c r="E164" s="1230"/>
      <c r="F164" s="915"/>
      <c r="G164" s="915"/>
      <c r="H164" s="915"/>
      <c r="I164" s="915"/>
    </row>
    <row r="165" spans="1:51" s="917" customFormat="1" ht="16">
      <c r="A165" s="916" t="s">
        <v>1171</v>
      </c>
      <c r="B165" s="916" t="s">
        <v>1202</v>
      </c>
      <c r="C165" s="917" t="s">
        <v>1203</v>
      </c>
      <c r="D165" s="917" t="s">
        <v>1204</v>
      </c>
      <c r="E165" s="917" t="s">
        <v>1205</v>
      </c>
      <c r="F165" s="918"/>
      <c r="G165" s="918"/>
      <c r="H165" s="918"/>
      <c r="I165" s="918"/>
      <c r="J165" s="868"/>
      <c r="K165" s="868"/>
    </row>
    <row r="166" spans="1:51" ht="16">
      <c r="A166" s="919" t="str">
        <f>'[3]PRS Worksheet'!A161</f>
        <v>Algeria</v>
      </c>
      <c r="B166" s="920">
        <f>'[3]PRS Worksheet'!B161</f>
        <v>67.75</v>
      </c>
      <c r="C166" s="921">
        <f>'[3]PRS Worksheet'!E161</f>
        <v>0.11183472718442829</v>
      </c>
      <c r="D166" s="922">
        <f>'[3]PRS Worksheet'!G161</f>
        <v>6.5834727184428288E-2</v>
      </c>
      <c r="E166" s="922">
        <f>'[3]PRS Worksheet'!D161</f>
        <v>4.9041109802463012E-2</v>
      </c>
      <c r="F166" s="915"/>
      <c r="G166" s="915"/>
      <c r="H166" s="915"/>
      <c r="J166" s="917"/>
      <c r="K166" s="917"/>
    </row>
    <row r="167" spans="1:51" ht="16">
      <c r="A167" s="919" t="str">
        <f>'[3]PRS Worksheet'!A162</f>
        <v>Brunei</v>
      </c>
      <c r="B167" s="920">
        <f>'[3]PRS Worksheet'!B162</f>
        <v>81.5</v>
      </c>
      <c r="C167" s="921">
        <f>'[3]PRS Worksheet'!E162</f>
        <v>5.4766504142051808E-2</v>
      </c>
      <c r="D167" s="922">
        <f>'[3]PRS Worksheet'!G162</f>
        <v>8.7665041420518092E-3</v>
      </c>
      <c r="E167" s="922">
        <f>'[3]PRS Worksheet'!D162</f>
        <v>6.5302783287875029E-3</v>
      </c>
      <c r="F167" s="915"/>
      <c r="G167" s="915"/>
      <c r="H167" s="915"/>
    </row>
    <row r="168" spans="1:51" ht="16">
      <c r="A168" s="919" t="str">
        <f>'[3]PRS Worksheet'!A163</f>
        <v>Gambia</v>
      </c>
      <c r="B168" s="920">
        <f>'[3]PRS Worksheet'!B163</f>
        <v>66.75</v>
      </c>
      <c r="C168" s="921">
        <f>'[3]PRS Worksheet'!E163</f>
        <v>0.11183472718442829</v>
      </c>
      <c r="D168" s="922">
        <f>'[3]PRS Worksheet'!G163</f>
        <v>6.5834727184428288E-2</v>
      </c>
      <c r="E168" s="922">
        <f>'[3]PRS Worksheet'!D163</f>
        <v>4.9041109802463012E-2</v>
      </c>
      <c r="F168" s="915"/>
      <c r="G168" s="915"/>
      <c r="H168" s="915"/>
    </row>
    <row r="169" spans="1:51" ht="16">
      <c r="A169" s="919" t="str">
        <f>'[3]PRS Worksheet'!A164</f>
        <v>Guinea</v>
      </c>
      <c r="B169" s="920">
        <f>'[3]PRS Worksheet'!B164</f>
        <v>60</v>
      </c>
      <c r="C169" s="921">
        <f>'[3]PRS Worksheet'!E164</f>
        <v>0.17766945436885656</v>
      </c>
      <c r="D169" s="922">
        <f>'[3]PRS Worksheet'!G164</f>
        <v>0.13166945436885658</v>
      </c>
      <c r="E169" s="922">
        <f>'[3]PRS Worksheet'!D164</f>
        <v>9.8082219604926024E-2</v>
      </c>
      <c r="F169" s="915"/>
      <c r="G169" s="915"/>
      <c r="H169" s="915"/>
    </row>
    <row r="170" spans="1:51" ht="16">
      <c r="A170" s="919" t="str">
        <f>'[3]PRS Worksheet'!A165</f>
        <v>Guinea-Bissau</v>
      </c>
      <c r="B170" s="920">
        <f>'[3]PRS Worksheet'!B165</f>
        <v>65.25</v>
      </c>
      <c r="C170" s="921">
        <f>'[3]PRS Worksheet'!E165</f>
        <v>0.12644556742118129</v>
      </c>
      <c r="D170" s="922">
        <f>'[3]PRS Worksheet'!G165</f>
        <v>8.0445567421181294E-2</v>
      </c>
      <c r="E170" s="922">
        <f>'[3]PRS Worksheet'!D165</f>
        <v>5.9924907017108842E-2</v>
      </c>
      <c r="F170" s="915"/>
      <c r="G170" s="915"/>
      <c r="H170" s="915"/>
    </row>
    <row r="171" spans="1:51" ht="16">
      <c r="A171" s="919" t="str">
        <f>'[3]PRS Worksheet'!A166</f>
        <v>Guyana</v>
      </c>
      <c r="B171" s="920">
        <f>'[3]PRS Worksheet'!B166</f>
        <v>75.25</v>
      </c>
      <c r="C171" s="921">
        <f>'[3]PRS Worksheet'!E166</f>
        <v>6.9377344378804828E-2</v>
      </c>
      <c r="D171" s="922">
        <f>'[3]PRS Worksheet'!G166</f>
        <v>2.3377344378804829E-2</v>
      </c>
      <c r="E171" s="922">
        <f>'[3]PRS Worksheet'!D166</f>
        <v>1.7414075543433345E-2</v>
      </c>
      <c r="F171" s="915"/>
      <c r="G171" s="915"/>
      <c r="H171" s="915"/>
    </row>
    <row r="172" spans="1:51" ht="16">
      <c r="A172" s="919" t="str">
        <f>'[3]PRS Worksheet'!A167</f>
        <v>Haiti</v>
      </c>
      <c r="B172" s="920">
        <f>'[3]PRS Worksheet'!B167</f>
        <v>56.5</v>
      </c>
      <c r="C172" s="921">
        <f>'[3]PRS Worksheet'!E167</f>
        <v>0.19228029460560964</v>
      </c>
      <c r="D172" s="922">
        <f>'[3]PRS Worksheet'!G167</f>
        <v>0.14628029460560965</v>
      </c>
      <c r="E172" s="922">
        <f>'[3]PRS Worksheet'!D167</f>
        <v>0.10896601681957191</v>
      </c>
      <c r="F172" s="915"/>
      <c r="G172" s="915"/>
      <c r="H172" s="915"/>
    </row>
    <row r="173" spans="1:51" ht="16">
      <c r="A173" s="919" t="str">
        <f>'[3]PRS Worksheet'!A168</f>
        <v>Iran</v>
      </c>
      <c r="B173" s="920">
        <f>'[3]PRS Worksheet'!B168</f>
        <v>63</v>
      </c>
      <c r="C173" s="921">
        <f>'[3]PRS Worksheet'!E168</f>
        <v>0.14105640765793431</v>
      </c>
      <c r="D173" s="922">
        <f>'[3]PRS Worksheet'!G168</f>
        <v>9.5056407657934314E-2</v>
      </c>
      <c r="E173" s="922">
        <f>'[3]PRS Worksheet'!D168</f>
        <v>7.0808704231754685E-2</v>
      </c>
      <c r="F173" s="915"/>
      <c r="G173" s="915"/>
      <c r="H173" s="915"/>
    </row>
    <row r="174" spans="1:51" ht="16">
      <c r="A174" s="919" t="str">
        <f>'[3]PRS Worksheet'!A169</f>
        <v>Korea, D.P.R.</v>
      </c>
      <c r="B174" s="920">
        <f>'[3]PRS Worksheet'!B169</f>
        <v>49.25</v>
      </c>
      <c r="C174" s="921">
        <f>'[3]PRS Worksheet'!E169</f>
        <v>0.28092692770782934</v>
      </c>
      <c r="D174" s="922">
        <f>'[3]PRS Worksheet'!G169</f>
        <v>0.23492692770782936</v>
      </c>
      <c r="E174" s="922">
        <f>'[3]PRS Worksheet'!D169</f>
        <v>0.17499999999999999</v>
      </c>
      <c r="F174" s="915"/>
      <c r="G174" s="915"/>
      <c r="H174" s="915"/>
    </row>
    <row r="175" spans="1:51" ht="16">
      <c r="A175" s="919" t="str">
        <f>'[3]PRS Worksheet'!A170</f>
        <v>Liberia</v>
      </c>
      <c r="B175" s="920">
        <f>'[3]PRS Worksheet'!B170</f>
        <v>55</v>
      </c>
      <c r="C175" s="921">
        <f>'[3]PRS Worksheet'!E170</f>
        <v>0.22150197507911562</v>
      </c>
      <c r="D175" s="922">
        <f>'[3]PRS Worksheet'!G170</f>
        <v>0.17550197507911564</v>
      </c>
      <c r="E175" s="922">
        <f>'[3]PRS Worksheet'!D170</f>
        <v>0.13073361124886354</v>
      </c>
      <c r="F175" s="915"/>
      <c r="G175" s="915"/>
      <c r="H175" s="915"/>
    </row>
    <row r="176" spans="1:51" ht="16">
      <c r="A176" s="919" t="str">
        <f>'[3]PRS Worksheet'!A171</f>
        <v>Libya</v>
      </c>
      <c r="B176" s="920">
        <f>'[3]PRS Worksheet'!B171</f>
        <v>73.75</v>
      </c>
      <c r="C176" s="921">
        <f>'[3]PRS Worksheet'!E171</f>
        <v>7.3846542568870452E-2</v>
      </c>
      <c r="D176" s="922">
        <f>'[3]PRS Worksheet'!G171</f>
        <v>2.7846542568870453E-2</v>
      </c>
      <c r="E176" s="922">
        <f>'[3]PRS Worksheet'!D171</f>
        <v>2.0743237044383835E-2</v>
      </c>
      <c r="F176" s="915"/>
      <c r="G176" s="915"/>
      <c r="H176" s="915"/>
    </row>
    <row r="177" spans="1:8" ht="16">
      <c r="A177" s="919" t="str">
        <f>'[3]PRS Worksheet'!A172</f>
        <v>Madagascar</v>
      </c>
      <c r="B177" s="920">
        <f>'[3]PRS Worksheet'!B172</f>
        <v>62.75</v>
      </c>
      <c r="C177" s="921">
        <f>'[3]PRS Worksheet'!E172</f>
        <v>0.14105640765793431</v>
      </c>
      <c r="D177" s="922">
        <f>'[3]PRS Worksheet'!G172</f>
        <v>9.5056407657934314E-2</v>
      </c>
      <c r="E177" s="922">
        <f>'[3]PRS Worksheet'!D172</f>
        <v>7.0808704231754685E-2</v>
      </c>
      <c r="F177" s="915"/>
      <c r="G177" s="915"/>
      <c r="H177" s="915"/>
    </row>
    <row r="178" spans="1:8" ht="16">
      <c r="A178" s="919" t="str">
        <f>'[3]PRS Worksheet'!A173</f>
        <v>Malawi</v>
      </c>
      <c r="B178" s="920">
        <f>'[3]PRS Worksheet'!B173</f>
        <v>52.75</v>
      </c>
      <c r="C178" s="921">
        <f>'[3]PRS Worksheet'!E173</f>
        <v>0.22150197507911562</v>
      </c>
      <c r="D178" s="922">
        <f>'[3]PRS Worksheet'!G173</f>
        <v>0.17550197507911564</v>
      </c>
      <c r="E178" s="922">
        <f>'[3]PRS Worksheet'!D173</f>
        <v>0.13073361124886354</v>
      </c>
      <c r="F178" s="915"/>
      <c r="G178" s="915"/>
      <c r="H178" s="915"/>
    </row>
    <row r="179" spans="1:8" ht="16">
      <c r="A179" s="919" t="str">
        <f>'[3]PRS Worksheet'!A174</f>
        <v>Myanmar</v>
      </c>
      <c r="B179" s="920">
        <f>'[3]PRS Worksheet'!B174</f>
        <v>57</v>
      </c>
      <c r="C179" s="921">
        <f>'[3]PRS Worksheet'!E174</f>
        <v>0.19228029460560964</v>
      </c>
      <c r="D179" s="922">
        <f>'[3]PRS Worksheet'!G174</f>
        <v>0.14628029460560965</v>
      </c>
      <c r="E179" s="922">
        <f>'[3]PRS Worksheet'!D174</f>
        <v>0.10896601681957191</v>
      </c>
      <c r="F179" s="915"/>
      <c r="G179" s="915"/>
      <c r="H179" s="915"/>
    </row>
    <row r="180" spans="1:8" ht="16">
      <c r="A180" s="919" t="str">
        <f>'[3]PRS Worksheet'!A175</f>
        <v>Russia</v>
      </c>
      <c r="B180" s="920">
        <f>'[3]PRS Worksheet'!B175</f>
        <v>66.75</v>
      </c>
      <c r="C180" s="921">
        <f>'[3]PRS Worksheet'!E175</f>
        <v>0.11183472718442829</v>
      </c>
      <c r="D180" s="922">
        <f>'[3]PRS Worksheet'!G175</f>
        <v>6.5834727184428288E-2</v>
      </c>
      <c r="E180" s="922">
        <f>'[3]PRS Worksheet'!D175</f>
        <v>4.9041109802463012E-2</v>
      </c>
      <c r="F180" s="915"/>
      <c r="G180" s="915"/>
      <c r="H180" s="915"/>
    </row>
    <row r="181" spans="1:8" ht="16">
      <c r="A181" s="919" t="str">
        <f>'[3]PRS Worksheet'!A176</f>
        <v>Sierra Leone</v>
      </c>
      <c r="B181" s="920">
        <f>'[3]PRS Worksheet'!B176</f>
        <v>56.25</v>
      </c>
      <c r="C181" s="921">
        <f>'[3]PRS Worksheet'!E176</f>
        <v>0.19228029460560964</v>
      </c>
      <c r="D181" s="922">
        <f>'[3]PRS Worksheet'!G176</f>
        <v>0.14628029460560965</v>
      </c>
      <c r="E181" s="922">
        <f>'[3]PRS Worksheet'!D176</f>
        <v>0.10896601681957191</v>
      </c>
      <c r="F181" s="915"/>
      <c r="G181" s="915"/>
      <c r="H181" s="915"/>
    </row>
    <row r="182" spans="1:8" ht="16">
      <c r="A182" s="919" t="str">
        <f>'[3]PRS Worksheet'!A177</f>
        <v>Somalia</v>
      </c>
      <c r="B182" s="920">
        <f>'[3]PRS Worksheet'!B177</f>
        <v>51.75</v>
      </c>
      <c r="C182" s="921">
        <f>'[3]PRS Worksheet'!E177</f>
        <v>0.22150197507911562</v>
      </c>
      <c r="D182" s="922">
        <f>'[3]PRS Worksheet'!G177</f>
        <v>0.17550197507911564</v>
      </c>
      <c r="E182" s="922">
        <f>'[3]PRS Worksheet'!D177</f>
        <v>0.13073361124886354</v>
      </c>
      <c r="F182" s="915"/>
      <c r="G182" s="915"/>
      <c r="H182" s="915"/>
    </row>
    <row r="183" spans="1:8" ht="16">
      <c r="A183" s="919" t="str">
        <f>'[3]PRS Worksheet'!A178</f>
        <v>Sudan</v>
      </c>
      <c r="B183" s="920">
        <f>'[3]PRS Worksheet'!B178</f>
        <v>44.75</v>
      </c>
      <c r="C183" s="921">
        <f>'[3]PRS Worksheet'!E178</f>
        <v>0.28092692770782934</v>
      </c>
      <c r="D183" s="922">
        <f>'[3]PRS Worksheet'!G178</f>
        <v>0.23492692770782936</v>
      </c>
      <c r="E183" s="922">
        <f>'[3]PRS Worksheet'!D178</f>
        <v>0.17499999999999999</v>
      </c>
      <c r="F183" s="915"/>
      <c r="G183" s="915"/>
      <c r="H183" s="915"/>
    </row>
    <row r="184" spans="1:8" ht="16">
      <c r="A184" s="919" t="str">
        <f>'[3]PRS Worksheet'!A179</f>
        <v>Syria</v>
      </c>
      <c r="B184" s="920">
        <f>'[3]PRS Worksheet'!B179</f>
        <v>45</v>
      </c>
      <c r="C184" s="921">
        <f>'[3]PRS Worksheet'!E179</f>
        <v>0.28092692770782934</v>
      </c>
      <c r="D184" s="922">
        <f>'[3]PRS Worksheet'!G179</f>
        <v>0.23492692770782936</v>
      </c>
      <c r="E184" s="922">
        <f>'[3]PRS Worksheet'!D179</f>
        <v>0.17499999999999999</v>
      </c>
      <c r="F184" s="915"/>
      <c r="G184" s="915"/>
      <c r="H184" s="915"/>
    </row>
    <row r="185" spans="1:8" ht="16">
      <c r="A185" s="919" t="str">
        <f>'[3]PRS Worksheet'!A180</f>
        <v>Yemen, Republic</v>
      </c>
      <c r="B185" s="920">
        <f>'[3]PRS Worksheet'!B180</f>
        <v>55.75</v>
      </c>
      <c r="C185" s="921">
        <f>'[3]PRS Worksheet'!E180</f>
        <v>0.19228029460560964</v>
      </c>
      <c r="D185" s="922">
        <f>'[3]PRS Worksheet'!G180</f>
        <v>0.14628029460560965</v>
      </c>
      <c r="E185" s="922">
        <f>'[3]PRS Worksheet'!D180</f>
        <v>0.10896601681957191</v>
      </c>
      <c r="F185" s="915"/>
      <c r="G185" s="915"/>
      <c r="H185" s="915"/>
    </row>
    <row r="186" spans="1:8" ht="16">
      <c r="A186" s="919" t="str">
        <f>'[3]PRS Worksheet'!A181</f>
        <v>Zimbabwe</v>
      </c>
      <c r="B186" s="920">
        <f>'[3]PRS Worksheet'!B181</f>
        <v>57.5</v>
      </c>
      <c r="C186" s="921">
        <f>'[3]PRS Worksheet'!E181</f>
        <v>0.17766945436885656</v>
      </c>
      <c r="D186" s="922">
        <f>'[3]PRS Worksheet'!G181</f>
        <v>0.13166945436885658</v>
      </c>
      <c r="E186" s="922">
        <f>'[3]PRS Worksheet'!D181</f>
        <v>9.8082219604926024E-2</v>
      </c>
      <c r="F186" s="915"/>
      <c r="G186" s="915"/>
      <c r="H186" s="915"/>
    </row>
    <row r="187" spans="1:8" ht="16">
      <c r="A187" s="923"/>
      <c r="B187" s="924"/>
      <c r="C187" s="925"/>
      <c r="D187" s="926"/>
      <c r="E187" s="915"/>
    </row>
    <row r="188" spans="1:8">
      <c r="B188" s="892" t="s">
        <v>1181</v>
      </c>
      <c r="C188" s="892" t="s">
        <v>1182</v>
      </c>
    </row>
    <row r="189" spans="1:8">
      <c r="B189" s="893" t="s">
        <v>1183</v>
      </c>
      <c r="C189" s="927">
        <f>'[3]Default Spreads for Ratings'!C2</f>
        <v>76.826803868088277</v>
      </c>
    </row>
    <row r="190" spans="1:8">
      <c r="B190" s="893" t="s">
        <v>1184</v>
      </c>
      <c r="C190" s="927">
        <f>'[3]Default Spreads for Ratings'!C3</f>
        <v>92.192164641705929</v>
      </c>
    </row>
    <row r="191" spans="1:8">
      <c r="B191" s="893" t="s">
        <v>1185</v>
      </c>
      <c r="C191" s="927">
        <f>'[3]Default Spreads for Ratings'!C4</f>
        <v>130.60556657575006</v>
      </c>
    </row>
    <row r="192" spans="1:8">
      <c r="B192" s="893" t="s">
        <v>1186</v>
      </c>
      <c r="C192" s="927">
        <f>'[3]Default Spreads for Ratings'!C5</f>
        <v>43.535188858583354</v>
      </c>
    </row>
    <row r="193" spans="2:3">
      <c r="B193" s="893" t="s">
        <v>1187</v>
      </c>
      <c r="C193" s="927">
        <f>'[3]Default Spreads for Ratings'!C6</f>
        <v>53.778762707661791</v>
      </c>
    </row>
    <row r="194" spans="2:3">
      <c r="B194" s="893" t="s">
        <v>1188</v>
      </c>
      <c r="C194" s="927">
        <f>'[3]Default Spreads for Ratings'!C7</f>
        <v>65.30278328787503</v>
      </c>
    </row>
    <row r="195" spans="2:3">
      <c r="B195" s="893" t="s">
        <v>1189</v>
      </c>
      <c r="C195" s="927">
        <f>'[3]Default Spreads for Ratings'!C8</f>
        <v>0</v>
      </c>
    </row>
    <row r="196" spans="2:3">
      <c r="B196" s="893" t="s">
        <v>1190</v>
      </c>
      <c r="C196" s="927">
        <f>'[3]Default Spreads for Ratings'!C9</f>
        <v>490.41109802463012</v>
      </c>
    </row>
    <row r="197" spans="2:3">
      <c r="B197" s="893" t="s">
        <v>1191</v>
      </c>
      <c r="C197" s="927">
        <f>'[3]Default Spreads for Ratings'!C10</f>
        <v>599.24907017108853</v>
      </c>
    </row>
    <row r="198" spans="2:3">
      <c r="B198" s="893" t="s">
        <v>1192</v>
      </c>
      <c r="C198" s="927">
        <f>'[3]Default Spreads for Ratings'!C11</f>
        <v>708.08704231754689</v>
      </c>
    </row>
    <row r="199" spans="2:3">
      <c r="B199" s="893" t="s">
        <v>1193</v>
      </c>
      <c r="C199" s="927">
        <f>'[3]Default Spreads for Ratings'!C12</f>
        <v>272.73515373171341</v>
      </c>
    </row>
    <row r="200" spans="2:3">
      <c r="B200" s="893" t="s">
        <v>1194</v>
      </c>
      <c r="C200" s="927">
        <f>'[3]Default Spreads for Ratings'!C13</f>
        <v>327.79436317051</v>
      </c>
    </row>
    <row r="201" spans="2:3">
      <c r="B201" s="893" t="s">
        <v>1195</v>
      </c>
      <c r="C201" s="927">
        <f>'[3]Default Spreads for Ratings'!C14</f>
        <v>391.81669972725018</v>
      </c>
    </row>
    <row r="202" spans="2:3">
      <c r="B202" s="893" t="s">
        <v>1196</v>
      </c>
      <c r="C202" s="927">
        <f>'[3]Default Spreads for Ratings'!C15</f>
        <v>174.14075543433341</v>
      </c>
    </row>
    <row r="203" spans="2:3">
      <c r="B203" s="893" t="s">
        <v>1197</v>
      </c>
      <c r="C203" s="927">
        <f>'[3]Default Spreads for Ratings'!C16</f>
        <v>207.43237044383835</v>
      </c>
    </row>
    <row r="204" spans="2:3">
      <c r="B204" s="893" t="s">
        <v>1198</v>
      </c>
      <c r="C204" s="927">
        <f>'[3]Default Spreads for Ratings'!C17</f>
        <v>239.44353872220847</v>
      </c>
    </row>
    <row r="205" spans="2:3">
      <c r="B205" s="893" t="s">
        <v>1154</v>
      </c>
      <c r="C205" s="927">
        <v>1750</v>
      </c>
    </row>
    <row r="206" spans="2:3">
      <c r="B206" s="893" t="s">
        <v>1199</v>
      </c>
      <c r="C206" s="927">
        <f>'[3]Default Spreads for Ratings'!C18</f>
        <v>1307.3361124886355</v>
      </c>
    </row>
    <row r="207" spans="2:3">
      <c r="B207" s="893" t="s">
        <v>1206</v>
      </c>
      <c r="C207" s="927">
        <f>'[3]Default Spreads for Ratings'!C19</f>
        <v>816.92501446400524</v>
      </c>
    </row>
    <row r="208" spans="2:3">
      <c r="B208" s="893" t="s">
        <v>1207</v>
      </c>
      <c r="C208" s="927">
        <f>'[3]Default Spreads for Ratings'!C20</f>
        <v>980.82219604926024</v>
      </c>
    </row>
    <row r="209" spans="2:3">
      <c r="B209" s="893" t="s">
        <v>1208</v>
      </c>
      <c r="C209" s="927">
        <f>'[3]Default Spreads for Ratings'!C21</f>
        <v>1089.6601681957188</v>
      </c>
    </row>
    <row r="210" spans="2:3">
      <c r="B210" s="893" t="s">
        <v>1200</v>
      </c>
      <c r="C210" s="893" t="s">
        <v>1209</v>
      </c>
    </row>
  </sheetData>
  <mergeCells count="1">
    <mergeCell ref="A164:E164"/>
  </mergeCells>
  <pageMargins left="0.75" right="0.75" top="1" bottom="1" header="0.5" footer="0.5"/>
  <pageSetup orientation="landscape" horizontalDpi="4294967292" verticalDpi="4294967292"/>
  <headerFooter alignWithMargins="0"/>
  <legacyDrawing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CFF3-625A-B140-9980-465ED323970F}">
  <sheetPr>
    <tabColor theme="8" tint="0.39997558519241921"/>
  </sheetPr>
  <dimension ref="A1:O184"/>
  <sheetViews>
    <sheetView showGridLines="0" tabSelected="1" zoomScale="144" zoomScaleNormal="100" workbookViewId="0">
      <selection activeCell="B15" sqref="B15"/>
    </sheetView>
  </sheetViews>
  <sheetFormatPr baseColWidth="10" defaultColWidth="8.83203125" defaultRowHeight="13" outlineLevelCol="1"/>
  <cols>
    <col min="1" max="1" width="21.1640625" style="621" bestFit="1" customWidth="1"/>
    <col min="2" max="2" width="10.1640625" style="621" bestFit="1" customWidth="1"/>
    <col min="3" max="3" width="9.1640625" style="621" customWidth="1" outlineLevel="1"/>
    <col min="4" max="5" width="10.1640625" style="621" bestFit="1" customWidth="1"/>
    <col min="6" max="16384" width="8.83203125" style="621"/>
  </cols>
  <sheetData>
    <row r="1" spans="1:15" ht="14" thickBot="1"/>
    <row r="2" spans="1:15" ht="12.75" customHeight="1">
      <c r="D2" s="1165" t="s">
        <v>917</v>
      </c>
      <c r="E2" s="1166"/>
      <c r="F2" s="1166"/>
      <c r="G2" s="1166"/>
      <c r="H2" s="1166"/>
      <c r="I2" s="1166"/>
      <c r="J2" s="1166"/>
      <c r="K2" s="1167"/>
      <c r="M2" s="1185" t="s">
        <v>983</v>
      </c>
      <c r="N2" s="1186"/>
      <c r="O2" s="1187"/>
    </row>
    <row r="3" spans="1:15" ht="12.75" customHeight="1">
      <c r="D3" s="1168"/>
      <c r="E3" s="1169"/>
      <c r="F3" s="1169"/>
      <c r="G3" s="1169"/>
      <c r="H3" s="1169"/>
      <c r="I3" s="1169"/>
      <c r="J3" s="1169"/>
      <c r="K3" s="1170"/>
      <c r="M3" s="1188"/>
      <c r="N3" s="1189"/>
      <c r="O3" s="1190"/>
    </row>
    <row r="4" spans="1:15" ht="12.75" customHeight="1" thickBot="1">
      <c r="D4" s="1168"/>
      <c r="E4" s="1169"/>
      <c r="F4" s="1169"/>
      <c r="G4" s="1169"/>
      <c r="H4" s="1169"/>
      <c r="I4" s="1169"/>
      <c r="J4" s="1169"/>
      <c r="K4" s="1170"/>
      <c r="M4" s="1191"/>
      <c r="N4" s="1192"/>
      <c r="O4" s="1193"/>
    </row>
    <row r="5" spans="1:15" ht="12.75" customHeight="1">
      <c r="D5" s="1168"/>
      <c r="E5" s="1169"/>
      <c r="F5" s="1169"/>
      <c r="G5" s="1169"/>
      <c r="H5" s="1169"/>
      <c r="I5" s="1169"/>
      <c r="J5" s="1169"/>
      <c r="K5" s="1170"/>
    </row>
    <row r="6" spans="1:15" ht="12.75" customHeight="1" thickBot="1">
      <c r="D6" s="1171"/>
      <c r="E6" s="1172"/>
      <c r="F6" s="1172"/>
      <c r="G6" s="1172"/>
      <c r="H6" s="1172"/>
      <c r="I6" s="1172"/>
      <c r="J6" s="1172"/>
      <c r="K6" s="1173"/>
    </row>
    <row r="8" spans="1:15">
      <c r="B8" s="717" t="s">
        <v>1023</v>
      </c>
      <c r="C8" s="717"/>
      <c r="D8" s="717" t="s">
        <v>1024</v>
      </c>
      <c r="E8" s="717" t="s">
        <v>1025</v>
      </c>
      <c r="F8" s="717"/>
      <c r="G8" s="717" t="s">
        <v>1026</v>
      </c>
      <c r="H8" s="717" t="s">
        <v>1027</v>
      </c>
      <c r="I8" s="717"/>
      <c r="J8" s="717" t="s">
        <v>1028</v>
      </c>
      <c r="K8" s="717" t="s">
        <v>1029</v>
      </c>
      <c r="L8" s="717"/>
      <c r="M8" s="717" t="s">
        <v>1030</v>
      </c>
    </row>
    <row r="9" spans="1:15">
      <c r="A9" s="718" t="s">
        <v>871</v>
      </c>
      <c r="B9" s="719">
        <v>11584.3</v>
      </c>
      <c r="C9" s="720">
        <v>1</v>
      </c>
      <c r="D9" s="719">
        <v>12384.9</v>
      </c>
      <c r="E9" s="720">
        <v>1</v>
      </c>
      <c r="F9" s="719">
        <v>10815.9</v>
      </c>
      <c r="G9" s="720">
        <v>1</v>
      </c>
      <c r="H9" s="719">
        <v>13665.2</v>
      </c>
      <c r="I9" s="720">
        <v>1</v>
      </c>
      <c r="J9" s="719">
        <v>15883.5</v>
      </c>
      <c r="K9" s="720">
        <v>1</v>
      </c>
      <c r="L9" s="719">
        <v>13100.2</v>
      </c>
      <c r="M9" s="720">
        <v>1</v>
      </c>
    </row>
    <row r="10" spans="1:15">
      <c r="A10" s="721" t="s">
        <v>1031</v>
      </c>
      <c r="B10" s="722">
        <v>7865.4</v>
      </c>
      <c r="C10" s="723">
        <v>0.68111085132361704</v>
      </c>
      <c r="D10" s="722">
        <v>8469.4</v>
      </c>
      <c r="E10" s="723">
        <v>0.68560928026163503</v>
      </c>
      <c r="F10" s="722">
        <v>10513.3</v>
      </c>
      <c r="G10" s="723">
        <v>1</v>
      </c>
      <c r="H10" s="722">
        <v>13246.7</v>
      </c>
      <c r="I10" s="723">
        <v>1</v>
      </c>
      <c r="J10" s="722">
        <v>15382.6</v>
      </c>
      <c r="K10" s="723">
        <v>1</v>
      </c>
      <c r="L10" s="722">
        <v>12676.6</v>
      </c>
      <c r="M10" s="723">
        <v>1</v>
      </c>
    </row>
    <row r="11" spans="1:15">
      <c r="A11" s="841" t="s">
        <v>1032</v>
      </c>
      <c r="B11" s="621">
        <v>3898.1</v>
      </c>
      <c r="C11" s="661">
        <v>0.337559209899635</v>
      </c>
      <c r="D11" s="621">
        <v>4378.3</v>
      </c>
      <c r="E11" s="661">
        <v>0.354429252576276</v>
      </c>
      <c r="F11" s="621">
        <v>6211.2</v>
      </c>
      <c r="G11" s="661">
        <v>0.59079451742079103</v>
      </c>
      <c r="H11" s="621">
        <v>8284.9</v>
      </c>
      <c r="I11" s="661">
        <v>0.62543123947851198</v>
      </c>
      <c r="J11" s="621">
        <v>9628.4</v>
      </c>
      <c r="K11" s="661">
        <v>0.62592799656755005</v>
      </c>
      <c r="L11" s="621">
        <v>7440.6</v>
      </c>
      <c r="M11" s="661">
        <v>0.58695549279775305</v>
      </c>
    </row>
    <row r="12" spans="1:15">
      <c r="A12" s="841" t="s">
        <v>1033</v>
      </c>
      <c r="B12" s="621">
        <v>1707.9</v>
      </c>
      <c r="C12" s="661">
        <v>0.147897020237446</v>
      </c>
      <c r="D12" s="621">
        <v>1697.5</v>
      </c>
      <c r="E12" s="661">
        <v>0.13741489990366801</v>
      </c>
      <c r="F12" s="621">
        <v>1624.4</v>
      </c>
      <c r="G12" s="661">
        <v>0.15450905044086999</v>
      </c>
      <c r="H12" s="621">
        <v>2109.1999999999998</v>
      </c>
      <c r="I12" s="661">
        <v>0.15922456158892401</v>
      </c>
      <c r="J12" s="621">
        <v>2537.5</v>
      </c>
      <c r="K12" s="661">
        <v>0.16495910964336299</v>
      </c>
      <c r="L12" s="621">
        <v>2281.3000000000002</v>
      </c>
      <c r="M12" s="661">
        <v>0.179961503873278</v>
      </c>
    </row>
    <row r="13" spans="1:15">
      <c r="A13" s="841" t="s">
        <v>1034</v>
      </c>
      <c r="B13" s="621">
        <v>973.6</v>
      </c>
      <c r="C13" s="661">
        <v>8.4309701330977899E-2</v>
      </c>
      <c r="D13" s="621">
        <v>1220.2</v>
      </c>
      <c r="E13" s="661">
        <v>9.8776825250341996E-2</v>
      </c>
      <c r="F13" s="621">
        <v>1501.4</v>
      </c>
      <c r="G13" s="661">
        <v>0.14280958405067901</v>
      </c>
      <c r="H13" s="621">
        <v>1743.5</v>
      </c>
      <c r="I13" s="661">
        <v>0.13161768591422801</v>
      </c>
      <c r="J13" s="621">
        <v>2049.1</v>
      </c>
      <c r="K13" s="661">
        <v>0.133208950372499</v>
      </c>
      <c r="L13" s="621">
        <v>1744.4</v>
      </c>
      <c r="M13" s="661">
        <v>0.13760787592887699</v>
      </c>
    </row>
    <row r="14" spans="1:15">
      <c r="A14" s="841" t="s">
        <v>1035</v>
      </c>
      <c r="B14" s="621">
        <v>1285.8</v>
      </c>
      <c r="C14" s="661">
        <v>0.111344919855558</v>
      </c>
      <c r="D14" s="621">
        <v>1173.4000000000001</v>
      </c>
      <c r="E14" s="661">
        <v>9.4988302531348406E-2</v>
      </c>
      <c r="F14" s="621">
        <v>1176.3</v>
      </c>
      <c r="G14" s="661">
        <v>0.11188684808766</v>
      </c>
      <c r="H14" s="621">
        <v>1109.0999999999999</v>
      </c>
      <c r="I14" s="661">
        <v>8.3726513018336599E-2</v>
      </c>
      <c r="J14" s="621">
        <v>1167.5999999999999</v>
      </c>
      <c r="K14" s="661">
        <v>7.5903943416587599E-2</v>
      </c>
      <c r="L14" s="621">
        <v>1210.3</v>
      </c>
      <c r="M14" s="661">
        <v>9.5475127400091495E-2</v>
      </c>
    </row>
    <row r="15" spans="1:15">
      <c r="A15" s="841" t="s">
        <v>1036</v>
      </c>
      <c r="B15" s="621">
        <f>36.4+284.9</f>
        <v>321.29999999999995</v>
      </c>
      <c r="C15" s="661">
        <f>B15/B9</f>
        <v>2.7735814852861199E-2</v>
      </c>
      <c r="D15" s="621">
        <v>31.8</v>
      </c>
      <c r="E15" s="661">
        <f>D15/D9</f>
        <v>2.5676428554126398E-3</v>
      </c>
      <c r="F15" s="621">
        <v>302.60000000000002</v>
      </c>
      <c r="G15" s="661">
        <f>F15/F9</f>
        <v>2.7977329672056881E-2</v>
      </c>
      <c r="H15" s="621">
        <v>418.5</v>
      </c>
      <c r="I15" s="661">
        <f>H15/H9</f>
        <v>3.062523783040131E-2</v>
      </c>
      <c r="J15" s="621">
        <v>500.9</v>
      </c>
      <c r="K15" s="661">
        <f>J15/J9</f>
        <v>3.1535870557496772E-2</v>
      </c>
      <c r="L15" s="621">
        <v>423.6</v>
      </c>
      <c r="M15" s="661">
        <f>L15/L9</f>
        <v>3.2335384192607744E-2</v>
      </c>
    </row>
    <row r="16" spans="1:15">
      <c r="A16" s="841" t="s">
        <v>1037</v>
      </c>
      <c r="B16" s="787">
        <v>3397.6</v>
      </c>
      <c r="C16" s="661">
        <f>B16/B9</f>
        <v>0.29329350931864678</v>
      </c>
      <c r="D16" s="621">
        <v>3883.7</v>
      </c>
      <c r="E16" s="661">
        <f>D16/D9</f>
        <v>0.313583476653021</v>
      </c>
      <c r="G16" s="661"/>
      <c r="K16" s="714"/>
      <c r="M16" s="714"/>
    </row>
    <row r="17" spans="2:13">
      <c r="B17" s="839"/>
      <c r="D17" s="839"/>
      <c r="F17" s="839"/>
      <c r="H17" s="839"/>
      <c r="J17" s="839"/>
      <c r="L17" s="839"/>
      <c r="M17" s="714"/>
    </row>
    <row r="37" spans="1:13">
      <c r="A37" s="842"/>
      <c r="B37" s="842"/>
      <c r="C37" s="842"/>
      <c r="D37" s="842"/>
      <c r="E37" s="842"/>
      <c r="F37" s="842"/>
      <c r="G37" s="842"/>
      <c r="H37" s="842"/>
      <c r="I37" s="842"/>
      <c r="J37" s="842"/>
      <c r="K37" s="842"/>
      <c r="L37" s="842"/>
      <c r="M37" s="842"/>
    </row>
    <row r="40" spans="1:13">
      <c r="G40" s="843"/>
      <c r="H40" s="843"/>
    </row>
    <row r="41" spans="1:13">
      <c r="A41" s="621" t="s">
        <v>40</v>
      </c>
      <c r="B41" s="844" t="s">
        <v>1038</v>
      </c>
      <c r="C41" s="844" t="s">
        <v>1039</v>
      </c>
      <c r="D41" s="844" t="s">
        <v>1040</v>
      </c>
      <c r="E41" s="844" t="s">
        <v>1041</v>
      </c>
    </row>
    <row r="42" spans="1:13">
      <c r="A42" s="621" t="s">
        <v>1042</v>
      </c>
      <c r="B42" s="837">
        <v>3890</v>
      </c>
      <c r="C42" s="837">
        <v>4157.2</v>
      </c>
      <c r="D42" s="837">
        <v>4187.8</v>
      </c>
      <c r="E42" s="837">
        <v>4078</v>
      </c>
    </row>
    <row r="61" spans="1:13">
      <c r="A61" s="842"/>
      <c r="B61" s="842"/>
      <c r="C61" s="842"/>
      <c r="D61" s="842"/>
      <c r="E61" s="842"/>
      <c r="F61" s="842"/>
      <c r="G61" s="842"/>
      <c r="H61" s="842"/>
      <c r="I61" s="842"/>
      <c r="J61" s="842"/>
      <c r="K61" s="842"/>
      <c r="L61" s="842"/>
      <c r="M61" s="842"/>
    </row>
    <row r="63" spans="1:13">
      <c r="D63" s="843"/>
    </row>
    <row r="64" spans="1:13">
      <c r="A64" s="621" t="s">
        <v>1043</v>
      </c>
    </row>
    <row r="66" spans="1:13">
      <c r="A66" s="621" t="s">
        <v>1044</v>
      </c>
      <c r="B66" s="845">
        <v>0.36</v>
      </c>
    </row>
    <row r="67" spans="1:13">
      <c r="A67" s="621" t="s">
        <v>1045</v>
      </c>
      <c r="B67" s="845">
        <v>0.17</v>
      </c>
    </row>
    <row r="68" spans="1:13">
      <c r="A68" s="621" t="s">
        <v>1046</v>
      </c>
      <c r="B68" s="845">
        <v>0.1</v>
      </c>
    </row>
    <row r="69" spans="1:13">
      <c r="A69" s="621" t="s">
        <v>1047</v>
      </c>
      <c r="B69" s="845">
        <v>0.03</v>
      </c>
    </row>
    <row r="70" spans="1:13">
      <c r="A70" s="621" t="s">
        <v>1048</v>
      </c>
      <c r="B70" s="845">
        <v>0.34</v>
      </c>
    </row>
    <row r="74" spans="1:13">
      <c r="A74" s="846"/>
      <c r="B74" s="846"/>
      <c r="C74" s="846"/>
      <c r="D74" s="846"/>
      <c r="E74" s="846"/>
      <c r="F74" s="846"/>
      <c r="G74" s="846"/>
      <c r="H74" s="846"/>
      <c r="I74" s="846"/>
      <c r="J74" s="846"/>
      <c r="K74" s="846"/>
      <c r="L74" s="846"/>
      <c r="M74" s="846"/>
    </row>
    <row r="76" spans="1:13">
      <c r="B76" s="717"/>
      <c r="C76" s="717" t="s">
        <v>1024</v>
      </c>
      <c r="D76" s="717" t="s">
        <v>1025</v>
      </c>
      <c r="E76" s="717"/>
      <c r="F76" s="717" t="s">
        <v>1026</v>
      </c>
      <c r="G76" s="717" t="s">
        <v>1027</v>
      </c>
      <c r="H76" s="717"/>
      <c r="I76" s="717" t="s">
        <v>1028</v>
      </c>
      <c r="J76" s="717" t="s">
        <v>1029</v>
      </c>
      <c r="K76" s="717"/>
      <c r="L76" s="717" t="s">
        <v>1030</v>
      </c>
    </row>
    <row r="77" spans="1:13">
      <c r="A77" s="834" t="s">
        <v>17</v>
      </c>
      <c r="B77" s="701">
        <v>11584.2</v>
      </c>
      <c r="C77" s="701">
        <v>12384.9</v>
      </c>
      <c r="D77" s="701">
        <v>10815.9</v>
      </c>
      <c r="E77" s="701">
        <v>13665.2</v>
      </c>
      <c r="F77" s="701">
        <v>15883.5</v>
      </c>
      <c r="G77" s="701">
        <v>13100.2</v>
      </c>
      <c r="H77" s="702">
        <v>16100.851999999999</v>
      </c>
      <c r="I77" s="702">
        <v>19138.79336</v>
      </c>
      <c r="J77" s="702">
        <v>21034.881495999998</v>
      </c>
      <c r="K77" s="702">
        <v>23119.155149600003</v>
      </c>
      <c r="L77" s="702">
        <v>25410.31900888</v>
      </c>
    </row>
    <row r="78" spans="1:13">
      <c r="A78" s="836" t="s">
        <v>558</v>
      </c>
      <c r="B78" s="711">
        <v>1146.4000000000001</v>
      </c>
      <c r="C78" s="707">
        <v>1049.5999999999999</v>
      </c>
      <c r="D78" s="707">
        <v>2136.6</v>
      </c>
      <c r="E78" s="707">
        <v>2216.6</v>
      </c>
      <c r="F78" s="707">
        <v>2285.9</v>
      </c>
      <c r="G78" s="707">
        <v>3442.8</v>
      </c>
      <c r="H78" s="708">
        <v>4121.0316000000003</v>
      </c>
      <c r="I78" s="708">
        <v>5357.3410800000001</v>
      </c>
      <c r="J78" s="708">
        <v>6643.1029392</v>
      </c>
      <c r="K78" s="708">
        <v>8237.4476446080007</v>
      </c>
      <c r="L78" s="708">
        <v>10214.43507931392</v>
      </c>
    </row>
    <row r="79" spans="1:13">
      <c r="A79" s="621" t="s">
        <v>1049</v>
      </c>
      <c r="C79" s="714">
        <f>(C78-B78)/B78</f>
        <v>-8.4438241451500501E-2</v>
      </c>
      <c r="D79" s="714">
        <f t="shared" ref="D79:L79" si="0">(D78-C78)/C78</f>
        <v>1.0356326219512195</v>
      </c>
      <c r="E79" s="714">
        <f t="shared" si="0"/>
        <v>3.7442665917813353E-2</v>
      </c>
      <c r="F79" s="714">
        <f t="shared" si="0"/>
        <v>3.1264098168366047E-2</v>
      </c>
      <c r="G79" s="714">
        <f t="shared" si="0"/>
        <v>0.50610262916138071</v>
      </c>
      <c r="H79" s="714">
        <f t="shared" si="0"/>
        <v>0.19700000000000001</v>
      </c>
      <c r="I79" s="714">
        <f t="shared" si="0"/>
        <v>0.29999999999999993</v>
      </c>
      <c r="J79" s="714">
        <f t="shared" si="0"/>
        <v>0.23999999999999996</v>
      </c>
      <c r="K79" s="714">
        <f t="shared" si="0"/>
        <v>0.2400000000000001</v>
      </c>
      <c r="L79" s="714">
        <f t="shared" si="0"/>
        <v>0.23999999999999991</v>
      </c>
    </row>
    <row r="80" spans="1:13">
      <c r="A80" s="621" t="s">
        <v>1050</v>
      </c>
      <c r="B80" s="714">
        <f>B78/B77</f>
        <v>9.8962379793166549E-2</v>
      </c>
      <c r="C80" s="714">
        <f t="shared" ref="C80:L80" si="1">C78/C77</f>
        <v>8.4748362925820955E-2</v>
      </c>
      <c r="D80" s="714">
        <f t="shared" si="1"/>
        <v>0.19754250686489336</v>
      </c>
      <c r="E80" s="714">
        <f t="shared" si="1"/>
        <v>0.16220765155284955</v>
      </c>
      <c r="F80" s="714">
        <f t="shared" si="1"/>
        <v>0.14391664305726068</v>
      </c>
      <c r="G80" s="714">
        <f t="shared" si="1"/>
        <v>0.26280514801300742</v>
      </c>
      <c r="H80" s="714">
        <f t="shared" si="1"/>
        <v>0.25595115090803894</v>
      </c>
      <c r="I80" s="714">
        <f t="shared" si="1"/>
        <v>0.27992052472841999</v>
      </c>
      <c r="J80" s="714">
        <f t="shared" si="1"/>
        <v>0.31581366124944682</v>
      </c>
      <c r="K80" s="714">
        <f t="shared" si="1"/>
        <v>0.35630400813978363</v>
      </c>
      <c r="L80" s="714">
        <f t="shared" si="1"/>
        <v>0.40197980496601948</v>
      </c>
    </row>
    <row r="99" spans="1:13">
      <c r="A99" s="846"/>
      <c r="B99" s="846"/>
      <c r="C99" s="846"/>
      <c r="D99" s="846"/>
      <c r="E99" s="846"/>
      <c r="F99" s="846"/>
      <c r="G99" s="846"/>
      <c r="H99" s="846"/>
      <c r="I99" s="846"/>
      <c r="J99" s="846"/>
      <c r="K99" s="846"/>
      <c r="L99" s="846"/>
      <c r="M99" s="846"/>
    </row>
    <row r="102" spans="1:13" ht="28">
      <c r="A102" s="847" t="s">
        <v>1051</v>
      </c>
    </row>
    <row r="103" spans="1:13">
      <c r="A103" s="621">
        <v>2016</v>
      </c>
      <c r="B103" s="621">
        <v>2017</v>
      </c>
      <c r="C103" s="621">
        <v>2018</v>
      </c>
      <c r="D103" s="621">
        <v>2019</v>
      </c>
      <c r="E103" s="621">
        <v>2020</v>
      </c>
      <c r="F103" s="621">
        <v>2021</v>
      </c>
      <c r="G103" s="621">
        <v>2022</v>
      </c>
      <c r="H103" s="621">
        <v>2023</v>
      </c>
      <c r="I103" s="621" t="s">
        <v>1052</v>
      </c>
    </row>
    <row r="104" spans="1:13">
      <c r="A104" s="714">
        <v>-1.3333333333333381E-2</v>
      </c>
      <c r="B104" s="714">
        <v>3.8089903374877457E-2</v>
      </c>
      <c r="C104" s="714">
        <v>-9.7126669364629558E-3</v>
      </c>
      <c r="D104" s="714">
        <v>0.35042909685328988</v>
      </c>
      <c r="E104" s="714">
        <v>0.84248751702224234</v>
      </c>
      <c r="F104" s="714">
        <v>0.12671429744600482</v>
      </c>
      <c r="G104" s="714">
        <v>0.42176870748299322</v>
      </c>
      <c r="H104" s="714">
        <v>1.5721120984278761E-2</v>
      </c>
      <c r="I104" s="714">
        <v>0.1403095558546433</v>
      </c>
    </row>
    <row r="105" spans="1:13">
      <c r="A105" s="621">
        <v>142.82</v>
      </c>
      <c r="B105" s="621">
        <v>148.26</v>
      </c>
      <c r="C105" s="621">
        <v>146.82</v>
      </c>
      <c r="D105" s="621">
        <v>198.27</v>
      </c>
      <c r="E105" s="621">
        <v>365.31</v>
      </c>
      <c r="F105" s="621">
        <v>411.6</v>
      </c>
      <c r="G105" s="621">
        <v>585.20000000000005</v>
      </c>
      <c r="H105" s="621">
        <v>594.4</v>
      </c>
      <c r="I105" s="621">
        <v>677.8</v>
      </c>
    </row>
    <row r="106" spans="1:13">
      <c r="A106" s="714"/>
    </row>
    <row r="107" spans="1:13">
      <c r="A107" s="714"/>
    </row>
    <row r="124" spans="1:10">
      <c r="A124" s="848"/>
      <c r="B124" s="848"/>
      <c r="C124" s="848"/>
      <c r="D124" s="848"/>
      <c r="E124" s="848"/>
      <c r="F124" s="848"/>
      <c r="G124" s="848"/>
      <c r="H124" s="848"/>
      <c r="I124" s="848"/>
      <c r="J124" s="848"/>
    </row>
    <row r="145" spans="1:11">
      <c r="A145" s="848"/>
      <c r="B145" s="848"/>
      <c r="C145" s="848"/>
      <c r="D145" s="848"/>
      <c r="E145" s="848"/>
      <c r="F145" s="848"/>
      <c r="G145" s="848"/>
      <c r="H145" s="848"/>
      <c r="I145" s="848"/>
      <c r="J145" s="848"/>
      <c r="K145" s="848"/>
    </row>
    <row r="147" spans="1:11">
      <c r="A147" s="621" t="s">
        <v>18</v>
      </c>
      <c r="B147" s="724" t="s">
        <v>1024</v>
      </c>
      <c r="C147" s="724" t="s">
        <v>1024</v>
      </c>
      <c r="D147" s="724" t="s">
        <v>1053</v>
      </c>
      <c r="E147" s="724" t="s">
        <v>1026</v>
      </c>
      <c r="F147" s="724" t="s">
        <v>1027</v>
      </c>
      <c r="G147" s="724" t="s">
        <v>1028</v>
      </c>
      <c r="H147" s="724" t="s">
        <v>1029</v>
      </c>
      <c r="I147" s="724" t="s">
        <v>1030</v>
      </c>
    </row>
    <row r="148" spans="1:11">
      <c r="A148" s="621" t="s">
        <v>930</v>
      </c>
      <c r="B148" s="849">
        <v>13665.2</v>
      </c>
      <c r="C148" s="849">
        <v>15884.4</v>
      </c>
      <c r="D148" s="849">
        <v>13100.2</v>
      </c>
      <c r="E148" s="849">
        <v>16100.851999999999</v>
      </c>
      <c r="F148" s="849">
        <v>19138.79336</v>
      </c>
      <c r="G148" s="849">
        <v>21034.881495999998</v>
      </c>
      <c r="H148" s="849">
        <v>23119.155149600003</v>
      </c>
      <c r="I148" s="849">
        <v>25410.31900888</v>
      </c>
      <c r="J148" s="850"/>
      <c r="K148" s="850"/>
    </row>
    <row r="149" spans="1:11">
      <c r="A149" s="621" t="s">
        <v>134</v>
      </c>
      <c r="B149" s="849">
        <v>822.8</v>
      </c>
      <c r="C149" s="849">
        <v>954.59999999999991</v>
      </c>
      <c r="D149" s="849">
        <v>784</v>
      </c>
      <c r="E149" s="849">
        <v>1063</v>
      </c>
      <c r="F149" s="849">
        <v>1216</v>
      </c>
      <c r="G149" s="849">
        <v>1270</v>
      </c>
      <c r="H149" s="849">
        <v>1390</v>
      </c>
      <c r="I149" s="849">
        <v>1525</v>
      </c>
      <c r="J149" s="850"/>
      <c r="K149" s="850"/>
    </row>
    <row r="150" spans="1:11">
      <c r="A150" s="621" t="s">
        <v>124</v>
      </c>
      <c r="B150" s="849">
        <v>1405.7</v>
      </c>
      <c r="C150" s="849">
        <v>1664.7000000000003</v>
      </c>
      <c r="D150" s="849">
        <v>1886.1999999999998</v>
      </c>
      <c r="E150" s="849">
        <v>2670.2</v>
      </c>
      <c r="F150" s="849">
        <v>3733.2</v>
      </c>
      <c r="G150" s="849">
        <v>4949.2</v>
      </c>
      <c r="H150" s="849">
        <v>6219.2</v>
      </c>
      <c r="I150" s="849">
        <v>7609.2000000000007</v>
      </c>
      <c r="J150" s="850"/>
      <c r="K150" s="850"/>
    </row>
    <row r="151" spans="1:11">
      <c r="A151" s="621" t="s">
        <v>781</v>
      </c>
      <c r="B151" s="849">
        <v>3467</v>
      </c>
      <c r="C151" s="849">
        <v>4108.5</v>
      </c>
      <c r="D151" s="849">
        <v>3590.6</v>
      </c>
      <c r="E151" s="849">
        <v>4186.2215200000001</v>
      </c>
      <c r="F151" s="849">
        <v>4880.3923068000004</v>
      </c>
      <c r="G151" s="849">
        <v>5258.7203739999995</v>
      </c>
      <c r="H151" s="849">
        <v>5664.1930116520007</v>
      </c>
      <c r="I151" s="849">
        <v>6098.4765621311999</v>
      </c>
      <c r="J151" s="850"/>
      <c r="K151" s="850"/>
    </row>
    <row r="172" spans="1:13">
      <c r="A172" s="848"/>
      <c r="B172" s="848"/>
      <c r="C172" s="848"/>
      <c r="D172" s="848"/>
      <c r="E172" s="848"/>
      <c r="F172" s="848"/>
      <c r="G172" s="848"/>
      <c r="H172" s="848"/>
      <c r="I172" s="848"/>
      <c r="J172" s="848"/>
      <c r="K172" s="848"/>
      <c r="L172" s="848"/>
      <c r="M172" s="848"/>
    </row>
    <row r="174" spans="1:13">
      <c r="A174" s="1231" t="s">
        <v>1054</v>
      </c>
      <c r="B174" s="1231"/>
    </row>
    <row r="175" spans="1:13">
      <c r="A175" s="851" t="s">
        <v>1055</v>
      </c>
      <c r="B175" s="852">
        <v>0.41399999999999998</v>
      </c>
    </row>
    <row r="176" spans="1:13">
      <c r="A176" s="851" t="s">
        <v>1056</v>
      </c>
      <c r="B176" s="852">
        <v>5.16E-2</v>
      </c>
    </row>
    <row r="177" spans="1:2">
      <c r="A177" s="851" t="s">
        <v>1057</v>
      </c>
      <c r="B177" s="852">
        <v>2.53E-2</v>
      </c>
    </row>
    <row r="178" spans="1:2">
      <c r="A178" s="851" t="s">
        <v>1058</v>
      </c>
      <c r="B178" s="852">
        <v>2.1299999999999999E-2</v>
      </c>
    </row>
    <row r="179" spans="1:2">
      <c r="A179" s="851" t="s">
        <v>1059</v>
      </c>
      <c r="B179" s="852">
        <v>2.06E-2</v>
      </c>
    </row>
    <row r="180" spans="1:2">
      <c r="A180" s="851" t="s">
        <v>1060</v>
      </c>
      <c r="B180" s="852">
        <v>1.4999999999999999E-2</v>
      </c>
    </row>
    <row r="181" spans="1:2">
      <c r="A181" s="851" t="s">
        <v>1061</v>
      </c>
      <c r="B181" s="852">
        <v>1.35E-2</v>
      </c>
    </row>
    <row r="182" spans="1:2">
      <c r="A182" s="851" t="s">
        <v>1062</v>
      </c>
      <c r="B182" s="852">
        <v>1.32E-2</v>
      </c>
    </row>
    <row r="183" spans="1:2">
      <c r="A183" s="851" t="s">
        <v>1063</v>
      </c>
      <c r="B183" s="852">
        <v>9.4999999999999998E-3</v>
      </c>
    </row>
    <row r="184" spans="1:2">
      <c r="A184" s="851" t="s">
        <v>1064</v>
      </c>
      <c r="B184" s="852">
        <v>9.1999999999999998E-3</v>
      </c>
    </row>
  </sheetData>
  <mergeCells count="3">
    <mergeCell ref="D2:K6"/>
    <mergeCell ref="M2:O4"/>
    <mergeCell ref="A174:B174"/>
  </mergeCells>
  <pageMargins left="0.7" right="0.7" top="0.75" bottom="0.75" header="0.3" footer="0.3"/>
  <drawing r:id="rId1"/>
</worksheet>
</file>

<file path=docMetadata/LabelInfo.xml><?xml version="1.0" encoding="utf-8"?>
<clbl:labelList xmlns:clbl="http://schemas.microsoft.com/office/2020/mipLabelMetadata">
  <clbl:label id="{9860db96-b53f-4bd7-8137-e09357cab268}" enabled="1" method="Standard" siteId="{b78d03e6-f6a2-4cff-83be-847d1a6453f9}"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Data</vt:lpstr>
      <vt:lpstr>Analysis</vt:lpstr>
      <vt:lpstr>Forecast Development</vt:lpstr>
      <vt:lpstr>Forecasts</vt:lpstr>
      <vt:lpstr>Valuation</vt:lpstr>
      <vt:lpstr>OUTPUT SHEET</vt:lpstr>
      <vt:lpstr>Dividend Calculation</vt:lpstr>
      <vt:lpstr>Quarterly</vt:lpstr>
      <vt:lpstr>COMP SHEET </vt:lpstr>
      <vt:lpstr>Table &amp; Charts 1</vt:lpstr>
      <vt:lpstr>Table &amp; charts 2</vt:lpstr>
      <vt:lpstr>APPENDIX</vt:lpstr>
      <vt:lpstr>Sources</vt:lpstr>
      <vt:lpstr>BETA</vt:lpstr>
      <vt:lpstr>6Y STOCK PERFORMANCE</vt:lpstr>
      <vt:lpstr>Stockmarket return</vt:lpstr>
      <vt:lpstr>Porter</vt:lpstr>
      <vt:lpstr>ERPs by country</vt:lpstr>
      <vt:lpstr>Charts</vt:lpstr>
      <vt:lpstr>Analysis!Print_Area</vt:lpstr>
      <vt:lpstr>Data!Print_Area</vt:lpstr>
      <vt:lpstr>'Forecast Development'!Print_Area</vt:lpstr>
      <vt:lpstr>Forecasts!Print_Area</vt:lpstr>
      <vt:lpstr>Valuation!Print_Area</vt:lpstr>
    </vt:vector>
  </TitlesOfParts>
  <Company>Kelley School of Business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jwahlen</dc:creator>
  <cp:lastModifiedBy>DENG, Chang</cp:lastModifiedBy>
  <cp:lastPrinted>2010-05-11T15:49:29Z</cp:lastPrinted>
  <dcterms:created xsi:type="dcterms:W3CDTF">2005-05-04T22:13:45Z</dcterms:created>
  <dcterms:modified xsi:type="dcterms:W3CDTF">2024-11-09T14:36:09Z</dcterms:modified>
</cp:coreProperties>
</file>